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2" activeTab="2"/>
  </bookViews>
  <sheets>
    <sheet name="质量日常跟踪表" sheetId="1" state="hidden" r:id="rId1"/>
    <sheet name="熔剂进厂跟踪" sheetId="2" state="hidden" r:id="rId2"/>
    <sheet name="焦粉报表" sheetId="3" r:id="rId3"/>
    <sheet name="熔剂报表" sheetId="4" r:id="rId4"/>
    <sheet name="横班趋势图" sheetId="5" state="hidden" r:id="rId5"/>
    <sheet name="焦粉考核" sheetId="6" state="hidden" r:id="rId6"/>
    <sheet name="煤粉报表" sheetId="7" r:id="rId7"/>
    <sheet name="考核汇总" sheetId="8" r:id="rId8"/>
    <sheet name="_5jiaofen_month_all" sheetId="9" r:id="rId9"/>
    <sheet name="_6jiaofen_month_all" sheetId="10" r:id="rId10"/>
    <sheet name="_5rongji_month_all" sheetId="11" r:id="rId11"/>
    <sheet name="_6rongji_month_all" sheetId="15" r:id="rId12"/>
    <sheet name="_5meifen_month_all" sheetId="12" r:id="rId13"/>
    <sheet name="_6meifen_month_all" sheetId="16" r:id="rId14"/>
    <sheet name="_dictionary" sheetId="13" state="hidden" r:id="rId15"/>
    <sheet name="_metadata" sheetId="14" r:id="rId16"/>
  </sheets>
  <calcPr calcId="144525"/>
</workbook>
</file>

<file path=xl/sharedStrings.xml><?xml version="1.0" encoding="utf-8"?>
<sst xmlns="http://schemas.openxmlformats.org/spreadsheetml/2006/main" count="1884" uniqueCount="149">
  <si>
    <t>熔剂燃料质量管控表</t>
  </si>
  <si>
    <t>粒度组成%</t>
  </si>
  <si>
    <t>序号</t>
  </si>
  <si>
    <t>日期</t>
  </si>
  <si>
    <t>班组</t>
  </si>
  <si>
    <t>横班</t>
  </si>
  <si>
    <t>排班</t>
  </si>
  <si>
    <t>时间</t>
  </si>
  <si>
    <t>5烧焦粉</t>
  </si>
  <si>
    <t>6烧焦粉</t>
  </si>
  <si>
    <t>熔剂</t>
  </si>
  <si>
    <t>煤粉</t>
  </si>
  <si>
    <t>取样时间</t>
  </si>
  <si>
    <t>物料名称</t>
  </si>
  <si>
    <t>+5mm</t>
  </si>
  <si>
    <t>+3mm</t>
  </si>
  <si>
    <t>+2mm</t>
  </si>
  <si>
    <t>+1mm</t>
  </si>
  <si>
    <t>+0.5mm</t>
  </si>
  <si>
    <t>+0.25mm</t>
  </si>
  <si>
    <t>-0.25mm</t>
  </si>
  <si>
    <t>平均粒径</t>
  </si>
  <si>
    <t>水分%</t>
  </si>
  <si>
    <t>备注：异常分析（当前批次）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</si>
  <si>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ES</t>
    </r>
  </si>
  <si>
    <t>MES</t>
  </si>
  <si>
    <t>计算</t>
  </si>
  <si>
    <t>手输</t>
  </si>
  <si>
    <t>因料位低偏析，水份超标因扬尘大加水多抑尘。</t>
  </si>
  <si>
    <t>A四辊单台生产辊皮磨损。</t>
  </si>
  <si>
    <t>来料干加水抑尘</t>
  </si>
  <si>
    <t>B四辊柱销断跑粗</t>
  </si>
  <si>
    <t>辊皮磨损</t>
  </si>
  <si>
    <t>&gt;5mm比例超因四辊液压漏渗油</t>
  </si>
  <si>
    <t>四辊液压缓慢卸压,水份超现因用到库存料含水多</t>
  </si>
  <si>
    <t>四辊液压缓慢卸压</t>
  </si>
  <si>
    <t>B四辊拉杆松</t>
  </si>
  <si>
    <t>转运混一堆场焦粉有大颗粒</t>
  </si>
  <si>
    <t>来料干</t>
  </si>
  <si>
    <t>由质量系统查询，人工填写</t>
  </si>
  <si>
    <t>领导填写</t>
  </si>
  <si>
    <t>来料颗粒多</t>
  </si>
  <si>
    <t>班长填写</t>
  </si>
  <si>
    <t>中镁(或高镁)白云石粉进厂量与使用量跟踪表表</t>
  </si>
  <si>
    <t>烧结石灰石粉进厂量与使用量跟踪表表</t>
  </si>
  <si>
    <r>
      <rPr>
        <b/>
        <sz val="12"/>
        <color indexed="2"/>
        <rFont val="宋体"/>
        <charset val="134"/>
      </rPr>
      <t>填写要求</t>
    </r>
    <r>
      <rPr>
        <sz val="12"/>
        <color indexed="2"/>
        <rFont val="宋体"/>
        <charset val="134"/>
      </rPr>
      <t>：</t>
    </r>
    <r>
      <rPr>
        <b/>
        <sz val="12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</si>
  <si>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r>
      <rPr>
        <b/>
        <sz val="11"/>
        <color indexed="2"/>
        <rFont val="宋体"/>
        <charset val="134"/>
      </rPr>
      <t>填写要求</t>
    </r>
    <r>
      <rPr>
        <sz val="11"/>
        <color indexed="2"/>
        <rFont val="宋体"/>
        <charset val="134"/>
      </rPr>
      <t>：</t>
    </r>
    <r>
      <rPr>
        <b/>
        <sz val="11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</si>
  <si>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t>供应商</t>
  </si>
  <si>
    <t>当日进厂量</t>
  </si>
  <si>
    <t>场地存量</t>
  </si>
  <si>
    <t>场地存量偏差</t>
  </si>
  <si>
    <t>当日使用量</t>
  </si>
  <si>
    <t>烧结熔剂仓存量</t>
  </si>
  <si>
    <t>烧结熔剂仓存量偏差</t>
  </si>
  <si>
    <t>总偏差</t>
  </si>
  <si>
    <t>曲江山源砂石</t>
  </si>
  <si>
    <t>-</t>
  </si>
  <si>
    <t>烧结白云石粉(高镁)</t>
  </si>
  <si>
    <t>龙韶实业</t>
  </si>
  <si>
    <t>东逸工贸</t>
  </si>
  <si>
    <t>其他</t>
  </si>
  <si>
    <t>合计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</si>
  <si>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AX</t>
    </r>
  </si>
  <si>
    <t>最新日期</t>
  </si>
  <si>
    <t>&lt;3mm</t>
  </si>
  <si>
    <r>
      <rPr>
        <sz val="12"/>
        <rFont val="宋体"/>
        <charset val="134"/>
      </rPr>
      <t>&gt;</t>
    </r>
    <r>
      <rPr>
        <sz val="12"/>
        <rFont val="宋体"/>
        <charset val="134"/>
      </rPr>
      <t>5</t>
    </r>
    <r>
      <rPr>
        <sz val="12"/>
        <rFont val="宋体"/>
        <charset val="134"/>
      </rPr>
      <t>mm</t>
    </r>
  </si>
  <si>
    <t>命中率</t>
  </si>
  <si>
    <t>备注：异常分析</t>
  </si>
  <si>
    <t>考核/元</t>
  </si>
  <si>
    <t>标准</t>
  </si>
  <si>
    <t>比例↓</t>
  </si>
  <si>
    <t>行号</t>
  </si>
  <si>
    <t>甲</t>
  </si>
  <si>
    <t>乙</t>
  </si>
  <si>
    <t>丙</t>
  </si>
  <si>
    <t>丁</t>
  </si>
  <si>
    <t>累计</t>
  </si>
  <si>
    <t>5#熔剂</t>
  </si>
  <si>
    <t>6#熔剂</t>
  </si>
  <si>
    <t>班号</t>
  </si>
  <si>
    <t>选择班组</t>
  </si>
  <si>
    <t>3-5mm</t>
  </si>
  <si>
    <t>≥3mm</t>
  </si>
  <si>
    <t>比例</t>
  </si>
  <si>
    <t>总考核</t>
  </si>
  <si>
    <t>考核</t>
  </si>
  <si>
    <t>夜班</t>
  </si>
  <si>
    <t>白班</t>
  </si>
  <si>
    <t>中班</t>
  </si>
  <si>
    <t>5#煤粉</t>
  </si>
  <si>
    <t>6#煤粉</t>
  </si>
  <si>
    <t>班次</t>
  </si>
  <si>
    <t>查询</t>
  </si>
  <si>
    <t>至</t>
  </si>
  <si>
    <t>按批次考核，合格每批奖30元，不达标扣120元（早上批次按前一天中班占30%，当天夜班占70%；下午批次按白班占100%考核分配。）</t>
  </si>
  <si>
    <t>&gt;5mm</t>
  </si>
  <si>
    <t>水分</t>
  </si>
  <si>
    <r>
      <rPr>
        <sz val="16"/>
        <rFont val="宋体"/>
        <charset val="134"/>
      </rPr>
      <t>&lt;3mm</t>
    </r>
    <r>
      <rPr>
        <sz val="16"/>
        <rFont val="宋体"/>
        <charset val="134"/>
      </rPr>
      <t>考核标准</t>
    </r>
  </si>
  <si>
    <t>5烧</t>
  </si>
  <si>
    <t>6烧</t>
  </si>
  <si>
    <t>全厂</t>
  </si>
  <si>
    <t>GF5</t>
  </si>
  <si>
    <t>GF3</t>
  </si>
  <si>
    <t>GF2</t>
  </si>
  <si>
    <t>GF1</t>
  </si>
  <si>
    <t>GF0.5</t>
  </si>
  <si>
    <t>GF0.25</t>
  </si>
  <si>
    <t>LF0.25</t>
  </si>
  <si>
    <t>MS</t>
  </si>
  <si>
    <t>H2O</t>
  </si>
  <si>
    <t>version</t>
  </si>
  <si>
    <t>DateTime</t>
  </si>
  <si>
    <t>DateTime1</t>
  </si>
  <si>
    <t>2019年05月09日</t>
  </si>
  <si>
    <t>DateTime2</t>
  </si>
  <si>
    <t>05月09日</t>
  </si>
  <si>
    <t>DateTime3</t>
  </si>
  <si>
    <t>2019/05/09</t>
  </si>
  <si>
    <t>DateTime4</t>
  </si>
  <si>
    <t>05/09</t>
  </si>
  <si>
    <t>DateTime5</t>
  </si>
  <si>
    <t>05月</t>
  </si>
  <si>
    <t>DateTime6</t>
  </si>
  <si>
    <t>2019年05月</t>
  </si>
  <si>
    <t>TemplateName</t>
  </si>
  <si>
    <t>熔剂燃料质量管控</t>
  </si>
  <si>
    <t>Type</t>
  </si>
  <si>
    <t>月表报</t>
  </si>
  <si>
    <t>TemplatePath</t>
  </si>
  <si>
    <t>D:\excel\cn_zh\烧结\月表报\熔剂燃料质量管控_2019-05-09.xlsx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</si>
  <si>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</si>
  <si>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</si>
  <si>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</si>
  <si>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</si>
  <si>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</si>
  <si>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</si>
  <si>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</si>
  <si>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</si>
  <si>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</si>
  <si>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2019-05-09</t>
  </si>
  <si>
    <t>Build_Type</t>
  </si>
  <si>
    <t>automatic</t>
  </si>
  <si>
    <t>Build_StartTime</t>
  </si>
  <si>
    <t>2019-05-09 17:05:55</t>
  </si>
  <si>
    <t>Build_EndTime</t>
  </si>
  <si>
    <t>2019-05-09 17:05:58</t>
  </si>
  <si>
    <t>ExcelFile</t>
  </si>
  <si>
    <t>DateTime7</t>
  </si>
  <si>
    <t>DateTime8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</si>
</sst>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m&quot;月&quot;d&quot;日&quot;;@"/>
    <numFmt numFmtId="178" formatCode="0.000_ "/>
    <numFmt numFmtId="179" formatCode="h:mm:ss;@"/>
    <numFmt numFmtId="180" formatCode="h:mm;@"/>
    <numFmt numFmtId="181" formatCode="hh:mm:ss"/>
  </numFmts>
  <fonts count="43">
    <font>
      <sz val="12"/>
      <color theme="1"/>
      <name val="Arial"/>
      <charset val="134"/>
      <scheme val="minor"/>
    </font>
    <font>
      <sz val="16"/>
      <name val="宋体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10"/>
      <color indexed="2"/>
      <name val="Times New Roman"/>
      <charset val="134"/>
    </font>
    <font>
      <sz val="14"/>
      <name val="宋体"/>
      <charset val="134"/>
    </font>
    <font>
      <sz val="10"/>
      <name val="Times New Roman"/>
      <charset val="134"/>
    </font>
    <font>
      <b/>
      <sz val="12"/>
      <color indexed="2"/>
      <name val="宋体"/>
      <charset val="134"/>
    </font>
    <font>
      <sz val="12"/>
      <color indexed="2"/>
      <name val="宋体"/>
      <charset val="134"/>
    </font>
    <font>
      <sz val="16"/>
      <color indexed="2"/>
      <name val="宋体"/>
      <charset val="134"/>
    </font>
    <font>
      <sz val="14"/>
      <name val="仿宋_GB2312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5"/>
      <name val="宋体"/>
      <charset val="134"/>
    </font>
    <font>
      <sz val="11"/>
      <name val="宋体"/>
      <charset val="134"/>
    </font>
    <font>
      <sz val="11"/>
      <color indexed="48"/>
      <name val="宋体"/>
      <charset val="134"/>
    </font>
    <font>
      <b/>
      <sz val="11"/>
      <color indexed="2"/>
      <name val="宋体"/>
      <charset val="134"/>
    </font>
    <font>
      <b/>
      <sz val="14"/>
      <color indexed="2"/>
      <name val="宋体"/>
      <charset val="134"/>
    </font>
    <font>
      <b/>
      <sz val="11"/>
      <color indexed="5"/>
      <name val="宋体"/>
      <charset val="134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ajor"/>
    </font>
    <font>
      <u/>
      <sz val="12"/>
      <color theme="10"/>
      <name val="宋体"/>
      <charset val="134"/>
    </font>
    <font>
      <i/>
      <sz val="11"/>
      <color rgb="FF7F7F7F"/>
      <name val="Arial"/>
      <charset val="134"/>
      <scheme val="minor"/>
    </font>
    <font>
      <u/>
      <sz val="12"/>
      <color theme="11"/>
      <name val="宋体"/>
      <charset val="134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sz val="11"/>
      <color indexed="2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66FFFF"/>
        <bgColor rgb="FF66FFFF"/>
      </patternFill>
    </fill>
    <fill>
      <patternFill patternType="solid">
        <fgColor indexed="43"/>
        <bgColor indexed="43"/>
      </patternFill>
    </fill>
    <fill>
      <patternFill patternType="solid">
        <fgColor indexed="7"/>
        <bgColor indexed="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indexed="46"/>
        <bgColor indexed="46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rgb="FF92D050"/>
        <bgColor rgb="FF92D050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indexed="44"/>
        <bgColor indexed="4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47"/>
        <bgColor indexed="47"/>
      </patternFill>
    </fill>
    <fill>
      <patternFill patternType="solid">
        <fgColor indexed="3"/>
        <bgColor indexed="3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3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2"/>
      </left>
      <right/>
      <top style="thick">
        <color indexed="2"/>
      </top>
      <bottom/>
      <diagonal/>
    </border>
    <border>
      <left/>
      <right/>
      <top style="thick">
        <color indexed="2"/>
      </top>
      <bottom/>
      <diagonal/>
    </border>
    <border>
      <left style="thick">
        <color indexed="2"/>
      </left>
      <right/>
      <top/>
      <bottom/>
      <diagonal/>
    </border>
    <border>
      <left style="thick">
        <color indexed="2"/>
      </left>
      <right/>
      <top/>
      <bottom style="thick">
        <color indexed="2"/>
      </bottom>
      <diagonal/>
    </border>
    <border>
      <left/>
      <right/>
      <top/>
      <bottom style="thick">
        <color indexed="2"/>
      </bottom>
      <diagonal/>
    </border>
    <border>
      <left/>
      <right style="thick">
        <color indexed="2"/>
      </right>
      <top style="thick">
        <color indexed="2"/>
      </top>
      <bottom/>
      <diagonal/>
    </border>
    <border>
      <left/>
      <right style="thick">
        <color indexed="2"/>
      </right>
      <top/>
      <bottom/>
      <diagonal/>
    </border>
    <border>
      <left/>
      <right style="thick">
        <color indexed="2"/>
      </right>
      <top/>
      <bottom style="thick">
        <color indexed="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5"/>
      </left>
      <right/>
      <top style="thin">
        <color indexed="5"/>
      </top>
      <bottom style="thin">
        <color indexed="5"/>
      </bottom>
      <diagonal/>
    </border>
    <border>
      <left style="thin">
        <color theme="1"/>
      </left>
      <right/>
      <top style="thin">
        <color indexed="5"/>
      </top>
      <bottom style="thin">
        <color theme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6">
    <xf numFmtId="0" fontId="0" fillId="0" borderId="0"/>
    <xf numFmtId="42" fontId="0" fillId="0" borderId="0"/>
    <xf numFmtId="0" fontId="25" fillId="31" borderId="0">
      <alignment vertical="center"/>
    </xf>
    <xf numFmtId="0" fontId="27" fillId="19" borderId="25">
      <alignment vertical="center"/>
    </xf>
    <xf numFmtId="44" fontId="0" fillId="0" borderId="0"/>
    <xf numFmtId="41" fontId="0" fillId="0" borderId="0"/>
    <xf numFmtId="0" fontId="25" fillId="24" borderId="0">
      <alignment vertical="center"/>
    </xf>
    <xf numFmtId="0" fontId="26" fillId="25" borderId="0">
      <alignment vertical="center"/>
    </xf>
    <xf numFmtId="43" fontId="0" fillId="0" borderId="0"/>
    <xf numFmtId="0" fontId="23" fillId="23" borderId="0">
      <alignment vertical="center"/>
    </xf>
    <xf numFmtId="0" fontId="31" fillId="0" borderId="0">
      <alignment vertical="top"/>
    </xf>
    <xf numFmtId="9" fontId="0" fillId="0" borderId="0"/>
    <xf numFmtId="0" fontId="33" fillId="0" borderId="0">
      <alignment vertical="top"/>
    </xf>
    <xf numFmtId="0" fontId="0" fillId="13" borderId="28">
      <alignment vertical="center"/>
    </xf>
    <xf numFmtId="0" fontId="0" fillId="0" borderId="0"/>
    <xf numFmtId="0" fontId="23" fillId="27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0" fillId="0" borderId="0"/>
    <xf numFmtId="0" fontId="32" fillId="0" borderId="0">
      <alignment vertical="center"/>
    </xf>
    <xf numFmtId="0" fontId="34" fillId="0" borderId="27">
      <alignment vertical="center"/>
    </xf>
    <xf numFmtId="0" fontId="21" fillId="0" borderId="24">
      <alignment vertical="center"/>
    </xf>
    <xf numFmtId="0" fontId="23" fillId="39" borderId="0">
      <alignment vertical="center"/>
    </xf>
    <xf numFmtId="0" fontId="29" fillId="0" borderId="26">
      <alignment vertical="center"/>
    </xf>
    <xf numFmtId="0" fontId="23" fillId="37" borderId="0">
      <alignment vertical="center"/>
    </xf>
    <xf numFmtId="0" fontId="37" fillId="22" borderId="30">
      <alignment vertical="center"/>
    </xf>
    <xf numFmtId="0" fontId="24" fillId="22" borderId="25">
      <alignment vertical="center"/>
    </xf>
    <xf numFmtId="0" fontId="0" fillId="0" borderId="0"/>
    <xf numFmtId="0" fontId="39" fillId="43" borderId="32">
      <alignment vertical="center"/>
    </xf>
    <xf numFmtId="0" fontId="25" fillId="30" borderId="0">
      <alignment vertical="center"/>
    </xf>
    <xf numFmtId="0" fontId="23" fillId="46" borderId="0">
      <alignment vertical="center"/>
    </xf>
    <xf numFmtId="0" fontId="35" fillId="0" borderId="29">
      <alignment vertical="center"/>
    </xf>
    <xf numFmtId="0" fontId="38" fillId="0" borderId="31">
      <alignment vertical="center"/>
    </xf>
    <xf numFmtId="0" fontId="36" fillId="36" borderId="0">
      <alignment vertical="center"/>
    </xf>
    <xf numFmtId="0" fontId="0" fillId="0" borderId="0"/>
    <xf numFmtId="0" fontId="0" fillId="0" borderId="0"/>
    <xf numFmtId="0" fontId="28" fillId="29" borderId="0">
      <alignment vertical="center"/>
    </xf>
    <xf numFmtId="0" fontId="25" fillId="35" borderId="0">
      <alignment vertical="center"/>
    </xf>
    <xf numFmtId="0" fontId="23" fillId="45" borderId="0">
      <alignment vertical="center"/>
    </xf>
    <xf numFmtId="0" fontId="25" fillId="42" borderId="0">
      <alignment vertical="center"/>
    </xf>
    <xf numFmtId="0" fontId="25" fillId="34" borderId="0">
      <alignment vertical="center"/>
    </xf>
    <xf numFmtId="0" fontId="25" fillId="18" borderId="0">
      <alignment vertical="center"/>
    </xf>
    <xf numFmtId="0" fontId="25" fillId="28" borderId="0">
      <alignment vertical="center"/>
    </xf>
    <xf numFmtId="0" fontId="23" fillId="38" borderId="0">
      <alignment vertical="center"/>
    </xf>
    <xf numFmtId="0" fontId="23" fillId="26" borderId="0">
      <alignment vertical="center"/>
    </xf>
    <xf numFmtId="0" fontId="25" fillId="44" borderId="0">
      <alignment vertical="center"/>
    </xf>
    <xf numFmtId="0" fontId="25" fillId="41" borderId="0">
      <alignment vertical="center"/>
    </xf>
    <xf numFmtId="0" fontId="23" fillId="33" borderId="0">
      <alignment vertical="center"/>
    </xf>
    <xf numFmtId="0" fontId="25" fillId="16" borderId="0">
      <alignment vertical="center"/>
    </xf>
    <xf numFmtId="0" fontId="23" fillId="15" borderId="0">
      <alignment vertical="center"/>
    </xf>
    <xf numFmtId="0" fontId="23" fillId="40" borderId="0">
      <alignment vertical="center"/>
    </xf>
    <xf numFmtId="0" fontId="0" fillId="0" borderId="0"/>
    <xf numFmtId="0" fontId="25" fillId="32" borderId="0">
      <alignment vertical="center"/>
    </xf>
    <xf numFmtId="0" fontId="23" fillId="21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0" fillId="0" borderId="0"/>
  </cellStyleXfs>
  <cellXfs count="226">
    <xf numFmtId="0" fontId="0" fillId="0" borderId="0" xfId="0"/>
    <xf numFmtId="0" fontId="0" fillId="0" borderId="0" xfId="0" applyAlignment="1">
      <alignment vertical="center"/>
    </xf>
    <xf numFmtId="14" fontId="0" fillId="2" borderId="1" xfId="74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2" borderId="2" xfId="74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9" fontId="5" fillId="2" borderId="3" xfId="11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0" fillId="0" borderId="3" xfId="11" applyNumberFormat="1" applyBorder="1" applyAlignment="1">
      <alignment horizontal="center" vertical="center"/>
    </xf>
    <xf numFmtId="10" fontId="8" fillId="2" borderId="3" xfId="11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8" fontId="9" fillId="3" borderId="3" xfId="0" applyNumberFormat="1" applyFont="1" applyFill="1" applyBorder="1" applyAlignment="1">
      <alignment horizontal="center" vertical="center" wrapText="1"/>
    </xf>
    <xf numFmtId="176" fontId="0" fillId="6" borderId="3" xfId="0" applyNumberFormat="1" applyFill="1" applyBorder="1" applyAlignment="1">
      <alignment horizontal="center"/>
    </xf>
    <xf numFmtId="0" fontId="8" fillId="2" borderId="3" xfId="0" applyFont="1" applyFill="1" applyBorder="1"/>
    <xf numFmtId="0" fontId="0" fillId="0" borderId="3" xfId="0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9" fontId="5" fillId="7" borderId="3" xfId="11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31" fontId="0" fillId="0" borderId="0" xfId="0" applyNumberForma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3" xfId="0" applyBorder="1" applyAlignment="1">
      <alignment vertical="center"/>
    </xf>
    <xf numFmtId="31" fontId="2" fillId="0" borderId="3" xfId="0" applyNumberFormat="1" applyFont="1" applyBorder="1" applyAlignment="1">
      <alignment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1" fillId="8" borderId="16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31" fontId="0" fillId="0" borderId="3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49" fontId="7" fillId="9" borderId="6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3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79" fontId="0" fillId="10" borderId="1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31" fontId="0" fillId="11" borderId="3" xfId="0" applyNumberFormat="1" applyFill="1" applyBorder="1" applyAlignment="1">
      <alignment vertical="center"/>
    </xf>
    <xf numFmtId="0" fontId="0" fillId="11" borderId="3" xfId="0" applyFill="1" applyBorder="1" applyAlignment="1">
      <alignment horizontal="center" vertical="center"/>
    </xf>
    <xf numFmtId="177" fontId="0" fillId="11" borderId="3" xfId="0" applyNumberFormat="1" applyFill="1" applyBorder="1" applyAlignment="1">
      <alignment vertical="center"/>
    </xf>
    <xf numFmtId="179" fontId="0" fillId="11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7" fillId="9" borderId="7" xfId="0" applyNumberFormat="1" applyFont="1" applyFill="1" applyBorder="1" applyAlignment="1">
      <alignment horizontal="center" vertical="center"/>
    </xf>
    <xf numFmtId="178" fontId="7" fillId="12" borderId="3" xfId="0" applyNumberFormat="1" applyFont="1" applyFill="1" applyBorder="1" applyAlignment="1">
      <alignment horizontal="center" vertical="center"/>
    </xf>
    <xf numFmtId="49" fontId="0" fillId="12" borderId="3" xfId="0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center" vertical="center" wrapText="1"/>
    </xf>
    <xf numFmtId="178" fontId="8" fillId="12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179" fontId="0" fillId="11" borderId="3" xfId="0" applyNumberFormat="1" applyFill="1" applyBorder="1" applyAlignment="1">
      <alignment vertical="center"/>
    </xf>
    <xf numFmtId="31" fontId="0" fillId="2" borderId="3" xfId="0" applyNumberFormat="1" applyFill="1" applyBorder="1"/>
    <xf numFmtId="0" fontId="0" fillId="2" borderId="3" xfId="0" applyFill="1" applyBorder="1"/>
    <xf numFmtId="179" fontId="0" fillId="2" borderId="3" xfId="0" applyNumberFormat="1" applyFill="1" applyBorder="1" applyAlignment="1">
      <alignment horizontal="center"/>
    </xf>
    <xf numFmtId="178" fontId="0" fillId="2" borderId="3" xfId="0" applyNumberFormat="1" applyFill="1" applyBorder="1"/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/>
    </xf>
    <xf numFmtId="179" fontId="0" fillId="2" borderId="3" xfId="0" applyNumberFormat="1" applyFill="1" applyBorder="1"/>
    <xf numFmtId="180" fontId="0" fillId="13" borderId="1" xfId="0" applyNumberForma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0" fillId="2" borderId="18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177" fontId="0" fillId="0" borderId="3" xfId="0" applyNumberFormat="1" applyBorder="1"/>
    <xf numFmtId="176" fontId="0" fillId="0" borderId="3" xfId="0" applyNumberFormat="1" applyBorder="1"/>
    <xf numFmtId="176" fontId="0" fillId="16" borderId="3" xfId="0" applyNumberFormat="1" applyFill="1" applyBorder="1"/>
    <xf numFmtId="0" fontId="0" fillId="0" borderId="2" xfId="0" applyBorder="1"/>
    <xf numFmtId="0" fontId="13" fillId="14" borderId="5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5" xfId="0" applyBorder="1"/>
    <xf numFmtId="0" fontId="13" fillId="14" borderId="7" xfId="0" applyFont="1" applyFill="1" applyBorder="1" applyAlignment="1">
      <alignment horizontal="center" vertical="center"/>
    </xf>
    <xf numFmtId="181" fontId="0" fillId="0" borderId="0" xfId="0" applyNumberFormat="1"/>
    <xf numFmtId="181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10" borderId="17" xfId="0" applyNumberForma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81" fontId="0" fillId="11" borderId="3" xfId="0" applyNumberFormat="1" applyFill="1" applyBorder="1" applyAlignment="1">
      <alignment vertical="center"/>
    </xf>
    <xf numFmtId="180" fontId="0" fillId="11" borderId="3" xfId="0" applyNumberFormat="1" applyFill="1" applyBorder="1" applyAlignment="1">
      <alignment vertical="center"/>
    </xf>
    <xf numFmtId="0" fontId="0" fillId="12" borderId="0" xfId="0" applyFill="1"/>
    <xf numFmtId="181" fontId="0" fillId="2" borderId="3" xfId="0" applyNumberFormat="1" applyFill="1" applyBorder="1"/>
    <xf numFmtId="0" fontId="0" fillId="14" borderId="0" xfId="0" applyFill="1"/>
    <xf numFmtId="178" fontId="0" fillId="0" borderId="0" xfId="0" applyNumberFormat="1"/>
    <xf numFmtId="0" fontId="2" fillId="0" borderId="0" xfId="0" applyFont="1" applyAlignment="1">
      <alignment horizontal="left" wrapText="1"/>
    </xf>
    <xf numFmtId="179" fontId="0" fillId="0" borderId="0" xfId="0" applyNumberFormat="1"/>
    <xf numFmtId="0" fontId="2" fillId="0" borderId="0" xfId="0" applyFont="1" applyAlignment="1">
      <alignment wrapText="1"/>
    </xf>
    <xf numFmtId="31" fontId="0" fillId="10" borderId="4" xfId="0" applyNumberForma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31" fontId="0" fillId="14" borderId="4" xfId="0" applyNumberFormat="1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179" fontId="0" fillId="14" borderId="17" xfId="0" applyNumberFormat="1" applyFill="1" applyBorder="1" applyAlignment="1">
      <alignment horizontal="center" vertical="center"/>
    </xf>
    <xf numFmtId="49" fontId="0" fillId="14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76" fontId="0" fillId="12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9" fontId="7" fillId="12" borderId="3" xfId="1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0" fontId="3" fillId="0" borderId="3" xfId="0" applyFont="1" applyBorder="1"/>
    <xf numFmtId="9" fontId="14" fillId="12" borderId="3" xfId="11" applyNumberFormat="1" applyFont="1" applyFill="1" applyBorder="1" applyAlignment="1">
      <alignment horizontal="center" vertical="center"/>
    </xf>
    <xf numFmtId="9" fontId="0" fillId="12" borderId="3" xfId="11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center" vertical="center" wrapText="1"/>
    </xf>
    <xf numFmtId="0" fontId="0" fillId="14" borderId="3" xfId="0" applyFill="1" applyBorder="1"/>
    <xf numFmtId="0" fontId="2" fillId="0" borderId="3" xfId="0" applyFont="1" applyBorder="1" applyAlignment="1">
      <alignment horizontal="left" wrapText="1"/>
    </xf>
    <xf numFmtId="0" fontId="2" fillId="12" borderId="3" xfId="0" applyFont="1" applyFill="1" applyBorder="1" applyAlignment="1">
      <alignment horizontal="left" vertical="center" wrapText="1"/>
    </xf>
    <xf numFmtId="178" fontId="0" fillId="12" borderId="3" xfId="0" applyNumberFormat="1" applyFill="1" applyBorder="1" applyAlignment="1">
      <alignment horizontal="center" vertical="center"/>
    </xf>
    <xf numFmtId="0" fontId="0" fillId="2" borderId="0" xfId="0" applyFill="1"/>
    <xf numFmtId="0" fontId="0" fillId="7" borderId="0" xfId="0" applyFill="1"/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/>
    </xf>
    <xf numFmtId="0" fontId="16" fillId="13" borderId="3" xfId="75" applyFont="1" applyFill="1" applyBorder="1" applyAlignment="1">
      <alignment horizontal="center" vertical="center"/>
    </xf>
    <xf numFmtId="0" fontId="16" fillId="12" borderId="3" xfId="75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0" fontId="16" fillId="0" borderId="3" xfId="75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17" borderId="4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9" fillId="19" borderId="20" xfId="0" applyFont="1" applyFill="1" applyBorder="1" applyAlignment="1">
      <alignment horizontal="center" vertical="center" wrapText="1"/>
    </xf>
    <xf numFmtId="0" fontId="19" fillId="19" borderId="2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180" fontId="12" fillId="12" borderId="5" xfId="0" applyNumberFormat="1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20" fontId="0" fillId="14" borderId="3" xfId="0" applyNumberFormat="1" applyFill="1" applyBorder="1" applyAlignment="1">
      <alignment horizontal="center" vertical="center"/>
    </xf>
    <xf numFmtId="180" fontId="0" fillId="14" borderId="5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19" fillId="19" borderId="19" xfId="0" applyFont="1" applyFill="1" applyBorder="1" applyAlignment="1">
      <alignment horizontal="center" vertical="center" wrapText="1"/>
    </xf>
    <xf numFmtId="0" fontId="5" fillId="20" borderId="5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180" fontId="18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180" fontId="0" fillId="14" borderId="3" xfId="0" applyNumberFormat="1" applyFill="1" applyBorder="1" applyAlignment="1">
      <alignment horizontal="center" vertical="center"/>
    </xf>
    <xf numFmtId="180" fontId="0" fillId="13" borderId="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178" fontId="7" fillId="0" borderId="3" xfId="0" applyNumberFormat="1" applyFont="1" applyBorder="1" applyAlignment="1">
      <alignment horizontal="center" vertical="center"/>
    </xf>
    <xf numFmtId="178" fontId="7" fillId="9" borderId="3" xfId="0" applyNumberFormat="1" applyFont="1" applyFill="1" applyBorder="1" applyAlignment="1">
      <alignment horizontal="center" vertical="center"/>
    </xf>
    <xf numFmtId="178" fontId="0" fillId="14" borderId="3" xfId="0" applyNumberFormat="1" applyFill="1" applyBorder="1" applyAlignment="1">
      <alignment horizontal="center" vertical="center"/>
    </xf>
    <xf numFmtId="180" fontId="2" fillId="14" borderId="3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18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6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16" xfId="35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常规 13" xfId="56"/>
    <cellStyle name="常规 14" xfId="57"/>
    <cellStyle name="常规 15" xfId="58"/>
    <cellStyle name="常规 20" xfId="59"/>
    <cellStyle name="常规 17" xfId="60"/>
    <cellStyle name="常规 22" xfId="61"/>
    <cellStyle name="常规 18" xfId="62"/>
    <cellStyle name="常规 23" xfId="63"/>
    <cellStyle name="常规 19" xfId="64"/>
    <cellStyle name="常规 24" xfId="65"/>
    <cellStyle name="常规 2" xfId="66"/>
    <cellStyle name="常规 25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重点指标监控 - 副本" xfId="74"/>
    <cellStyle name="样式 1" xfId="75"/>
  </cellStyles>
  <dxfs count="2">
    <dxf>
      <font>
        <color indexed="2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5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8290598290598"/>
          <c:y val="0.138150640260876"/>
          <c:w val="0.908831908831909"/>
          <c:h val="0.681973435138789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焦粉报表!$B$6:$B$67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焦粉报表!$F$6:$F$67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52395617"/>
        <c:axId val="777466974"/>
      </c:lineChart>
      <c:catAx>
        <c:axId val="95239561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466974"/>
        <c:crosses val="autoZero"/>
        <c:auto val="1"/>
        <c:lblAlgn val="ctr"/>
        <c:lblOffset val="100"/>
        <c:noMultiLvlLbl val="0"/>
      </c:catAx>
      <c:valAx>
        <c:axId val="77746697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39561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6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"/>
          <c:y val="0.160839160839161"/>
          <c:w val="0.91"/>
          <c:h val="0.60379567938623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焦粉报表!$V$6:$V$67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焦粉报表!$Z$6:$Z$67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35711167"/>
        <c:axId val="87489818"/>
      </c:lineChart>
      <c:catAx>
        <c:axId val="93571116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489818"/>
        <c:crosses val="autoZero"/>
        <c:auto val="1"/>
        <c:lblAlgn val="ctr"/>
        <c:lblOffset val="100"/>
        <c:noMultiLvlLbl val="0"/>
      </c:catAx>
      <c:valAx>
        <c:axId val="8748981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71116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横班趋势图!$D$2</c:f>
          <c:strCache>
            <c:ptCount val="1"/>
            <c:pt idx="0">
              <c:v>丁班5烧焦粉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2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横班趋势图!$C$4:$C$23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横班趋势图!$G$4:$G$23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横班趋势图!$D$4:$D$23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605984989"/>
        <c:axId val="498984309"/>
      </c:lineChart>
      <c:dateAx>
        <c:axId val="605984989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8984309"/>
        <c:crosses val="autoZero"/>
        <c:auto val="0"/>
        <c:lblAlgn val="ctr"/>
        <c:lblOffset val="100"/>
        <c:baseTimeUnit val="days"/>
      </c:dateAx>
      <c:valAx>
        <c:axId val="498984309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984989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72485421140539"/>
          <c:y val="0.0428413154238073"/>
          <c:w val="0.316"/>
          <c:h val="0.0865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横班趋势图!$M$2</c:f>
          <c:strCache>
            <c:ptCount val="1"/>
            <c:pt idx="0">
              <c:v>丁班6烧焦粉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3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横班趋势图!$P$4:$P$23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横班趋势图!$M$4:$M$23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366102693"/>
        <c:axId val="866654634"/>
      </c:lineChart>
      <c:dateAx>
        <c:axId val="36610269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654634"/>
        <c:crosses val="autoZero"/>
        <c:auto val="0"/>
        <c:lblAlgn val="ctr"/>
        <c:lblOffset val="100"/>
        <c:baseTimeUnit val="days"/>
      </c:dateAx>
      <c:valAx>
        <c:axId val="86665463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6102693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0075382803298"/>
          <c:y val="0.0428412225733964"/>
          <c:w val="0.28"/>
          <c:h val="0.08525"/>
        </c:manualLayout>
      </c:layout>
      <c:overlay val="0"/>
      <c:spPr>
        <a:ln>
          <a:solidFill>
            <a:sysClr val="windowText" lastClr="000000">
              <a:lumMod val="65000"/>
              <a:lumOff val="35000"/>
            </a:sys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390524</xdr:colOff>
      <xdr:row>71</xdr:row>
      <xdr:rowOff>76199</xdr:rowOff>
    </xdr:from>
    <xdr:to>
      <xdr:col>17</xdr:col>
      <xdr:colOff>2324099</xdr:colOff>
      <xdr:row>88</xdr:row>
      <xdr:rowOff>142874</xdr:rowOff>
    </xdr:to>
    <xdr:graphicFrame>
      <xdr:nvGraphicFramePr>
        <xdr:cNvPr id="4" name="图表 1"/>
        <xdr:cNvGraphicFramePr/>
      </xdr:nvGraphicFramePr>
      <xdr:xfrm>
        <a:off x="3616960" y="13620115"/>
        <a:ext cx="9832340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838199</xdr:colOff>
      <xdr:row>70</xdr:row>
      <xdr:rowOff>180974</xdr:rowOff>
    </xdr:from>
    <xdr:to>
      <xdr:col>32</xdr:col>
      <xdr:colOff>273684</xdr:colOff>
      <xdr:row>88</xdr:row>
      <xdr:rowOff>133349</xdr:rowOff>
    </xdr:to>
    <xdr:graphicFrame>
      <xdr:nvGraphicFramePr>
        <xdr:cNvPr id="5" name="图表 2"/>
        <xdr:cNvGraphicFramePr/>
      </xdr:nvGraphicFramePr>
      <xdr:xfrm>
        <a:off x="15349855" y="13534390"/>
        <a:ext cx="7765415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390525</xdr:colOff>
      <xdr:row>28</xdr:row>
      <xdr:rowOff>19050</xdr:rowOff>
    </xdr:from>
    <xdr:to>
      <xdr:col>13</xdr:col>
      <xdr:colOff>142875</xdr:colOff>
      <xdr:row>50</xdr:row>
      <xdr:rowOff>85725</xdr:rowOff>
    </xdr:to>
    <xdr:graphicFrame>
      <xdr:nvGraphicFramePr>
        <xdr:cNvPr id="4" name="图表 1"/>
        <xdr:cNvGraphicFramePr/>
      </xdr:nvGraphicFramePr>
      <xdr:xfrm>
        <a:off x="1215390" y="5353050"/>
        <a:ext cx="5924550" cy="4257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342900</xdr:colOff>
      <xdr:row>28</xdr:row>
      <xdr:rowOff>8890</xdr:rowOff>
    </xdr:from>
    <xdr:to>
      <xdr:col>21</xdr:col>
      <xdr:colOff>247649</xdr:colOff>
      <xdr:row>50</xdr:row>
      <xdr:rowOff>133350</xdr:rowOff>
    </xdr:to>
    <xdr:graphicFrame>
      <xdr:nvGraphicFramePr>
        <xdr:cNvPr id="5" name="图表 2"/>
        <xdr:cNvGraphicFramePr/>
      </xdr:nvGraphicFramePr>
      <xdr:xfrm>
        <a:off x="7339965" y="5342890"/>
        <a:ext cx="6076315" cy="431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47"/>
  <sheetViews>
    <sheetView workbookViewId="0">
      <pane xSplit="11" ySplit="3" topLeftCell="L4" activePane="bottomRight" state="frozen"/>
      <selection/>
      <selection pane="topRight"/>
      <selection pane="bottomLeft"/>
      <selection pane="bottomRight" activeCell="M28" sqref="M28"/>
    </sheetView>
  </sheetViews>
  <sheetFormatPr defaultColWidth="9" defaultRowHeight="15"/>
  <cols>
    <col min="1" max="1" width="6.12592592592593" style="183" customWidth="1" collapsed="1"/>
    <col min="2" max="3" width="9.5037037037037" style="183" customWidth="1" collapsed="1"/>
    <col min="4" max="4" width="5.5037037037037" style="183" collapsed="1"/>
    <col min="5" max="5" width="8" style="183" customWidth="1" collapsed="1"/>
    <col min="6" max="6" width="5.5037037037037" style="183" customWidth="1" collapsed="1"/>
    <col min="7" max="7" width="6.12592592592593" style="184" customWidth="1" collapsed="1"/>
    <col min="8" max="8" width="3.37777777777778" style="183" customWidth="1" collapsed="1"/>
    <col min="9" max="9" width="3.74814814814815" style="183" customWidth="1" collapsed="1"/>
    <col min="10" max="10" width="7" style="183" customWidth="1" collapsed="1"/>
    <col min="11" max="11" width="10.3777777777778" style="183" customWidth="1" collapsed="1"/>
    <col min="12" max="12" width="9.25185185185185" style="184" customWidth="1" collapsed="1"/>
    <col min="13" max="13" width="9.74814814814815" style="184" collapsed="1"/>
    <col min="15" max="15" width="10.5037037037037" customWidth="1" collapsed="1"/>
    <col min="21" max="21" width="9" style="127" collapsed="1"/>
    <col min="22" max="22" width="7.74814814814815" style="183" customWidth="1" collapsed="1"/>
    <col min="23" max="23" width="37.1259259259259" style="185" customWidth="1" collapsed="1"/>
  </cols>
  <sheetData>
    <row r="1" ht="22.5" customHeight="1" spans="1:21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200"/>
      <c r="N1" s="201" t="s">
        <v>1</v>
      </c>
      <c r="O1" s="202"/>
      <c r="P1" s="202"/>
      <c r="Q1" s="202"/>
      <c r="R1" s="202"/>
      <c r="S1" s="202"/>
      <c r="T1" s="202"/>
      <c r="U1" s="211"/>
    </row>
    <row r="2" ht="36" spans="1:23">
      <c r="A2" s="188" t="s">
        <v>2</v>
      </c>
      <c r="B2" s="94" t="s">
        <v>3</v>
      </c>
      <c r="C2" s="94"/>
      <c r="D2" s="94" t="s">
        <v>4</v>
      </c>
      <c r="E2" s="94" t="s">
        <v>5</v>
      </c>
      <c r="F2" s="94" t="s">
        <v>6</v>
      </c>
      <c r="G2" s="189" t="s">
        <v>7</v>
      </c>
      <c r="H2" s="190" t="s">
        <v>8</v>
      </c>
      <c r="I2" s="190" t="s">
        <v>9</v>
      </c>
      <c r="J2" s="190" t="s">
        <v>10</v>
      </c>
      <c r="K2" s="190" t="s">
        <v>11</v>
      </c>
      <c r="L2" s="203" t="s">
        <v>12</v>
      </c>
      <c r="M2" s="203" t="s">
        <v>13</v>
      </c>
      <c r="N2" s="204" t="s">
        <v>14</v>
      </c>
      <c r="O2" s="204" t="s">
        <v>15</v>
      </c>
      <c r="P2" s="204" t="s">
        <v>16</v>
      </c>
      <c r="Q2" s="204" t="s">
        <v>17</v>
      </c>
      <c r="R2" s="204" t="s">
        <v>18</v>
      </c>
      <c r="S2" s="204" t="s">
        <v>19</v>
      </c>
      <c r="T2" s="204" t="s">
        <v>20</v>
      </c>
      <c r="U2" s="212" t="s">
        <v>21</v>
      </c>
      <c r="V2" s="81" t="s">
        <v>22</v>
      </c>
      <c r="W2" s="82" t="s">
        <v>23</v>
      </c>
    </row>
    <row r="3" s="126" customFormat="1" spans="1:23">
      <c r="A3" s="191"/>
      <c r="B3" s="106"/>
      <c r="C3" s="192"/>
      <c r="D3" s="106"/>
      <c r="E3" s="106"/>
      <c r="F3" s="106"/>
      <c r="G3" s="193"/>
      <c r="H3" s="194"/>
      <c r="I3" s="194"/>
      <c r="J3" s="194"/>
      <c r="K3" s="194"/>
      <c r="L3" s="205" t="s">
        <v>24</v>
      </c>
      <c r="M3" s="205" t="s">
        <v>24</v>
      </c>
      <c r="N3" s="205" t="s">
        <v>24</v>
      </c>
      <c r="O3" s="205" t="s">
        <v>24</v>
      </c>
      <c r="P3" s="205" t="s">
        <v>24</v>
      </c>
      <c r="Q3" s="205" t="s">
        <v>25</v>
      </c>
      <c r="R3" s="205" t="s">
        <v>24</v>
      </c>
      <c r="S3" s="205" t="s">
        <v>24</v>
      </c>
      <c r="T3" s="205" t="s">
        <v>24</v>
      </c>
      <c r="U3" s="213" t="s">
        <v>26</v>
      </c>
      <c r="V3" s="205" t="s">
        <v>24</v>
      </c>
      <c r="W3" s="214" t="s">
        <v>27</v>
      </c>
    </row>
    <row r="4" spans="1:23">
      <c r="A4" s="195">
        <v>1</v>
      </c>
      <c r="B4" s="196">
        <v>43344</v>
      </c>
      <c r="C4" s="197">
        <v>0.0416666666666667</v>
      </c>
      <c r="D4" s="7" t="str">
        <f t="shared" ref="D4:D67" si="0">IF(HOUR(G4)&lt;8,"夜班",IF(HOUR(G4)&lt;16,"白班",IF(HOUR(G4)&lt;24,"中班",0)))</f>
        <v>夜班</v>
      </c>
      <c r="E4" s="196" t="str">
        <f t="shared" ref="E4:E67" si="1">IF(F4=1,"甲",IF(F4=2,"乙",IF(F4=3,"丙",IF(F4=4,"丁",""))))</f>
        <v>乙</v>
      </c>
      <c r="F4" s="196">
        <f>SUMPRODUCT((考核汇总!$A$4:$A$1185=质量日常跟踪表!B4)*(考核汇总!$B$4:$B$1185=质量日常跟踪表!D4),考核汇总!$C$4:$C$1185)</f>
        <v>2</v>
      </c>
      <c r="G4" s="198">
        <f>B4+C4*0</f>
        <v>43344</v>
      </c>
      <c r="H4" s="60">
        <f>IF($M4=H$2,1,0)</f>
        <v>1</v>
      </c>
      <c r="I4" s="60">
        <f>IF($M4=I$2,1,0)</f>
        <v>0</v>
      </c>
      <c r="J4" s="60">
        <f>IF($M4=J$2,1,0)</f>
        <v>0</v>
      </c>
      <c r="K4" s="60">
        <f>IF($M4=K$2,1,0)</f>
        <v>0</v>
      </c>
      <c r="L4" s="206">
        <v>0.354166666666667</v>
      </c>
      <c r="M4" s="206" t="s">
        <v>8</v>
      </c>
      <c r="N4" s="207">
        <v>6.55</v>
      </c>
      <c r="O4" s="207">
        <v>14.9</v>
      </c>
      <c r="P4" s="207">
        <v>2.01</v>
      </c>
      <c r="Q4" s="207">
        <v>21.46</v>
      </c>
      <c r="R4" s="207">
        <v>14.27</v>
      </c>
      <c r="S4" s="207">
        <v>20.3</v>
      </c>
      <c r="T4" s="207">
        <v>20.51</v>
      </c>
      <c r="U4" s="150">
        <f t="shared" ref="U4:U67" si="2">IF(N4="","",(N4*5+O4*4+P4*2.5+Q4*1.5+R4*0.75+S4*0.325+T4*0.25)/100)</f>
        <v>1.519925</v>
      </c>
      <c r="V4" s="207">
        <v>5.4</v>
      </c>
      <c r="W4" s="215"/>
    </row>
    <row r="5" spans="1:23">
      <c r="A5" s="195">
        <v>2</v>
      </c>
      <c r="B5" s="8">
        <f t="shared" ref="B5:B68" si="3">IF(D5=D4,B4,IF(D5="夜班",B4+1,B4))</f>
        <v>43344</v>
      </c>
      <c r="C5" s="199">
        <f t="shared" ref="C5:C68" si="4">C4</f>
        <v>0.0416666666666667</v>
      </c>
      <c r="D5" s="7" t="str">
        <f t="shared" si="0"/>
        <v>夜班</v>
      </c>
      <c r="E5" s="196" t="str">
        <f t="shared" si="1"/>
        <v>乙</v>
      </c>
      <c r="F5" s="196">
        <f>SUMPRODUCT((考核汇总!$A$4:$A$1185=质量日常跟踪表!B5)*(考核汇总!$B$4:$B$1185=质量日常跟踪表!D5),考核汇总!$C$4:$C$1185)</f>
        <v>2</v>
      </c>
      <c r="G5" s="198">
        <f t="shared" ref="G5:G68" si="5">G4+C4</f>
        <v>43344.0416666667</v>
      </c>
      <c r="H5" s="60" t="str">
        <f>IF($M5=H$2,MAX(H$4:H4)+1,"")</f>
        <v/>
      </c>
      <c r="I5" s="60">
        <f>IF($M5=I$2,MAX(I$4:I4)+1,"")</f>
        <v>1</v>
      </c>
      <c r="J5" s="60" t="str">
        <f>IF($M5=J$2,MAX(J$4:J4)+1,"")</f>
        <v/>
      </c>
      <c r="K5" s="60" t="str">
        <f>IF($M5=K$2,MAX(K$4:K4)+1,"")</f>
        <v/>
      </c>
      <c r="L5" s="206">
        <v>0.354166666666667</v>
      </c>
      <c r="M5" s="206" t="s">
        <v>9</v>
      </c>
      <c r="N5" s="207">
        <v>8.09</v>
      </c>
      <c r="O5" s="207">
        <v>16.7</v>
      </c>
      <c r="P5" s="207">
        <v>2.23</v>
      </c>
      <c r="Q5" s="207">
        <v>19.79</v>
      </c>
      <c r="R5" s="207">
        <v>13.83</v>
      </c>
      <c r="S5" s="207">
        <v>18.94</v>
      </c>
      <c r="T5" s="207">
        <v>20.42</v>
      </c>
      <c r="U5" s="150">
        <f t="shared" si="2"/>
        <v>1.64143</v>
      </c>
      <c r="V5" s="207">
        <v>6</v>
      </c>
      <c r="W5" s="215"/>
    </row>
    <row r="6" spans="1:23">
      <c r="A6" s="195">
        <v>3</v>
      </c>
      <c r="B6" s="8">
        <f t="shared" si="3"/>
        <v>43344</v>
      </c>
      <c r="C6" s="199">
        <f t="shared" si="4"/>
        <v>0.0416666666666667</v>
      </c>
      <c r="D6" s="7" t="str">
        <f t="shared" si="0"/>
        <v>夜班</v>
      </c>
      <c r="E6" s="196" t="str">
        <f t="shared" si="1"/>
        <v>乙</v>
      </c>
      <c r="F6" s="196">
        <f>SUMPRODUCT((考核汇总!$A$4:$A$1185=质量日常跟踪表!B6)*(考核汇总!$B$4:$B$1185=质量日常跟踪表!D6),考核汇总!$C$4:$C$1185)</f>
        <v>2</v>
      </c>
      <c r="G6" s="198">
        <f t="shared" si="5"/>
        <v>43344.0833333333</v>
      </c>
      <c r="H6" s="60" t="str">
        <f>IF($M6=H$2,MAX(H$4:H5)+1,"")</f>
        <v/>
      </c>
      <c r="I6" s="60" t="str">
        <f>IF($M6=I$2,MAX(I$4:I5)+1,"")</f>
        <v/>
      </c>
      <c r="J6" s="60" t="str">
        <f>IF($M6=J$2,MAX(J$4:J5)+1,"")</f>
        <v/>
      </c>
      <c r="K6" s="60" t="str">
        <f>IF($M6=K$2,MAX(K$4:K5)+1,"")</f>
        <v/>
      </c>
      <c r="L6" s="206"/>
      <c r="M6" s="206"/>
      <c r="N6" s="208"/>
      <c r="O6" s="208"/>
      <c r="P6" s="208"/>
      <c r="Q6" s="208"/>
      <c r="R6" s="208"/>
      <c r="S6" s="208"/>
      <c r="T6" s="208"/>
      <c r="U6" s="150" t="str">
        <f t="shared" si="2"/>
        <v/>
      </c>
      <c r="V6" s="207"/>
      <c r="W6" s="215"/>
    </row>
    <row r="7" spans="1:23">
      <c r="A7" s="195">
        <v>4</v>
      </c>
      <c r="B7" s="8">
        <f t="shared" si="3"/>
        <v>43344</v>
      </c>
      <c r="C7" s="199">
        <f t="shared" si="4"/>
        <v>0.0416666666666667</v>
      </c>
      <c r="D7" s="7" t="str">
        <f t="shared" si="0"/>
        <v>夜班</v>
      </c>
      <c r="E7" s="196" t="str">
        <f t="shared" si="1"/>
        <v>乙</v>
      </c>
      <c r="F7" s="196">
        <f>SUMPRODUCT((考核汇总!$A$4:$A$1185=质量日常跟踪表!B7)*(考核汇总!$B$4:$B$1185=质量日常跟踪表!D7),考核汇总!$C$4:$C$1185)</f>
        <v>2</v>
      </c>
      <c r="G7" s="198">
        <f t="shared" si="5"/>
        <v>43344.125</v>
      </c>
      <c r="H7" s="60" t="str">
        <f>IF($M7=H$2,MAX(H$4:H6)+1,"")</f>
        <v/>
      </c>
      <c r="I7" s="60" t="str">
        <f>IF($M7=I$2,MAX(I$4:I6)+1,"")</f>
        <v/>
      </c>
      <c r="J7" s="60" t="str">
        <f>IF($M7=J$2,MAX(J$4:J6)+1,"")</f>
        <v/>
      </c>
      <c r="K7" s="60" t="str">
        <f>IF($M7=K$2,MAX(K$4:K6)+1,"")</f>
        <v/>
      </c>
      <c r="L7" s="206"/>
      <c r="M7" s="206"/>
      <c r="N7" s="209"/>
      <c r="O7" s="209"/>
      <c r="P7" s="209"/>
      <c r="Q7" s="209"/>
      <c r="R7" s="209"/>
      <c r="S7" s="209"/>
      <c r="T7" s="209"/>
      <c r="U7" s="150" t="str">
        <f t="shared" si="2"/>
        <v/>
      </c>
      <c r="V7" s="207"/>
      <c r="W7" s="215"/>
    </row>
    <row r="8" spans="1:23">
      <c r="A8" s="195">
        <v>5</v>
      </c>
      <c r="B8" s="8">
        <f t="shared" si="3"/>
        <v>43344</v>
      </c>
      <c r="C8" s="199">
        <f t="shared" si="4"/>
        <v>0.0416666666666667</v>
      </c>
      <c r="D8" s="7" t="str">
        <f t="shared" si="0"/>
        <v>夜班</v>
      </c>
      <c r="E8" s="196" t="str">
        <f t="shared" si="1"/>
        <v>乙</v>
      </c>
      <c r="F8" s="196">
        <f>SUMPRODUCT((考核汇总!$A$4:$A$1185=质量日常跟踪表!B8)*(考核汇总!$B$4:$B$1185=质量日常跟踪表!D8),考核汇总!$C$4:$C$1185)</f>
        <v>2</v>
      </c>
      <c r="G8" s="198">
        <f t="shared" si="5"/>
        <v>43344.1666666667</v>
      </c>
      <c r="H8" s="60" t="str">
        <f>IF($M8=H$2,MAX(H$4:H7)+1,"")</f>
        <v/>
      </c>
      <c r="I8" s="60" t="str">
        <f>IF($M8=I$2,MAX(I$4:I7)+1,"")</f>
        <v/>
      </c>
      <c r="J8" s="60" t="str">
        <f>IF($M8=J$2,MAX(J$4:J7)+1,"")</f>
        <v/>
      </c>
      <c r="K8" s="60" t="str">
        <f>IF($M8=K$2,MAX(K$4:K7)+1,"")</f>
        <v/>
      </c>
      <c r="L8" s="206"/>
      <c r="M8" s="206"/>
      <c r="N8" s="209"/>
      <c r="O8" s="209"/>
      <c r="P8" s="209"/>
      <c r="Q8" s="209"/>
      <c r="R8" s="209"/>
      <c r="S8" s="209"/>
      <c r="T8" s="209"/>
      <c r="U8" s="150" t="str">
        <f t="shared" si="2"/>
        <v/>
      </c>
      <c r="V8" s="207"/>
      <c r="W8" s="215"/>
    </row>
    <row r="9" spans="1:23">
      <c r="A9" s="195">
        <v>6</v>
      </c>
      <c r="B9" s="8">
        <f t="shared" si="3"/>
        <v>43344</v>
      </c>
      <c r="C9" s="199">
        <f t="shared" si="4"/>
        <v>0.0416666666666667</v>
      </c>
      <c r="D9" s="7" t="str">
        <f t="shared" si="0"/>
        <v>夜班</v>
      </c>
      <c r="E9" s="196" t="str">
        <f t="shared" si="1"/>
        <v>乙</v>
      </c>
      <c r="F9" s="196">
        <f>SUMPRODUCT((考核汇总!$A$4:$A$1185=质量日常跟踪表!B9)*(考核汇总!$B$4:$B$1185=质量日常跟踪表!D9),考核汇总!$C$4:$C$1185)</f>
        <v>2</v>
      </c>
      <c r="G9" s="198">
        <f t="shared" si="5"/>
        <v>43344.2083333333</v>
      </c>
      <c r="H9" s="60" t="str">
        <f>IF($M9=H$2,MAX(H$4:H8)+1,"")</f>
        <v/>
      </c>
      <c r="I9" s="60" t="str">
        <f>IF($M9=I$2,MAX(I$4:I8)+1,"")</f>
        <v/>
      </c>
      <c r="J9" s="60" t="str">
        <f>IF($M9=J$2,MAX(J$4:J8)+1,"")</f>
        <v/>
      </c>
      <c r="K9" s="60" t="str">
        <f>IF($M9=K$2,MAX(K$4:K8)+1,"")</f>
        <v/>
      </c>
      <c r="L9" s="206"/>
      <c r="M9" s="206"/>
      <c r="N9" s="209"/>
      <c r="O9" s="209"/>
      <c r="P9" s="209"/>
      <c r="Q9" s="209"/>
      <c r="R9" s="209"/>
      <c r="S9" s="209"/>
      <c r="T9" s="209"/>
      <c r="U9" s="150" t="str">
        <f t="shared" si="2"/>
        <v/>
      </c>
      <c r="V9" s="207"/>
      <c r="W9" s="215"/>
    </row>
    <row r="10" spans="1:23">
      <c r="A10" s="195">
        <v>7</v>
      </c>
      <c r="B10" s="8">
        <f t="shared" si="3"/>
        <v>43344</v>
      </c>
      <c r="C10" s="199">
        <f t="shared" si="4"/>
        <v>0.0416666666666667</v>
      </c>
      <c r="D10" s="7" t="str">
        <f t="shared" si="0"/>
        <v>夜班</v>
      </c>
      <c r="E10" s="196" t="str">
        <f t="shared" si="1"/>
        <v>乙</v>
      </c>
      <c r="F10" s="196">
        <f>SUMPRODUCT((考核汇总!$A$4:$A$1185=质量日常跟踪表!B10)*(考核汇总!$B$4:$B$1185=质量日常跟踪表!D10),考核汇总!$C$4:$C$1185)</f>
        <v>2</v>
      </c>
      <c r="G10" s="198">
        <f t="shared" si="5"/>
        <v>43344.25</v>
      </c>
      <c r="H10" s="60" t="str">
        <f>IF($M10=H$2,MAX(H$4:H9)+1,"")</f>
        <v/>
      </c>
      <c r="I10" s="60" t="str">
        <f>IF($M10=I$2,MAX(I$4:I9)+1,"")</f>
        <v/>
      </c>
      <c r="J10" s="60" t="str">
        <f>IF($M10=J$2,MAX(J$4:J9)+1,"")</f>
        <v/>
      </c>
      <c r="K10" s="60" t="str">
        <f>IF($M10=K$2,MAX(K$4:K9)+1,"")</f>
        <v/>
      </c>
      <c r="L10" s="206"/>
      <c r="M10" s="206"/>
      <c r="N10" s="209"/>
      <c r="O10" s="209"/>
      <c r="P10" s="209"/>
      <c r="Q10" s="209"/>
      <c r="R10" s="209"/>
      <c r="S10" s="209"/>
      <c r="T10" s="209"/>
      <c r="U10" s="150" t="str">
        <f t="shared" si="2"/>
        <v/>
      </c>
      <c r="V10" s="207"/>
      <c r="W10" s="215"/>
    </row>
    <row r="11" spans="1:23">
      <c r="A11" s="195">
        <v>8</v>
      </c>
      <c r="B11" s="8">
        <f t="shared" si="3"/>
        <v>43344</v>
      </c>
      <c r="C11" s="199">
        <f t="shared" si="4"/>
        <v>0.0416666666666667</v>
      </c>
      <c r="D11" s="7" t="str">
        <f t="shared" si="0"/>
        <v>夜班</v>
      </c>
      <c r="E11" s="196" t="str">
        <f t="shared" si="1"/>
        <v>乙</v>
      </c>
      <c r="F11" s="196">
        <f>SUMPRODUCT((考核汇总!$A$4:$A$1185=质量日常跟踪表!B11)*(考核汇总!$B$4:$B$1185=质量日常跟踪表!D11),考核汇总!$C$4:$C$1185)</f>
        <v>2</v>
      </c>
      <c r="G11" s="198">
        <f t="shared" si="5"/>
        <v>43344.2916666666</v>
      </c>
      <c r="H11" s="60" t="str">
        <f>IF($M11=H$2,MAX(H$4:H10)+1,"")</f>
        <v/>
      </c>
      <c r="I11" s="60" t="str">
        <f>IF($M11=I$2,MAX(I$4:I10)+1,"")</f>
        <v/>
      </c>
      <c r="J11" s="60" t="str">
        <f>IF($M11=J$2,MAX(J$4:J10)+1,"")</f>
        <v/>
      </c>
      <c r="K11" s="60" t="str">
        <f>IF($M11=K$2,MAX(K$4:K10)+1,"")</f>
        <v/>
      </c>
      <c r="L11" s="206"/>
      <c r="M11" s="206"/>
      <c r="N11" s="209"/>
      <c r="O11" s="209"/>
      <c r="P11" s="209"/>
      <c r="Q11" s="209"/>
      <c r="R11" s="209"/>
      <c r="S11" s="209"/>
      <c r="T11" s="209"/>
      <c r="U11" s="150" t="str">
        <f t="shared" si="2"/>
        <v/>
      </c>
      <c r="V11" s="207"/>
      <c r="W11" s="215"/>
    </row>
    <row r="12" spans="1:23">
      <c r="A12" s="195">
        <v>9</v>
      </c>
      <c r="B12" s="8">
        <f t="shared" si="3"/>
        <v>43344</v>
      </c>
      <c r="C12" s="199">
        <f t="shared" si="4"/>
        <v>0.0416666666666667</v>
      </c>
      <c r="D12" s="7" t="str">
        <f t="shared" si="0"/>
        <v>白班</v>
      </c>
      <c r="E12" s="196" t="str">
        <f t="shared" si="1"/>
        <v>丙</v>
      </c>
      <c r="F12" s="196">
        <f>SUMPRODUCT((考核汇总!$A$4:$A$1185=质量日常跟踪表!B12)*(考核汇总!$B$4:$B$1185=质量日常跟踪表!D12),考核汇总!$C$4:$C$1185)</f>
        <v>3</v>
      </c>
      <c r="G12" s="198">
        <f t="shared" si="5"/>
        <v>43344.3333333333</v>
      </c>
      <c r="H12" s="60" t="str">
        <f>IF($M12=H$2,MAX(H$4:H11)+1,"")</f>
        <v/>
      </c>
      <c r="I12" s="60" t="str">
        <f>IF($M12=I$2,MAX(I$4:I11)+1,"")</f>
        <v/>
      </c>
      <c r="J12" s="60" t="str">
        <f>IF($M12=J$2,MAX(J$4:J11)+1,"")</f>
        <v/>
      </c>
      <c r="K12" s="60" t="str">
        <f>IF($M12=K$2,MAX(K$4:K11)+1,"")</f>
        <v/>
      </c>
      <c r="L12" s="206"/>
      <c r="M12" s="206"/>
      <c r="N12" s="209"/>
      <c r="O12" s="209"/>
      <c r="P12" s="209"/>
      <c r="Q12" s="209"/>
      <c r="R12" s="209"/>
      <c r="S12" s="209"/>
      <c r="T12" s="209"/>
      <c r="U12" s="150" t="str">
        <f t="shared" si="2"/>
        <v/>
      </c>
      <c r="V12" s="207"/>
      <c r="W12" s="215"/>
    </row>
    <row r="13" spans="1:23">
      <c r="A13" s="195">
        <v>10</v>
      </c>
      <c r="B13" s="8">
        <f t="shared" si="3"/>
        <v>43344</v>
      </c>
      <c r="C13" s="199">
        <f t="shared" si="4"/>
        <v>0.0416666666666667</v>
      </c>
      <c r="D13" s="7" t="str">
        <f t="shared" si="0"/>
        <v>白班</v>
      </c>
      <c r="E13" s="196" t="str">
        <f t="shared" si="1"/>
        <v>丙</v>
      </c>
      <c r="F13" s="196">
        <f>SUMPRODUCT((考核汇总!$A$4:$A$1185=质量日常跟踪表!B13)*(考核汇总!$B$4:$B$1185=质量日常跟踪表!D13),考核汇总!$C$4:$C$1185)</f>
        <v>3</v>
      </c>
      <c r="G13" s="198">
        <f t="shared" si="5"/>
        <v>43344.375</v>
      </c>
      <c r="H13" s="60" t="str">
        <f>IF($M13=H$2,MAX(H$4:H12)+1,"")</f>
        <v/>
      </c>
      <c r="I13" s="60" t="str">
        <f>IF($M13=I$2,MAX(I$4:I12)+1,"")</f>
        <v/>
      </c>
      <c r="J13" s="60" t="str">
        <f>IF($M13=J$2,MAX(J$4:J12)+1,"")</f>
        <v/>
      </c>
      <c r="K13" s="60" t="str">
        <f>IF($M13=K$2,MAX(K$4:K12)+1,"")</f>
        <v/>
      </c>
      <c r="L13" s="206"/>
      <c r="M13" s="206"/>
      <c r="N13" s="209"/>
      <c r="O13" s="209"/>
      <c r="P13" s="209"/>
      <c r="Q13" s="209"/>
      <c r="R13" s="209"/>
      <c r="S13" s="209"/>
      <c r="T13" s="209"/>
      <c r="U13" s="150" t="str">
        <f t="shared" si="2"/>
        <v/>
      </c>
      <c r="V13" s="207"/>
      <c r="W13" s="215"/>
    </row>
    <row r="14" spans="1:23">
      <c r="A14" s="195">
        <v>11</v>
      </c>
      <c r="B14" s="8">
        <f t="shared" si="3"/>
        <v>43344</v>
      </c>
      <c r="C14" s="199">
        <f t="shared" si="4"/>
        <v>0.0416666666666667</v>
      </c>
      <c r="D14" s="7" t="str">
        <f t="shared" si="0"/>
        <v>白班</v>
      </c>
      <c r="E14" s="196" t="str">
        <f t="shared" si="1"/>
        <v>丙</v>
      </c>
      <c r="F14" s="196">
        <f>SUMPRODUCT((考核汇总!$A$4:$A$1185=质量日常跟踪表!B14)*(考核汇总!$B$4:$B$1185=质量日常跟踪表!D14),考核汇总!$C$4:$C$1185)</f>
        <v>3</v>
      </c>
      <c r="G14" s="198">
        <f t="shared" si="5"/>
        <v>43344.4166666666</v>
      </c>
      <c r="H14" s="60" t="str">
        <f>IF($M14=H$2,MAX(H$4:H13)+1,"")</f>
        <v/>
      </c>
      <c r="I14" s="60" t="str">
        <f>IF($M14=I$2,MAX(I$4:I13)+1,"")</f>
        <v/>
      </c>
      <c r="J14" s="60" t="str">
        <f>IF($M14=J$2,MAX(J$4:J13)+1,"")</f>
        <v/>
      </c>
      <c r="K14" s="60" t="str">
        <f>IF($M14=K$2,MAX(K$4:K13)+1,"")</f>
        <v/>
      </c>
      <c r="L14" s="206"/>
      <c r="M14" s="206"/>
      <c r="N14" s="209"/>
      <c r="O14" s="209"/>
      <c r="P14" s="209"/>
      <c r="Q14" s="209"/>
      <c r="R14" s="209"/>
      <c r="S14" s="209"/>
      <c r="T14" s="209"/>
      <c r="U14" s="150" t="str">
        <f t="shared" si="2"/>
        <v/>
      </c>
      <c r="V14" s="207"/>
      <c r="W14" s="215"/>
    </row>
    <row r="15" spans="1:23">
      <c r="A15" s="195">
        <v>12</v>
      </c>
      <c r="B15" s="8">
        <f t="shared" si="3"/>
        <v>43344</v>
      </c>
      <c r="C15" s="199">
        <f t="shared" si="4"/>
        <v>0.0416666666666667</v>
      </c>
      <c r="D15" s="7" t="str">
        <f t="shared" si="0"/>
        <v>白班</v>
      </c>
      <c r="E15" s="196" t="str">
        <f t="shared" si="1"/>
        <v>丙</v>
      </c>
      <c r="F15" s="196">
        <f>SUMPRODUCT((考核汇总!$A$4:$A$1185=质量日常跟踪表!B15)*(考核汇总!$B$4:$B$1185=质量日常跟踪表!D15),考核汇总!$C$4:$C$1185)</f>
        <v>3</v>
      </c>
      <c r="G15" s="198">
        <f t="shared" si="5"/>
        <v>43344.4583333333</v>
      </c>
      <c r="H15" s="60" t="str">
        <f>IF($M15=H$2,MAX(H$4:H14)+1,"")</f>
        <v/>
      </c>
      <c r="I15" s="60" t="str">
        <f>IF($M15=I$2,MAX(I$4:I14)+1,"")</f>
        <v/>
      </c>
      <c r="J15" s="60" t="str">
        <f>IF($M15=J$2,MAX(J$4:J14)+1,"")</f>
        <v/>
      </c>
      <c r="K15" s="60" t="str">
        <f>IF($M15=K$2,MAX(K$4:K14)+1,"")</f>
        <v/>
      </c>
      <c r="L15" s="206"/>
      <c r="M15" s="206"/>
      <c r="N15" s="209"/>
      <c r="O15" s="209"/>
      <c r="P15" s="209"/>
      <c r="Q15" s="209"/>
      <c r="R15" s="209"/>
      <c r="S15" s="209"/>
      <c r="T15" s="209"/>
      <c r="U15" s="150" t="str">
        <f t="shared" si="2"/>
        <v/>
      </c>
      <c r="V15" s="207"/>
      <c r="W15" s="215"/>
    </row>
    <row r="16" spans="1:23">
      <c r="A16" s="195">
        <v>13</v>
      </c>
      <c r="B16" s="8">
        <f t="shared" si="3"/>
        <v>43344</v>
      </c>
      <c r="C16" s="199">
        <f t="shared" si="4"/>
        <v>0.0416666666666667</v>
      </c>
      <c r="D16" s="7" t="str">
        <f t="shared" si="0"/>
        <v>白班</v>
      </c>
      <c r="E16" s="196" t="str">
        <f t="shared" si="1"/>
        <v>丙</v>
      </c>
      <c r="F16" s="196">
        <f>SUMPRODUCT((考核汇总!$A$4:$A$1185=质量日常跟踪表!B16)*(考核汇总!$B$4:$B$1185=质量日常跟踪表!D16),考核汇总!$C$4:$C$1185)</f>
        <v>3</v>
      </c>
      <c r="G16" s="198">
        <f t="shared" si="5"/>
        <v>43344.5</v>
      </c>
      <c r="H16" s="60" t="str">
        <f>IF($M16=H$2,MAX(H$4:H15)+1,"")</f>
        <v/>
      </c>
      <c r="I16" s="60" t="str">
        <f>IF($M16=I$2,MAX(I$4:I15)+1,"")</f>
        <v/>
      </c>
      <c r="J16" s="60" t="str">
        <f>IF($M16=J$2,MAX(J$4:J15)+1,"")</f>
        <v/>
      </c>
      <c r="K16" s="60" t="str">
        <f>IF($M16=K$2,MAX(K$4:K15)+1,"")</f>
        <v/>
      </c>
      <c r="L16" s="206"/>
      <c r="M16" s="206"/>
      <c r="N16" s="209"/>
      <c r="O16" s="209"/>
      <c r="P16" s="209"/>
      <c r="Q16" s="209"/>
      <c r="R16" s="209"/>
      <c r="S16" s="209"/>
      <c r="T16" s="209"/>
      <c r="U16" s="150" t="str">
        <f t="shared" si="2"/>
        <v/>
      </c>
      <c r="V16" s="207"/>
      <c r="W16" s="215"/>
    </row>
    <row r="17" spans="1:23">
      <c r="A17" s="195">
        <v>14</v>
      </c>
      <c r="B17" s="8">
        <f t="shared" si="3"/>
        <v>43344</v>
      </c>
      <c r="C17" s="199">
        <f t="shared" si="4"/>
        <v>0.0416666666666667</v>
      </c>
      <c r="D17" s="7" t="str">
        <f t="shared" si="0"/>
        <v>白班</v>
      </c>
      <c r="E17" s="196" t="str">
        <f t="shared" si="1"/>
        <v>丙</v>
      </c>
      <c r="F17" s="196">
        <f>SUMPRODUCT((考核汇总!$A$4:$A$1185=质量日常跟踪表!B17)*(考核汇总!$B$4:$B$1185=质量日常跟踪表!D17),考核汇总!$C$4:$C$1185)</f>
        <v>3</v>
      </c>
      <c r="G17" s="198">
        <f t="shared" si="5"/>
        <v>43344.5416666666</v>
      </c>
      <c r="H17" s="60" t="str">
        <f>IF($M17=H$2,MAX(H$4:H16)+1,"")</f>
        <v/>
      </c>
      <c r="I17" s="60" t="str">
        <f>IF($M17=I$2,MAX(I$4:I16)+1,"")</f>
        <v/>
      </c>
      <c r="J17" s="60" t="str">
        <f>IF($M17=J$2,MAX(J$4:J16)+1,"")</f>
        <v/>
      </c>
      <c r="K17" s="60" t="str">
        <f>IF($M17=K$2,MAX(K$4:K16)+1,"")</f>
        <v/>
      </c>
      <c r="L17" s="206"/>
      <c r="M17" s="206"/>
      <c r="N17" s="209"/>
      <c r="O17" s="209"/>
      <c r="P17" s="209"/>
      <c r="Q17" s="209"/>
      <c r="R17" s="209"/>
      <c r="S17" s="209"/>
      <c r="T17" s="209"/>
      <c r="U17" s="150" t="str">
        <f t="shared" si="2"/>
        <v/>
      </c>
      <c r="V17" s="207"/>
      <c r="W17" s="215"/>
    </row>
    <row r="18" spans="1:23">
      <c r="A18" s="195">
        <v>15</v>
      </c>
      <c r="B18" s="8">
        <f t="shared" si="3"/>
        <v>43344</v>
      </c>
      <c r="C18" s="199">
        <f t="shared" si="4"/>
        <v>0.0416666666666667</v>
      </c>
      <c r="D18" s="7" t="str">
        <f t="shared" si="0"/>
        <v>白班</v>
      </c>
      <c r="E18" s="196" t="str">
        <f t="shared" si="1"/>
        <v>丙</v>
      </c>
      <c r="F18" s="196">
        <f>SUMPRODUCT((考核汇总!$A$4:$A$1185=质量日常跟踪表!B18)*(考核汇总!$B$4:$B$1185=质量日常跟踪表!D18),考核汇总!$C$4:$C$1185)</f>
        <v>3</v>
      </c>
      <c r="G18" s="198">
        <f t="shared" si="5"/>
        <v>43344.5833333333</v>
      </c>
      <c r="H18" s="60" t="str">
        <f>IF($M18=H$2,MAX(H$4:H17)+1,"")</f>
        <v/>
      </c>
      <c r="I18" s="60" t="str">
        <f>IF($M18=I$2,MAX(I$4:I17)+1,"")</f>
        <v/>
      </c>
      <c r="J18" s="60" t="str">
        <f>IF($M18=J$2,MAX(J$4:J17)+1,"")</f>
        <v/>
      </c>
      <c r="K18" s="60" t="str">
        <f>IF($M18=K$2,MAX(K$4:K17)+1,"")</f>
        <v/>
      </c>
      <c r="L18" s="206"/>
      <c r="M18" s="206"/>
      <c r="N18" s="209"/>
      <c r="O18" s="209"/>
      <c r="P18" s="209"/>
      <c r="Q18" s="209"/>
      <c r="R18" s="209"/>
      <c r="S18" s="209"/>
      <c r="T18" s="209"/>
      <c r="U18" s="150" t="str">
        <f t="shared" si="2"/>
        <v/>
      </c>
      <c r="V18" s="207"/>
      <c r="W18" s="215"/>
    </row>
    <row r="19" spans="1:23">
      <c r="A19" s="195">
        <v>16</v>
      </c>
      <c r="B19" s="8">
        <f t="shared" si="3"/>
        <v>43344</v>
      </c>
      <c r="C19" s="199">
        <f t="shared" si="4"/>
        <v>0.0416666666666667</v>
      </c>
      <c r="D19" s="7" t="str">
        <f t="shared" si="0"/>
        <v>白班</v>
      </c>
      <c r="E19" s="196" t="str">
        <f t="shared" si="1"/>
        <v>丙</v>
      </c>
      <c r="F19" s="196">
        <f>SUMPRODUCT((考核汇总!$A$4:$A$1185=质量日常跟踪表!B19)*(考核汇总!$B$4:$B$1185=质量日常跟踪表!D19),考核汇总!$C$4:$C$1185)</f>
        <v>3</v>
      </c>
      <c r="G19" s="198">
        <f t="shared" si="5"/>
        <v>43344.625</v>
      </c>
      <c r="H19" s="60" t="str">
        <f>IF($M19=H$2,MAX(H$4:H18)+1,"")</f>
        <v/>
      </c>
      <c r="I19" s="60" t="str">
        <f>IF($M19=I$2,MAX(I$4:I18)+1,"")</f>
        <v/>
      </c>
      <c r="J19" s="60" t="str">
        <f>IF($M19=J$2,MAX(J$4:J18)+1,"")</f>
        <v/>
      </c>
      <c r="K19" s="60" t="str">
        <f>IF($M19=K$2,MAX(K$4:K18)+1,"")</f>
        <v/>
      </c>
      <c r="L19" s="206"/>
      <c r="M19" s="206"/>
      <c r="N19" s="209"/>
      <c r="O19" s="209"/>
      <c r="P19" s="209"/>
      <c r="Q19" s="209"/>
      <c r="R19" s="209"/>
      <c r="S19" s="209"/>
      <c r="T19" s="209"/>
      <c r="U19" s="150" t="str">
        <f t="shared" si="2"/>
        <v/>
      </c>
      <c r="V19" s="207"/>
      <c r="W19" s="215"/>
    </row>
    <row r="20" spans="1:23">
      <c r="A20" s="195">
        <v>17</v>
      </c>
      <c r="B20" s="8">
        <f t="shared" si="3"/>
        <v>43344</v>
      </c>
      <c r="C20" s="199">
        <f t="shared" si="4"/>
        <v>0.0416666666666667</v>
      </c>
      <c r="D20" s="7" t="str">
        <f t="shared" si="0"/>
        <v>中班</v>
      </c>
      <c r="E20" s="196" t="str">
        <f t="shared" si="1"/>
        <v>丁</v>
      </c>
      <c r="F20" s="196">
        <f>SUMPRODUCT((考核汇总!$A$4:$A$1185=质量日常跟踪表!B20)*(考核汇总!$B$4:$B$1185=质量日常跟踪表!D20),考核汇总!$C$4:$C$1185)</f>
        <v>4</v>
      </c>
      <c r="G20" s="198">
        <f t="shared" si="5"/>
        <v>43344.6666666666</v>
      </c>
      <c r="H20" s="60" t="str">
        <f>IF($M20=H$2,MAX(H$4:H19)+1,"")</f>
        <v/>
      </c>
      <c r="I20" s="60" t="str">
        <f>IF($M20=I$2,MAX(I$4:I19)+1,"")</f>
        <v/>
      </c>
      <c r="J20" s="60" t="str">
        <f>IF($M20=J$2,MAX(J$4:J19)+1,"")</f>
        <v/>
      </c>
      <c r="K20" s="60" t="str">
        <f>IF($M20=K$2,MAX(K$4:K19)+1,"")</f>
        <v/>
      </c>
      <c r="L20" s="206"/>
      <c r="M20" s="206"/>
      <c r="N20" s="209"/>
      <c r="O20" s="209"/>
      <c r="P20" s="209"/>
      <c r="Q20" s="209"/>
      <c r="R20" s="209"/>
      <c r="S20" s="209"/>
      <c r="T20" s="209"/>
      <c r="U20" s="150" t="str">
        <f t="shared" si="2"/>
        <v/>
      </c>
      <c r="V20" s="207"/>
      <c r="W20" s="215"/>
    </row>
    <row r="21" spans="1:23">
      <c r="A21" s="195">
        <v>18</v>
      </c>
      <c r="B21" s="8">
        <f t="shared" si="3"/>
        <v>43344</v>
      </c>
      <c r="C21" s="199">
        <f t="shared" si="4"/>
        <v>0.0416666666666667</v>
      </c>
      <c r="D21" s="7" t="str">
        <f t="shared" si="0"/>
        <v>中班</v>
      </c>
      <c r="E21" s="196" t="str">
        <f t="shared" si="1"/>
        <v>丁</v>
      </c>
      <c r="F21" s="196">
        <f>SUMPRODUCT((考核汇总!$A$4:$A$1185=质量日常跟踪表!B21)*(考核汇总!$B$4:$B$1185=质量日常跟踪表!D21),考核汇总!$C$4:$C$1185)</f>
        <v>4</v>
      </c>
      <c r="G21" s="198">
        <f t="shared" si="5"/>
        <v>43344.7083333333</v>
      </c>
      <c r="H21" s="60" t="str">
        <f>IF($M21=H$2,MAX(H$4:H20)+1,"")</f>
        <v/>
      </c>
      <c r="I21" s="60" t="str">
        <f>IF($M21=I$2,MAX(I$4:I20)+1,"")</f>
        <v/>
      </c>
      <c r="J21" s="60" t="str">
        <f>IF($M21=J$2,MAX(J$4:J20)+1,"")</f>
        <v/>
      </c>
      <c r="K21" s="60" t="str">
        <f>IF($M21=K$2,MAX(K$4:K20)+1,"")</f>
        <v/>
      </c>
      <c r="L21" s="206"/>
      <c r="M21" s="206"/>
      <c r="N21" s="209"/>
      <c r="O21" s="209"/>
      <c r="P21" s="209"/>
      <c r="Q21" s="209"/>
      <c r="R21" s="209"/>
      <c r="S21" s="209"/>
      <c r="T21" s="209"/>
      <c r="U21" s="150" t="str">
        <f t="shared" si="2"/>
        <v/>
      </c>
      <c r="V21" s="207"/>
      <c r="W21" s="215"/>
    </row>
    <row r="22" spans="1:23">
      <c r="A22" s="195">
        <v>19</v>
      </c>
      <c r="B22" s="8">
        <f t="shared" si="3"/>
        <v>43344</v>
      </c>
      <c r="C22" s="199">
        <f t="shared" si="4"/>
        <v>0.0416666666666667</v>
      </c>
      <c r="D22" s="7" t="str">
        <f t="shared" si="0"/>
        <v>中班</v>
      </c>
      <c r="E22" s="196" t="str">
        <f t="shared" si="1"/>
        <v>丁</v>
      </c>
      <c r="F22" s="196">
        <f>SUMPRODUCT((考核汇总!$A$4:$A$1185=质量日常跟踪表!B22)*(考核汇总!$B$4:$B$1185=质量日常跟踪表!D22),考核汇总!$C$4:$C$1185)</f>
        <v>4</v>
      </c>
      <c r="G22" s="198">
        <f t="shared" si="5"/>
        <v>43344.75</v>
      </c>
      <c r="H22" s="60" t="str">
        <f>IF($M22=H$2,MAX(H$4:H21)+1,"")</f>
        <v/>
      </c>
      <c r="I22" s="60" t="str">
        <f>IF($M22=I$2,MAX(I$4:I21)+1,"")</f>
        <v/>
      </c>
      <c r="J22" s="60" t="str">
        <f>IF($M22=J$2,MAX(J$4:J21)+1,"")</f>
        <v/>
      </c>
      <c r="K22" s="60" t="str">
        <f>IF($M22=K$2,MAX(K$4:K21)+1,"")</f>
        <v/>
      </c>
      <c r="L22" s="206"/>
      <c r="M22" s="206"/>
      <c r="N22" s="209"/>
      <c r="O22" s="209"/>
      <c r="P22" s="209"/>
      <c r="Q22" s="209"/>
      <c r="R22" s="209"/>
      <c r="S22" s="209"/>
      <c r="T22" s="209"/>
      <c r="U22" s="150" t="str">
        <f t="shared" si="2"/>
        <v/>
      </c>
      <c r="V22" s="207"/>
      <c r="W22" s="215"/>
    </row>
    <row r="23" spans="1:23">
      <c r="A23" s="195">
        <v>20</v>
      </c>
      <c r="B23" s="8">
        <f t="shared" si="3"/>
        <v>43344</v>
      </c>
      <c r="C23" s="199">
        <f t="shared" si="4"/>
        <v>0.0416666666666667</v>
      </c>
      <c r="D23" s="7" t="str">
        <f t="shared" si="0"/>
        <v>中班</v>
      </c>
      <c r="E23" s="196" t="str">
        <f t="shared" si="1"/>
        <v>丁</v>
      </c>
      <c r="F23" s="196">
        <f>SUMPRODUCT((考核汇总!$A$4:$A$1185=质量日常跟踪表!B23)*(考核汇总!$B$4:$B$1185=质量日常跟踪表!D23),考核汇总!$C$4:$C$1185)</f>
        <v>4</v>
      </c>
      <c r="G23" s="198">
        <f t="shared" si="5"/>
        <v>43344.7916666666</v>
      </c>
      <c r="H23" s="60" t="str">
        <f>IF($M23=H$2,MAX(H$4:H22)+1,"")</f>
        <v/>
      </c>
      <c r="I23" s="60" t="str">
        <f>IF($M23=I$2,MAX(I$4:I22)+1,"")</f>
        <v/>
      </c>
      <c r="J23" s="60" t="str">
        <f>IF($M23=J$2,MAX(J$4:J22)+1,"")</f>
        <v/>
      </c>
      <c r="K23" s="60" t="str">
        <f>IF($M23=K$2,MAX(K$4:K22)+1,"")</f>
        <v/>
      </c>
      <c r="L23" s="206"/>
      <c r="M23" s="206"/>
      <c r="N23" s="209"/>
      <c r="O23" s="209"/>
      <c r="P23" s="209"/>
      <c r="Q23" s="209"/>
      <c r="R23" s="209"/>
      <c r="S23" s="209"/>
      <c r="T23" s="209"/>
      <c r="U23" s="150" t="str">
        <f t="shared" si="2"/>
        <v/>
      </c>
      <c r="V23" s="207"/>
      <c r="W23" s="215"/>
    </row>
    <row r="24" spans="1:23">
      <c r="A24" s="195">
        <v>21</v>
      </c>
      <c r="B24" s="8">
        <f t="shared" si="3"/>
        <v>43344</v>
      </c>
      <c r="C24" s="199">
        <f t="shared" si="4"/>
        <v>0.0416666666666667</v>
      </c>
      <c r="D24" s="7" t="str">
        <f t="shared" si="0"/>
        <v>中班</v>
      </c>
      <c r="E24" s="196" t="str">
        <f t="shared" si="1"/>
        <v>丁</v>
      </c>
      <c r="F24" s="196">
        <f>SUMPRODUCT((考核汇总!$A$4:$A$1185=质量日常跟踪表!B24)*(考核汇总!$B$4:$B$1185=质量日常跟踪表!D24),考核汇总!$C$4:$C$1185)</f>
        <v>4</v>
      </c>
      <c r="G24" s="198">
        <f t="shared" si="5"/>
        <v>43344.8333333333</v>
      </c>
      <c r="H24" s="60" t="str">
        <f>IF($M24=H$2,MAX(H$4:H23)+1,"")</f>
        <v/>
      </c>
      <c r="I24" s="60" t="str">
        <f>IF($M24=I$2,MAX(I$4:I23)+1,"")</f>
        <v/>
      </c>
      <c r="J24" s="60" t="str">
        <f>IF($M24=J$2,MAX(J$4:J23)+1,"")</f>
        <v/>
      </c>
      <c r="K24" s="60" t="str">
        <f>IF($M24=K$2,MAX(K$4:K23)+1,"")</f>
        <v/>
      </c>
      <c r="L24" s="206"/>
      <c r="M24" s="206"/>
      <c r="N24" s="209"/>
      <c r="O24" s="209"/>
      <c r="P24" s="209"/>
      <c r="Q24" s="209"/>
      <c r="R24" s="209"/>
      <c r="S24" s="209"/>
      <c r="T24" s="209"/>
      <c r="U24" s="150" t="str">
        <f t="shared" si="2"/>
        <v/>
      </c>
      <c r="V24" s="207"/>
      <c r="W24" s="215"/>
    </row>
    <row r="25" spans="1:23">
      <c r="A25" s="195">
        <v>22</v>
      </c>
      <c r="B25" s="8">
        <f t="shared" si="3"/>
        <v>43344</v>
      </c>
      <c r="C25" s="199">
        <f t="shared" si="4"/>
        <v>0.0416666666666667</v>
      </c>
      <c r="D25" s="7" t="str">
        <f t="shared" si="0"/>
        <v>中班</v>
      </c>
      <c r="E25" s="196" t="str">
        <f t="shared" si="1"/>
        <v>丁</v>
      </c>
      <c r="F25" s="196">
        <f>SUMPRODUCT((考核汇总!$A$4:$A$1185=质量日常跟踪表!B25)*(考核汇总!$B$4:$B$1185=质量日常跟踪表!D25),考核汇总!$C$4:$C$1185)</f>
        <v>4</v>
      </c>
      <c r="G25" s="198">
        <f t="shared" si="5"/>
        <v>43344.8749999999</v>
      </c>
      <c r="H25" s="60" t="str">
        <f>IF($M25=H$2,MAX(H$4:H24)+1,"")</f>
        <v/>
      </c>
      <c r="I25" s="60" t="str">
        <f>IF($M25=I$2,MAX(I$4:I24)+1,"")</f>
        <v/>
      </c>
      <c r="J25" s="60" t="str">
        <f>IF($M25=J$2,MAX(J$4:J24)+1,"")</f>
        <v/>
      </c>
      <c r="K25" s="60" t="str">
        <f>IF($M25=K$2,MAX(K$4:K24)+1,"")</f>
        <v/>
      </c>
      <c r="L25" s="206"/>
      <c r="M25" s="206"/>
      <c r="N25" s="209"/>
      <c r="O25" s="209"/>
      <c r="P25" s="209"/>
      <c r="Q25" s="209"/>
      <c r="R25" s="209"/>
      <c r="S25" s="209"/>
      <c r="T25" s="209"/>
      <c r="U25" s="150" t="str">
        <f t="shared" si="2"/>
        <v/>
      </c>
      <c r="V25" s="207"/>
      <c r="W25" s="215"/>
    </row>
    <row r="26" spans="1:23">
      <c r="A26" s="195">
        <v>23</v>
      </c>
      <c r="B26" s="8">
        <f t="shared" si="3"/>
        <v>43344</v>
      </c>
      <c r="C26" s="199">
        <f t="shared" si="4"/>
        <v>0.0416666666666667</v>
      </c>
      <c r="D26" s="7" t="str">
        <f t="shared" si="0"/>
        <v>中班</v>
      </c>
      <c r="E26" s="196" t="str">
        <f t="shared" si="1"/>
        <v>丁</v>
      </c>
      <c r="F26" s="196">
        <f>SUMPRODUCT((考核汇总!$A$4:$A$1185=质量日常跟踪表!B26)*(考核汇总!$B$4:$B$1185=质量日常跟踪表!D26),考核汇总!$C$4:$C$1185)</f>
        <v>4</v>
      </c>
      <c r="G26" s="198">
        <f t="shared" si="5"/>
        <v>43344.9166666666</v>
      </c>
      <c r="H26" s="60" t="str">
        <f>IF($M26=H$2,MAX(H$4:H25)+1,"")</f>
        <v/>
      </c>
      <c r="I26" s="60" t="str">
        <f>IF($M26=I$2,MAX(I$4:I25)+1,"")</f>
        <v/>
      </c>
      <c r="J26" s="60" t="str">
        <f>IF($M26=J$2,MAX(J$4:J25)+1,"")</f>
        <v/>
      </c>
      <c r="K26" s="60" t="str">
        <f>IF($M26=K$2,MAX(K$4:K25)+1,"")</f>
        <v/>
      </c>
      <c r="L26" s="206"/>
      <c r="M26" s="206"/>
      <c r="N26" s="209"/>
      <c r="O26" s="209"/>
      <c r="P26" s="209"/>
      <c r="Q26" s="209"/>
      <c r="R26" s="209"/>
      <c r="S26" s="209"/>
      <c r="T26" s="209"/>
      <c r="U26" s="150" t="str">
        <f t="shared" si="2"/>
        <v/>
      </c>
      <c r="V26" s="207"/>
      <c r="W26" s="215"/>
    </row>
    <row r="27" spans="1:23">
      <c r="A27" s="195">
        <v>24</v>
      </c>
      <c r="B27" s="8">
        <f t="shared" si="3"/>
        <v>43344</v>
      </c>
      <c r="C27" s="199">
        <f t="shared" si="4"/>
        <v>0.0416666666666667</v>
      </c>
      <c r="D27" s="7" t="str">
        <f t="shared" si="0"/>
        <v>中班</v>
      </c>
      <c r="E27" s="196" t="str">
        <f t="shared" si="1"/>
        <v>丁</v>
      </c>
      <c r="F27" s="196">
        <f>SUMPRODUCT((考核汇总!$A$4:$A$1185=质量日常跟踪表!B27)*(考核汇总!$B$4:$B$1185=质量日常跟踪表!D27),考核汇总!$C$4:$C$1185)</f>
        <v>4</v>
      </c>
      <c r="G27" s="198">
        <f t="shared" si="5"/>
        <v>43344.9583333333</v>
      </c>
      <c r="H27" s="60" t="str">
        <f>IF($M27=H$2,MAX(H$4:H26)+1,"")</f>
        <v/>
      </c>
      <c r="I27" s="60" t="str">
        <f>IF($M27=I$2,MAX(I$4:I26)+1,"")</f>
        <v/>
      </c>
      <c r="J27" s="60" t="str">
        <f>IF($M27=J$2,MAX(J$4:J26)+1,"")</f>
        <v/>
      </c>
      <c r="K27" s="60" t="str">
        <f>IF($M27=K$2,MAX(K$4:K26)+1,"")</f>
        <v/>
      </c>
      <c r="L27" s="206"/>
      <c r="M27" s="206"/>
      <c r="N27" s="209"/>
      <c r="O27" s="209"/>
      <c r="P27" s="209"/>
      <c r="Q27" s="209"/>
      <c r="R27" s="209"/>
      <c r="S27" s="209"/>
      <c r="T27" s="209"/>
      <c r="U27" s="150" t="str">
        <f t="shared" si="2"/>
        <v/>
      </c>
      <c r="V27" s="207"/>
      <c r="W27" s="215"/>
    </row>
    <row r="28" spans="1:23">
      <c r="A28" s="195">
        <v>25</v>
      </c>
      <c r="B28" s="8">
        <f t="shared" si="3"/>
        <v>43345</v>
      </c>
      <c r="C28" s="199">
        <f t="shared" si="4"/>
        <v>0.0416666666666667</v>
      </c>
      <c r="D28" s="7" t="str">
        <f t="shared" si="0"/>
        <v>夜班</v>
      </c>
      <c r="E28" s="196" t="str">
        <f t="shared" si="1"/>
        <v>甲</v>
      </c>
      <c r="F28" s="196">
        <f>SUMPRODUCT((考核汇总!$A$4:$A$1185=质量日常跟踪表!B28)*(考核汇总!$B$4:$B$1185=质量日常跟踪表!D28),考核汇总!$C$4:$C$1185)</f>
        <v>1</v>
      </c>
      <c r="G28" s="198">
        <f t="shared" si="5"/>
        <v>43344.9999999999</v>
      </c>
      <c r="H28" s="60">
        <f>IF($M28=H$2,MAX(H$4:H27)+1,"")</f>
        <v>2</v>
      </c>
      <c r="I28" s="60" t="str">
        <f>IF($M28=I$2,MAX(I$4:I27)+1,"")</f>
        <v/>
      </c>
      <c r="J28" s="60" t="str">
        <f>IF($M28=J$2,MAX(J$4:J27)+1,"")</f>
        <v/>
      </c>
      <c r="K28" s="60" t="str">
        <f>IF($M28=K$2,MAX(K$4:K27)+1,"")</f>
        <v/>
      </c>
      <c r="L28" s="206">
        <v>0.354166666666667</v>
      </c>
      <c r="M28" s="206" t="s">
        <v>8</v>
      </c>
      <c r="N28" s="210">
        <v>5.73</v>
      </c>
      <c r="O28" s="210">
        <v>15.06</v>
      </c>
      <c r="P28" s="210">
        <v>2.12</v>
      </c>
      <c r="Q28" s="210">
        <v>20.89</v>
      </c>
      <c r="R28" s="210">
        <v>14.42</v>
      </c>
      <c r="S28" s="210">
        <v>19.62</v>
      </c>
      <c r="T28" s="210">
        <v>22.16</v>
      </c>
      <c r="U28" s="150">
        <f t="shared" si="2"/>
        <v>1.482565</v>
      </c>
      <c r="V28" s="207">
        <v>5.7</v>
      </c>
      <c r="W28" s="215"/>
    </row>
    <row r="29" spans="1:23">
      <c r="A29" s="195">
        <v>26</v>
      </c>
      <c r="B29" s="8">
        <f t="shared" si="3"/>
        <v>43345</v>
      </c>
      <c r="C29" s="199">
        <f t="shared" si="4"/>
        <v>0.0416666666666667</v>
      </c>
      <c r="D29" s="7" t="str">
        <f t="shared" si="0"/>
        <v>夜班</v>
      </c>
      <c r="E29" s="196" t="str">
        <f t="shared" si="1"/>
        <v>甲</v>
      </c>
      <c r="F29" s="196">
        <f>SUMPRODUCT((考核汇总!$A$4:$A$1185=质量日常跟踪表!B29)*(考核汇总!$B$4:$B$1185=质量日常跟踪表!D29),考核汇总!$C$4:$C$1185)</f>
        <v>1</v>
      </c>
      <c r="G29" s="198">
        <f t="shared" si="5"/>
        <v>43345.0416666666</v>
      </c>
      <c r="H29" s="60" t="str">
        <f>IF($M29=H$2,MAX(H$4:H28)+1,"")</f>
        <v/>
      </c>
      <c r="I29" s="60">
        <f>IF($M29=I$2,MAX(I$4:I28)+1,"")</f>
        <v>2</v>
      </c>
      <c r="J29" s="60" t="str">
        <f>IF($M29=J$2,MAX(J$4:J28)+1,"")</f>
        <v/>
      </c>
      <c r="K29" s="60" t="str">
        <f>IF($M29=K$2,MAX(K$4:K28)+1,"")</f>
        <v/>
      </c>
      <c r="L29" s="206">
        <v>0.354166666666667</v>
      </c>
      <c r="M29" s="206" t="s">
        <v>9</v>
      </c>
      <c r="N29" s="210">
        <v>8.27</v>
      </c>
      <c r="O29" s="210">
        <v>16.34</v>
      </c>
      <c r="P29" s="210">
        <v>2.41</v>
      </c>
      <c r="Q29" s="210">
        <v>21.99</v>
      </c>
      <c r="R29" s="210">
        <v>13.3</v>
      </c>
      <c r="S29" s="210">
        <v>20.94</v>
      </c>
      <c r="T29" s="210">
        <v>16.75</v>
      </c>
      <c r="U29" s="150">
        <f t="shared" si="2"/>
        <v>1.66688</v>
      </c>
      <c r="V29" s="207">
        <v>4.5</v>
      </c>
      <c r="W29" s="215"/>
    </row>
    <row r="30" spans="1:23">
      <c r="A30" s="195">
        <v>27</v>
      </c>
      <c r="B30" s="8">
        <f t="shared" si="3"/>
        <v>43345</v>
      </c>
      <c r="C30" s="199">
        <f t="shared" si="4"/>
        <v>0.0416666666666667</v>
      </c>
      <c r="D30" s="7" t="str">
        <f t="shared" si="0"/>
        <v>夜班</v>
      </c>
      <c r="E30" s="196" t="str">
        <f t="shared" si="1"/>
        <v>甲</v>
      </c>
      <c r="F30" s="196">
        <f>SUMPRODUCT((考核汇总!$A$4:$A$1185=质量日常跟踪表!B30)*(考核汇总!$B$4:$B$1185=质量日常跟踪表!D30),考核汇总!$C$4:$C$1185)</f>
        <v>1</v>
      </c>
      <c r="G30" s="198">
        <f t="shared" si="5"/>
        <v>43345.0833333333</v>
      </c>
      <c r="H30" s="60" t="str">
        <f>IF($M30=H$2,MAX(H$4:H29)+1,"")</f>
        <v/>
      </c>
      <c r="I30" s="60" t="str">
        <f>IF($M30=I$2,MAX(I$4:I29)+1,"")</f>
        <v/>
      </c>
      <c r="J30" s="60" t="str">
        <f>IF($M30=J$2,MAX(J$4:J29)+1,"")</f>
        <v/>
      </c>
      <c r="K30" s="60" t="str">
        <f>IF($M30=K$2,MAX(K$4:K29)+1,"")</f>
        <v/>
      </c>
      <c r="L30" s="206"/>
      <c r="M30" s="206"/>
      <c r="N30" s="210"/>
      <c r="O30" s="210"/>
      <c r="P30" s="210"/>
      <c r="Q30" s="210"/>
      <c r="R30" s="210"/>
      <c r="S30" s="210"/>
      <c r="T30" s="210"/>
      <c r="U30" s="150" t="str">
        <f t="shared" si="2"/>
        <v/>
      </c>
      <c r="V30" s="207"/>
      <c r="W30" s="215"/>
    </row>
    <row r="31" spans="1:23">
      <c r="A31" s="195">
        <v>28</v>
      </c>
      <c r="B31" s="8">
        <f t="shared" si="3"/>
        <v>43345</v>
      </c>
      <c r="C31" s="199">
        <f t="shared" si="4"/>
        <v>0.0416666666666667</v>
      </c>
      <c r="D31" s="7" t="str">
        <f t="shared" si="0"/>
        <v>夜班</v>
      </c>
      <c r="E31" s="196" t="str">
        <f t="shared" si="1"/>
        <v>甲</v>
      </c>
      <c r="F31" s="196">
        <f>SUMPRODUCT((考核汇总!$A$4:$A$1185=质量日常跟踪表!B31)*(考核汇总!$B$4:$B$1185=质量日常跟踪表!D31),考核汇总!$C$4:$C$1185)</f>
        <v>1</v>
      </c>
      <c r="G31" s="198">
        <f t="shared" si="5"/>
        <v>43345.1249999999</v>
      </c>
      <c r="H31" s="60" t="str">
        <f>IF($M31=H$2,MAX(H$4:H30)+1,"")</f>
        <v/>
      </c>
      <c r="I31" s="60" t="str">
        <f>IF($M31=I$2,MAX(I$4:I30)+1,"")</f>
        <v/>
      </c>
      <c r="J31" s="60" t="str">
        <f>IF($M31=J$2,MAX(J$4:J30)+1,"")</f>
        <v/>
      </c>
      <c r="K31" s="60" t="str">
        <f>IF($M31=K$2,MAX(K$4:K30)+1,"")</f>
        <v/>
      </c>
      <c r="L31" s="206"/>
      <c r="M31" s="206"/>
      <c r="N31" s="210"/>
      <c r="O31" s="210"/>
      <c r="P31" s="210"/>
      <c r="Q31" s="210"/>
      <c r="R31" s="210"/>
      <c r="S31" s="210"/>
      <c r="T31" s="210"/>
      <c r="U31" s="150" t="str">
        <f t="shared" si="2"/>
        <v/>
      </c>
      <c r="V31" s="207"/>
      <c r="W31" s="215"/>
    </row>
    <row r="32" spans="1:23">
      <c r="A32" s="195">
        <v>29</v>
      </c>
      <c r="B32" s="8">
        <f t="shared" si="3"/>
        <v>43345</v>
      </c>
      <c r="C32" s="199">
        <f t="shared" si="4"/>
        <v>0.0416666666666667</v>
      </c>
      <c r="D32" s="7" t="str">
        <f t="shared" si="0"/>
        <v>夜班</v>
      </c>
      <c r="E32" s="196" t="str">
        <f t="shared" si="1"/>
        <v>甲</v>
      </c>
      <c r="F32" s="196">
        <f>SUMPRODUCT((考核汇总!$A$4:$A$1185=质量日常跟踪表!B32)*(考核汇总!$B$4:$B$1185=质量日常跟踪表!D32),考核汇总!$C$4:$C$1185)</f>
        <v>1</v>
      </c>
      <c r="G32" s="198">
        <f t="shared" si="5"/>
        <v>43345.1666666666</v>
      </c>
      <c r="H32" s="60" t="str">
        <f>IF($M32=H$2,MAX(H$4:H31)+1,"")</f>
        <v/>
      </c>
      <c r="I32" s="60" t="str">
        <f>IF($M32=I$2,MAX(I$4:I31)+1,"")</f>
        <v/>
      </c>
      <c r="J32" s="60" t="str">
        <f>IF($M32=J$2,MAX(J$4:J31)+1,"")</f>
        <v/>
      </c>
      <c r="K32" s="60" t="str">
        <f>IF($M32=K$2,MAX(K$4:K31)+1,"")</f>
        <v/>
      </c>
      <c r="L32" s="206"/>
      <c r="M32" s="206"/>
      <c r="N32" s="209"/>
      <c r="O32" s="209"/>
      <c r="P32" s="209"/>
      <c r="Q32" s="209"/>
      <c r="R32" s="209"/>
      <c r="S32" s="209"/>
      <c r="T32" s="209"/>
      <c r="U32" s="150" t="str">
        <f t="shared" si="2"/>
        <v/>
      </c>
      <c r="V32" s="207"/>
      <c r="W32" s="215"/>
    </row>
    <row r="33" spans="1:23">
      <c r="A33" s="195">
        <v>30</v>
      </c>
      <c r="B33" s="8">
        <f t="shared" si="3"/>
        <v>43345</v>
      </c>
      <c r="C33" s="199">
        <f t="shared" si="4"/>
        <v>0.0416666666666667</v>
      </c>
      <c r="D33" s="7" t="str">
        <f t="shared" si="0"/>
        <v>夜班</v>
      </c>
      <c r="E33" s="196" t="str">
        <f t="shared" si="1"/>
        <v>甲</v>
      </c>
      <c r="F33" s="196">
        <f>SUMPRODUCT((考核汇总!$A$4:$A$1185=质量日常跟踪表!B33)*(考核汇总!$B$4:$B$1185=质量日常跟踪表!D33),考核汇总!$C$4:$C$1185)</f>
        <v>1</v>
      </c>
      <c r="G33" s="198">
        <f t="shared" si="5"/>
        <v>43345.2083333333</v>
      </c>
      <c r="H33" s="60" t="str">
        <f>IF($M33=H$2,MAX(H$4:H32)+1,"")</f>
        <v/>
      </c>
      <c r="I33" s="60" t="str">
        <f>IF($M33=I$2,MAX(I$4:I32)+1,"")</f>
        <v/>
      </c>
      <c r="J33" s="60" t="str">
        <f>IF($M33=J$2,MAX(J$4:J32)+1,"")</f>
        <v/>
      </c>
      <c r="K33" s="60" t="str">
        <f>IF($M33=K$2,MAX(K$4:K32)+1,"")</f>
        <v/>
      </c>
      <c r="L33" s="206"/>
      <c r="M33" s="206"/>
      <c r="N33" s="209"/>
      <c r="O33" s="209"/>
      <c r="P33" s="209"/>
      <c r="Q33" s="209"/>
      <c r="R33" s="209"/>
      <c r="S33" s="209"/>
      <c r="T33" s="209"/>
      <c r="U33" s="150" t="str">
        <f t="shared" si="2"/>
        <v/>
      </c>
      <c r="V33" s="207"/>
      <c r="W33" s="215"/>
    </row>
    <row r="34" spans="1:23">
      <c r="A34" s="195">
        <v>31</v>
      </c>
      <c r="B34" s="8">
        <f t="shared" si="3"/>
        <v>43345</v>
      </c>
      <c r="C34" s="199">
        <f t="shared" si="4"/>
        <v>0.0416666666666667</v>
      </c>
      <c r="D34" s="7" t="str">
        <f t="shared" si="0"/>
        <v>夜班</v>
      </c>
      <c r="E34" s="196" t="str">
        <f t="shared" si="1"/>
        <v>甲</v>
      </c>
      <c r="F34" s="196">
        <f>SUMPRODUCT((考核汇总!$A$4:$A$1185=质量日常跟踪表!B34)*(考核汇总!$B$4:$B$1185=质量日常跟踪表!D34),考核汇总!$C$4:$C$1185)</f>
        <v>1</v>
      </c>
      <c r="G34" s="198">
        <f t="shared" si="5"/>
        <v>43345.2499999999</v>
      </c>
      <c r="H34" s="60" t="str">
        <f>IF($M34=H$2,MAX(H$4:H33)+1,"")</f>
        <v/>
      </c>
      <c r="I34" s="60" t="str">
        <f>IF($M34=I$2,MAX(I$4:I33)+1,"")</f>
        <v/>
      </c>
      <c r="J34" s="60" t="str">
        <f>IF($M34=J$2,MAX(J$4:J33)+1,"")</f>
        <v/>
      </c>
      <c r="K34" s="60" t="str">
        <f>IF($M34=K$2,MAX(K$4:K33)+1,"")</f>
        <v/>
      </c>
      <c r="L34" s="206"/>
      <c r="M34" s="206"/>
      <c r="N34" s="209"/>
      <c r="O34" s="209"/>
      <c r="P34" s="209"/>
      <c r="Q34" s="209"/>
      <c r="R34" s="209"/>
      <c r="S34" s="209"/>
      <c r="T34" s="209"/>
      <c r="U34" s="150" t="str">
        <f t="shared" si="2"/>
        <v/>
      </c>
      <c r="V34" s="207"/>
      <c r="W34" s="215"/>
    </row>
    <row r="35" spans="1:23">
      <c r="A35" s="195">
        <v>32</v>
      </c>
      <c r="B35" s="8">
        <f t="shared" si="3"/>
        <v>43345</v>
      </c>
      <c r="C35" s="199">
        <f t="shared" si="4"/>
        <v>0.0416666666666667</v>
      </c>
      <c r="D35" s="7" t="str">
        <f t="shared" si="0"/>
        <v>夜班</v>
      </c>
      <c r="E35" s="196" t="str">
        <f t="shared" si="1"/>
        <v>甲</v>
      </c>
      <c r="F35" s="196">
        <f>SUMPRODUCT((考核汇总!$A$4:$A$1185=质量日常跟踪表!B35)*(考核汇总!$B$4:$B$1185=质量日常跟踪表!D35),考核汇总!$C$4:$C$1185)</f>
        <v>1</v>
      </c>
      <c r="G35" s="198">
        <f t="shared" si="5"/>
        <v>43345.2916666666</v>
      </c>
      <c r="H35" s="60" t="str">
        <f>IF($M35=H$2,MAX(H$4:H34)+1,"")</f>
        <v/>
      </c>
      <c r="I35" s="60" t="str">
        <f>IF($M35=I$2,MAX(I$4:I34)+1,"")</f>
        <v/>
      </c>
      <c r="J35" s="60" t="str">
        <f>IF($M35=J$2,MAX(J$4:J34)+1,"")</f>
        <v/>
      </c>
      <c r="K35" s="60" t="str">
        <f>IF($M35=K$2,MAX(K$4:K34)+1,"")</f>
        <v/>
      </c>
      <c r="L35" s="206"/>
      <c r="M35" s="206"/>
      <c r="N35" s="209"/>
      <c r="O35" s="209"/>
      <c r="P35" s="209"/>
      <c r="Q35" s="209"/>
      <c r="R35" s="209"/>
      <c r="S35" s="209"/>
      <c r="T35" s="209"/>
      <c r="U35" s="150" t="str">
        <f t="shared" si="2"/>
        <v/>
      </c>
      <c r="V35" s="207"/>
      <c r="W35" s="215"/>
    </row>
    <row r="36" ht="14.25" customHeight="1" spans="1:23">
      <c r="A36" s="195">
        <v>33</v>
      </c>
      <c r="B36" s="8">
        <f t="shared" si="3"/>
        <v>43345</v>
      </c>
      <c r="C36" s="199">
        <f t="shared" si="4"/>
        <v>0.0416666666666667</v>
      </c>
      <c r="D36" s="7" t="str">
        <f t="shared" si="0"/>
        <v>白班</v>
      </c>
      <c r="E36" s="196" t="str">
        <f t="shared" si="1"/>
        <v>乙</v>
      </c>
      <c r="F36" s="196">
        <f>SUMPRODUCT((考核汇总!$A$4:$A$1185=质量日常跟踪表!B36)*(考核汇总!$B$4:$B$1185=质量日常跟踪表!D36),考核汇总!$C$4:$C$1185)</f>
        <v>2</v>
      </c>
      <c r="G36" s="198">
        <f t="shared" si="5"/>
        <v>43345.3333333333</v>
      </c>
      <c r="H36" s="60" t="str">
        <f>IF($M36=H$2,MAX(H$4:H35)+1,"")</f>
        <v/>
      </c>
      <c r="I36" s="60" t="str">
        <f>IF($M36=I$2,MAX(I$4:I35)+1,"")</f>
        <v/>
      </c>
      <c r="J36" s="60" t="str">
        <f>IF($M36=J$2,MAX(J$4:J35)+1,"")</f>
        <v/>
      </c>
      <c r="K36" s="60" t="str">
        <f>IF($M36=K$2,MAX(K$4:K35)+1,"")</f>
        <v/>
      </c>
      <c r="L36" s="206"/>
      <c r="M36" s="206"/>
      <c r="N36" s="210"/>
      <c r="O36" s="210"/>
      <c r="P36" s="210"/>
      <c r="Q36" s="210"/>
      <c r="R36" s="210"/>
      <c r="S36" s="210"/>
      <c r="T36" s="210"/>
      <c r="U36" s="150" t="str">
        <f t="shared" si="2"/>
        <v/>
      </c>
      <c r="V36" s="207"/>
      <c r="W36" s="215"/>
    </row>
    <row r="37" spans="1:23">
      <c r="A37" s="195">
        <v>34</v>
      </c>
      <c r="B37" s="8">
        <f t="shared" si="3"/>
        <v>43345</v>
      </c>
      <c r="C37" s="199">
        <f t="shared" si="4"/>
        <v>0.0416666666666667</v>
      </c>
      <c r="D37" s="7" t="str">
        <f t="shared" si="0"/>
        <v>白班</v>
      </c>
      <c r="E37" s="196" t="str">
        <f t="shared" si="1"/>
        <v>乙</v>
      </c>
      <c r="F37" s="196">
        <f>SUMPRODUCT((考核汇总!$A$4:$A$1185=质量日常跟踪表!B37)*(考核汇总!$B$4:$B$1185=质量日常跟踪表!D37),考核汇总!$C$4:$C$1185)</f>
        <v>2</v>
      </c>
      <c r="G37" s="198">
        <f t="shared" si="5"/>
        <v>43345.3749999999</v>
      </c>
      <c r="H37" s="60" t="str">
        <f>IF($M37=H$2,MAX(H$4:H36)+1,"")</f>
        <v/>
      </c>
      <c r="I37" s="60" t="str">
        <f>IF($M37=I$2,MAX(I$4:I36)+1,"")</f>
        <v/>
      </c>
      <c r="J37" s="60" t="str">
        <f>IF($M37=J$2,MAX(J$4:J36)+1,"")</f>
        <v/>
      </c>
      <c r="K37" s="60" t="str">
        <f>IF($M37=K$2,MAX(K$4:K36)+1,"")</f>
        <v/>
      </c>
      <c r="L37" s="206"/>
      <c r="M37" s="206"/>
      <c r="N37" s="209"/>
      <c r="O37" s="209"/>
      <c r="P37" s="209"/>
      <c r="Q37" s="209"/>
      <c r="R37" s="209"/>
      <c r="S37" s="209"/>
      <c r="T37" s="209"/>
      <c r="U37" s="150" t="str">
        <f t="shared" si="2"/>
        <v/>
      </c>
      <c r="V37" s="207"/>
      <c r="W37" s="215"/>
    </row>
    <row r="38" spans="1:23">
      <c r="A38" s="195">
        <v>35</v>
      </c>
      <c r="B38" s="8">
        <f t="shared" si="3"/>
        <v>43345</v>
      </c>
      <c r="C38" s="199">
        <f t="shared" si="4"/>
        <v>0.0416666666666667</v>
      </c>
      <c r="D38" s="7" t="str">
        <f t="shared" si="0"/>
        <v>白班</v>
      </c>
      <c r="E38" s="196" t="str">
        <f t="shared" si="1"/>
        <v>乙</v>
      </c>
      <c r="F38" s="196">
        <f>SUMPRODUCT((考核汇总!$A$4:$A$1185=质量日常跟踪表!B38)*(考核汇总!$B$4:$B$1185=质量日常跟踪表!D38),考核汇总!$C$4:$C$1185)</f>
        <v>2</v>
      </c>
      <c r="G38" s="198">
        <f t="shared" si="5"/>
        <v>43345.4166666666</v>
      </c>
      <c r="H38" s="60" t="str">
        <f>IF($M38=H$2,MAX(H$4:H37)+1,"")</f>
        <v/>
      </c>
      <c r="I38" s="60" t="str">
        <f>IF($M38=I$2,MAX(I$4:I37)+1,"")</f>
        <v/>
      </c>
      <c r="J38" s="60" t="str">
        <f>IF($M38=J$2,MAX(J$4:J37)+1,"")</f>
        <v/>
      </c>
      <c r="K38" s="60" t="str">
        <f>IF($M38=K$2,MAX(K$4:K37)+1,"")</f>
        <v/>
      </c>
      <c r="L38" s="206"/>
      <c r="M38" s="206"/>
      <c r="N38" s="209"/>
      <c r="O38" s="209"/>
      <c r="P38" s="209"/>
      <c r="Q38" s="209"/>
      <c r="R38" s="209"/>
      <c r="S38" s="209"/>
      <c r="T38" s="209"/>
      <c r="U38" s="150" t="str">
        <f t="shared" si="2"/>
        <v/>
      </c>
      <c r="V38" s="207"/>
      <c r="W38" s="215"/>
    </row>
    <row r="39" spans="1:23">
      <c r="A39" s="195">
        <v>36</v>
      </c>
      <c r="B39" s="8">
        <f t="shared" si="3"/>
        <v>43345</v>
      </c>
      <c r="C39" s="199">
        <f t="shared" si="4"/>
        <v>0.0416666666666667</v>
      </c>
      <c r="D39" s="7" t="str">
        <f t="shared" si="0"/>
        <v>白班</v>
      </c>
      <c r="E39" s="196" t="str">
        <f t="shared" si="1"/>
        <v>乙</v>
      </c>
      <c r="F39" s="196">
        <f>SUMPRODUCT((考核汇总!$A$4:$A$1185=质量日常跟踪表!B39)*(考核汇总!$B$4:$B$1185=质量日常跟踪表!D39),考核汇总!$C$4:$C$1185)</f>
        <v>2</v>
      </c>
      <c r="G39" s="198">
        <f t="shared" si="5"/>
        <v>43345.4583333332</v>
      </c>
      <c r="H39" s="60" t="str">
        <f>IF($M39=H$2,MAX(H$4:H38)+1,"")</f>
        <v/>
      </c>
      <c r="I39" s="60" t="str">
        <f>IF($M39=I$2,MAX(I$4:I38)+1,"")</f>
        <v/>
      </c>
      <c r="J39" s="60" t="str">
        <f>IF($M39=J$2,MAX(J$4:J38)+1,"")</f>
        <v/>
      </c>
      <c r="K39" s="60" t="str">
        <f>IF($M39=K$2,MAX(K$4:K38)+1,"")</f>
        <v/>
      </c>
      <c r="L39" s="206"/>
      <c r="M39" s="206"/>
      <c r="N39" s="209"/>
      <c r="O39" s="209"/>
      <c r="P39" s="209"/>
      <c r="Q39" s="209"/>
      <c r="R39" s="209"/>
      <c r="S39" s="209"/>
      <c r="T39" s="209"/>
      <c r="U39" s="150" t="str">
        <f t="shared" si="2"/>
        <v/>
      </c>
      <c r="V39" s="207"/>
      <c r="W39" s="215"/>
    </row>
    <row r="40" spans="1:23">
      <c r="A40" s="195">
        <v>37</v>
      </c>
      <c r="B40" s="8">
        <f t="shared" si="3"/>
        <v>43345</v>
      </c>
      <c r="C40" s="199">
        <f t="shared" si="4"/>
        <v>0.0416666666666667</v>
      </c>
      <c r="D40" s="7" t="str">
        <f t="shared" si="0"/>
        <v>白班</v>
      </c>
      <c r="E40" s="196" t="str">
        <f t="shared" si="1"/>
        <v>乙</v>
      </c>
      <c r="F40" s="196">
        <f>SUMPRODUCT((考核汇总!$A$4:$A$1185=质量日常跟踪表!B40)*(考核汇总!$B$4:$B$1185=质量日常跟踪表!D40),考核汇总!$C$4:$C$1185)</f>
        <v>2</v>
      </c>
      <c r="G40" s="198">
        <f t="shared" si="5"/>
        <v>43345.4999999999</v>
      </c>
      <c r="H40" s="60" t="str">
        <f>IF($M40=H$2,MAX(H$4:H39)+1,"")</f>
        <v/>
      </c>
      <c r="I40" s="60" t="str">
        <f>IF($M40=I$2,MAX(I$4:I39)+1,"")</f>
        <v/>
      </c>
      <c r="J40" s="60" t="str">
        <f>IF($M40=J$2,MAX(J$4:J39)+1,"")</f>
        <v/>
      </c>
      <c r="K40" s="60" t="str">
        <f>IF($M40=K$2,MAX(K$4:K39)+1,"")</f>
        <v/>
      </c>
      <c r="L40" s="206"/>
      <c r="M40" s="206"/>
      <c r="N40" s="209"/>
      <c r="O40" s="209"/>
      <c r="P40" s="209"/>
      <c r="Q40" s="209"/>
      <c r="R40" s="209"/>
      <c r="S40" s="209"/>
      <c r="T40" s="209"/>
      <c r="U40" s="150" t="str">
        <f t="shared" si="2"/>
        <v/>
      </c>
      <c r="V40" s="207"/>
      <c r="W40" s="215"/>
    </row>
    <row r="41" spans="1:23">
      <c r="A41" s="195">
        <v>38</v>
      </c>
      <c r="B41" s="8">
        <f t="shared" si="3"/>
        <v>43345</v>
      </c>
      <c r="C41" s="199">
        <f t="shared" si="4"/>
        <v>0.0416666666666667</v>
      </c>
      <c r="D41" s="7" t="str">
        <f t="shared" si="0"/>
        <v>白班</v>
      </c>
      <c r="E41" s="196" t="str">
        <f t="shared" si="1"/>
        <v>乙</v>
      </c>
      <c r="F41" s="196">
        <f>SUMPRODUCT((考核汇总!$A$4:$A$1185=质量日常跟踪表!B41)*(考核汇总!$B$4:$B$1185=质量日常跟踪表!D41),考核汇总!$C$4:$C$1185)</f>
        <v>2</v>
      </c>
      <c r="G41" s="198">
        <f t="shared" si="5"/>
        <v>43345.5416666666</v>
      </c>
      <c r="H41" s="60" t="str">
        <f>IF($M41=H$2,MAX(H$4:H40)+1,"")</f>
        <v/>
      </c>
      <c r="I41" s="60" t="str">
        <f>IF($M41=I$2,MAX(I$4:I40)+1,"")</f>
        <v/>
      </c>
      <c r="J41" s="60" t="str">
        <f>IF($M41=J$2,MAX(J$4:J40)+1,"")</f>
        <v/>
      </c>
      <c r="K41" s="60" t="str">
        <f>IF($M41=K$2,MAX(K$4:K40)+1,"")</f>
        <v/>
      </c>
      <c r="L41" s="206"/>
      <c r="M41" s="206"/>
      <c r="N41" s="209"/>
      <c r="O41" s="209"/>
      <c r="P41" s="209"/>
      <c r="Q41" s="209"/>
      <c r="R41" s="209"/>
      <c r="S41" s="209"/>
      <c r="T41" s="209"/>
      <c r="U41" s="150" t="str">
        <f t="shared" si="2"/>
        <v/>
      </c>
      <c r="V41" s="207"/>
      <c r="W41" s="215"/>
    </row>
    <row r="42" spans="1:23">
      <c r="A42" s="195">
        <v>39</v>
      </c>
      <c r="B42" s="8">
        <f t="shared" si="3"/>
        <v>43345</v>
      </c>
      <c r="C42" s="199">
        <f t="shared" si="4"/>
        <v>0.0416666666666667</v>
      </c>
      <c r="D42" s="7" t="str">
        <f t="shared" si="0"/>
        <v>白班</v>
      </c>
      <c r="E42" s="196" t="str">
        <f t="shared" si="1"/>
        <v>乙</v>
      </c>
      <c r="F42" s="196">
        <f>SUMPRODUCT((考核汇总!$A$4:$A$1185=质量日常跟踪表!B42)*(考核汇总!$B$4:$B$1185=质量日常跟踪表!D42),考核汇总!$C$4:$C$1185)</f>
        <v>2</v>
      </c>
      <c r="G42" s="198">
        <f t="shared" si="5"/>
        <v>43345.5833333332</v>
      </c>
      <c r="H42" s="60" t="str">
        <f>IF($M42=H$2,MAX(H$4:H41)+1,"")</f>
        <v/>
      </c>
      <c r="I42" s="60" t="str">
        <f>IF($M42=I$2,MAX(I$4:I41)+1,"")</f>
        <v/>
      </c>
      <c r="J42" s="60" t="str">
        <f>IF($M42=J$2,MAX(J$4:J41)+1,"")</f>
        <v/>
      </c>
      <c r="K42" s="60" t="str">
        <f>IF($M42=K$2,MAX(K$4:K41)+1,"")</f>
        <v/>
      </c>
      <c r="L42" s="206"/>
      <c r="M42" s="206"/>
      <c r="N42" s="209"/>
      <c r="O42" s="209"/>
      <c r="P42" s="209"/>
      <c r="Q42" s="209"/>
      <c r="R42" s="209"/>
      <c r="S42" s="209"/>
      <c r="T42" s="209"/>
      <c r="U42" s="150" t="str">
        <f t="shared" si="2"/>
        <v/>
      </c>
      <c r="V42" s="207"/>
      <c r="W42" s="215"/>
    </row>
    <row r="43" spans="1:23">
      <c r="A43" s="195">
        <v>40</v>
      </c>
      <c r="B43" s="8">
        <f t="shared" si="3"/>
        <v>43345</v>
      </c>
      <c r="C43" s="199">
        <f t="shared" si="4"/>
        <v>0.0416666666666667</v>
      </c>
      <c r="D43" s="7" t="str">
        <f t="shared" si="0"/>
        <v>白班</v>
      </c>
      <c r="E43" s="196" t="str">
        <f t="shared" si="1"/>
        <v>乙</v>
      </c>
      <c r="F43" s="196">
        <f>SUMPRODUCT((考核汇总!$A$4:$A$1185=质量日常跟踪表!B43)*(考核汇总!$B$4:$B$1185=质量日常跟踪表!D43),考核汇总!$C$4:$C$1185)</f>
        <v>2</v>
      </c>
      <c r="G43" s="198">
        <f t="shared" si="5"/>
        <v>43345.6249999999</v>
      </c>
      <c r="H43" s="60" t="str">
        <f>IF($M43=H$2,MAX(H$4:H42)+1,"")</f>
        <v/>
      </c>
      <c r="I43" s="60" t="str">
        <f>IF($M43=I$2,MAX(I$4:I42)+1,"")</f>
        <v/>
      </c>
      <c r="J43" s="60" t="str">
        <f>IF($M43=J$2,MAX(J$4:J42)+1,"")</f>
        <v/>
      </c>
      <c r="K43" s="60" t="str">
        <f>IF($M43=K$2,MAX(K$4:K42)+1,"")</f>
        <v/>
      </c>
      <c r="L43" s="206"/>
      <c r="M43" s="206"/>
      <c r="N43" s="209"/>
      <c r="O43" s="209"/>
      <c r="P43" s="209"/>
      <c r="Q43" s="209"/>
      <c r="R43" s="209"/>
      <c r="S43" s="209"/>
      <c r="T43" s="209"/>
      <c r="U43" s="150" t="str">
        <f t="shared" si="2"/>
        <v/>
      </c>
      <c r="V43" s="207"/>
      <c r="W43" s="215"/>
    </row>
    <row r="44" spans="1:23">
      <c r="A44" s="195">
        <v>41</v>
      </c>
      <c r="B44" s="8">
        <f t="shared" si="3"/>
        <v>43345</v>
      </c>
      <c r="C44" s="199">
        <f t="shared" si="4"/>
        <v>0.0416666666666667</v>
      </c>
      <c r="D44" s="7" t="str">
        <f t="shared" si="0"/>
        <v>中班</v>
      </c>
      <c r="E44" s="196" t="str">
        <f t="shared" si="1"/>
        <v>丙</v>
      </c>
      <c r="F44" s="196">
        <f>SUMPRODUCT((考核汇总!$A$4:$A$1185=质量日常跟踪表!B44)*(考核汇总!$B$4:$B$1185=质量日常跟踪表!D44),考核汇总!$C$4:$C$1185)</f>
        <v>3</v>
      </c>
      <c r="G44" s="198">
        <f t="shared" si="5"/>
        <v>43345.6666666666</v>
      </c>
      <c r="H44" s="60" t="str">
        <f>IF($M44=H$2,MAX(H$4:H43)+1,"")</f>
        <v/>
      </c>
      <c r="I44" s="60" t="str">
        <f>IF($M44=I$2,MAX(I$4:I43)+1,"")</f>
        <v/>
      </c>
      <c r="J44" s="60" t="str">
        <f>IF($M44=J$2,MAX(J$4:J43)+1,"")</f>
        <v/>
      </c>
      <c r="K44" s="60" t="str">
        <f>IF($M44=K$2,MAX(K$4:K43)+1,"")</f>
        <v/>
      </c>
      <c r="L44" s="206"/>
      <c r="M44" s="206"/>
      <c r="N44" s="209"/>
      <c r="O44" s="209"/>
      <c r="P44" s="209"/>
      <c r="Q44" s="209"/>
      <c r="R44" s="209"/>
      <c r="S44" s="209"/>
      <c r="T44" s="209"/>
      <c r="U44" s="150" t="str">
        <f t="shared" si="2"/>
        <v/>
      </c>
      <c r="V44" s="207"/>
      <c r="W44" s="215"/>
    </row>
    <row r="45" spans="1:23">
      <c r="A45" s="195">
        <v>42</v>
      </c>
      <c r="B45" s="8">
        <f t="shared" si="3"/>
        <v>43345</v>
      </c>
      <c r="C45" s="199">
        <f t="shared" si="4"/>
        <v>0.0416666666666667</v>
      </c>
      <c r="D45" s="7" t="str">
        <f t="shared" si="0"/>
        <v>中班</v>
      </c>
      <c r="E45" s="196" t="str">
        <f t="shared" si="1"/>
        <v>丙</v>
      </c>
      <c r="F45" s="196">
        <f>SUMPRODUCT((考核汇总!$A$4:$A$1185=质量日常跟踪表!B45)*(考核汇总!$B$4:$B$1185=质量日常跟踪表!D45),考核汇总!$C$4:$C$1185)</f>
        <v>3</v>
      </c>
      <c r="G45" s="198">
        <f t="shared" si="5"/>
        <v>43345.7083333332</v>
      </c>
      <c r="H45" s="60" t="str">
        <f>IF($M45=H$2,MAX(H$4:H44)+1,"")</f>
        <v/>
      </c>
      <c r="I45" s="60" t="str">
        <f>IF($M45=I$2,MAX(I$4:I44)+1,"")</f>
        <v/>
      </c>
      <c r="J45" s="60" t="str">
        <f>IF($M45=J$2,MAX(J$4:J44)+1,"")</f>
        <v/>
      </c>
      <c r="K45" s="60" t="str">
        <f>IF($M45=K$2,MAX(K$4:K44)+1,"")</f>
        <v/>
      </c>
      <c r="L45" s="206"/>
      <c r="M45" s="206"/>
      <c r="N45" s="209"/>
      <c r="O45" s="209"/>
      <c r="P45" s="209"/>
      <c r="Q45" s="209"/>
      <c r="R45" s="209"/>
      <c r="S45" s="209"/>
      <c r="T45" s="209"/>
      <c r="U45" s="150" t="str">
        <f t="shared" si="2"/>
        <v/>
      </c>
      <c r="V45" s="207"/>
      <c r="W45" s="215"/>
    </row>
    <row r="46" spans="1:23">
      <c r="A46" s="195">
        <v>43</v>
      </c>
      <c r="B46" s="8">
        <f t="shared" si="3"/>
        <v>43345</v>
      </c>
      <c r="C46" s="199">
        <f t="shared" si="4"/>
        <v>0.0416666666666667</v>
      </c>
      <c r="D46" s="7" t="str">
        <f t="shared" si="0"/>
        <v>中班</v>
      </c>
      <c r="E46" s="196" t="str">
        <f t="shared" si="1"/>
        <v>丙</v>
      </c>
      <c r="F46" s="196">
        <f>SUMPRODUCT((考核汇总!$A$4:$A$1185=质量日常跟踪表!B46)*(考核汇总!$B$4:$B$1185=质量日常跟踪表!D46),考核汇总!$C$4:$C$1185)</f>
        <v>3</v>
      </c>
      <c r="G46" s="198">
        <f t="shared" si="5"/>
        <v>43345.7499999999</v>
      </c>
      <c r="H46" s="60" t="str">
        <f>IF($M46=H$2,MAX(H$4:H45)+1,"")</f>
        <v/>
      </c>
      <c r="I46" s="60" t="str">
        <f>IF($M46=I$2,MAX(I$4:I45)+1,"")</f>
        <v/>
      </c>
      <c r="J46" s="60" t="str">
        <f>IF($M46=J$2,MAX(J$4:J45)+1,"")</f>
        <v/>
      </c>
      <c r="K46" s="60" t="str">
        <f>IF($M46=K$2,MAX(K$4:K45)+1,"")</f>
        <v/>
      </c>
      <c r="L46" s="206"/>
      <c r="M46" s="206"/>
      <c r="N46" s="209"/>
      <c r="O46" s="209"/>
      <c r="P46" s="209"/>
      <c r="Q46" s="209"/>
      <c r="R46" s="209"/>
      <c r="S46" s="209"/>
      <c r="T46" s="209"/>
      <c r="U46" s="150" t="str">
        <f t="shared" si="2"/>
        <v/>
      </c>
      <c r="V46" s="207"/>
      <c r="W46" s="215"/>
    </row>
    <row r="47" spans="1:23">
      <c r="A47" s="195">
        <v>44</v>
      </c>
      <c r="B47" s="8">
        <f t="shared" si="3"/>
        <v>43345</v>
      </c>
      <c r="C47" s="199">
        <f t="shared" si="4"/>
        <v>0.0416666666666667</v>
      </c>
      <c r="D47" s="7" t="str">
        <f t="shared" si="0"/>
        <v>中班</v>
      </c>
      <c r="E47" s="196" t="str">
        <f t="shared" si="1"/>
        <v>丙</v>
      </c>
      <c r="F47" s="196">
        <f>SUMPRODUCT((考核汇总!$A$4:$A$1185=质量日常跟踪表!B47)*(考核汇总!$B$4:$B$1185=质量日常跟踪表!D47),考核汇总!$C$4:$C$1185)</f>
        <v>3</v>
      </c>
      <c r="G47" s="198">
        <f t="shared" si="5"/>
        <v>43345.7916666666</v>
      </c>
      <c r="H47" s="60" t="str">
        <f>IF($M47=H$2,MAX(H$4:H46)+1,"")</f>
        <v/>
      </c>
      <c r="I47" s="60" t="str">
        <f>IF($M47=I$2,MAX(I$4:I46)+1,"")</f>
        <v/>
      </c>
      <c r="J47" s="60" t="str">
        <f>IF($M47=J$2,MAX(J$4:J46)+1,"")</f>
        <v/>
      </c>
      <c r="K47" s="60" t="str">
        <f>IF($M47=K$2,MAX(K$4:K46)+1,"")</f>
        <v/>
      </c>
      <c r="L47" s="206"/>
      <c r="M47" s="206"/>
      <c r="N47" s="209"/>
      <c r="O47" s="209"/>
      <c r="P47" s="209"/>
      <c r="Q47" s="209"/>
      <c r="R47" s="209"/>
      <c r="S47" s="209"/>
      <c r="T47" s="209"/>
      <c r="U47" s="150" t="str">
        <f t="shared" si="2"/>
        <v/>
      </c>
      <c r="V47" s="207"/>
      <c r="W47" s="215"/>
    </row>
    <row r="48" spans="1:23">
      <c r="A48" s="195">
        <v>45</v>
      </c>
      <c r="B48" s="8">
        <f t="shared" si="3"/>
        <v>43345</v>
      </c>
      <c r="C48" s="199">
        <f t="shared" si="4"/>
        <v>0.0416666666666667</v>
      </c>
      <c r="D48" s="7" t="str">
        <f t="shared" si="0"/>
        <v>中班</v>
      </c>
      <c r="E48" s="196" t="str">
        <f t="shared" si="1"/>
        <v>丙</v>
      </c>
      <c r="F48" s="196">
        <f>SUMPRODUCT((考核汇总!$A$4:$A$1185=质量日常跟踪表!B48)*(考核汇总!$B$4:$B$1185=质量日常跟踪表!D48),考核汇总!$C$4:$C$1185)</f>
        <v>3</v>
      </c>
      <c r="G48" s="198">
        <f t="shared" si="5"/>
        <v>43345.8333333332</v>
      </c>
      <c r="H48" s="60" t="str">
        <f>IF($M48=H$2,MAX(H$4:H47)+1,"")</f>
        <v/>
      </c>
      <c r="I48" s="60" t="str">
        <f>IF($M48=I$2,MAX(I$4:I47)+1,"")</f>
        <v/>
      </c>
      <c r="J48" s="60" t="str">
        <f>IF($M48=J$2,MAX(J$4:J47)+1,"")</f>
        <v/>
      </c>
      <c r="K48" s="60" t="str">
        <f>IF($M48=K$2,MAX(K$4:K47)+1,"")</f>
        <v/>
      </c>
      <c r="L48" s="206"/>
      <c r="M48" s="206"/>
      <c r="N48" s="209"/>
      <c r="O48" s="209"/>
      <c r="P48" s="209"/>
      <c r="Q48" s="209"/>
      <c r="R48" s="209"/>
      <c r="S48" s="209"/>
      <c r="T48" s="209"/>
      <c r="U48" s="150" t="str">
        <f t="shared" si="2"/>
        <v/>
      </c>
      <c r="V48" s="207"/>
      <c r="W48" s="215"/>
    </row>
    <row r="49" spans="1:23">
      <c r="A49" s="195">
        <v>46</v>
      </c>
      <c r="B49" s="8">
        <f t="shared" si="3"/>
        <v>43345</v>
      </c>
      <c r="C49" s="199">
        <f t="shared" si="4"/>
        <v>0.0416666666666667</v>
      </c>
      <c r="D49" s="7" t="str">
        <f t="shared" si="0"/>
        <v>中班</v>
      </c>
      <c r="E49" s="196" t="str">
        <f t="shared" si="1"/>
        <v>丙</v>
      </c>
      <c r="F49" s="196">
        <f>SUMPRODUCT((考核汇总!$A$4:$A$1185=质量日常跟踪表!B49)*(考核汇总!$B$4:$B$1185=质量日常跟踪表!D49),考核汇总!$C$4:$C$1185)</f>
        <v>3</v>
      </c>
      <c r="G49" s="198">
        <f t="shared" si="5"/>
        <v>43345.8749999999</v>
      </c>
      <c r="H49" s="60" t="str">
        <f>IF($M49=H$2,MAX(H$4:H48)+1,"")</f>
        <v/>
      </c>
      <c r="I49" s="60" t="str">
        <f>IF($M49=I$2,MAX(I$4:I48)+1,"")</f>
        <v/>
      </c>
      <c r="J49" s="60" t="str">
        <f>IF($M49=J$2,MAX(J$4:J48)+1,"")</f>
        <v/>
      </c>
      <c r="K49" s="60" t="str">
        <f>IF($M49=K$2,MAX(K$4:K48)+1,"")</f>
        <v/>
      </c>
      <c r="L49" s="206"/>
      <c r="M49" s="206"/>
      <c r="N49" s="209"/>
      <c r="O49" s="209"/>
      <c r="P49" s="209"/>
      <c r="Q49" s="209"/>
      <c r="R49" s="209"/>
      <c r="S49" s="209"/>
      <c r="T49" s="209"/>
      <c r="U49" s="150" t="str">
        <f t="shared" si="2"/>
        <v/>
      </c>
      <c r="V49" s="207"/>
      <c r="W49" s="215"/>
    </row>
    <row r="50" spans="1:23">
      <c r="A50" s="195">
        <v>47</v>
      </c>
      <c r="B50" s="8">
        <f t="shared" si="3"/>
        <v>43345</v>
      </c>
      <c r="C50" s="199">
        <f t="shared" si="4"/>
        <v>0.0416666666666667</v>
      </c>
      <c r="D50" s="7" t="str">
        <f t="shared" si="0"/>
        <v>中班</v>
      </c>
      <c r="E50" s="196" t="str">
        <f t="shared" si="1"/>
        <v>丙</v>
      </c>
      <c r="F50" s="196">
        <f>SUMPRODUCT((考核汇总!$A$4:$A$1185=质量日常跟踪表!B50)*(考核汇总!$B$4:$B$1185=质量日常跟踪表!D50),考核汇总!$C$4:$C$1185)</f>
        <v>3</v>
      </c>
      <c r="G50" s="198">
        <f t="shared" si="5"/>
        <v>43345.9166666666</v>
      </c>
      <c r="H50" s="60" t="str">
        <f>IF($M50=H$2,MAX(H$4:H49)+1,"")</f>
        <v/>
      </c>
      <c r="I50" s="60" t="str">
        <f>IF($M50=I$2,MAX(I$4:I49)+1,"")</f>
        <v/>
      </c>
      <c r="J50" s="60" t="str">
        <f>IF($M50=J$2,MAX(J$4:J49)+1,"")</f>
        <v/>
      </c>
      <c r="K50" s="60" t="str">
        <f>IF($M50=K$2,MAX(K$4:K49)+1,"")</f>
        <v/>
      </c>
      <c r="L50" s="206"/>
      <c r="M50" s="206"/>
      <c r="N50" s="209"/>
      <c r="O50" s="209"/>
      <c r="P50" s="209"/>
      <c r="Q50" s="209"/>
      <c r="R50" s="209"/>
      <c r="S50" s="209"/>
      <c r="T50" s="209"/>
      <c r="U50" s="150" t="str">
        <f t="shared" si="2"/>
        <v/>
      </c>
      <c r="V50" s="207"/>
      <c r="W50" s="215"/>
    </row>
    <row r="51" spans="1:23">
      <c r="A51" s="195">
        <v>48</v>
      </c>
      <c r="B51" s="8">
        <f t="shared" si="3"/>
        <v>43345</v>
      </c>
      <c r="C51" s="199">
        <f t="shared" si="4"/>
        <v>0.0416666666666667</v>
      </c>
      <c r="D51" s="7" t="str">
        <f t="shared" si="0"/>
        <v>中班</v>
      </c>
      <c r="E51" s="196" t="str">
        <f t="shared" si="1"/>
        <v>丙</v>
      </c>
      <c r="F51" s="196">
        <f>SUMPRODUCT((考核汇总!$A$4:$A$1185=质量日常跟踪表!B51)*(考核汇总!$B$4:$B$1185=质量日常跟踪表!D51),考核汇总!$C$4:$C$1185)</f>
        <v>3</v>
      </c>
      <c r="G51" s="198">
        <f t="shared" si="5"/>
        <v>43345.9583333332</v>
      </c>
      <c r="H51" s="60" t="str">
        <f>IF($M51=H$2,MAX(H$4:H50)+1,"")</f>
        <v/>
      </c>
      <c r="I51" s="60" t="str">
        <f>IF($M51=I$2,MAX(I$4:I50)+1,"")</f>
        <v/>
      </c>
      <c r="J51" s="60" t="str">
        <f>IF($M51=J$2,MAX(J$4:J50)+1,"")</f>
        <v/>
      </c>
      <c r="K51" s="60" t="str">
        <f>IF($M51=K$2,MAX(K$4:K50)+1,"")</f>
        <v/>
      </c>
      <c r="L51" s="206"/>
      <c r="M51" s="206"/>
      <c r="N51" s="209"/>
      <c r="O51" s="209"/>
      <c r="P51" s="209"/>
      <c r="Q51" s="209"/>
      <c r="R51" s="209"/>
      <c r="S51" s="209"/>
      <c r="T51" s="209"/>
      <c r="U51" s="150" t="str">
        <f t="shared" si="2"/>
        <v/>
      </c>
      <c r="V51" s="207"/>
      <c r="W51" s="215"/>
    </row>
    <row r="52" spans="1:23">
      <c r="A52" s="195">
        <v>49</v>
      </c>
      <c r="B52" s="8">
        <f t="shared" si="3"/>
        <v>43346</v>
      </c>
      <c r="C52" s="199">
        <f t="shared" si="4"/>
        <v>0.0416666666666667</v>
      </c>
      <c r="D52" s="7" t="str">
        <f t="shared" si="0"/>
        <v>夜班</v>
      </c>
      <c r="E52" s="196" t="str">
        <f t="shared" si="1"/>
        <v>甲</v>
      </c>
      <c r="F52" s="196">
        <f>SUMPRODUCT((考核汇总!$A$4:$A$1185=质量日常跟踪表!B52)*(考核汇总!$B$4:$B$1185=质量日常跟踪表!D52),考核汇总!$C$4:$C$1185)</f>
        <v>1</v>
      </c>
      <c r="G52" s="198">
        <f t="shared" si="5"/>
        <v>43345.9999999999</v>
      </c>
      <c r="H52" s="60">
        <f>IF($M52=H$2,MAX(H$4:H51)+1,"")</f>
        <v>3</v>
      </c>
      <c r="I52" s="60" t="str">
        <f>IF($M52=I$2,MAX(I$4:I51)+1,"")</f>
        <v/>
      </c>
      <c r="J52" s="60" t="str">
        <f>IF($M52=J$2,MAX(J$4:J51)+1,"")</f>
        <v/>
      </c>
      <c r="K52" s="60" t="str">
        <f>IF($M52=K$2,MAX(K$4:K51)+1,"")</f>
        <v/>
      </c>
      <c r="L52" s="206">
        <v>0.354166666666667</v>
      </c>
      <c r="M52" s="206" t="s">
        <v>8</v>
      </c>
      <c r="N52" s="208">
        <v>9.04</v>
      </c>
      <c r="O52" s="208">
        <v>18.85</v>
      </c>
      <c r="P52" s="208">
        <v>2.76</v>
      </c>
      <c r="Q52" s="208">
        <v>18.19</v>
      </c>
      <c r="R52" s="208">
        <v>14</v>
      </c>
      <c r="S52" s="208">
        <v>21.61</v>
      </c>
      <c r="T52" s="208">
        <v>15.55</v>
      </c>
      <c r="U52" s="150">
        <f t="shared" si="2"/>
        <v>1.7619575</v>
      </c>
      <c r="V52" s="207">
        <v>9.3</v>
      </c>
      <c r="W52" s="215" t="s">
        <v>28</v>
      </c>
    </row>
    <row r="53" spans="1:23">
      <c r="A53" s="195">
        <v>50</v>
      </c>
      <c r="B53" s="8">
        <f t="shared" si="3"/>
        <v>43346</v>
      </c>
      <c r="C53" s="199">
        <f t="shared" si="4"/>
        <v>0.0416666666666667</v>
      </c>
      <c r="D53" s="7" t="str">
        <f t="shared" si="0"/>
        <v>夜班</v>
      </c>
      <c r="E53" s="196" t="str">
        <f t="shared" si="1"/>
        <v>甲</v>
      </c>
      <c r="F53" s="196">
        <f>SUMPRODUCT((考核汇总!$A$4:$A$1185=质量日常跟踪表!B53)*(考核汇总!$B$4:$B$1185=质量日常跟踪表!D53),考核汇总!$C$4:$C$1185)</f>
        <v>1</v>
      </c>
      <c r="G53" s="198">
        <f t="shared" si="5"/>
        <v>43346.0416666665</v>
      </c>
      <c r="H53" s="60" t="str">
        <f>IF($M53=H$2,MAX(H$4:H52)+1,"")</f>
        <v/>
      </c>
      <c r="I53" s="60">
        <f>IF($M53=I$2,MAX(I$4:I52)+1,"")</f>
        <v>3</v>
      </c>
      <c r="J53" s="60" t="str">
        <f>IF($M53=J$2,MAX(J$4:J52)+1,"")</f>
        <v/>
      </c>
      <c r="K53" s="60" t="str">
        <f>IF($M53=K$2,MAX(K$4:K52)+1,"")</f>
        <v/>
      </c>
      <c r="L53" s="206">
        <v>0.354166666666667</v>
      </c>
      <c r="M53" s="206" t="s">
        <v>9</v>
      </c>
      <c r="N53" s="208">
        <v>9.38</v>
      </c>
      <c r="O53" s="208">
        <v>19.61</v>
      </c>
      <c r="P53" s="208">
        <v>2.4</v>
      </c>
      <c r="Q53" s="208">
        <v>18.35</v>
      </c>
      <c r="R53" s="208">
        <v>14.18</v>
      </c>
      <c r="S53" s="208">
        <v>18.56</v>
      </c>
      <c r="T53" s="208">
        <v>17.52</v>
      </c>
      <c r="U53" s="150">
        <f t="shared" si="2"/>
        <v>1.79912</v>
      </c>
      <c r="V53" s="207">
        <v>4.1</v>
      </c>
      <c r="W53" s="215" t="s">
        <v>29</v>
      </c>
    </row>
    <row r="54" spans="1:23">
      <c r="A54" s="195">
        <v>51</v>
      </c>
      <c r="B54" s="8">
        <f t="shared" si="3"/>
        <v>43346</v>
      </c>
      <c r="C54" s="199">
        <f t="shared" si="4"/>
        <v>0.0416666666666667</v>
      </c>
      <c r="D54" s="7" t="str">
        <f t="shared" si="0"/>
        <v>夜班</v>
      </c>
      <c r="E54" s="196" t="str">
        <f t="shared" si="1"/>
        <v>甲</v>
      </c>
      <c r="F54" s="196">
        <f>SUMPRODUCT((考核汇总!$A$4:$A$1185=质量日常跟踪表!B54)*(考核汇总!$B$4:$B$1185=质量日常跟踪表!D54),考核汇总!$C$4:$C$1185)</f>
        <v>1</v>
      </c>
      <c r="G54" s="198">
        <f t="shared" si="5"/>
        <v>43346.0833333332</v>
      </c>
      <c r="H54" s="60" t="str">
        <f>IF($M54=H$2,MAX(H$4:H53)+1,"")</f>
        <v/>
      </c>
      <c r="I54" s="60" t="str">
        <f>IF($M54=I$2,MAX(I$4:I53)+1,"")</f>
        <v/>
      </c>
      <c r="J54" s="60" t="str">
        <f>IF($M54=J$2,MAX(J$4:J53)+1,"")</f>
        <v/>
      </c>
      <c r="K54" s="60" t="str">
        <f>IF($M54=K$2,MAX(K$4:K53)+1,"")</f>
        <v/>
      </c>
      <c r="L54" s="206"/>
      <c r="M54" s="206"/>
      <c r="N54" s="208"/>
      <c r="O54" s="208"/>
      <c r="P54" s="208"/>
      <c r="Q54" s="208"/>
      <c r="R54" s="208"/>
      <c r="S54" s="208"/>
      <c r="T54" s="208"/>
      <c r="U54" s="150" t="str">
        <f t="shared" si="2"/>
        <v/>
      </c>
      <c r="V54" s="207"/>
      <c r="W54" s="215"/>
    </row>
    <row r="55" spans="1:23">
      <c r="A55" s="195">
        <v>52</v>
      </c>
      <c r="B55" s="8">
        <f t="shared" si="3"/>
        <v>43346</v>
      </c>
      <c r="C55" s="199">
        <f t="shared" si="4"/>
        <v>0.0416666666666667</v>
      </c>
      <c r="D55" s="7" t="str">
        <f t="shared" si="0"/>
        <v>夜班</v>
      </c>
      <c r="E55" s="196" t="str">
        <f t="shared" si="1"/>
        <v>甲</v>
      </c>
      <c r="F55" s="196">
        <f>SUMPRODUCT((考核汇总!$A$4:$A$1185=质量日常跟踪表!B55)*(考核汇总!$B$4:$B$1185=质量日常跟踪表!D55),考核汇总!$C$4:$C$1185)</f>
        <v>1</v>
      </c>
      <c r="G55" s="198">
        <f t="shared" si="5"/>
        <v>43346.1249999999</v>
      </c>
      <c r="H55" s="60" t="str">
        <f>IF($M55=H$2,MAX(H$4:H54)+1,"")</f>
        <v/>
      </c>
      <c r="I55" s="60" t="str">
        <f>IF($M55=I$2,MAX(I$4:I54)+1,"")</f>
        <v/>
      </c>
      <c r="J55" s="60" t="str">
        <f>IF($M55=J$2,MAX(J$4:J54)+1,"")</f>
        <v/>
      </c>
      <c r="K55" s="60" t="str">
        <f>IF($M55=K$2,MAX(K$4:K54)+1,"")</f>
        <v/>
      </c>
      <c r="L55" s="206"/>
      <c r="M55" s="206"/>
      <c r="N55" s="209"/>
      <c r="O55" s="209"/>
      <c r="P55" s="209"/>
      <c r="Q55" s="209"/>
      <c r="R55" s="209"/>
      <c r="S55" s="209"/>
      <c r="T55" s="209"/>
      <c r="U55" s="150" t="str">
        <f t="shared" si="2"/>
        <v/>
      </c>
      <c r="V55" s="207"/>
      <c r="W55" s="215"/>
    </row>
    <row r="56" spans="1:23">
      <c r="A56" s="195">
        <v>53</v>
      </c>
      <c r="B56" s="8">
        <f t="shared" si="3"/>
        <v>43346</v>
      </c>
      <c r="C56" s="199">
        <f t="shared" si="4"/>
        <v>0.0416666666666667</v>
      </c>
      <c r="D56" s="7" t="str">
        <f t="shared" si="0"/>
        <v>夜班</v>
      </c>
      <c r="E56" s="196" t="str">
        <f t="shared" si="1"/>
        <v>甲</v>
      </c>
      <c r="F56" s="196">
        <f>SUMPRODUCT((考核汇总!$A$4:$A$1185=质量日常跟踪表!B56)*(考核汇总!$B$4:$B$1185=质量日常跟踪表!D56),考核汇总!$C$4:$C$1185)</f>
        <v>1</v>
      </c>
      <c r="G56" s="198">
        <f t="shared" si="5"/>
        <v>43346.1666666665</v>
      </c>
      <c r="H56" s="60" t="str">
        <f>IF($M56=H$2,MAX(H$4:H55)+1,"")</f>
        <v/>
      </c>
      <c r="I56" s="60" t="str">
        <f>IF($M56=I$2,MAX(I$4:I55)+1,"")</f>
        <v/>
      </c>
      <c r="J56" s="60" t="str">
        <f>IF($M56=J$2,MAX(J$4:J55)+1,"")</f>
        <v/>
      </c>
      <c r="K56" s="60" t="str">
        <f>IF($M56=K$2,MAX(K$4:K55)+1,"")</f>
        <v/>
      </c>
      <c r="L56" s="206"/>
      <c r="M56" s="206"/>
      <c r="N56" s="209"/>
      <c r="O56" s="209"/>
      <c r="P56" s="209"/>
      <c r="Q56" s="209"/>
      <c r="R56" s="209"/>
      <c r="S56" s="209"/>
      <c r="T56" s="209"/>
      <c r="U56" s="150" t="str">
        <f t="shared" si="2"/>
        <v/>
      </c>
      <c r="V56" s="207"/>
      <c r="W56" s="215"/>
    </row>
    <row r="57" spans="1:23">
      <c r="A57" s="195">
        <v>54</v>
      </c>
      <c r="B57" s="8">
        <f t="shared" si="3"/>
        <v>43346</v>
      </c>
      <c r="C57" s="199">
        <f t="shared" si="4"/>
        <v>0.0416666666666667</v>
      </c>
      <c r="D57" s="7" t="str">
        <f t="shared" si="0"/>
        <v>夜班</v>
      </c>
      <c r="E57" s="196" t="str">
        <f t="shared" si="1"/>
        <v>甲</v>
      </c>
      <c r="F57" s="196">
        <f>SUMPRODUCT((考核汇总!$A$4:$A$1185=质量日常跟踪表!B57)*(考核汇总!$B$4:$B$1185=质量日常跟踪表!D57),考核汇总!$C$4:$C$1185)</f>
        <v>1</v>
      </c>
      <c r="G57" s="198">
        <f t="shared" si="5"/>
        <v>43346.2083333332</v>
      </c>
      <c r="H57" s="60" t="str">
        <f>IF($M57=H$2,MAX(H$4:H56)+1,"")</f>
        <v/>
      </c>
      <c r="I57" s="60" t="str">
        <f>IF($M57=I$2,MAX(I$4:I56)+1,"")</f>
        <v/>
      </c>
      <c r="J57" s="60" t="str">
        <f>IF($M57=J$2,MAX(J$4:J56)+1,"")</f>
        <v/>
      </c>
      <c r="K57" s="60" t="str">
        <f>IF($M57=K$2,MAX(K$4:K56)+1,"")</f>
        <v/>
      </c>
      <c r="L57" s="206"/>
      <c r="M57" s="206"/>
      <c r="N57" s="209"/>
      <c r="O57" s="209"/>
      <c r="P57" s="209"/>
      <c r="Q57" s="209"/>
      <c r="R57" s="209"/>
      <c r="S57" s="209"/>
      <c r="T57" s="209"/>
      <c r="U57" s="150" t="str">
        <f t="shared" si="2"/>
        <v/>
      </c>
      <c r="V57" s="207"/>
      <c r="W57" s="215"/>
    </row>
    <row r="58" spans="1:23">
      <c r="A58" s="195">
        <v>55</v>
      </c>
      <c r="B58" s="8">
        <f t="shared" si="3"/>
        <v>43346</v>
      </c>
      <c r="C58" s="199">
        <f t="shared" si="4"/>
        <v>0.0416666666666667</v>
      </c>
      <c r="D58" s="7" t="str">
        <f t="shared" si="0"/>
        <v>夜班</v>
      </c>
      <c r="E58" s="196" t="str">
        <f t="shared" si="1"/>
        <v>甲</v>
      </c>
      <c r="F58" s="196">
        <f>SUMPRODUCT((考核汇总!$A$4:$A$1185=质量日常跟踪表!B58)*(考核汇总!$B$4:$B$1185=质量日常跟踪表!D58),考核汇总!$C$4:$C$1185)</f>
        <v>1</v>
      </c>
      <c r="G58" s="198">
        <f t="shared" si="5"/>
        <v>43346.2499999999</v>
      </c>
      <c r="H58" s="60" t="str">
        <f>IF($M58=H$2,MAX(H$4:H57)+1,"")</f>
        <v/>
      </c>
      <c r="I58" s="60" t="str">
        <f>IF($M58=I$2,MAX(I$4:I57)+1,"")</f>
        <v/>
      </c>
      <c r="J58" s="60" t="str">
        <f>IF($M58=J$2,MAX(J$4:J57)+1,"")</f>
        <v/>
      </c>
      <c r="K58" s="60" t="str">
        <f>IF($M58=K$2,MAX(K$4:K57)+1,"")</f>
        <v/>
      </c>
      <c r="L58" s="206"/>
      <c r="M58" s="206"/>
      <c r="N58" s="209"/>
      <c r="O58" s="209"/>
      <c r="P58" s="209"/>
      <c r="Q58" s="209"/>
      <c r="R58" s="209"/>
      <c r="S58" s="209"/>
      <c r="T58" s="209"/>
      <c r="U58" s="150" t="str">
        <f t="shared" si="2"/>
        <v/>
      </c>
      <c r="V58" s="207"/>
      <c r="W58" s="215"/>
    </row>
    <row r="59" spans="1:23">
      <c r="A59" s="195">
        <v>56</v>
      </c>
      <c r="B59" s="8">
        <f t="shared" si="3"/>
        <v>43346</v>
      </c>
      <c r="C59" s="199">
        <f t="shared" si="4"/>
        <v>0.0416666666666667</v>
      </c>
      <c r="D59" s="7" t="str">
        <f t="shared" si="0"/>
        <v>夜班</v>
      </c>
      <c r="E59" s="196" t="str">
        <f t="shared" si="1"/>
        <v>甲</v>
      </c>
      <c r="F59" s="196">
        <f>SUMPRODUCT((考核汇总!$A$4:$A$1185=质量日常跟踪表!B59)*(考核汇总!$B$4:$B$1185=质量日常跟踪表!D59),考核汇总!$C$4:$C$1185)</f>
        <v>1</v>
      </c>
      <c r="G59" s="198">
        <f t="shared" si="5"/>
        <v>43346.2916666665</v>
      </c>
      <c r="H59" s="60" t="str">
        <f>IF($M59=H$2,MAX(H$4:H58)+1,"")</f>
        <v/>
      </c>
      <c r="I59" s="60" t="str">
        <f>IF($M59=I$2,MAX(I$4:I58)+1,"")</f>
        <v/>
      </c>
      <c r="J59" s="60" t="str">
        <f>IF($M59=J$2,MAX(J$4:J58)+1,"")</f>
        <v/>
      </c>
      <c r="K59" s="60" t="str">
        <f>IF($M59=K$2,MAX(K$4:K58)+1,"")</f>
        <v/>
      </c>
      <c r="L59" s="206"/>
      <c r="M59" s="206"/>
      <c r="N59" s="209"/>
      <c r="O59" s="209"/>
      <c r="P59" s="209"/>
      <c r="Q59" s="209"/>
      <c r="R59" s="209"/>
      <c r="S59" s="209"/>
      <c r="T59" s="209"/>
      <c r="U59" s="150" t="str">
        <f t="shared" si="2"/>
        <v/>
      </c>
      <c r="V59" s="207"/>
      <c r="W59" s="215"/>
    </row>
    <row r="60" spans="1:23">
      <c r="A60" s="195">
        <v>57</v>
      </c>
      <c r="B60" s="8">
        <f t="shared" si="3"/>
        <v>43346</v>
      </c>
      <c r="C60" s="199">
        <f t="shared" si="4"/>
        <v>0.0416666666666667</v>
      </c>
      <c r="D60" s="7" t="str">
        <f t="shared" si="0"/>
        <v>白班</v>
      </c>
      <c r="E60" s="196" t="str">
        <f t="shared" si="1"/>
        <v>乙</v>
      </c>
      <c r="F60" s="196">
        <f>SUMPRODUCT((考核汇总!$A$4:$A$1185=质量日常跟踪表!B60)*(考核汇总!$B$4:$B$1185=质量日常跟踪表!D60),考核汇总!$C$4:$C$1185)</f>
        <v>2</v>
      </c>
      <c r="G60" s="198">
        <f t="shared" si="5"/>
        <v>43346.3333333332</v>
      </c>
      <c r="H60" s="60">
        <f>IF($M60=H$2,MAX(H$4:H59)+1,"")</f>
        <v>4</v>
      </c>
      <c r="I60" s="60" t="str">
        <f>IF($M60=I$2,MAX(I$4:I59)+1,"")</f>
        <v/>
      </c>
      <c r="J60" s="60" t="str">
        <f>IF($M60=J$2,MAX(J$4:J59)+1,"")</f>
        <v/>
      </c>
      <c r="K60" s="60" t="str">
        <f>IF($M60=K$2,MAX(K$4:K59)+1,"")</f>
        <v/>
      </c>
      <c r="L60" s="206">
        <v>0.645833333333333</v>
      </c>
      <c r="M60" s="206" t="s">
        <v>8</v>
      </c>
      <c r="N60" s="210">
        <v>7.64</v>
      </c>
      <c r="O60" s="210">
        <v>17.73</v>
      </c>
      <c r="P60" s="210">
        <v>2.34</v>
      </c>
      <c r="Q60" s="210">
        <v>18.68</v>
      </c>
      <c r="R60" s="210">
        <v>14.01</v>
      </c>
      <c r="S60" s="210">
        <v>22.3</v>
      </c>
      <c r="T60" s="210">
        <v>17.3</v>
      </c>
      <c r="U60" s="150">
        <f t="shared" si="2"/>
        <v>1.6507</v>
      </c>
      <c r="V60" s="207">
        <v>5.8</v>
      </c>
      <c r="W60" s="215"/>
    </row>
    <row r="61" spans="1:23">
      <c r="A61" s="195">
        <v>58</v>
      </c>
      <c r="B61" s="8">
        <f t="shared" si="3"/>
        <v>43346</v>
      </c>
      <c r="C61" s="199">
        <f t="shared" si="4"/>
        <v>0.0416666666666667</v>
      </c>
      <c r="D61" s="7" t="str">
        <f t="shared" si="0"/>
        <v>白班</v>
      </c>
      <c r="E61" s="196" t="str">
        <f t="shared" si="1"/>
        <v>乙</v>
      </c>
      <c r="F61" s="196">
        <f>SUMPRODUCT((考核汇总!$A$4:$A$1185=质量日常跟踪表!B61)*(考核汇总!$B$4:$B$1185=质量日常跟踪表!D61),考核汇总!$C$4:$C$1185)</f>
        <v>2</v>
      </c>
      <c r="G61" s="198">
        <f t="shared" si="5"/>
        <v>43346.3749999999</v>
      </c>
      <c r="H61" s="60" t="str">
        <f>IF($M61=H$2,MAX(H$4:H60)+1,"")</f>
        <v/>
      </c>
      <c r="I61" s="60">
        <f>IF($M61=I$2,MAX(I$4:I60)+1,"")</f>
        <v>4</v>
      </c>
      <c r="J61" s="60" t="str">
        <f>IF($M61=J$2,MAX(J$4:J60)+1,"")</f>
        <v/>
      </c>
      <c r="K61" s="60" t="str">
        <f>IF($M61=K$2,MAX(K$4:K60)+1,"")</f>
        <v/>
      </c>
      <c r="L61" s="206">
        <v>0.645833333333333</v>
      </c>
      <c r="M61" s="206" t="s">
        <v>9</v>
      </c>
      <c r="N61" s="210">
        <v>8.4</v>
      </c>
      <c r="O61" s="210">
        <v>18.38</v>
      </c>
      <c r="P61" s="210">
        <v>2.21</v>
      </c>
      <c r="Q61" s="210">
        <v>19.22</v>
      </c>
      <c r="R61" s="210">
        <v>13.55</v>
      </c>
      <c r="S61" s="210">
        <v>20.38</v>
      </c>
      <c r="T61" s="210">
        <v>17.86</v>
      </c>
      <c r="U61" s="150">
        <f t="shared" si="2"/>
        <v>1.71126</v>
      </c>
      <c r="V61" s="207">
        <v>4.8</v>
      </c>
      <c r="W61" s="215" t="s">
        <v>29</v>
      </c>
    </row>
    <row r="62" spans="1:23">
      <c r="A62" s="195">
        <v>59</v>
      </c>
      <c r="B62" s="8">
        <f t="shared" si="3"/>
        <v>43346</v>
      </c>
      <c r="C62" s="199">
        <f t="shared" si="4"/>
        <v>0.0416666666666667</v>
      </c>
      <c r="D62" s="7" t="str">
        <f t="shared" si="0"/>
        <v>白班</v>
      </c>
      <c r="E62" s="196" t="str">
        <f t="shared" si="1"/>
        <v>乙</v>
      </c>
      <c r="F62" s="196">
        <f>SUMPRODUCT((考核汇总!$A$4:$A$1185=质量日常跟踪表!B62)*(考核汇总!$B$4:$B$1185=质量日常跟踪表!D62),考核汇总!$C$4:$C$1185)</f>
        <v>2</v>
      </c>
      <c r="G62" s="198">
        <f t="shared" si="5"/>
        <v>43346.4166666665</v>
      </c>
      <c r="H62" s="60" t="str">
        <f>IF($M62=H$2,MAX(H$4:H61)+1,"")</f>
        <v/>
      </c>
      <c r="I62" s="60" t="str">
        <f>IF($M62=I$2,MAX(I$4:I61)+1,"")</f>
        <v/>
      </c>
      <c r="J62" s="60" t="str">
        <f>IF($M62=J$2,MAX(J$4:J61)+1,"")</f>
        <v/>
      </c>
      <c r="K62" s="60" t="str">
        <f>IF($M62=K$2,MAX(K$4:K61)+1,"")</f>
        <v/>
      </c>
      <c r="L62" s="206"/>
      <c r="M62" s="206"/>
      <c r="N62" s="209"/>
      <c r="O62" s="209"/>
      <c r="P62" s="209"/>
      <c r="Q62" s="209"/>
      <c r="R62" s="209"/>
      <c r="S62" s="209"/>
      <c r="T62" s="209"/>
      <c r="U62" s="150" t="str">
        <f t="shared" si="2"/>
        <v/>
      </c>
      <c r="V62" s="207"/>
      <c r="W62" s="215"/>
    </row>
    <row r="63" spans="1:23">
      <c r="A63" s="195">
        <v>60</v>
      </c>
      <c r="B63" s="8">
        <f t="shared" si="3"/>
        <v>43346</v>
      </c>
      <c r="C63" s="199">
        <f t="shared" si="4"/>
        <v>0.0416666666666667</v>
      </c>
      <c r="D63" s="7" t="str">
        <f t="shared" si="0"/>
        <v>白班</v>
      </c>
      <c r="E63" s="196" t="str">
        <f t="shared" si="1"/>
        <v>乙</v>
      </c>
      <c r="F63" s="196">
        <f>SUMPRODUCT((考核汇总!$A$4:$A$1185=质量日常跟踪表!B63)*(考核汇总!$B$4:$B$1185=质量日常跟踪表!D63),考核汇总!$C$4:$C$1185)</f>
        <v>2</v>
      </c>
      <c r="G63" s="198">
        <f t="shared" si="5"/>
        <v>43346.4583333332</v>
      </c>
      <c r="H63" s="60" t="str">
        <f>IF($M63=H$2,MAX(H$4:H62)+1,"")</f>
        <v/>
      </c>
      <c r="I63" s="60" t="str">
        <f>IF($M63=I$2,MAX(I$4:I62)+1,"")</f>
        <v/>
      </c>
      <c r="J63" s="60" t="str">
        <f>IF($M63=J$2,MAX(J$4:J62)+1,"")</f>
        <v/>
      </c>
      <c r="K63" s="60" t="str">
        <f>IF($M63=K$2,MAX(K$4:K62)+1,"")</f>
        <v/>
      </c>
      <c r="L63" s="206"/>
      <c r="M63" s="206"/>
      <c r="N63" s="209"/>
      <c r="O63" s="209"/>
      <c r="P63" s="209"/>
      <c r="Q63" s="209"/>
      <c r="R63" s="209"/>
      <c r="S63" s="209"/>
      <c r="T63" s="209"/>
      <c r="U63" s="150" t="str">
        <f t="shared" si="2"/>
        <v/>
      </c>
      <c r="V63" s="207"/>
      <c r="W63" s="215"/>
    </row>
    <row r="64" spans="1:23">
      <c r="A64" s="195">
        <v>61</v>
      </c>
      <c r="B64" s="8">
        <f t="shared" si="3"/>
        <v>43346</v>
      </c>
      <c r="C64" s="199">
        <f t="shared" si="4"/>
        <v>0.0416666666666667</v>
      </c>
      <c r="D64" s="7" t="str">
        <f t="shared" si="0"/>
        <v>白班</v>
      </c>
      <c r="E64" s="196" t="str">
        <f t="shared" si="1"/>
        <v>乙</v>
      </c>
      <c r="F64" s="196">
        <f>SUMPRODUCT((考核汇总!$A$4:$A$1185=质量日常跟踪表!B64)*(考核汇总!$B$4:$B$1185=质量日常跟踪表!D64),考核汇总!$C$4:$C$1185)</f>
        <v>2</v>
      </c>
      <c r="G64" s="198">
        <f t="shared" si="5"/>
        <v>43346.4999999999</v>
      </c>
      <c r="H64" s="60" t="str">
        <f>IF($M64=H$2,MAX(H$4:H63)+1,"")</f>
        <v/>
      </c>
      <c r="I64" s="60" t="str">
        <f>IF($M64=I$2,MAX(I$4:I63)+1,"")</f>
        <v/>
      </c>
      <c r="J64" s="60" t="str">
        <f>IF($M64=J$2,MAX(J$4:J63)+1,"")</f>
        <v/>
      </c>
      <c r="K64" s="60" t="str">
        <f>IF($M64=K$2,MAX(K$4:K63)+1,"")</f>
        <v/>
      </c>
      <c r="L64" s="206"/>
      <c r="M64" s="206"/>
      <c r="N64" s="209"/>
      <c r="O64" s="209"/>
      <c r="P64" s="209"/>
      <c r="Q64" s="209"/>
      <c r="R64" s="209"/>
      <c r="S64" s="209"/>
      <c r="T64" s="209"/>
      <c r="U64" s="150" t="str">
        <f t="shared" si="2"/>
        <v/>
      </c>
      <c r="V64" s="207"/>
      <c r="W64" s="215"/>
    </row>
    <row r="65" spans="1:23">
      <c r="A65" s="195">
        <v>62</v>
      </c>
      <c r="B65" s="8">
        <f t="shared" si="3"/>
        <v>43346</v>
      </c>
      <c r="C65" s="199">
        <f t="shared" si="4"/>
        <v>0.0416666666666667</v>
      </c>
      <c r="D65" s="7" t="str">
        <f t="shared" si="0"/>
        <v>白班</v>
      </c>
      <c r="E65" s="196" t="str">
        <f t="shared" si="1"/>
        <v>乙</v>
      </c>
      <c r="F65" s="196">
        <f>SUMPRODUCT((考核汇总!$A$4:$A$1185=质量日常跟踪表!B65)*(考核汇总!$B$4:$B$1185=质量日常跟踪表!D65),考核汇总!$C$4:$C$1185)</f>
        <v>2</v>
      </c>
      <c r="G65" s="198">
        <f t="shared" si="5"/>
        <v>43346.5416666665</v>
      </c>
      <c r="H65" s="60" t="str">
        <f>IF($M65=H$2,MAX(H$4:H64)+1,"")</f>
        <v/>
      </c>
      <c r="I65" s="60" t="str">
        <f>IF($M65=I$2,MAX(I$4:I64)+1,"")</f>
        <v/>
      </c>
      <c r="J65" s="60" t="str">
        <f>IF($M65=J$2,MAX(J$4:J64)+1,"")</f>
        <v/>
      </c>
      <c r="K65" s="60" t="str">
        <f>IF($M65=K$2,MAX(K$4:K64)+1,"")</f>
        <v/>
      </c>
      <c r="L65" s="206"/>
      <c r="M65" s="206"/>
      <c r="N65" s="209"/>
      <c r="O65" s="209"/>
      <c r="P65" s="209"/>
      <c r="Q65" s="209"/>
      <c r="R65" s="209"/>
      <c r="S65" s="209"/>
      <c r="T65" s="209"/>
      <c r="U65" s="150" t="str">
        <f t="shared" si="2"/>
        <v/>
      </c>
      <c r="V65" s="207"/>
      <c r="W65" s="215"/>
    </row>
    <row r="66" spans="1:23">
      <c r="A66" s="195">
        <v>63</v>
      </c>
      <c r="B66" s="8">
        <f t="shared" si="3"/>
        <v>43346</v>
      </c>
      <c r="C66" s="199">
        <f t="shared" si="4"/>
        <v>0.0416666666666667</v>
      </c>
      <c r="D66" s="7" t="str">
        <f t="shared" si="0"/>
        <v>白班</v>
      </c>
      <c r="E66" s="196" t="str">
        <f t="shared" si="1"/>
        <v>乙</v>
      </c>
      <c r="F66" s="196">
        <f>SUMPRODUCT((考核汇总!$A$4:$A$1185=质量日常跟踪表!B66)*(考核汇总!$B$4:$B$1185=质量日常跟踪表!D66),考核汇总!$C$4:$C$1185)</f>
        <v>2</v>
      </c>
      <c r="G66" s="198">
        <f t="shared" si="5"/>
        <v>43346.5833333332</v>
      </c>
      <c r="H66" s="60" t="str">
        <f>IF($M66=H$2,MAX(H$4:H65)+1,"")</f>
        <v/>
      </c>
      <c r="I66" s="60" t="str">
        <f>IF($M66=I$2,MAX(I$4:I65)+1,"")</f>
        <v/>
      </c>
      <c r="J66" s="60" t="str">
        <f>IF($M66=J$2,MAX(J$4:J65)+1,"")</f>
        <v/>
      </c>
      <c r="K66" s="60" t="str">
        <f>IF($M66=K$2,MAX(K$4:K65)+1,"")</f>
        <v/>
      </c>
      <c r="L66" s="206"/>
      <c r="M66" s="206"/>
      <c r="N66" s="209"/>
      <c r="O66" s="209"/>
      <c r="P66" s="209"/>
      <c r="Q66" s="209"/>
      <c r="R66" s="209"/>
      <c r="S66" s="209"/>
      <c r="T66" s="209"/>
      <c r="U66" s="150" t="str">
        <f t="shared" si="2"/>
        <v/>
      </c>
      <c r="V66" s="207"/>
      <c r="W66" s="215"/>
    </row>
    <row r="67" spans="1:23">
      <c r="A67" s="195">
        <v>64</v>
      </c>
      <c r="B67" s="8">
        <f t="shared" si="3"/>
        <v>43346</v>
      </c>
      <c r="C67" s="199">
        <f t="shared" si="4"/>
        <v>0.0416666666666667</v>
      </c>
      <c r="D67" s="7" t="str">
        <f t="shared" si="0"/>
        <v>白班</v>
      </c>
      <c r="E67" s="196" t="str">
        <f t="shared" si="1"/>
        <v>乙</v>
      </c>
      <c r="F67" s="196">
        <f>SUMPRODUCT((考核汇总!$A$4:$A$1185=质量日常跟踪表!B67)*(考核汇总!$B$4:$B$1185=质量日常跟踪表!D67),考核汇总!$C$4:$C$1185)</f>
        <v>2</v>
      </c>
      <c r="G67" s="198">
        <f t="shared" si="5"/>
        <v>43346.6249999998</v>
      </c>
      <c r="H67" s="60" t="str">
        <f>IF($M67=H$2,MAX(H$4:H66)+1,"")</f>
        <v/>
      </c>
      <c r="I67" s="60" t="str">
        <f>IF($M67=I$2,MAX(I$4:I66)+1,"")</f>
        <v/>
      </c>
      <c r="J67" s="60" t="str">
        <f>IF($M67=J$2,MAX(J$4:J66)+1,"")</f>
        <v/>
      </c>
      <c r="K67" s="60" t="str">
        <f>IF($M67=K$2,MAX(K$4:K66)+1,"")</f>
        <v/>
      </c>
      <c r="L67" s="206"/>
      <c r="M67" s="206"/>
      <c r="N67" s="209"/>
      <c r="O67" s="209"/>
      <c r="P67" s="209"/>
      <c r="Q67" s="209"/>
      <c r="R67" s="209"/>
      <c r="S67" s="209"/>
      <c r="T67" s="209"/>
      <c r="U67" s="150" t="str">
        <f t="shared" si="2"/>
        <v/>
      </c>
      <c r="V67" s="207"/>
      <c r="W67" s="215"/>
    </row>
    <row r="68" spans="1:23">
      <c r="A68" s="195">
        <v>65</v>
      </c>
      <c r="B68" s="8">
        <f t="shared" si="3"/>
        <v>43346</v>
      </c>
      <c r="C68" s="199">
        <f t="shared" si="4"/>
        <v>0.0416666666666667</v>
      </c>
      <c r="D68" s="7" t="str">
        <f t="shared" ref="D68:D131" si="6">IF(HOUR(G68)&lt;8,"夜班",IF(HOUR(G68)&lt;16,"白班",IF(HOUR(G68)&lt;24,"中班",0)))</f>
        <v>中班</v>
      </c>
      <c r="E68" s="196" t="str">
        <f t="shared" ref="E68:E131" si="7">IF(F68=1,"甲",IF(F68=2,"乙",IF(F68=3,"丙",IF(F68=4,"丁",""))))</f>
        <v>丙</v>
      </c>
      <c r="F68" s="196">
        <f>SUMPRODUCT((考核汇总!$A$4:$A$1185=质量日常跟踪表!B68)*(考核汇总!$B$4:$B$1185=质量日常跟踪表!D68),考核汇总!$C$4:$C$1185)</f>
        <v>3</v>
      </c>
      <c r="G68" s="198">
        <f t="shared" si="5"/>
        <v>43346.6666666665</v>
      </c>
      <c r="H68" s="60" t="str">
        <f>IF($M68=H$2,MAX(H$4:H67)+1,"")</f>
        <v/>
      </c>
      <c r="I68" s="60" t="str">
        <f>IF($M68=I$2,MAX(I$4:I67)+1,"")</f>
        <v/>
      </c>
      <c r="J68" s="60" t="str">
        <f>IF($M68=J$2,MAX(J$4:J67)+1,"")</f>
        <v/>
      </c>
      <c r="K68" s="60" t="str">
        <f>IF($M68=K$2,MAX(K$4:K67)+1,"")</f>
        <v/>
      </c>
      <c r="L68" s="206"/>
      <c r="M68" s="206"/>
      <c r="N68" s="209"/>
      <c r="O68" s="209"/>
      <c r="P68" s="209"/>
      <c r="Q68" s="209"/>
      <c r="R68" s="209"/>
      <c r="S68" s="209"/>
      <c r="T68" s="209"/>
      <c r="U68" s="150" t="str">
        <f t="shared" ref="U68:U131" si="8">IF(N68="","",(N68*5+O68*4+P68*2.5+Q68*1.5+R68*0.75+S68*0.325+T68*0.25)/100)</f>
        <v/>
      </c>
      <c r="V68" s="207"/>
      <c r="W68" s="215"/>
    </row>
    <row r="69" spans="1:23">
      <c r="A69" s="195">
        <v>66</v>
      </c>
      <c r="B69" s="8">
        <f t="shared" ref="B69:B132" si="9">IF(D69=D68,B68,IF(D69="夜班",B68+1,B68))</f>
        <v>43346</v>
      </c>
      <c r="C69" s="199">
        <f t="shared" ref="C69:C132" si="10">C68</f>
        <v>0.0416666666666667</v>
      </c>
      <c r="D69" s="7" t="str">
        <f t="shared" si="6"/>
        <v>中班</v>
      </c>
      <c r="E69" s="196" t="str">
        <f t="shared" si="7"/>
        <v>丙</v>
      </c>
      <c r="F69" s="196">
        <f>SUMPRODUCT((考核汇总!$A$4:$A$1185=质量日常跟踪表!B69)*(考核汇总!$B$4:$B$1185=质量日常跟踪表!D69),考核汇总!$C$4:$C$1185)</f>
        <v>3</v>
      </c>
      <c r="G69" s="198">
        <f t="shared" ref="G69:G132" si="11">G68+C68</f>
        <v>43346.7083333332</v>
      </c>
      <c r="H69" s="60" t="str">
        <f>IF($M69=H$2,MAX(H$4:H68)+1,"")</f>
        <v/>
      </c>
      <c r="I69" s="60" t="str">
        <f>IF($M69=I$2,MAX(I$4:I68)+1,"")</f>
        <v/>
      </c>
      <c r="J69" s="60" t="str">
        <f>IF($M69=J$2,MAX(J$4:J68)+1,"")</f>
        <v/>
      </c>
      <c r="K69" s="60" t="str">
        <f>IF($M69=K$2,MAX(K$4:K68)+1,"")</f>
        <v/>
      </c>
      <c r="L69" s="206"/>
      <c r="M69" s="206"/>
      <c r="N69" s="209"/>
      <c r="O69" s="209"/>
      <c r="P69" s="209"/>
      <c r="Q69" s="209"/>
      <c r="R69" s="209"/>
      <c r="S69" s="209"/>
      <c r="T69" s="209"/>
      <c r="U69" s="150" t="str">
        <f t="shared" si="8"/>
        <v/>
      </c>
      <c r="V69" s="207"/>
      <c r="W69" s="215"/>
    </row>
    <row r="70" spans="1:23">
      <c r="A70" s="195">
        <v>67</v>
      </c>
      <c r="B70" s="8">
        <f t="shared" si="9"/>
        <v>43346</v>
      </c>
      <c r="C70" s="199">
        <f t="shared" si="10"/>
        <v>0.0416666666666667</v>
      </c>
      <c r="D70" s="7" t="str">
        <f t="shared" si="6"/>
        <v>中班</v>
      </c>
      <c r="E70" s="196" t="str">
        <f t="shared" si="7"/>
        <v>丙</v>
      </c>
      <c r="F70" s="196">
        <f>SUMPRODUCT((考核汇总!$A$4:$A$1185=质量日常跟踪表!B70)*(考核汇总!$B$4:$B$1185=质量日常跟踪表!D70),考核汇总!$C$4:$C$1185)</f>
        <v>3</v>
      </c>
      <c r="G70" s="198">
        <f t="shared" si="11"/>
        <v>43346.7499999998</v>
      </c>
      <c r="H70" s="60" t="str">
        <f>IF($M70=H$2,MAX(H$4:H69)+1,"")</f>
        <v/>
      </c>
      <c r="I70" s="60" t="str">
        <f>IF($M70=I$2,MAX(I$4:I69)+1,"")</f>
        <v/>
      </c>
      <c r="J70" s="60" t="str">
        <f>IF($M70=J$2,MAX(J$4:J69)+1,"")</f>
        <v/>
      </c>
      <c r="K70" s="60" t="str">
        <f>IF($M70=K$2,MAX(K$4:K69)+1,"")</f>
        <v/>
      </c>
      <c r="L70" s="206"/>
      <c r="M70" s="206"/>
      <c r="N70" s="209"/>
      <c r="O70" s="209"/>
      <c r="P70" s="209"/>
      <c r="Q70" s="209"/>
      <c r="R70" s="209"/>
      <c r="S70" s="209"/>
      <c r="T70" s="209"/>
      <c r="U70" s="150" t="str">
        <f t="shared" si="8"/>
        <v/>
      </c>
      <c r="V70" s="207"/>
      <c r="W70" s="215"/>
    </row>
    <row r="71" spans="1:23">
      <c r="A71" s="195">
        <v>68</v>
      </c>
      <c r="B71" s="8">
        <f t="shared" si="9"/>
        <v>43346</v>
      </c>
      <c r="C71" s="199">
        <f t="shared" si="10"/>
        <v>0.0416666666666667</v>
      </c>
      <c r="D71" s="7" t="str">
        <f t="shared" si="6"/>
        <v>中班</v>
      </c>
      <c r="E71" s="196" t="str">
        <f t="shared" si="7"/>
        <v>丙</v>
      </c>
      <c r="F71" s="196">
        <f>SUMPRODUCT((考核汇总!$A$4:$A$1185=质量日常跟踪表!B71)*(考核汇总!$B$4:$B$1185=质量日常跟踪表!D71),考核汇总!$C$4:$C$1185)</f>
        <v>3</v>
      </c>
      <c r="G71" s="198">
        <f t="shared" si="11"/>
        <v>43346.7916666665</v>
      </c>
      <c r="H71" s="60" t="str">
        <f>IF($M71=H$2,MAX(H$4:H70)+1,"")</f>
        <v/>
      </c>
      <c r="I71" s="60" t="str">
        <f>IF($M71=I$2,MAX(I$4:I70)+1,"")</f>
        <v/>
      </c>
      <c r="J71" s="60" t="str">
        <f>IF($M71=J$2,MAX(J$4:J70)+1,"")</f>
        <v/>
      </c>
      <c r="K71" s="60" t="str">
        <f>IF($M71=K$2,MAX(K$4:K70)+1,"")</f>
        <v/>
      </c>
      <c r="L71" s="206"/>
      <c r="M71" s="206"/>
      <c r="N71" s="209"/>
      <c r="O71" s="209"/>
      <c r="P71" s="209"/>
      <c r="Q71" s="209"/>
      <c r="R71" s="209"/>
      <c r="S71" s="209"/>
      <c r="T71" s="209"/>
      <c r="U71" s="150" t="str">
        <f t="shared" si="8"/>
        <v/>
      </c>
      <c r="V71" s="207"/>
      <c r="W71" s="215"/>
    </row>
    <row r="72" spans="1:23">
      <c r="A72" s="195">
        <v>69</v>
      </c>
      <c r="B72" s="8">
        <f t="shared" si="9"/>
        <v>43346</v>
      </c>
      <c r="C72" s="199">
        <f t="shared" si="10"/>
        <v>0.0416666666666667</v>
      </c>
      <c r="D72" s="7" t="str">
        <f t="shared" si="6"/>
        <v>中班</v>
      </c>
      <c r="E72" s="196" t="str">
        <f t="shared" si="7"/>
        <v>丙</v>
      </c>
      <c r="F72" s="196">
        <f>SUMPRODUCT((考核汇总!$A$4:$A$1185=质量日常跟踪表!B72)*(考核汇总!$B$4:$B$1185=质量日常跟踪表!D72),考核汇总!$C$4:$C$1185)</f>
        <v>3</v>
      </c>
      <c r="G72" s="198">
        <f t="shared" si="11"/>
        <v>43346.8333333332</v>
      </c>
      <c r="H72" s="60" t="str">
        <f>IF($M72=H$2,MAX(H$4:H71)+1,"")</f>
        <v/>
      </c>
      <c r="I72" s="60" t="str">
        <f>IF($M72=I$2,MAX(I$4:I71)+1,"")</f>
        <v/>
      </c>
      <c r="J72" s="60" t="str">
        <f>IF($M72=J$2,MAX(J$4:J71)+1,"")</f>
        <v/>
      </c>
      <c r="K72" s="60" t="str">
        <f>IF($M72=K$2,MAX(K$4:K71)+1,"")</f>
        <v/>
      </c>
      <c r="L72" s="206"/>
      <c r="M72" s="206"/>
      <c r="N72" s="209"/>
      <c r="O72" s="209"/>
      <c r="P72" s="209"/>
      <c r="Q72" s="209"/>
      <c r="R72" s="209"/>
      <c r="S72" s="209"/>
      <c r="T72" s="209"/>
      <c r="U72" s="150" t="str">
        <f t="shared" si="8"/>
        <v/>
      </c>
      <c r="V72" s="207"/>
      <c r="W72" s="215"/>
    </row>
    <row r="73" spans="1:23">
      <c r="A73" s="195">
        <v>70</v>
      </c>
      <c r="B73" s="8">
        <f t="shared" si="9"/>
        <v>43346</v>
      </c>
      <c r="C73" s="199">
        <f t="shared" si="10"/>
        <v>0.0416666666666667</v>
      </c>
      <c r="D73" s="7" t="str">
        <f t="shared" si="6"/>
        <v>中班</v>
      </c>
      <c r="E73" s="196" t="str">
        <f t="shared" si="7"/>
        <v>丙</v>
      </c>
      <c r="F73" s="196">
        <f>SUMPRODUCT((考核汇总!$A$4:$A$1185=质量日常跟踪表!B73)*(考核汇总!$B$4:$B$1185=质量日常跟踪表!D73),考核汇总!$C$4:$C$1185)</f>
        <v>3</v>
      </c>
      <c r="G73" s="198">
        <f t="shared" si="11"/>
        <v>43346.8749999998</v>
      </c>
      <c r="H73" s="60" t="str">
        <f>IF($M73=H$2,MAX(H$4:H72)+1,"")</f>
        <v/>
      </c>
      <c r="I73" s="60" t="str">
        <f>IF($M73=I$2,MAX(I$4:I72)+1,"")</f>
        <v/>
      </c>
      <c r="J73" s="60" t="str">
        <f>IF($M73=J$2,MAX(J$4:J72)+1,"")</f>
        <v/>
      </c>
      <c r="K73" s="60" t="str">
        <f>IF($M73=K$2,MAX(K$4:K72)+1,"")</f>
        <v/>
      </c>
      <c r="L73" s="206"/>
      <c r="M73" s="206"/>
      <c r="N73" s="209"/>
      <c r="O73" s="209"/>
      <c r="P73" s="209"/>
      <c r="Q73" s="209"/>
      <c r="R73" s="209"/>
      <c r="S73" s="209"/>
      <c r="T73" s="209"/>
      <c r="U73" s="150" t="str">
        <f t="shared" si="8"/>
        <v/>
      </c>
      <c r="V73" s="207"/>
      <c r="W73" s="215"/>
    </row>
    <row r="74" spans="1:23">
      <c r="A74" s="195">
        <v>71</v>
      </c>
      <c r="B74" s="8">
        <f t="shared" si="9"/>
        <v>43346</v>
      </c>
      <c r="C74" s="199">
        <f t="shared" si="10"/>
        <v>0.0416666666666667</v>
      </c>
      <c r="D74" s="7" t="str">
        <f t="shared" si="6"/>
        <v>中班</v>
      </c>
      <c r="E74" s="196" t="str">
        <f t="shared" si="7"/>
        <v>丙</v>
      </c>
      <c r="F74" s="196">
        <f>SUMPRODUCT((考核汇总!$A$4:$A$1185=质量日常跟踪表!B74)*(考核汇总!$B$4:$B$1185=质量日常跟踪表!D74),考核汇总!$C$4:$C$1185)</f>
        <v>3</v>
      </c>
      <c r="G74" s="198">
        <f t="shared" si="11"/>
        <v>43346.9166666665</v>
      </c>
      <c r="H74" s="60" t="str">
        <f>IF($M74=H$2,MAX(H$4:H73)+1,"")</f>
        <v/>
      </c>
      <c r="I74" s="60" t="str">
        <f>IF($M74=I$2,MAX(I$4:I73)+1,"")</f>
        <v/>
      </c>
      <c r="J74" s="60" t="str">
        <f>IF($M74=J$2,MAX(J$4:J73)+1,"")</f>
        <v/>
      </c>
      <c r="K74" s="60" t="str">
        <f>IF($M74=K$2,MAX(K$4:K73)+1,"")</f>
        <v/>
      </c>
      <c r="L74" s="206"/>
      <c r="M74" s="206"/>
      <c r="N74" s="209"/>
      <c r="O74" s="209"/>
      <c r="P74" s="209"/>
      <c r="Q74" s="209"/>
      <c r="R74" s="209"/>
      <c r="S74" s="209"/>
      <c r="T74" s="209"/>
      <c r="U74" s="150" t="str">
        <f t="shared" si="8"/>
        <v/>
      </c>
      <c r="V74" s="207"/>
      <c r="W74" s="215"/>
    </row>
    <row r="75" spans="1:23">
      <c r="A75" s="195">
        <v>72</v>
      </c>
      <c r="B75" s="8">
        <f t="shared" si="9"/>
        <v>43346</v>
      </c>
      <c r="C75" s="199">
        <f t="shared" si="10"/>
        <v>0.0416666666666667</v>
      </c>
      <c r="D75" s="7" t="str">
        <f t="shared" si="6"/>
        <v>中班</v>
      </c>
      <c r="E75" s="196" t="str">
        <f t="shared" si="7"/>
        <v>丙</v>
      </c>
      <c r="F75" s="196">
        <f>SUMPRODUCT((考核汇总!$A$4:$A$1185=质量日常跟踪表!B75)*(考核汇总!$B$4:$B$1185=质量日常跟踪表!D75),考核汇总!$C$4:$C$1185)</f>
        <v>3</v>
      </c>
      <c r="G75" s="198">
        <f t="shared" si="11"/>
        <v>43346.9583333332</v>
      </c>
      <c r="H75" s="60" t="str">
        <f>IF($M75=H$2,MAX(H$4:H74)+1,"")</f>
        <v/>
      </c>
      <c r="I75" s="60" t="str">
        <f>IF($M75=I$2,MAX(I$4:I74)+1,"")</f>
        <v/>
      </c>
      <c r="J75" s="60" t="str">
        <f>IF($M75=J$2,MAX(J$4:J74)+1,"")</f>
        <v/>
      </c>
      <c r="K75" s="60" t="str">
        <f>IF($M75=K$2,MAX(K$4:K74)+1,"")</f>
        <v/>
      </c>
      <c r="L75" s="206"/>
      <c r="M75" s="206"/>
      <c r="N75" s="209"/>
      <c r="O75" s="209"/>
      <c r="P75" s="209"/>
      <c r="Q75" s="209"/>
      <c r="R75" s="209"/>
      <c r="S75" s="209"/>
      <c r="T75" s="209"/>
      <c r="U75" s="150" t="str">
        <f t="shared" si="8"/>
        <v/>
      </c>
      <c r="V75" s="207"/>
      <c r="W75" s="215"/>
    </row>
    <row r="76" spans="1:23">
      <c r="A76" s="195">
        <v>73</v>
      </c>
      <c r="B76" s="8">
        <f t="shared" si="9"/>
        <v>43347</v>
      </c>
      <c r="C76" s="199">
        <f t="shared" si="10"/>
        <v>0.0416666666666667</v>
      </c>
      <c r="D76" s="7" t="str">
        <f t="shared" si="6"/>
        <v>夜班</v>
      </c>
      <c r="E76" s="196" t="str">
        <f t="shared" si="7"/>
        <v>丁</v>
      </c>
      <c r="F76" s="196">
        <f>SUMPRODUCT((考核汇总!$A$4:$A$1185=质量日常跟踪表!B76)*(考核汇总!$B$4:$B$1185=质量日常跟踪表!D76),考核汇总!$C$4:$C$1185)</f>
        <v>4</v>
      </c>
      <c r="G76" s="198">
        <f t="shared" si="11"/>
        <v>43346.9999999998</v>
      </c>
      <c r="H76" s="60">
        <f>IF($M76=H$2,MAX(H$4:H75)+1,"")</f>
        <v>5</v>
      </c>
      <c r="I76" s="60" t="str">
        <f>IF($M76=I$2,MAX(I$4:I75)+1,"")</f>
        <v/>
      </c>
      <c r="J76" s="60" t="str">
        <f>IF($M76=J$2,MAX(J$4:J75)+1,"")</f>
        <v/>
      </c>
      <c r="K76" s="60" t="str">
        <f>IF($M76=K$2,MAX(K$4:K75)+1,"")</f>
        <v/>
      </c>
      <c r="L76" s="206">
        <v>0.354166666666667</v>
      </c>
      <c r="M76" s="206" t="s">
        <v>8</v>
      </c>
      <c r="N76" s="208">
        <v>6.13</v>
      </c>
      <c r="O76" s="208">
        <v>15.55</v>
      </c>
      <c r="P76" s="208">
        <v>2.08</v>
      </c>
      <c r="Q76" s="208">
        <v>22.02</v>
      </c>
      <c r="R76" s="208">
        <v>12.81</v>
      </c>
      <c r="S76" s="208">
        <v>18.4</v>
      </c>
      <c r="T76" s="208">
        <v>23.01</v>
      </c>
      <c r="U76" s="150">
        <f t="shared" si="8"/>
        <v>1.5242</v>
      </c>
      <c r="V76" s="207">
        <v>8.7</v>
      </c>
      <c r="W76" s="215"/>
    </row>
    <row r="77" spans="1:23">
      <c r="A77" s="195">
        <v>74</v>
      </c>
      <c r="B77" s="8">
        <f t="shared" si="9"/>
        <v>43347</v>
      </c>
      <c r="C77" s="199">
        <f t="shared" si="10"/>
        <v>0.0416666666666667</v>
      </c>
      <c r="D77" s="7" t="str">
        <f t="shared" si="6"/>
        <v>夜班</v>
      </c>
      <c r="E77" s="196" t="str">
        <f t="shared" si="7"/>
        <v>丁</v>
      </c>
      <c r="F77" s="196">
        <f>SUMPRODUCT((考核汇总!$A$4:$A$1185=质量日常跟踪表!B77)*(考核汇总!$B$4:$B$1185=质量日常跟踪表!D77),考核汇总!$C$4:$C$1185)</f>
        <v>4</v>
      </c>
      <c r="G77" s="198">
        <f t="shared" si="11"/>
        <v>43347.0416666665</v>
      </c>
      <c r="H77" s="60" t="str">
        <f>IF($M77=H$2,MAX(H$4:H76)+1,"")</f>
        <v/>
      </c>
      <c r="I77" s="60">
        <f>IF($M77=I$2,MAX(I$4:I76)+1,"")</f>
        <v>5</v>
      </c>
      <c r="J77" s="60" t="str">
        <f>IF($M77=J$2,MAX(J$4:J76)+1,"")</f>
        <v/>
      </c>
      <c r="K77" s="60" t="str">
        <f>IF($M77=K$2,MAX(K$4:K76)+1,"")</f>
        <v/>
      </c>
      <c r="L77" s="206">
        <v>0.354166666666667</v>
      </c>
      <c r="M77" s="206" t="s">
        <v>9</v>
      </c>
      <c r="N77" s="208">
        <v>8.23</v>
      </c>
      <c r="O77" s="208">
        <v>16.46</v>
      </c>
      <c r="P77" s="208">
        <v>2.43</v>
      </c>
      <c r="Q77" s="208">
        <v>20.24</v>
      </c>
      <c r="R77" s="208">
        <v>14.24</v>
      </c>
      <c r="S77" s="208">
        <v>18.67</v>
      </c>
      <c r="T77" s="208">
        <v>19.73</v>
      </c>
      <c r="U77" s="150">
        <f t="shared" si="8"/>
        <v>1.6510525</v>
      </c>
      <c r="V77" s="207">
        <v>5.2</v>
      </c>
      <c r="W77" s="215"/>
    </row>
    <row r="78" spans="1:23">
      <c r="A78" s="195">
        <v>75</v>
      </c>
      <c r="B78" s="8">
        <f t="shared" si="9"/>
        <v>43347</v>
      </c>
      <c r="C78" s="199">
        <f t="shared" si="10"/>
        <v>0.0416666666666667</v>
      </c>
      <c r="D78" s="7" t="str">
        <f t="shared" si="6"/>
        <v>夜班</v>
      </c>
      <c r="E78" s="196" t="str">
        <f t="shared" si="7"/>
        <v>丁</v>
      </c>
      <c r="F78" s="196">
        <f>SUMPRODUCT((考核汇总!$A$4:$A$1185=质量日常跟踪表!B78)*(考核汇总!$B$4:$B$1185=质量日常跟踪表!D78),考核汇总!$C$4:$C$1185)</f>
        <v>4</v>
      </c>
      <c r="G78" s="198">
        <f t="shared" si="11"/>
        <v>43347.0833333332</v>
      </c>
      <c r="H78" s="60" t="str">
        <f>IF($M78=H$2,MAX(H$4:H77)+1,"")</f>
        <v/>
      </c>
      <c r="I78" s="60" t="str">
        <f>IF($M78=I$2,MAX(I$4:I77)+1,"")</f>
        <v/>
      </c>
      <c r="J78" s="60" t="str">
        <f>IF($M78=J$2,MAX(J$4:J77)+1,"")</f>
        <v/>
      </c>
      <c r="K78" s="60" t="str">
        <f>IF($M78=K$2,MAX(K$4:K77)+1,"")</f>
        <v/>
      </c>
      <c r="L78" s="206"/>
      <c r="M78" s="206"/>
      <c r="N78" s="208"/>
      <c r="O78" s="208"/>
      <c r="P78" s="208"/>
      <c r="Q78" s="208"/>
      <c r="R78" s="208"/>
      <c r="S78" s="208"/>
      <c r="T78" s="208"/>
      <c r="U78" s="150" t="str">
        <f t="shared" si="8"/>
        <v/>
      </c>
      <c r="V78" s="207"/>
      <c r="W78" s="215"/>
    </row>
    <row r="79" spans="1:23">
      <c r="A79" s="195">
        <v>76</v>
      </c>
      <c r="B79" s="8">
        <f t="shared" si="9"/>
        <v>43347</v>
      </c>
      <c r="C79" s="199">
        <f t="shared" si="10"/>
        <v>0.0416666666666667</v>
      </c>
      <c r="D79" s="7" t="str">
        <f t="shared" si="6"/>
        <v>夜班</v>
      </c>
      <c r="E79" s="196" t="str">
        <f t="shared" si="7"/>
        <v>丁</v>
      </c>
      <c r="F79" s="196">
        <f>SUMPRODUCT((考核汇总!$A$4:$A$1185=质量日常跟踪表!B79)*(考核汇总!$B$4:$B$1185=质量日常跟踪表!D79),考核汇总!$C$4:$C$1185)</f>
        <v>4</v>
      </c>
      <c r="G79" s="198">
        <f t="shared" si="11"/>
        <v>43347.1249999998</v>
      </c>
      <c r="H79" s="60" t="str">
        <f>IF($M79=H$2,MAX(H$4:H78)+1,"")</f>
        <v/>
      </c>
      <c r="I79" s="60" t="str">
        <f>IF($M79=I$2,MAX(I$4:I78)+1,"")</f>
        <v/>
      </c>
      <c r="J79" s="60" t="str">
        <f>IF($M79=J$2,MAX(J$4:J78)+1,"")</f>
        <v/>
      </c>
      <c r="K79" s="60" t="str">
        <f>IF($M79=K$2,MAX(K$4:K78)+1,"")</f>
        <v/>
      </c>
      <c r="L79" s="206"/>
      <c r="M79" s="206"/>
      <c r="N79" s="209"/>
      <c r="O79" s="209"/>
      <c r="P79" s="209"/>
      <c r="Q79" s="209"/>
      <c r="R79" s="209"/>
      <c r="S79" s="209"/>
      <c r="T79" s="209"/>
      <c r="U79" s="150" t="str">
        <f t="shared" si="8"/>
        <v/>
      </c>
      <c r="V79" s="207"/>
      <c r="W79" s="215"/>
    </row>
    <row r="80" spans="1:23">
      <c r="A80" s="195">
        <v>77</v>
      </c>
      <c r="B80" s="8">
        <f t="shared" si="9"/>
        <v>43347</v>
      </c>
      <c r="C80" s="199">
        <f t="shared" si="10"/>
        <v>0.0416666666666667</v>
      </c>
      <c r="D80" s="7" t="str">
        <f t="shared" si="6"/>
        <v>夜班</v>
      </c>
      <c r="E80" s="196" t="str">
        <f t="shared" si="7"/>
        <v>丁</v>
      </c>
      <c r="F80" s="196">
        <f>SUMPRODUCT((考核汇总!$A$4:$A$1185=质量日常跟踪表!B80)*(考核汇总!$B$4:$B$1185=质量日常跟踪表!D80),考核汇总!$C$4:$C$1185)</f>
        <v>4</v>
      </c>
      <c r="G80" s="198">
        <f t="shared" si="11"/>
        <v>43347.1666666665</v>
      </c>
      <c r="H80" s="60" t="str">
        <f>IF($M80=H$2,MAX(H$4:H79)+1,"")</f>
        <v/>
      </c>
      <c r="I80" s="60" t="str">
        <f>IF($M80=I$2,MAX(I$4:I79)+1,"")</f>
        <v/>
      </c>
      <c r="J80" s="60" t="str">
        <f>IF($M80=J$2,MAX(J$4:J79)+1,"")</f>
        <v/>
      </c>
      <c r="K80" s="60" t="str">
        <f>IF($M80=K$2,MAX(K$4:K79)+1,"")</f>
        <v/>
      </c>
      <c r="L80" s="206"/>
      <c r="M80" s="206"/>
      <c r="N80" s="209"/>
      <c r="O80" s="209"/>
      <c r="P80" s="209"/>
      <c r="Q80" s="209"/>
      <c r="R80" s="209"/>
      <c r="S80" s="209"/>
      <c r="T80" s="209"/>
      <c r="U80" s="150" t="str">
        <f t="shared" si="8"/>
        <v/>
      </c>
      <c r="V80" s="207"/>
      <c r="W80" s="215"/>
    </row>
    <row r="81" spans="1:23">
      <c r="A81" s="195">
        <v>78</v>
      </c>
      <c r="B81" s="8">
        <f t="shared" si="9"/>
        <v>43347</v>
      </c>
      <c r="C81" s="199">
        <f t="shared" si="10"/>
        <v>0.0416666666666667</v>
      </c>
      <c r="D81" s="7" t="str">
        <f t="shared" si="6"/>
        <v>夜班</v>
      </c>
      <c r="E81" s="196" t="str">
        <f t="shared" si="7"/>
        <v>丁</v>
      </c>
      <c r="F81" s="196">
        <f>SUMPRODUCT((考核汇总!$A$4:$A$1185=质量日常跟踪表!B81)*(考核汇总!$B$4:$B$1185=质量日常跟踪表!D81),考核汇总!$C$4:$C$1185)</f>
        <v>4</v>
      </c>
      <c r="G81" s="198">
        <f t="shared" si="11"/>
        <v>43347.2083333331</v>
      </c>
      <c r="H81" s="60" t="str">
        <f>IF($M81=H$2,MAX(H$4:H80)+1,"")</f>
        <v/>
      </c>
      <c r="I81" s="60" t="str">
        <f>IF($M81=I$2,MAX(I$4:I80)+1,"")</f>
        <v/>
      </c>
      <c r="J81" s="60" t="str">
        <f>IF($M81=J$2,MAX(J$4:J80)+1,"")</f>
        <v/>
      </c>
      <c r="K81" s="60" t="str">
        <f>IF($M81=K$2,MAX(K$4:K80)+1,"")</f>
        <v/>
      </c>
      <c r="L81" s="206"/>
      <c r="M81" s="206"/>
      <c r="N81" s="209"/>
      <c r="O81" s="209"/>
      <c r="P81" s="209"/>
      <c r="Q81" s="209"/>
      <c r="R81" s="209"/>
      <c r="S81" s="209"/>
      <c r="T81" s="209"/>
      <c r="U81" s="150" t="str">
        <f t="shared" si="8"/>
        <v/>
      </c>
      <c r="V81" s="207"/>
      <c r="W81" s="215"/>
    </row>
    <row r="82" spans="1:23">
      <c r="A82" s="195">
        <v>79</v>
      </c>
      <c r="B82" s="8">
        <f t="shared" si="9"/>
        <v>43347</v>
      </c>
      <c r="C82" s="199">
        <f t="shared" si="10"/>
        <v>0.0416666666666667</v>
      </c>
      <c r="D82" s="7" t="str">
        <f t="shared" si="6"/>
        <v>夜班</v>
      </c>
      <c r="E82" s="196" t="str">
        <f t="shared" si="7"/>
        <v>丁</v>
      </c>
      <c r="F82" s="196">
        <f>SUMPRODUCT((考核汇总!$A$4:$A$1185=质量日常跟踪表!B82)*(考核汇总!$B$4:$B$1185=质量日常跟踪表!D82),考核汇总!$C$4:$C$1185)</f>
        <v>4</v>
      </c>
      <c r="G82" s="198">
        <f t="shared" si="11"/>
        <v>43347.2499999998</v>
      </c>
      <c r="H82" s="60" t="str">
        <f>IF($M82=H$2,MAX(H$4:H81)+1,"")</f>
        <v/>
      </c>
      <c r="I82" s="60" t="str">
        <f>IF($M82=I$2,MAX(I$4:I81)+1,"")</f>
        <v/>
      </c>
      <c r="J82" s="60" t="str">
        <f>IF($M82=J$2,MAX(J$4:J81)+1,"")</f>
        <v/>
      </c>
      <c r="K82" s="60" t="str">
        <f>IF($M82=K$2,MAX(K$4:K81)+1,"")</f>
        <v/>
      </c>
      <c r="L82" s="206"/>
      <c r="M82" s="206"/>
      <c r="N82" s="209"/>
      <c r="O82" s="209"/>
      <c r="P82" s="209"/>
      <c r="Q82" s="209"/>
      <c r="R82" s="209"/>
      <c r="S82" s="209"/>
      <c r="T82" s="209"/>
      <c r="U82" s="150" t="str">
        <f t="shared" si="8"/>
        <v/>
      </c>
      <c r="V82" s="207"/>
      <c r="W82" s="215"/>
    </row>
    <row r="83" spans="1:23">
      <c r="A83" s="195">
        <v>80</v>
      </c>
      <c r="B83" s="8">
        <f t="shared" si="9"/>
        <v>43347</v>
      </c>
      <c r="C83" s="199">
        <f t="shared" si="10"/>
        <v>0.0416666666666667</v>
      </c>
      <c r="D83" s="7" t="str">
        <f t="shared" si="6"/>
        <v>夜班</v>
      </c>
      <c r="E83" s="196" t="str">
        <f t="shared" si="7"/>
        <v>丁</v>
      </c>
      <c r="F83" s="196">
        <f>SUMPRODUCT((考核汇总!$A$4:$A$1185=质量日常跟踪表!B83)*(考核汇总!$B$4:$B$1185=质量日常跟踪表!D83),考核汇总!$C$4:$C$1185)</f>
        <v>4</v>
      </c>
      <c r="G83" s="198">
        <f t="shared" si="11"/>
        <v>43347.2916666665</v>
      </c>
      <c r="H83" s="60" t="str">
        <f>IF($M83=H$2,MAX(H$4:H82)+1,"")</f>
        <v/>
      </c>
      <c r="I83" s="60" t="str">
        <f>IF($M83=I$2,MAX(I$4:I82)+1,"")</f>
        <v/>
      </c>
      <c r="J83" s="60" t="str">
        <f>IF($M83=J$2,MAX(J$4:J82)+1,"")</f>
        <v/>
      </c>
      <c r="K83" s="60" t="str">
        <f>IF($M83=K$2,MAX(K$4:K82)+1,"")</f>
        <v/>
      </c>
      <c r="L83" s="206"/>
      <c r="M83" s="206"/>
      <c r="N83" s="209"/>
      <c r="O83" s="209"/>
      <c r="P83" s="209"/>
      <c r="Q83" s="209"/>
      <c r="R83" s="209"/>
      <c r="S83" s="209"/>
      <c r="T83" s="209"/>
      <c r="U83" s="150" t="str">
        <f t="shared" si="8"/>
        <v/>
      </c>
      <c r="V83" s="207"/>
      <c r="W83" s="215"/>
    </row>
    <row r="84" spans="1:23">
      <c r="A84" s="195">
        <v>81</v>
      </c>
      <c r="B84" s="8">
        <f t="shared" si="9"/>
        <v>43347</v>
      </c>
      <c r="C84" s="199">
        <f t="shared" si="10"/>
        <v>0.0416666666666667</v>
      </c>
      <c r="D84" s="7" t="str">
        <f t="shared" si="6"/>
        <v>白班</v>
      </c>
      <c r="E84" s="196" t="str">
        <f t="shared" si="7"/>
        <v>甲</v>
      </c>
      <c r="F84" s="196">
        <f>SUMPRODUCT((考核汇总!$A$4:$A$1185=质量日常跟踪表!B84)*(考核汇总!$B$4:$B$1185=质量日常跟踪表!D84),考核汇总!$C$4:$C$1185)</f>
        <v>1</v>
      </c>
      <c r="G84" s="198">
        <f t="shared" si="11"/>
        <v>43347.3333333331</v>
      </c>
      <c r="H84" s="60">
        <f>IF($M84=H$2,MAX(H$4:H83)+1,"")</f>
        <v>6</v>
      </c>
      <c r="I84" s="60" t="str">
        <f>IF($M84=I$2,MAX(I$4:I83)+1,"")</f>
        <v/>
      </c>
      <c r="J84" s="60" t="str">
        <f>IF($M84=J$2,MAX(J$4:J83)+1,"")</f>
        <v/>
      </c>
      <c r="K84" s="60" t="str">
        <f>IF($M84=K$2,MAX(K$4:K83)+1,"")</f>
        <v/>
      </c>
      <c r="L84" s="206">
        <v>0.645833333333333</v>
      </c>
      <c r="M84" s="206" t="s">
        <v>8</v>
      </c>
      <c r="N84" s="209">
        <v>6.64</v>
      </c>
      <c r="O84" s="209">
        <v>16.18</v>
      </c>
      <c r="P84" s="209">
        <v>1.97</v>
      </c>
      <c r="Q84" s="209">
        <v>18.57</v>
      </c>
      <c r="R84" s="209">
        <v>13.07</v>
      </c>
      <c r="S84" s="209">
        <v>24.07</v>
      </c>
      <c r="T84" s="209">
        <v>19.5</v>
      </c>
      <c r="U84" s="150">
        <f t="shared" si="8"/>
        <v>1.5320025</v>
      </c>
      <c r="V84" s="207">
        <v>3.6</v>
      </c>
      <c r="W84" s="215"/>
    </row>
    <row r="85" spans="1:23">
      <c r="A85" s="195">
        <v>82</v>
      </c>
      <c r="B85" s="8">
        <f t="shared" si="9"/>
        <v>43347</v>
      </c>
      <c r="C85" s="199">
        <f t="shared" si="10"/>
        <v>0.0416666666666667</v>
      </c>
      <c r="D85" s="7" t="str">
        <f t="shared" si="6"/>
        <v>白班</v>
      </c>
      <c r="E85" s="196" t="str">
        <f t="shared" si="7"/>
        <v>甲</v>
      </c>
      <c r="F85" s="196">
        <f>SUMPRODUCT((考核汇总!$A$4:$A$1185=质量日常跟踪表!B85)*(考核汇总!$B$4:$B$1185=质量日常跟踪表!D85),考核汇总!$C$4:$C$1185)</f>
        <v>1</v>
      </c>
      <c r="G85" s="198">
        <f t="shared" si="11"/>
        <v>43347.3749999998</v>
      </c>
      <c r="H85" s="60" t="str">
        <f>IF($M85=H$2,MAX(H$4:H84)+1,"")</f>
        <v/>
      </c>
      <c r="I85" s="60">
        <f>IF($M85=I$2,MAX(I$4:I84)+1,"")</f>
        <v>6</v>
      </c>
      <c r="J85" s="60" t="str">
        <f>IF($M85=J$2,MAX(J$4:J84)+1,"")</f>
        <v/>
      </c>
      <c r="K85" s="60" t="str">
        <f>IF($M85=K$2,MAX(K$4:K84)+1,"")</f>
        <v/>
      </c>
      <c r="L85" s="206">
        <v>0.645833333333333</v>
      </c>
      <c r="M85" s="206" t="s">
        <v>9</v>
      </c>
      <c r="N85" s="209">
        <v>7.45</v>
      </c>
      <c r="O85" s="209">
        <v>17.27</v>
      </c>
      <c r="P85" s="209">
        <v>2.17</v>
      </c>
      <c r="Q85" s="209">
        <v>19.65</v>
      </c>
      <c r="R85" s="209">
        <v>14.06</v>
      </c>
      <c r="S85" s="209">
        <v>21.3</v>
      </c>
      <c r="T85" s="209">
        <v>18.1</v>
      </c>
      <c r="U85" s="150">
        <f t="shared" si="8"/>
        <v>1.632225</v>
      </c>
      <c r="V85" s="207">
        <v>3.3</v>
      </c>
      <c r="W85" s="215"/>
    </row>
    <row r="86" spans="1:23">
      <c r="A86" s="195">
        <v>83</v>
      </c>
      <c r="B86" s="8">
        <f t="shared" si="9"/>
        <v>43347</v>
      </c>
      <c r="C86" s="199">
        <f t="shared" si="10"/>
        <v>0.0416666666666667</v>
      </c>
      <c r="D86" s="7" t="str">
        <f t="shared" si="6"/>
        <v>白班</v>
      </c>
      <c r="E86" s="196" t="str">
        <f t="shared" si="7"/>
        <v>甲</v>
      </c>
      <c r="F86" s="196">
        <f>SUMPRODUCT((考核汇总!$A$4:$A$1185=质量日常跟踪表!B86)*(考核汇总!$B$4:$B$1185=质量日常跟踪表!D86),考核汇总!$C$4:$C$1185)</f>
        <v>1</v>
      </c>
      <c r="G86" s="198">
        <f t="shared" si="11"/>
        <v>43347.4166666665</v>
      </c>
      <c r="H86" s="60" t="str">
        <f>IF($M86=H$2,MAX(H$4:H85)+1,"")</f>
        <v/>
      </c>
      <c r="I86" s="60" t="str">
        <f>IF($M86=I$2,MAX(I$4:I85)+1,"")</f>
        <v/>
      </c>
      <c r="J86" s="60" t="str">
        <f>IF($M86=J$2,MAX(J$4:J85)+1,"")</f>
        <v/>
      </c>
      <c r="K86" s="60" t="str">
        <f>IF($M86=K$2,MAX(K$4:K85)+1,"")</f>
        <v/>
      </c>
      <c r="L86" s="206"/>
      <c r="M86" s="206"/>
      <c r="N86" s="209"/>
      <c r="O86" s="209"/>
      <c r="P86" s="209"/>
      <c r="Q86" s="209"/>
      <c r="R86" s="209"/>
      <c r="S86" s="209"/>
      <c r="T86" s="209"/>
      <c r="U86" s="150" t="str">
        <f t="shared" si="8"/>
        <v/>
      </c>
      <c r="V86" s="207"/>
      <c r="W86" s="215"/>
    </row>
    <row r="87" spans="1:23">
      <c r="A87" s="195">
        <v>84</v>
      </c>
      <c r="B87" s="8">
        <f t="shared" si="9"/>
        <v>43347</v>
      </c>
      <c r="C87" s="199">
        <f t="shared" si="10"/>
        <v>0.0416666666666667</v>
      </c>
      <c r="D87" s="7" t="str">
        <f t="shared" si="6"/>
        <v>白班</v>
      </c>
      <c r="E87" s="196" t="str">
        <f t="shared" si="7"/>
        <v>甲</v>
      </c>
      <c r="F87" s="196">
        <f>SUMPRODUCT((考核汇总!$A$4:$A$1185=质量日常跟踪表!B87)*(考核汇总!$B$4:$B$1185=质量日常跟踪表!D87),考核汇总!$C$4:$C$1185)</f>
        <v>1</v>
      </c>
      <c r="G87" s="198">
        <f t="shared" si="11"/>
        <v>43347.4583333331</v>
      </c>
      <c r="H87" s="60" t="str">
        <f>IF($M87=H$2,MAX(H$4:H86)+1,"")</f>
        <v/>
      </c>
      <c r="I87" s="60" t="str">
        <f>IF($M87=I$2,MAX(I$4:I86)+1,"")</f>
        <v/>
      </c>
      <c r="J87" s="60" t="str">
        <f>IF($M87=J$2,MAX(J$4:J86)+1,"")</f>
        <v/>
      </c>
      <c r="K87" s="60" t="str">
        <f>IF($M87=K$2,MAX(K$4:K86)+1,"")</f>
        <v/>
      </c>
      <c r="L87" s="206"/>
      <c r="M87" s="206"/>
      <c r="N87" s="209"/>
      <c r="O87" s="209"/>
      <c r="P87" s="209"/>
      <c r="Q87" s="209"/>
      <c r="R87" s="209"/>
      <c r="S87" s="209"/>
      <c r="T87" s="209"/>
      <c r="U87" s="150" t="str">
        <f t="shared" si="8"/>
        <v/>
      </c>
      <c r="V87" s="207"/>
      <c r="W87" s="215"/>
    </row>
    <row r="88" spans="1:23">
      <c r="A88" s="195">
        <v>85</v>
      </c>
      <c r="B88" s="8">
        <f t="shared" si="9"/>
        <v>43347</v>
      </c>
      <c r="C88" s="199">
        <f t="shared" si="10"/>
        <v>0.0416666666666667</v>
      </c>
      <c r="D88" s="7" t="str">
        <f t="shared" si="6"/>
        <v>白班</v>
      </c>
      <c r="E88" s="196" t="str">
        <f t="shared" si="7"/>
        <v>甲</v>
      </c>
      <c r="F88" s="196">
        <f>SUMPRODUCT((考核汇总!$A$4:$A$1185=质量日常跟踪表!B88)*(考核汇总!$B$4:$B$1185=质量日常跟踪表!D88),考核汇总!$C$4:$C$1185)</f>
        <v>1</v>
      </c>
      <c r="G88" s="198">
        <f t="shared" si="11"/>
        <v>43347.4999999998</v>
      </c>
      <c r="H88" s="60" t="str">
        <f>IF($M88=H$2,MAX(H$4:H87)+1,"")</f>
        <v/>
      </c>
      <c r="I88" s="60" t="str">
        <f>IF($M88=I$2,MAX(I$4:I87)+1,"")</f>
        <v/>
      </c>
      <c r="J88" s="60" t="str">
        <f>IF($M88=J$2,MAX(J$4:J87)+1,"")</f>
        <v/>
      </c>
      <c r="K88" s="60" t="str">
        <f>IF($M88=K$2,MAX(K$4:K87)+1,"")</f>
        <v/>
      </c>
      <c r="L88" s="206"/>
      <c r="M88" s="206"/>
      <c r="N88" s="209"/>
      <c r="O88" s="209"/>
      <c r="P88" s="209"/>
      <c r="Q88" s="209"/>
      <c r="R88" s="209"/>
      <c r="S88" s="209"/>
      <c r="T88" s="209"/>
      <c r="U88" s="150" t="str">
        <f t="shared" si="8"/>
        <v/>
      </c>
      <c r="V88" s="207"/>
      <c r="W88" s="215"/>
    </row>
    <row r="89" spans="1:23">
      <c r="A89" s="195">
        <v>86</v>
      </c>
      <c r="B89" s="8">
        <f t="shared" si="9"/>
        <v>43347</v>
      </c>
      <c r="C89" s="199">
        <f t="shared" si="10"/>
        <v>0.0416666666666667</v>
      </c>
      <c r="D89" s="7" t="str">
        <f t="shared" si="6"/>
        <v>白班</v>
      </c>
      <c r="E89" s="196" t="str">
        <f t="shared" si="7"/>
        <v>甲</v>
      </c>
      <c r="F89" s="196">
        <f>SUMPRODUCT((考核汇总!$A$4:$A$1185=质量日常跟踪表!B89)*(考核汇总!$B$4:$B$1185=质量日常跟踪表!D89),考核汇总!$C$4:$C$1185)</f>
        <v>1</v>
      </c>
      <c r="G89" s="198">
        <f t="shared" si="11"/>
        <v>43347.5416666665</v>
      </c>
      <c r="H89" s="60" t="str">
        <f>IF($M89=H$2,MAX(H$4:H88)+1,"")</f>
        <v/>
      </c>
      <c r="I89" s="60" t="str">
        <f>IF($M89=I$2,MAX(I$4:I88)+1,"")</f>
        <v/>
      </c>
      <c r="J89" s="60" t="str">
        <f>IF($M89=J$2,MAX(J$4:J88)+1,"")</f>
        <v/>
      </c>
      <c r="K89" s="60" t="str">
        <f>IF($M89=K$2,MAX(K$4:K88)+1,"")</f>
        <v/>
      </c>
      <c r="L89" s="206"/>
      <c r="M89" s="206"/>
      <c r="N89" s="209"/>
      <c r="O89" s="209"/>
      <c r="P89" s="209"/>
      <c r="Q89" s="209"/>
      <c r="R89" s="209"/>
      <c r="S89" s="209"/>
      <c r="T89" s="209"/>
      <c r="U89" s="150" t="str">
        <f t="shared" si="8"/>
        <v/>
      </c>
      <c r="V89" s="207"/>
      <c r="W89" s="215"/>
    </row>
    <row r="90" spans="1:23">
      <c r="A90" s="195">
        <v>87</v>
      </c>
      <c r="B90" s="8">
        <f t="shared" si="9"/>
        <v>43347</v>
      </c>
      <c r="C90" s="199">
        <f t="shared" si="10"/>
        <v>0.0416666666666667</v>
      </c>
      <c r="D90" s="7" t="str">
        <f t="shared" si="6"/>
        <v>白班</v>
      </c>
      <c r="E90" s="196" t="str">
        <f t="shared" si="7"/>
        <v>甲</v>
      </c>
      <c r="F90" s="196">
        <f>SUMPRODUCT((考核汇总!$A$4:$A$1185=质量日常跟踪表!B90)*(考核汇总!$B$4:$B$1185=质量日常跟踪表!D90),考核汇总!$C$4:$C$1185)</f>
        <v>1</v>
      </c>
      <c r="G90" s="198">
        <f t="shared" si="11"/>
        <v>43347.5833333331</v>
      </c>
      <c r="H90" s="60" t="str">
        <f>IF($M90=H$2,MAX(H$4:H89)+1,"")</f>
        <v/>
      </c>
      <c r="I90" s="60" t="str">
        <f>IF($M90=I$2,MAX(I$4:I89)+1,"")</f>
        <v/>
      </c>
      <c r="J90" s="60" t="str">
        <f>IF($M90=J$2,MAX(J$4:J89)+1,"")</f>
        <v/>
      </c>
      <c r="K90" s="60" t="str">
        <f>IF($M90=K$2,MAX(K$4:K89)+1,"")</f>
        <v/>
      </c>
      <c r="L90" s="206"/>
      <c r="M90" s="206"/>
      <c r="N90" s="209"/>
      <c r="O90" s="209"/>
      <c r="P90" s="209"/>
      <c r="Q90" s="209"/>
      <c r="R90" s="209"/>
      <c r="S90" s="209"/>
      <c r="T90" s="209"/>
      <c r="U90" s="150" t="str">
        <f t="shared" si="8"/>
        <v/>
      </c>
      <c r="V90" s="207"/>
      <c r="W90" s="215"/>
    </row>
    <row r="91" spans="1:23">
      <c r="A91" s="195">
        <v>88</v>
      </c>
      <c r="B91" s="8">
        <f t="shared" si="9"/>
        <v>43347</v>
      </c>
      <c r="C91" s="199">
        <f t="shared" si="10"/>
        <v>0.0416666666666667</v>
      </c>
      <c r="D91" s="7" t="str">
        <f t="shared" si="6"/>
        <v>白班</v>
      </c>
      <c r="E91" s="196" t="str">
        <f t="shared" si="7"/>
        <v>甲</v>
      </c>
      <c r="F91" s="196">
        <f>SUMPRODUCT((考核汇总!$A$4:$A$1185=质量日常跟踪表!B91)*(考核汇总!$B$4:$B$1185=质量日常跟踪表!D91),考核汇总!$C$4:$C$1185)</f>
        <v>1</v>
      </c>
      <c r="G91" s="198">
        <f t="shared" si="11"/>
        <v>43347.6249999998</v>
      </c>
      <c r="H91" s="60" t="str">
        <f>IF($M91=H$2,MAX(H$4:H90)+1,"")</f>
        <v/>
      </c>
      <c r="I91" s="60" t="str">
        <f>IF($M91=I$2,MAX(I$4:I90)+1,"")</f>
        <v/>
      </c>
      <c r="J91" s="60" t="str">
        <f>IF($M91=J$2,MAX(J$4:J90)+1,"")</f>
        <v/>
      </c>
      <c r="K91" s="60" t="str">
        <f>IF($M91=K$2,MAX(K$4:K90)+1,"")</f>
        <v/>
      </c>
      <c r="L91" s="206"/>
      <c r="M91" s="206"/>
      <c r="N91" s="209"/>
      <c r="O91" s="209"/>
      <c r="P91" s="209"/>
      <c r="Q91" s="209"/>
      <c r="R91" s="209"/>
      <c r="S91" s="209"/>
      <c r="T91" s="209"/>
      <c r="U91" s="150" t="str">
        <f t="shared" si="8"/>
        <v/>
      </c>
      <c r="V91" s="207"/>
      <c r="W91" s="215"/>
    </row>
    <row r="92" spans="1:23">
      <c r="A92" s="195">
        <v>89</v>
      </c>
      <c r="B92" s="8">
        <f t="shared" si="9"/>
        <v>43347</v>
      </c>
      <c r="C92" s="199">
        <f t="shared" si="10"/>
        <v>0.0416666666666667</v>
      </c>
      <c r="D92" s="7" t="str">
        <f t="shared" si="6"/>
        <v>中班</v>
      </c>
      <c r="E92" s="196" t="str">
        <f t="shared" si="7"/>
        <v>乙</v>
      </c>
      <c r="F92" s="196">
        <f>SUMPRODUCT((考核汇总!$A$4:$A$1185=质量日常跟踪表!B92)*(考核汇总!$B$4:$B$1185=质量日常跟踪表!D92),考核汇总!$C$4:$C$1185)</f>
        <v>2</v>
      </c>
      <c r="G92" s="198">
        <f t="shared" si="11"/>
        <v>43347.6666666665</v>
      </c>
      <c r="H92" s="60" t="str">
        <f>IF($M92=H$2,MAX(H$4:H91)+1,"")</f>
        <v/>
      </c>
      <c r="I92" s="60" t="str">
        <f>IF($M92=I$2,MAX(I$4:I91)+1,"")</f>
        <v/>
      </c>
      <c r="J92" s="60" t="str">
        <f>IF($M92=J$2,MAX(J$4:J91)+1,"")</f>
        <v/>
      </c>
      <c r="K92" s="60" t="str">
        <f>IF($M92=K$2,MAX(K$4:K91)+1,"")</f>
        <v/>
      </c>
      <c r="L92" s="206"/>
      <c r="M92" s="206"/>
      <c r="N92" s="209"/>
      <c r="O92" s="209"/>
      <c r="P92" s="209"/>
      <c r="Q92" s="209"/>
      <c r="R92" s="209"/>
      <c r="S92" s="209"/>
      <c r="T92" s="209"/>
      <c r="U92" s="150" t="str">
        <f t="shared" si="8"/>
        <v/>
      </c>
      <c r="V92" s="207"/>
      <c r="W92" s="215"/>
    </row>
    <row r="93" spans="1:23">
      <c r="A93" s="195">
        <v>90</v>
      </c>
      <c r="B93" s="8">
        <f t="shared" si="9"/>
        <v>43347</v>
      </c>
      <c r="C93" s="199">
        <f t="shared" si="10"/>
        <v>0.0416666666666667</v>
      </c>
      <c r="D93" s="7" t="str">
        <f t="shared" si="6"/>
        <v>中班</v>
      </c>
      <c r="E93" s="196" t="str">
        <f t="shared" si="7"/>
        <v>乙</v>
      </c>
      <c r="F93" s="196">
        <f>SUMPRODUCT((考核汇总!$A$4:$A$1185=质量日常跟踪表!B93)*(考核汇总!$B$4:$B$1185=质量日常跟踪表!D93),考核汇总!$C$4:$C$1185)</f>
        <v>2</v>
      </c>
      <c r="G93" s="198">
        <f t="shared" si="11"/>
        <v>43347.7083333331</v>
      </c>
      <c r="H93" s="60" t="str">
        <f>IF($M93=H$2,MAX(H$4:H92)+1,"")</f>
        <v/>
      </c>
      <c r="I93" s="60" t="str">
        <f>IF($M93=I$2,MAX(I$4:I92)+1,"")</f>
        <v/>
      </c>
      <c r="J93" s="60" t="str">
        <f>IF($M93=J$2,MAX(J$4:J92)+1,"")</f>
        <v/>
      </c>
      <c r="K93" s="60" t="str">
        <f>IF($M93=K$2,MAX(K$4:K92)+1,"")</f>
        <v/>
      </c>
      <c r="L93" s="206"/>
      <c r="M93" s="206"/>
      <c r="N93" s="209"/>
      <c r="O93" s="209"/>
      <c r="P93" s="209"/>
      <c r="Q93" s="209"/>
      <c r="R93" s="209"/>
      <c r="S93" s="209"/>
      <c r="T93" s="209"/>
      <c r="U93" s="150" t="str">
        <f t="shared" si="8"/>
        <v/>
      </c>
      <c r="V93" s="207"/>
      <c r="W93" s="215"/>
    </row>
    <row r="94" spans="1:23">
      <c r="A94" s="195">
        <v>91</v>
      </c>
      <c r="B94" s="8">
        <f t="shared" si="9"/>
        <v>43347</v>
      </c>
      <c r="C94" s="199">
        <f t="shared" si="10"/>
        <v>0.0416666666666667</v>
      </c>
      <c r="D94" s="7" t="str">
        <f t="shared" si="6"/>
        <v>中班</v>
      </c>
      <c r="E94" s="196" t="str">
        <f t="shared" si="7"/>
        <v>乙</v>
      </c>
      <c r="F94" s="196">
        <f>SUMPRODUCT((考核汇总!$A$4:$A$1185=质量日常跟踪表!B94)*(考核汇总!$B$4:$B$1185=质量日常跟踪表!D94),考核汇总!$C$4:$C$1185)</f>
        <v>2</v>
      </c>
      <c r="G94" s="198">
        <f t="shared" si="11"/>
        <v>43347.7499999998</v>
      </c>
      <c r="H94" s="60" t="str">
        <f>IF($M94=H$2,MAX(H$4:H93)+1,"")</f>
        <v/>
      </c>
      <c r="I94" s="60" t="str">
        <f>IF($M94=I$2,MAX(I$4:I93)+1,"")</f>
        <v/>
      </c>
      <c r="J94" s="60" t="str">
        <f>IF($M94=J$2,MAX(J$4:J93)+1,"")</f>
        <v/>
      </c>
      <c r="K94" s="60" t="str">
        <f>IF($M94=K$2,MAX(K$4:K93)+1,"")</f>
        <v/>
      </c>
      <c r="L94" s="206"/>
      <c r="M94" s="206"/>
      <c r="N94" s="209"/>
      <c r="O94" s="209"/>
      <c r="P94" s="209"/>
      <c r="Q94" s="209"/>
      <c r="R94" s="209"/>
      <c r="S94" s="209"/>
      <c r="T94" s="209"/>
      <c r="U94" s="150" t="str">
        <f t="shared" si="8"/>
        <v/>
      </c>
      <c r="V94" s="207"/>
      <c r="W94" s="215"/>
    </row>
    <row r="95" spans="1:23">
      <c r="A95" s="195">
        <v>92</v>
      </c>
      <c r="B95" s="8">
        <f t="shared" si="9"/>
        <v>43347</v>
      </c>
      <c r="C95" s="199">
        <f t="shared" si="10"/>
        <v>0.0416666666666667</v>
      </c>
      <c r="D95" s="7" t="str">
        <f t="shared" si="6"/>
        <v>中班</v>
      </c>
      <c r="E95" s="196" t="str">
        <f t="shared" si="7"/>
        <v>乙</v>
      </c>
      <c r="F95" s="196">
        <f>SUMPRODUCT((考核汇总!$A$4:$A$1185=质量日常跟踪表!B95)*(考核汇总!$B$4:$B$1185=质量日常跟踪表!D95),考核汇总!$C$4:$C$1185)</f>
        <v>2</v>
      </c>
      <c r="G95" s="198">
        <f t="shared" si="11"/>
        <v>43347.7916666664</v>
      </c>
      <c r="H95" s="60" t="str">
        <f>IF($M95=H$2,MAX(H$4:H94)+1,"")</f>
        <v/>
      </c>
      <c r="I95" s="60" t="str">
        <f>IF($M95=I$2,MAX(I$4:I94)+1,"")</f>
        <v/>
      </c>
      <c r="J95" s="60" t="str">
        <f>IF($M95=J$2,MAX(J$4:J94)+1,"")</f>
        <v/>
      </c>
      <c r="K95" s="60" t="str">
        <f>IF($M95=K$2,MAX(K$4:K94)+1,"")</f>
        <v/>
      </c>
      <c r="L95" s="206"/>
      <c r="M95" s="206"/>
      <c r="N95" s="209"/>
      <c r="O95" s="209"/>
      <c r="P95" s="209"/>
      <c r="Q95" s="209"/>
      <c r="R95" s="209"/>
      <c r="S95" s="209"/>
      <c r="T95" s="209"/>
      <c r="U95" s="150" t="str">
        <f t="shared" si="8"/>
        <v/>
      </c>
      <c r="V95" s="207"/>
      <c r="W95" s="215"/>
    </row>
    <row r="96" spans="1:23">
      <c r="A96" s="195">
        <v>93</v>
      </c>
      <c r="B96" s="8">
        <f t="shared" si="9"/>
        <v>43347</v>
      </c>
      <c r="C96" s="199">
        <f t="shared" si="10"/>
        <v>0.0416666666666667</v>
      </c>
      <c r="D96" s="7" t="str">
        <f t="shared" si="6"/>
        <v>中班</v>
      </c>
      <c r="E96" s="196" t="str">
        <f t="shared" si="7"/>
        <v>乙</v>
      </c>
      <c r="F96" s="196">
        <f>SUMPRODUCT((考核汇总!$A$4:$A$1185=质量日常跟踪表!B96)*(考核汇总!$B$4:$B$1185=质量日常跟踪表!D96),考核汇总!$C$4:$C$1185)</f>
        <v>2</v>
      </c>
      <c r="G96" s="198">
        <f t="shared" si="11"/>
        <v>43347.8333333331</v>
      </c>
      <c r="H96" s="60" t="str">
        <f>IF($M96=H$2,MAX(H$4:H95)+1,"")</f>
        <v/>
      </c>
      <c r="I96" s="60" t="str">
        <f>IF($M96=I$2,MAX(I$4:I95)+1,"")</f>
        <v/>
      </c>
      <c r="J96" s="60" t="str">
        <f>IF($M96=J$2,MAX(J$4:J95)+1,"")</f>
        <v/>
      </c>
      <c r="K96" s="60" t="str">
        <f>IF($M96=K$2,MAX(K$4:K95)+1,"")</f>
        <v/>
      </c>
      <c r="L96" s="206"/>
      <c r="M96" s="206"/>
      <c r="N96" s="209"/>
      <c r="O96" s="209"/>
      <c r="P96" s="209"/>
      <c r="Q96" s="209"/>
      <c r="R96" s="209"/>
      <c r="S96" s="209"/>
      <c r="T96" s="209"/>
      <c r="U96" s="150" t="str">
        <f t="shared" si="8"/>
        <v/>
      </c>
      <c r="V96" s="207"/>
      <c r="W96" s="215"/>
    </row>
    <row r="97" spans="1:23">
      <c r="A97" s="195">
        <v>94</v>
      </c>
      <c r="B97" s="8">
        <f t="shared" si="9"/>
        <v>43347</v>
      </c>
      <c r="C97" s="199">
        <f t="shared" si="10"/>
        <v>0.0416666666666667</v>
      </c>
      <c r="D97" s="7" t="str">
        <f t="shared" si="6"/>
        <v>中班</v>
      </c>
      <c r="E97" s="196" t="str">
        <f t="shared" si="7"/>
        <v>乙</v>
      </c>
      <c r="F97" s="196">
        <f>SUMPRODUCT((考核汇总!$A$4:$A$1185=质量日常跟踪表!B97)*(考核汇总!$B$4:$B$1185=质量日常跟踪表!D97),考核汇总!$C$4:$C$1185)</f>
        <v>2</v>
      </c>
      <c r="G97" s="198">
        <f t="shared" si="11"/>
        <v>43347.8749999998</v>
      </c>
      <c r="H97" s="60" t="str">
        <f>IF($M97=H$2,MAX(H$4:H96)+1,"")</f>
        <v/>
      </c>
      <c r="I97" s="60" t="str">
        <f>IF($M97=I$2,MAX(I$4:I96)+1,"")</f>
        <v/>
      </c>
      <c r="J97" s="60" t="str">
        <f>IF($M97=J$2,MAX(J$4:J96)+1,"")</f>
        <v/>
      </c>
      <c r="K97" s="60" t="str">
        <f>IF($M97=K$2,MAX(K$4:K96)+1,"")</f>
        <v/>
      </c>
      <c r="L97" s="206"/>
      <c r="M97" s="206"/>
      <c r="N97" s="209"/>
      <c r="O97" s="209"/>
      <c r="P97" s="209"/>
      <c r="Q97" s="209"/>
      <c r="R97" s="209"/>
      <c r="S97" s="209"/>
      <c r="T97" s="209"/>
      <c r="U97" s="150" t="str">
        <f t="shared" si="8"/>
        <v/>
      </c>
      <c r="V97" s="207"/>
      <c r="W97" s="215"/>
    </row>
    <row r="98" spans="1:23">
      <c r="A98" s="195">
        <v>95</v>
      </c>
      <c r="B98" s="8">
        <f t="shared" si="9"/>
        <v>43347</v>
      </c>
      <c r="C98" s="199">
        <f t="shared" si="10"/>
        <v>0.0416666666666667</v>
      </c>
      <c r="D98" s="7" t="str">
        <f t="shared" si="6"/>
        <v>中班</v>
      </c>
      <c r="E98" s="196" t="str">
        <f t="shared" si="7"/>
        <v>乙</v>
      </c>
      <c r="F98" s="196">
        <f>SUMPRODUCT((考核汇总!$A$4:$A$1185=质量日常跟踪表!B98)*(考核汇总!$B$4:$B$1185=质量日常跟踪表!D98),考核汇总!$C$4:$C$1185)</f>
        <v>2</v>
      </c>
      <c r="G98" s="198">
        <f t="shared" si="11"/>
        <v>43347.9166666664</v>
      </c>
      <c r="H98" s="60" t="str">
        <f>IF($M98=H$2,MAX(H$4:H97)+1,"")</f>
        <v/>
      </c>
      <c r="I98" s="60" t="str">
        <f>IF($M98=I$2,MAX(I$4:I97)+1,"")</f>
        <v/>
      </c>
      <c r="J98" s="60" t="str">
        <f>IF($M98=J$2,MAX(J$4:J97)+1,"")</f>
        <v/>
      </c>
      <c r="K98" s="60" t="str">
        <f>IF($M98=K$2,MAX(K$4:K97)+1,"")</f>
        <v/>
      </c>
      <c r="L98" s="206"/>
      <c r="M98" s="206"/>
      <c r="N98" s="209"/>
      <c r="O98" s="209"/>
      <c r="P98" s="209"/>
      <c r="Q98" s="209"/>
      <c r="R98" s="209"/>
      <c r="S98" s="209"/>
      <c r="T98" s="209"/>
      <c r="U98" s="150" t="str">
        <f t="shared" si="8"/>
        <v/>
      </c>
      <c r="V98" s="207"/>
      <c r="W98" s="215"/>
    </row>
    <row r="99" spans="1:23">
      <c r="A99" s="195">
        <v>96</v>
      </c>
      <c r="B99" s="8">
        <f t="shared" si="9"/>
        <v>43347</v>
      </c>
      <c r="C99" s="199">
        <f t="shared" si="10"/>
        <v>0.0416666666666667</v>
      </c>
      <c r="D99" s="7" t="str">
        <f t="shared" si="6"/>
        <v>中班</v>
      </c>
      <c r="E99" s="196" t="str">
        <f t="shared" si="7"/>
        <v>乙</v>
      </c>
      <c r="F99" s="196">
        <f>SUMPRODUCT((考核汇总!$A$4:$A$1185=质量日常跟踪表!B99)*(考核汇总!$B$4:$B$1185=质量日常跟踪表!D99),考核汇总!$C$4:$C$1185)</f>
        <v>2</v>
      </c>
      <c r="G99" s="198">
        <f t="shared" si="11"/>
        <v>43347.9583333331</v>
      </c>
      <c r="H99" s="60" t="str">
        <f>IF($M99=H$2,MAX(H$4:H98)+1,"")</f>
        <v/>
      </c>
      <c r="I99" s="60" t="str">
        <f>IF($M99=I$2,MAX(I$4:I98)+1,"")</f>
        <v/>
      </c>
      <c r="J99" s="60" t="str">
        <f>IF($M99=J$2,MAX(J$4:J98)+1,"")</f>
        <v/>
      </c>
      <c r="K99" s="60" t="str">
        <f>IF($M99=K$2,MAX(K$4:K98)+1,"")</f>
        <v/>
      </c>
      <c r="L99" s="206"/>
      <c r="M99" s="206"/>
      <c r="N99" s="209"/>
      <c r="O99" s="209"/>
      <c r="P99" s="209"/>
      <c r="Q99" s="209"/>
      <c r="R99" s="209"/>
      <c r="S99" s="209"/>
      <c r="T99" s="209"/>
      <c r="U99" s="150" t="str">
        <f t="shared" si="8"/>
        <v/>
      </c>
      <c r="V99" s="207"/>
      <c r="W99" s="215"/>
    </row>
    <row r="100" spans="1:23">
      <c r="A100" s="195">
        <v>97</v>
      </c>
      <c r="B100" s="8">
        <f t="shared" si="9"/>
        <v>43348</v>
      </c>
      <c r="C100" s="199">
        <f t="shared" si="10"/>
        <v>0.0416666666666667</v>
      </c>
      <c r="D100" s="7" t="str">
        <f t="shared" si="6"/>
        <v>夜班</v>
      </c>
      <c r="E100" s="196" t="str">
        <f t="shared" si="7"/>
        <v>丁</v>
      </c>
      <c r="F100" s="196">
        <f>SUMPRODUCT((考核汇总!$A$4:$A$1185=质量日常跟踪表!B100)*(考核汇总!$B$4:$B$1185=质量日常跟踪表!D100),考核汇总!$C$4:$C$1185)</f>
        <v>4</v>
      </c>
      <c r="G100" s="198">
        <f t="shared" si="11"/>
        <v>43347.9999999998</v>
      </c>
      <c r="H100" s="60">
        <f>IF($M100=H$2,MAX(H$4:H99)+1,"")</f>
        <v>7</v>
      </c>
      <c r="I100" s="60" t="str">
        <f>IF($M100=I$2,MAX(I$4:I99)+1,"")</f>
        <v/>
      </c>
      <c r="J100" s="60" t="str">
        <f>IF($M100=J$2,MAX(J$4:J99)+1,"")</f>
        <v/>
      </c>
      <c r="K100" s="60" t="str">
        <f>IF($M100=K$2,MAX(K$4:K99)+1,"")</f>
        <v/>
      </c>
      <c r="L100" s="206">
        <v>0.354166666666667</v>
      </c>
      <c r="M100" s="206" t="s">
        <v>8</v>
      </c>
      <c r="N100" s="209">
        <v>6.33</v>
      </c>
      <c r="O100" s="209">
        <v>14.7</v>
      </c>
      <c r="P100" s="209">
        <v>2.04</v>
      </c>
      <c r="Q100" s="209">
        <v>21.24</v>
      </c>
      <c r="R100" s="209">
        <v>14.59</v>
      </c>
      <c r="S100" s="209">
        <v>22.22</v>
      </c>
      <c r="T100" s="209">
        <v>18.88</v>
      </c>
      <c r="U100" s="150">
        <f t="shared" si="8"/>
        <v>1.50294</v>
      </c>
      <c r="V100" s="207">
        <v>6.8</v>
      </c>
      <c r="W100" s="215"/>
    </row>
    <row r="101" spans="1:23">
      <c r="A101" s="195">
        <v>98</v>
      </c>
      <c r="B101" s="8">
        <f t="shared" si="9"/>
        <v>43348</v>
      </c>
      <c r="C101" s="199">
        <f t="shared" si="10"/>
        <v>0.0416666666666667</v>
      </c>
      <c r="D101" s="7" t="str">
        <f t="shared" si="6"/>
        <v>夜班</v>
      </c>
      <c r="E101" s="196" t="str">
        <f t="shared" si="7"/>
        <v>丁</v>
      </c>
      <c r="F101" s="196">
        <f>SUMPRODUCT((考核汇总!$A$4:$A$1185=质量日常跟踪表!B101)*(考核汇总!$B$4:$B$1185=质量日常跟踪表!D101),考核汇总!$C$4:$C$1185)</f>
        <v>4</v>
      </c>
      <c r="G101" s="198">
        <f t="shared" si="11"/>
        <v>43348.0416666664</v>
      </c>
      <c r="H101" s="60" t="str">
        <f>IF($M101=H$2,MAX(H$4:H100)+1,"")</f>
        <v/>
      </c>
      <c r="I101" s="60">
        <f>IF($M101=I$2,MAX(I$4:I100)+1,"")</f>
        <v>7</v>
      </c>
      <c r="J101" s="60" t="str">
        <f>IF($M101=J$2,MAX(J$4:J100)+1,"")</f>
        <v/>
      </c>
      <c r="K101" s="60" t="str">
        <f>IF($M101=K$2,MAX(K$4:K100)+1,"")</f>
        <v/>
      </c>
      <c r="L101" s="206">
        <v>0.354166666666667</v>
      </c>
      <c r="M101" s="206" t="s">
        <v>9</v>
      </c>
      <c r="N101" s="209">
        <v>7.38</v>
      </c>
      <c r="O101" s="209">
        <v>15.28</v>
      </c>
      <c r="P101" s="209">
        <v>2.32</v>
      </c>
      <c r="Q101" s="209">
        <v>21.39</v>
      </c>
      <c r="R101" s="209">
        <v>13.17</v>
      </c>
      <c r="S101" s="209">
        <v>19.6</v>
      </c>
      <c r="T101" s="209">
        <v>20.36</v>
      </c>
      <c r="U101" s="150">
        <f t="shared" si="8"/>
        <v>1.572425</v>
      </c>
      <c r="V101" s="207">
        <v>5.1</v>
      </c>
      <c r="W101" s="215"/>
    </row>
    <row r="102" spans="1:23">
      <c r="A102" s="195">
        <v>99</v>
      </c>
      <c r="B102" s="8">
        <f t="shared" si="9"/>
        <v>43348</v>
      </c>
      <c r="C102" s="199">
        <f t="shared" si="10"/>
        <v>0.0416666666666667</v>
      </c>
      <c r="D102" s="7" t="str">
        <f t="shared" si="6"/>
        <v>夜班</v>
      </c>
      <c r="E102" s="196" t="str">
        <f t="shared" si="7"/>
        <v>丁</v>
      </c>
      <c r="F102" s="196">
        <f>SUMPRODUCT((考核汇总!$A$4:$A$1185=质量日常跟踪表!B102)*(考核汇总!$B$4:$B$1185=质量日常跟踪表!D102),考核汇总!$C$4:$C$1185)</f>
        <v>4</v>
      </c>
      <c r="G102" s="198">
        <f t="shared" si="11"/>
        <v>43348.0833333331</v>
      </c>
      <c r="H102" s="60" t="str">
        <f>IF($M102=H$2,MAX(H$4:H101)+1,"")</f>
        <v/>
      </c>
      <c r="I102" s="60" t="str">
        <f>IF($M102=I$2,MAX(I$4:I101)+1,"")</f>
        <v/>
      </c>
      <c r="J102" s="60" t="str">
        <f>IF($M102=J$2,MAX(J$4:J101)+1,"")</f>
        <v/>
      </c>
      <c r="K102" s="60" t="str">
        <f>IF($M102=K$2,MAX(K$4:K101)+1,"")</f>
        <v/>
      </c>
      <c r="L102" s="206"/>
      <c r="M102" s="206"/>
      <c r="N102" s="209"/>
      <c r="O102" s="209"/>
      <c r="P102" s="209"/>
      <c r="Q102" s="209"/>
      <c r="R102" s="209"/>
      <c r="S102" s="209"/>
      <c r="T102" s="209"/>
      <c r="U102" s="150" t="str">
        <f t="shared" si="8"/>
        <v/>
      </c>
      <c r="V102" s="207"/>
      <c r="W102" s="215"/>
    </row>
    <row r="103" spans="1:23">
      <c r="A103" s="195">
        <v>100</v>
      </c>
      <c r="B103" s="8">
        <f t="shared" si="9"/>
        <v>43348</v>
      </c>
      <c r="C103" s="199">
        <f t="shared" si="10"/>
        <v>0.0416666666666667</v>
      </c>
      <c r="D103" s="7" t="str">
        <f t="shared" si="6"/>
        <v>夜班</v>
      </c>
      <c r="E103" s="196" t="str">
        <f t="shared" si="7"/>
        <v>丁</v>
      </c>
      <c r="F103" s="196">
        <f>SUMPRODUCT((考核汇总!$A$4:$A$1185=质量日常跟踪表!B103)*(考核汇总!$B$4:$B$1185=质量日常跟踪表!D103),考核汇总!$C$4:$C$1185)</f>
        <v>4</v>
      </c>
      <c r="G103" s="198">
        <f t="shared" si="11"/>
        <v>43348.1249999998</v>
      </c>
      <c r="H103" s="60" t="str">
        <f>IF($M103=H$2,MAX(H$4:H102)+1,"")</f>
        <v/>
      </c>
      <c r="I103" s="60" t="str">
        <f>IF($M103=I$2,MAX(I$4:I102)+1,"")</f>
        <v/>
      </c>
      <c r="J103" s="60" t="str">
        <f>IF($M103=J$2,MAX(J$4:J102)+1,"")</f>
        <v/>
      </c>
      <c r="K103" s="60" t="str">
        <f>IF($M103=K$2,MAX(K$4:K102)+1,"")</f>
        <v/>
      </c>
      <c r="L103" s="206"/>
      <c r="M103" s="206"/>
      <c r="N103" s="209"/>
      <c r="O103" s="209"/>
      <c r="P103" s="209"/>
      <c r="Q103" s="209"/>
      <c r="R103" s="209"/>
      <c r="S103" s="209"/>
      <c r="T103" s="209"/>
      <c r="U103" s="150" t="str">
        <f t="shared" si="8"/>
        <v/>
      </c>
      <c r="V103" s="207"/>
      <c r="W103" s="215"/>
    </row>
    <row r="104" spans="1:23">
      <c r="A104" s="195">
        <v>101</v>
      </c>
      <c r="B104" s="8">
        <f t="shared" si="9"/>
        <v>43348</v>
      </c>
      <c r="C104" s="199">
        <f t="shared" si="10"/>
        <v>0.0416666666666667</v>
      </c>
      <c r="D104" s="7" t="str">
        <f t="shared" si="6"/>
        <v>夜班</v>
      </c>
      <c r="E104" s="196" t="str">
        <f t="shared" si="7"/>
        <v>丁</v>
      </c>
      <c r="F104" s="196">
        <f>SUMPRODUCT((考核汇总!$A$4:$A$1185=质量日常跟踪表!B104)*(考核汇总!$B$4:$B$1185=质量日常跟踪表!D104),考核汇总!$C$4:$C$1185)</f>
        <v>4</v>
      </c>
      <c r="G104" s="198">
        <f t="shared" si="11"/>
        <v>43348.1666666664</v>
      </c>
      <c r="H104" s="60" t="str">
        <f>IF($M104=H$2,MAX(H$4:H103)+1,"")</f>
        <v/>
      </c>
      <c r="I104" s="60" t="str">
        <f>IF($M104=I$2,MAX(I$4:I103)+1,"")</f>
        <v/>
      </c>
      <c r="J104" s="60" t="str">
        <f>IF($M104=J$2,MAX(J$4:J103)+1,"")</f>
        <v/>
      </c>
      <c r="K104" s="60" t="str">
        <f>IF($M104=K$2,MAX(K$4:K103)+1,"")</f>
        <v/>
      </c>
      <c r="L104" s="206"/>
      <c r="M104" s="206"/>
      <c r="N104" s="209"/>
      <c r="O104" s="209"/>
      <c r="P104" s="209"/>
      <c r="Q104" s="209"/>
      <c r="R104" s="209"/>
      <c r="S104" s="209"/>
      <c r="T104" s="209"/>
      <c r="U104" s="150" t="str">
        <f t="shared" si="8"/>
        <v/>
      </c>
      <c r="V104" s="207"/>
      <c r="W104" s="215"/>
    </row>
    <row r="105" spans="1:23">
      <c r="A105" s="195">
        <v>102</v>
      </c>
      <c r="B105" s="8">
        <f t="shared" si="9"/>
        <v>43348</v>
      </c>
      <c r="C105" s="199">
        <f t="shared" si="10"/>
        <v>0.0416666666666667</v>
      </c>
      <c r="D105" s="7" t="str">
        <f t="shared" si="6"/>
        <v>夜班</v>
      </c>
      <c r="E105" s="196" t="str">
        <f t="shared" si="7"/>
        <v>丁</v>
      </c>
      <c r="F105" s="196">
        <f>SUMPRODUCT((考核汇总!$A$4:$A$1185=质量日常跟踪表!B105)*(考核汇总!$B$4:$B$1185=质量日常跟踪表!D105),考核汇总!$C$4:$C$1185)</f>
        <v>4</v>
      </c>
      <c r="G105" s="198">
        <f t="shared" si="11"/>
        <v>43348.2083333331</v>
      </c>
      <c r="H105" s="60" t="str">
        <f>IF($M105=H$2,MAX(H$4:H104)+1,"")</f>
        <v/>
      </c>
      <c r="I105" s="60" t="str">
        <f>IF($M105=I$2,MAX(I$4:I104)+1,"")</f>
        <v/>
      </c>
      <c r="J105" s="60" t="str">
        <f>IF($M105=J$2,MAX(J$4:J104)+1,"")</f>
        <v/>
      </c>
      <c r="K105" s="60" t="str">
        <f>IF($M105=K$2,MAX(K$4:K104)+1,"")</f>
        <v/>
      </c>
      <c r="L105" s="206"/>
      <c r="M105" s="206"/>
      <c r="N105" s="209"/>
      <c r="O105" s="209"/>
      <c r="P105" s="209"/>
      <c r="Q105" s="209"/>
      <c r="R105" s="209"/>
      <c r="S105" s="209"/>
      <c r="T105" s="209"/>
      <c r="U105" s="150" t="str">
        <f t="shared" si="8"/>
        <v/>
      </c>
      <c r="V105" s="207"/>
      <c r="W105" s="215"/>
    </row>
    <row r="106" spans="1:23">
      <c r="A106" s="195">
        <v>103</v>
      </c>
      <c r="B106" s="8">
        <f t="shared" si="9"/>
        <v>43348</v>
      </c>
      <c r="C106" s="199">
        <f t="shared" si="10"/>
        <v>0.0416666666666667</v>
      </c>
      <c r="D106" s="7" t="str">
        <f t="shared" si="6"/>
        <v>夜班</v>
      </c>
      <c r="E106" s="196" t="str">
        <f t="shared" si="7"/>
        <v>丁</v>
      </c>
      <c r="F106" s="196">
        <f>SUMPRODUCT((考核汇总!$A$4:$A$1185=质量日常跟踪表!B106)*(考核汇总!$B$4:$B$1185=质量日常跟踪表!D106),考核汇总!$C$4:$C$1185)</f>
        <v>4</v>
      </c>
      <c r="G106" s="198">
        <f t="shared" si="11"/>
        <v>43348.2499999998</v>
      </c>
      <c r="H106" s="60" t="str">
        <f>IF($M106=H$2,MAX(H$4:H105)+1,"")</f>
        <v/>
      </c>
      <c r="I106" s="60" t="str">
        <f>IF($M106=I$2,MAX(I$4:I105)+1,"")</f>
        <v/>
      </c>
      <c r="J106" s="60" t="str">
        <f>IF($M106=J$2,MAX(J$4:J105)+1,"")</f>
        <v/>
      </c>
      <c r="K106" s="60" t="str">
        <f>IF($M106=K$2,MAX(K$4:K105)+1,"")</f>
        <v/>
      </c>
      <c r="L106" s="206"/>
      <c r="M106" s="206"/>
      <c r="N106" s="209"/>
      <c r="O106" s="209"/>
      <c r="P106" s="209"/>
      <c r="Q106" s="209"/>
      <c r="R106" s="209"/>
      <c r="S106" s="209"/>
      <c r="T106" s="209"/>
      <c r="U106" s="150" t="str">
        <f t="shared" si="8"/>
        <v/>
      </c>
      <c r="V106" s="207"/>
      <c r="W106" s="215"/>
    </row>
    <row r="107" spans="1:23">
      <c r="A107" s="195">
        <v>104</v>
      </c>
      <c r="B107" s="8">
        <f t="shared" si="9"/>
        <v>43348</v>
      </c>
      <c r="C107" s="199">
        <f t="shared" si="10"/>
        <v>0.0416666666666667</v>
      </c>
      <c r="D107" s="7" t="str">
        <f t="shared" si="6"/>
        <v>夜班</v>
      </c>
      <c r="E107" s="196" t="str">
        <f t="shared" si="7"/>
        <v>丁</v>
      </c>
      <c r="F107" s="196">
        <f>SUMPRODUCT((考核汇总!$A$4:$A$1185=质量日常跟踪表!B107)*(考核汇总!$B$4:$B$1185=质量日常跟踪表!D107),考核汇总!$C$4:$C$1185)</f>
        <v>4</v>
      </c>
      <c r="G107" s="198">
        <f t="shared" si="11"/>
        <v>43348.2916666664</v>
      </c>
      <c r="H107" s="60" t="str">
        <f>IF($M107=H$2,MAX(H$4:H106)+1,"")</f>
        <v/>
      </c>
      <c r="I107" s="60" t="str">
        <f>IF($M107=I$2,MAX(I$4:I106)+1,"")</f>
        <v/>
      </c>
      <c r="J107" s="60" t="str">
        <f>IF($M107=J$2,MAX(J$4:J106)+1,"")</f>
        <v/>
      </c>
      <c r="K107" s="60" t="str">
        <f>IF($M107=K$2,MAX(K$4:K106)+1,"")</f>
        <v/>
      </c>
      <c r="L107" s="206"/>
      <c r="M107" s="206"/>
      <c r="N107" s="209"/>
      <c r="O107" s="209"/>
      <c r="P107" s="209"/>
      <c r="Q107" s="209"/>
      <c r="R107" s="209"/>
      <c r="S107" s="209"/>
      <c r="T107" s="209"/>
      <c r="U107" s="150" t="str">
        <f t="shared" si="8"/>
        <v/>
      </c>
      <c r="V107" s="207"/>
      <c r="W107" s="215"/>
    </row>
    <row r="108" spans="1:23">
      <c r="A108" s="195">
        <v>105</v>
      </c>
      <c r="B108" s="8">
        <f t="shared" si="9"/>
        <v>43348</v>
      </c>
      <c r="C108" s="199">
        <f t="shared" si="10"/>
        <v>0.0416666666666667</v>
      </c>
      <c r="D108" s="7" t="str">
        <f t="shared" si="6"/>
        <v>白班</v>
      </c>
      <c r="E108" s="196" t="str">
        <f t="shared" si="7"/>
        <v>甲</v>
      </c>
      <c r="F108" s="196">
        <f>SUMPRODUCT((考核汇总!$A$4:$A$1185=质量日常跟踪表!B108)*(考核汇总!$B$4:$B$1185=质量日常跟踪表!D108),考核汇总!$C$4:$C$1185)</f>
        <v>1</v>
      </c>
      <c r="G108" s="198">
        <f t="shared" si="11"/>
        <v>43348.3333333331</v>
      </c>
      <c r="H108" s="60">
        <f>IF($M108=H$2,MAX(H$4:H107)+1,"")</f>
        <v>8</v>
      </c>
      <c r="I108" s="60" t="str">
        <f>IF($M108=I$2,MAX(I$4:I107)+1,"")</f>
        <v/>
      </c>
      <c r="J108" s="60" t="str">
        <f>IF($M108=J$2,MAX(J$4:J107)+1,"")</f>
        <v/>
      </c>
      <c r="K108" s="60" t="str">
        <f>IF($M108=K$2,MAX(K$4:K107)+1,"")</f>
        <v/>
      </c>
      <c r="L108" s="206">
        <v>0.645833333333333</v>
      </c>
      <c r="M108" s="206" t="s">
        <v>8</v>
      </c>
      <c r="N108" s="209">
        <v>7.05</v>
      </c>
      <c r="O108" s="209">
        <v>17.03</v>
      </c>
      <c r="P108" s="209">
        <v>2.21</v>
      </c>
      <c r="Q108" s="209">
        <v>19.14</v>
      </c>
      <c r="R108" s="209">
        <v>14.3</v>
      </c>
      <c r="S108" s="209">
        <v>22.71</v>
      </c>
      <c r="T108" s="209">
        <v>17.56</v>
      </c>
      <c r="U108" s="150">
        <f t="shared" si="8"/>
        <v>1.6010075</v>
      </c>
      <c r="V108" s="207">
        <v>4.9</v>
      </c>
      <c r="W108" s="215"/>
    </row>
    <row r="109" spans="1:23">
      <c r="A109" s="195">
        <v>106</v>
      </c>
      <c r="B109" s="8">
        <f t="shared" si="9"/>
        <v>43348</v>
      </c>
      <c r="C109" s="199">
        <f t="shared" si="10"/>
        <v>0.0416666666666667</v>
      </c>
      <c r="D109" s="7" t="str">
        <f t="shared" si="6"/>
        <v>白班</v>
      </c>
      <c r="E109" s="196" t="str">
        <f t="shared" si="7"/>
        <v>甲</v>
      </c>
      <c r="F109" s="196">
        <f>SUMPRODUCT((考核汇总!$A$4:$A$1185=质量日常跟踪表!B109)*(考核汇总!$B$4:$B$1185=质量日常跟踪表!D109),考核汇总!$C$4:$C$1185)</f>
        <v>1</v>
      </c>
      <c r="G109" s="198">
        <f t="shared" si="11"/>
        <v>43348.3749999997</v>
      </c>
      <c r="H109" s="60" t="str">
        <f>IF($M109=H$2,MAX(H$4:H108)+1,"")</f>
        <v/>
      </c>
      <c r="I109" s="60">
        <f>IF($M109=I$2,MAX(I$4:I108)+1,"")</f>
        <v>8</v>
      </c>
      <c r="J109" s="60" t="str">
        <f>IF($M109=J$2,MAX(J$4:J108)+1,"")</f>
        <v/>
      </c>
      <c r="K109" s="60" t="str">
        <f>IF($M109=K$2,MAX(K$4:K108)+1,"")</f>
        <v/>
      </c>
      <c r="L109" s="206">
        <v>0.645833333333333</v>
      </c>
      <c r="M109" s="206" t="s">
        <v>9</v>
      </c>
      <c r="N109" s="209">
        <v>7.42</v>
      </c>
      <c r="O109" s="209">
        <v>16.84</v>
      </c>
      <c r="P109" s="209">
        <v>2.01</v>
      </c>
      <c r="Q109" s="209">
        <v>18.64</v>
      </c>
      <c r="R109" s="209">
        <v>13.14</v>
      </c>
      <c r="S109" s="209">
        <v>23.09</v>
      </c>
      <c r="T109" s="209">
        <v>18.86</v>
      </c>
      <c r="U109" s="150">
        <f t="shared" si="8"/>
        <v>1.5951925</v>
      </c>
      <c r="V109" s="207">
        <v>5.6</v>
      </c>
      <c r="W109" s="215"/>
    </row>
    <row r="110" spans="1:23">
      <c r="A110" s="195">
        <v>107</v>
      </c>
      <c r="B110" s="8">
        <f t="shared" si="9"/>
        <v>43348</v>
      </c>
      <c r="C110" s="199">
        <f t="shared" si="10"/>
        <v>0.0416666666666667</v>
      </c>
      <c r="D110" s="7" t="str">
        <f t="shared" si="6"/>
        <v>白班</v>
      </c>
      <c r="E110" s="196" t="str">
        <f t="shared" si="7"/>
        <v>甲</v>
      </c>
      <c r="F110" s="196">
        <f>SUMPRODUCT((考核汇总!$A$4:$A$1185=质量日常跟踪表!B110)*(考核汇总!$B$4:$B$1185=质量日常跟踪表!D110),考核汇总!$C$4:$C$1185)</f>
        <v>1</v>
      </c>
      <c r="G110" s="198">
        <f t="shared" si="11"/>
        <v>43348.4166666664</v>
      </c>
      <c r="H110" s="60" t="str">
        <f>IF($M110=H$2,MAX(H$4:H109)+1,"")</f>
        <v/>
      </c>
      <c r="I110" s="60" t="str">
        <f>IF($M110=I$2,MAX(I$4:I109)+1,"")</f>
        <v/>
      </c>
      <c r="J110" s="60" t="str">
        <f>IF($M110=J$2,MAX(J$4:J109)+1,"")</f>
        <v/>
      </c>
      <c r="K110" s="60" t="str">
        <f>IF($M110=K$2,MAX(K$4:K109)+1,"")</f>
        <v/>
      </c>
      <c r="L110" s="206"/>
      <c r="M110" s="206"/>
      <c r="N110" s="209"/>
      <c r="O110" s="209"/>
      <c r="P110" s="209"/>
      <c r="Q110" s="209"/>
      <c r="R110" s="209"/>
      <c r="S110" s="209"/>
      <c r="T110" s="209"/>
      <c r="U110" s="150" t="str">
        <f t="shared" si="8"/>
        <v/>
      </c>
      <c r="V110" s="207"/>
      <c r="W110" s="215"/>
    </row>
    <row r="111" spans="1:23">
      <c r="A111" s="195">
        <v>108</v>
      </c>
      <c r="B111" s="8">
        <f t="shared" si="9"/>
        <v>43348</v>
      </c>
      <c r="C111" s="199">
        <f t="shared" si="10"/>
        <v>0.0416666666666667</v>
      </c>
      <c r="D111" s="7" t="str">
        <f t="shared" si="6"/>
        <v>白班</v>
      </c>
      <c r="E111" s="196" t="str">
        <f t="shared" si="7"/>
        <v>甲</v>
      </c>
      <c r="F111" s="196">
        <f>SUMPRODUCT((考核汇总!$A$4:$A$1185=质量日常跟踪表!B111)*(考核汇总!$B$4:$B$1185=质量日常跟踪表!D111),考核汇总!$C$4:$C$1185)</f>
        <v>1</v>
      </c>
      <c r="G111" s="198">
        <f t="shared" si="11"/>
        <v>43348.4583333331</v>
      </c>
      <c r="H111" s="60" t="str">
        <f>IF($M111=H$2,MAX(H$4:H110)+1,"")</f>
        <v/>
      </c>
      <c r="I111" s="60" t="str">
        <f>IF($M111=I$2,MAX(I$4:I110)+1,"")</f>
        <v/>
      </c>
      <c r="J111" s="60" t="str">
        <f>IF($M111=J$2,MAX(J$4:J110)+1,"")</f>
        <v/>
      </c>
      <c r="K111" s="60" t="str">
        <f>IF($M111=K$2,MAX(K$4:K110)+1,"")</f>
        <v/>
      </c>
      <c r="L111" s="206"/>
      <c r="M111" s="206"/>
      <c r="N111" s="209"/>
      <c r="O111" s="209"/>
      <c r="P111" s="209"/>
      <c r="Q111" s="209"/>
      <c r="R111" s="209"/>
      <c r="S111" s="209"/>
      <c r="T111" s="209"/>
      <c r="U111" s="150" t="str">
        <f t="shared" si="8"/>
        <v/>
      </c>
      <c r="V111" s="207"/>
      <c r="W111" s="215"/>
    </row>
    <row r="112" spans="1:23">
      <c r="A112" s="195">
        <v>109</v>
      </c>
      <c r="B112" s="8">
        <f t="shared" si="9"/>
        <v>43348</v>
      </c>
      <c r="C112" s="199">
        <f t="shared" si="10"/>
        <v>0.0416666666666667</v>
      </c>
      <c r="D112" s="7" t="str">
        <f t="shared" si="6"/>
        <v>白班</v>
      </c>
      <c r="E112" s="196" t="str">
        <f t="shared" si="7"/>
        <v>甲</v>
      </c>
      <c r="F112" s="196">
        <f>SUMPRODUCT((考核汇总!$A$4:$A$1185=质量日常跟踪表!B112)*(考核汇总!$B$4:$B$1185=质量日常跟踪表!D112),考核汇总!$C$4:$C$1185)</f>
        <v>1</v>
      </c>
      <c r="G112" s="198">
        <f t="shared" si="11"/>
        <v>43348.4999999997</v>
      </c>
      <c r="H112" s="60" t="str">
        <f>IF($M112=H$2,MAX(H$4:H111)+1,"")</f>
        <v/>
      </c>
      <c r="I112" s="60" t="str">
        <f>IF($M112=I$2,MAX(I$4:I111)+1,"")</f>
        <v/>
      </c>
      <c r="J112" s="60" t="str">
        <f>IF($M112=J$2,MAX(J$4:J111)+1,"")</f>
        <v/>
      </c>
      <c r="K112" s="60" t="str">
        <f>IF($M112=K$2,MAX(K$4:K111)+1,"")</f>
        <v/>
      </c>
      <c r="L112" s="206"/>
      <c r="M112" s="206"/>
      <c r="N112" s="209"/>
      <c r="O112" s="209"/>
      <c r="P112" s="209"/>
      <c r="Q112" s="209"/>
      <c r="R112" s="209"/>
      <c r="S112" s="209"/>
      <c r="T112" s="209"/>
      <c r="U112" s="150" t="str">
        <f t="shared" si="8"/>
        <v/>
      </c>
      <c r="V112" s="207"/>
      <c r="W112" s="215"/>
    </row>
    <row r="113" spans="1:23">
      <c r="A113" s="195">
        <v>110</v>
      </c>
      <c r="B113" s="8">
        <f t="shared" si="9"/>
        <v>43348</v>
      </c>
      <c r="C113" s="199">
        <f t="shared" si="10"/>
        <v>0.0416666666666667</v>
      </c>
      <c r="D113" s="7" t="str">
        <f t="shared" si="6"/>
        <v>白班</v>
      </c>
      <c r="E113" s="196" t="str">
        <f t="shared" si="7"/>
        <v>甲</v>
      </c>
      <c r="F113" s="196">
        <f>SUMPRODUCT((考核汇总!$A$4:$A$1185=质量日常跟踪表!B113)*(考核汇总!$B$4:$B$1185=质量日常跟踪表!D113),考核汇总!$C$4:$C$1185)</f>
        <v>1</v>
      </c>
      <c r="G113" s="198">
        <f t="shared" si="11"/>
        <v>43348.5416666664</v>
      </c>
      <c r="H113" s="60" t="str">
        <f>IF($M113=H$2,MAX(H$4:H112)+1,"")</f>
        <v/>
      </c>
      <c r="I113" s="60" t="str">
        <f>IF($M113=I$2,MAX(I$4:I112)+1,"")</f>
        <v/>
      </c>
      <c r="J113" s="60" t="str">
        <f>IF($M113=J$2,MAX(J$4:J112)+1,"")</f>
        <v/>
      </c>
      <c r="K113" s="60" t="str">
        <f>IF($M113=K$2,MAX(K$4:K112)+1,"")</f>
        <v/>
      </c>
      <c r="L113" s="206"/>
      <c r="M113" s="206"/>
      <c r="N113" s="209"/>
      <c r="O113" s="209"/>
      <c r="P113" s="209"/>
      <c r="Q113" s="209"/>
      <c r="R113" s="209"/>
      <c r="S113" s="209"/>
      <c r="T113" s="209"/>
      <c r="U113" s="150" t="str">
        <f t="shared" si="8"/>
        <v/>
      </c>
      <c r="V113" s="207"/>
      <c r="W113" s="215"/>
    </row>
    <row r="114" spans="1:23">
      <c r="A114" s="195">
        <v>111</v>
      </c>
      <c r="B114" s="8">
        <f t="shared" si="9"/>
        <v>43348</v>
      </c>
      <c r="C114" s="199">
        <f t="shared" si="10"/>
        <v>0.0416666666666667</v>
      </c>
      <c r="D114" s="7" t="str">
        <f t="shared" si="6"/>
        <v>白班</v>
      </c>
      <c r="E114" s="196" t="str">
        <f t="shared" si="7"/>
        <v>甲</v>
      </c>
      <c r="F114" s="196">
        <f>SUMPRODUCT((考核汇总!$A$4:$A$1185=质量日常跟踪表!B114)*(考核汇总!$B$4:$B$1185=质量日常跟踪表!D114),考核汇总!$C$4:$C$1185)</f>
        <v>1</v>
      </c>
      <c r="G114" s="198">
        <f t="shared" si="11"/>
        <v>43348.5833333331</v>
      </c>
      <c r="H114" s="60" t="str">
        <f>IF($M114=H$2,MAX(H$4:H113)+1,"")</f>
        <v/>
      </c>
      <c r="I114" s="60" t="str">
        <f>IF($M114=I$2,MAX(I$4:I113)+1,"")</f>
        <v/>
      </c>
      <c r="J114" s="60" t="str">
        <f>IF($M114=J$2,MAX(J$4:J113)+1,"")</f>
        <v/>
      </c>
      <c r="K114" s="60" t="str">
        <f>IF($M114=K$2,MAX(K$4:K113)+1,"")</f>
        <v/>
      </c>
      <c r="L114" s="206"/>
      <c r="M114" s="206"/>
      <c r="N114" s="209"/>
      <c r="O114" s="209"/>
      <c r="P114" s="209"/>
      <c r="Q114" s="209"/>
      <c r="R114" s="209"/>
      <c r="S114" s="209"/>
      <c r="T114" s="209"/>
      <c r="U114" s="150" t="str">
        <f t="shared" si="8"/>
        <v/>
      </c>
      <c r="V114" s="207"/>
      <c r="W114" s="215"/>
    </row>
    <row r="115" spans="1:23">
      <c r="A115" s="195">
        <v>112</v>
      </c>
      <c r="B115" s="8">
        <f t="shared" si="9"/>
        <v>43348</v>
      </c>
      <c r="C115" s="199">
        <f t="shared" si="10"/>
        <v>0.0416666666666667</v>
      </c>
      <c r="D115" s="7" t="str">
        <f t="shared" si="6"/>
        <v>白班</v>
      </c>
      <c r="E115" s="196" t="str">
        <f t="shared" si="7"/>
        <v>甲</v>
      </c>
      <c r="F115" s="196">
        <f>SUMPRODUCT((考核汇总!$A$4:$A$1185=质量日常跟踪表!B115)*(考核汇总!$B$4:$B$1185=质量日常跟踪表!D115),考核汇总!$C$4:$C$1185)</f>
        <v>1</v>
      </c>
      <c r="G115" s="198">
        <f t="shared" si="11"/>
        <v>43348.6249999997</v>
      </c>
      <c r="H115" s="60" t="str">
        <f>IF($M115=H$2,MAX(H$4:H114)+1,"")</f>
        <v/>
      </c>
      <c r="I115" s="60" t="str">
        <f>IF($M115=I$2,MAX(I$4:I114)+1,"")</f>
        <v/>
      </c>
      <c r="J115" s="60" t="str">
        <f>IF($M115=J$2,MAX(J$4:J114)+1,"")</f>
        <v/>
      </c>
      <c r="K115" s="60" t="str">
        <f>IF($M115=K$2,MAX(K$4:K114)+1,"")</f>
        <v/>
      </c>
      <c r="L115" s="206"/>
      <c r="M115" s="206"/>
      <c r="N115" s="209"/>
      <c r="O115" s="209"/>
      <c r="P115" s="209"/>
      <c r="Q115" s="209"/>
      <c r="R115" s="209"/>
      <c r="S115" s="209"/>
      <c r="T115" s="209"/>
      <c r="U115" s="150" t="str">
        <f t="shared" si="8"/>
        <v/>
      </c>
      <c r="V115" s="207"/>
      <c r="W115" s="215"/>
    </row>
    <row r="116" spans="1:23">
      <c r="A116" s="195">
        <v>113</v>
      </c>
      <c r="B116" s="8">
        <f t="shared" si="9"/>
        <v>43348</v>
      </c>
      <c r="C116" s="199">
        <f t="shared" si="10"/>
        <v>0.0416666666666667</v>
      </c>
      <c r="D116" s="7" t="str">
        <f t="shared" si="6"/>
        <v>中班</v>
      </c>
      <c r="E116" s="196" t="str">
        <f t="shared" si="7"/>
        <v>乙</v>
      </c>
      <c r="F116" s="196">
        <f>SUMPRODUCT((考核汇总!$A$4:$A$1185=质量日常跟踪表!B116)*(考核汇总!$B$4:$B$1185=质量日常跟踪表!D116),考核汇总!$C$4:$C$1185)</f>
        <v>2</v>
      </c>
      <c r="G116" s="198">
        <f t="shared" si="11"/>
        <v>43348.6666666664</v>
      </c>
      <c r="H116" s="60" t="str">
        <f>IF($M116=H$2,MAX(H$4:H115)+1,"")</f>
        <v/>
      </c>
      <c r="I116" s="60" t="str">
        <f>IF($M116=I$2,MAX(I$4:I115)+1,"")</f>
        <v/>
      </c>
      <c r="J116" s="60" t="str">
        <f>IF($M116=J$2,MAX(J$4:J115)+1,"")</f>
        <v/>
      </c>
      <c r="K116" s="60" t="str">
        <f>IF($M116=K$2,MAX(K$4:K115)+1,"")</f>
        <v/>
      </c>
      <c r="L116" s="206"/>
      <c r="M116" s="206"/>
      <c r="N116" s="209"/>
      <c r="O116" s="209"/>
      <c r="P116" s="209"/>
      <c r="Q116" s="209"/>
      <c r="R116" s="209"/>
      <c r="S116" s="209"/>
      <c r="T116" s="209"/>
      <c r="U116" s="150" t="str">
        <f t="shared" si="8"/>
        <v/>
      </c>
      <c r="V116" s="207"/>
      <c r="W116" s="215"/>
    </row>
    <row r="117" spans="1:23">
      <c r="A117" s="195">
        <v>114</v>
      </c>
      <c r="B117" s="8">
        <f t="shared" si="9"/>
        <v>43348</v>
      </c>
      <c r="C117" s="199">
        <f t="shared" si="10"/>
        <v>0.0416666666666667</v>
      </c>
      <c r="D117" s="7" t="str">
        <f t="shared" si="6"/>
        <v>中班</v>
      </c>
      <c r="E117" s="196" t="str">
        <f t="shared" si="7"/>
        <v>乙</v>
      </c>
      <c r="F117" s="196">
        <f>SUMPRODUCT((考核汇总!$A$4:$A$1185=质量日常跟踪表!B117)*(考核汇总!$B$4:$B$1185=质量日常跟踪表!D117),考核汇总!$C$4:$C$1185)</f>
        <v>2</v>
      </c>
      <c r="G117" s="198">
        <f t="shared" si="11"/>
        <v>43348.7083333331</v>
      </c>
      <c r="H117" s="60" t="str">
        <f>IF($M117=H$2,MAX(H$4:H116)+1,"")</f>
        <v/>
      </c>
      <c r="I117" s="60" t="str">
        <f>IF($M117=I$2,MAX(I$4:I116)+1,"")</f>
        <v/>
      </c>
      <c r="J117" s="60" t="str">
        <f>IF($M117=J$2,MAX(J$4:J116)+1,"")</f>
        <v/>
      </c>
      <c r="K117" s="60" t="str">
        <f>IF($M117=K$2,MAX(K$4:K116)+1,"")</f>
        <v/>
      </c>
      <c r="L117" s="206"/>
      <c r="M117" s="206"/>
      <c r="N117" s="209"/>
      <c r="O117" s="209"/>
      <c r="P117" s="209"/>
      <c r="Q117" s="209"/>
      <c r="R117" s="209"/>
      <c r="S117" s="209"/>
      <c r="T117" s="209"/>
      <c r="U117" s="150" t="str">
        <f t="shared" si="8"/>
        <v/>
      </c>
      <c r="V117" s="207"/>
      <c r="W117" s="215"/>
    </row>
    <row r="118" spans="1:23">
      <c r="A118" s="195">
        <v>115</v>
      </c>
      <c r="B118" s="8">
        <f t="shared" si="9"/>
        <v>43348</v>
      </c>
      <c r="C118" s="199">
        <f t="shared" si="10"/>
        <v>0.0416666666666667</v>
      </c>
      <c r="D118" s="7" t="str">
        <f t="shared" si="6"/>
        <v>中班</v>
      </c>
      <c r="E118" s="196" t="str">
        <f t="shared" si="7"/>
        <v>乙</v>
      </c>
      <c r="F118" s="196">
        <f>SUMPRODUCT((考核汇总!$A$4:$A$1185=质量日常跟踪表!B118)*(考核汇总!$B$4:$B$1185=质量日常跟踪表!D118),考核汇总!$C$4:$C$1185)</f>
        <v>2</v>
      </c>
      <c r="G118" s="198">
        <f t="shared" si="11"/>
        <v>43348.7499999997</v>
      </c>
      <c r="H118" s="60" t="str">
        <f>IF($M118=H$2,MAX(H$4:H117)+1,"")</f>
        <v/>
      </c>
      <c r="I118" s="60" t="str">
        <f>IF($M118=I$2,MAX(I$4:I117)+1,"")</f>
        <v/>
      </c>
      <c r="J118" s="60" t="str">
        <f>IF($M118=J$2,MAX(J$4:J117)+1,"")</f>
        <v/>
      </c>
      <c r="K118" s="60" t="str">
        <f>IF($M118=K$2,MAX(K$4:K117)+1,"")</f>
        <v/>
      </c>
      <c r="L118" s="206"/>
      <c r="M118" s="206"/>
      <c r="N118" s="209"/>
      <c r="O118" s="209"/>
      <c r="P118" s="209"/>
      <c r="Q118" s="209"/>
      <c r="R118" s="209"/>
      <c r="S118" s="209"/>
      <c r="T118" s="209"/>
      <c r="U118" s="150" t="str">
        <f t="shared" si="8"/>
        <v/>
      </c>
      <c r="V118" s="207"/>
      <c r="W118" s="215"/>
    </row>
    <row r="119" spans="1:23">
      <c r="A119" s="195">
        <v>116</v>
      </c>
      <c r="B119" s="8">
        <f t="shared" si="9"/>
        <v>43348</v>
      </c>
      <c r="C119" s="199">
        <f t="shared" si="10"/>
        <v>0.0416666666666667</v>
      </c>
      <c r="D119" s="7" t="str">
        <f t="shared" si="6"/>
        <v>中班</v>
      </c>
      <c r="E119" s="196" t="str">
        <f t="shared" si="7"/>
        <v>乙</v>
      </c>
      <c r="F119" s="196">
        <f>SUMPRODUCT((考核汇总!$A$4:$A$1185=质量日常跟踪表!B119)*(考核汇总!$B$4:$B$1185=质量日常跟踪表!D119),考核汇总!$C$4:$C$1185)</f>
        <v>2</v>
      </c>
      <c r="G119" s="198">
        <f t="shared" si="11"/>
        <v>43348.7916666664</v>
      </c>
      <c r="H119" s="60" t="str">
        <f>IF($M119=H$2,MAX(H$4:H118)+1,"")</f>
        <v/>
      </c>
      <c r="I119" s="60" t="str">
        <f>IF($M119=I$2,MAX(I$4:I118)+1,"")</f>
        <v/>
      </c>
      <c r="J119" s="60" t="str">
        <f>IF($M119=J$2,MAX(J$4:J118)+1,"")</f>
        <v/>
      </c>
      <c r="K119" s="60" t="str">
        <f>IF($M119=K$2,MAX(K$4:K118)+1,"")</f>
        <v/>
      </c>
      <c r="L119" s="206"/>
      <c r="M119" s="206"/>
      <c r="N119" s="209"/>
      <c r="O119" s="209"/>
      <c r="P119" s="209"/>
      <c r="Q119" s="209"/>
      <c r="R119" s="209"/>
      <c r="S119" s="209"/>
      <c r="T119" s="209"/>
      <c r="U119" s="150" t="str">
        <f t="shared" si="8"/>
        <v/>
      </c>
      <c r="V119" s="207"/>
      <c r="W119" s="215"/>
    </row>
    <row r="120" spans="1:23">
      <c r="A120" s="195">
        <v>117</v>
      </c>
      <c r="B120" s="8">
        <f t="shared" si="9"/>
        <v>43348</v>
      </c>
      <c r="C120" s="199">
        <f t="shared" si="10"/>
        <v>0.0416666666666667</v>
      </c>
      <c r="D120" s="7" t="str">
        <f t="shared" si="6"/>
        <v>中班</v>
      </c>
      <c r="E120" s="196" t="str">
        <f t="shared" si="7"/>
        <v>乙</v>
      </c>
      <c r="F120" s="196">
        <f>SUMPRODUCT((考核汇总!$A$4:$A$1185=质量日常跟踪表!B120)*(考核汇总!$B$4:$B$1185=质量日常跟踪表!D120),考核汇总!$C$4:$C$1185)</f>
        <v>2</v>
      </c>
      <c r="G120" s="198">
        <f t="shared" si="11"/>
        <v>43348.8333333331</v>
      </c>
      <c r="H120" s="60" t="str">
        <f>IF($M120=H$2,MAX(H$4:H119)+1,"")</f>
        <v/>
      </c>
      <c r="I120" s="60" t="str">
        <f>IF($M120=I$2,MAX(I$4:I119)+1,"")</f>
        <v/>
      </c>
      <c r="J120" s="60" t="str">
        <f>IF($M120=J$2,MAX(J$4:J119)+1,"")</f>
        <v/>
      </c>
      <c r="K120" s="60" t="str">
        <f>IF($M120=K$2,MAX(K$4:K119)+1,"")</f>
        <v/>
      </c>
      <c r="L120" s="206"/>
      <c r="M120" s="206"/>
      <c r="N120" s="209"/>
      <c r="O120" s="209"/>
      <c r="P120" s="209"/>
      <c r="Q120" s="209"/>
      <c r="R120" s="209"/>
      <c r="S120" s="209"/>
      <c r="T120" s="209"/>
      <c r="U120" s="150" t="str">
        <f t="shared" si="8"/>
        <v/>
      </c>
      <c r="V120" s="207"/>
      <c r="W120" s="215"/>
    </row>
    <row r="121" spans="1:23">
      <c r="A121" s="195">
        <v>118</v>
      </c>
      <c r="B121" s="8">
        <f t="shared" si="9"/>
        <v>43348</v>
      </c>
      <c r="C121" s="199">
        <f t="shared" si="10"/>
        <v>0.0416666666666667</v>
      </c>
      <c r="D121" s="7" t="str">
        <f t="shared" si="6"/>
        <v>中班</v>
      </c>
      <c r="E121" s="196" t="str">
        <f t="shared" si="7"/>
        <v>乙</v>
      </c>
      <c r="F121" s="196">
        <f>SUMPRODUCT((考核汇总!$A$4:$A$1185=质量日常跟踪表!B121)*(考核汇总!$B$4:$B$1185=质量日常跟踪表!D121),考核汇总!$C$4:$C$1185)</f>
        <v>2</v>
      </c>
      <c r="G121" s="198">
        <f t="shared" si="11"/>
        <v>43348.8749999997</v>
      </c>
      <c r="H121" s="60" t="str">
        <f>IF($M121=H$2,MAX(H$4:H120)+1,"")</f>
        <v/>
      </c>
      <c r="I121" s="60" t="str">
        <f>IF($M121=I$2,MAX(I$4:I120)+1,"")</f>
        <v/>
      </c>
      <c r="J121" s="60" t="str">
        <f>IF($M121=J$2,MAX(J$4:J120)+1,"")</f>
        <v/>
      </c>
      <c r="K121" s="60" t="str">
        <f>IF($M121=K$2,MAX(K$4:K120)+1,"")</f>
        <v/>
      </c>
      <c r="L121" s="206"/>
      <c r="M121" s="206"/>
      <c r="N121" s="209"/>
      <c r="O121" s="209"/>
      <c r="P121" s="209"/>
      <c r="Q121" s="209"/>
      <c r="R121" s="209"/>
      <c r="S121" s="209"/>
      <c r="T121" s="209"/>
      <c r="U121" s="150" t="str">
        <f t="shared" si="8"/>
        <v/>
      </c>
      <c r="V121" s="207"/>
      <c r="W121" s="215"/>
    </row>
    <row r="122" spans="1:23">
      <c r="A122" s="195">
        <v>119</v>
      </c>
      <c r="B122" s="8">
        <f t="shared" si="9"/>
        <v>43348</v>
      </c>
      <c r="C122" s="199">
        <f t="shared" si="10"/>
        <v>0.0416666666666667</v>
      </c>
      <c r="D122" s="7" t="str">
        <f t="shared" si="6"/>
        <v>中班</v>
      </c>
      <c r="E122" s="196" t="str">
        <f t="shared" si="7"/>
        <v>乙</v>
      </c>
      <c r="F122" s="196">
        <f>SUMPRODUCT((考核汇总!$A$4:$A$1185=质量日常跟踪表!B122)*(考核汇总!$B$4:$B$1185=质量日常跟踪表!D122),考核汇总!$C$4:$C$1185)</f>
        <v>2</v>
      </c>
      <c r="G122" s="198">
        <f t="shared" si="11"/>
        <v>43348.9166666664</v>
      </c>
      <c r="H122" s="60" t="str">
        <f>IF($M122=H$2,MAX(H$4:H121)+1,"")</f>
        <v/>
      </c>
      <c r="I122" s="60" t="str">
        <f>IF($M122=I$2,MAX(I$4:I121)+1,"")</f>
        <v/>
      </c>
      <c r="J122" s="60" t="str">
        <f>IF($M122=J$2,MAX(J$4:J121)+1,"")</f>
        <v/>
      </c>
      <c r="K122" s="60" t="str">
        <f>IF($M122=K$2,MAX(K$4:K121)+1,"")</f>
        <v/>
      </c>
      <c r="L122" s="206"/>
      <c r="M122" s="206"/>
      <c r="N122" s="209"/>
      <c r="O122" s="209"/>
      <c r="P122" s="209"/>
      <c r="Q122" s="209"/>
      <c r="R122" s="209"/>
      <c r="S122" s="209"/>
      <c r="T122" s="209"/>
      <c r="U122" s="150" t="str">
        <f t="shared" si="8"/>
        <v/>
      </c>
      <c r="V122" s="207"/>
      <c r="W122" s="215"/>
    </row>
    <row r="123" spans="1:23">
      <c r="A123" s="195">
        <v>120</v>
      </c>
      <c r="B123" s="8">
        <f t="shared" si="9"/>
        <v>43348</v>
      </c>
      <c r="C123" s="199">
        <f t="shared" si="10"/>
        <v>0.0416666666666667</v>
      </c>
      <c r="D123" s="7" t="str">
        <f t="shared" si="6"/>
        <v>中班</v>
      </c>
      <c r="E123" s="196" t="str">
        <f t="shared" si="7"/>
        <v>乙</v>
      </c>
      <c r="F123" s="196">
        <f>SUMPRODUCT((考核汇总!$A$4:$A$1185=质量日常跟踪表!B123)*(考核汇总!$B$4:$B$1185=质量日常跟踪表!D123),考核汇总!$C$4:$C$1185)</f>
        <v>2</v>
      </c>
      <c r="G123" s="198">
        <f t="shared" si="11"/>
        <v>43348.958333333</v>
      </c>
      <c r="H123" s="60" t="str">
        <f>IF($M123=H$2,MAX(H$4:H122)+1,"")</f>
        <v/>
      </c>
      <c r="I123" s="60" t="str">
        <f>IF($M123=I$2,MAX(I$4:I122)+1,"")</f>
        <v/>
      </c>
      <c r="J123" s="60" t="str">
        <f>IF($M123=J$2,MAX(J$4:J122)+1,"")</f>
        <v/>
      </c>
      <c r="K123" s="60" t="str">
        <f>IF($M123=K$2,MAX(K$4:K122)+1,"")</f>
        <v/>
      </c>
      <c r="L123" s="206"/>
      <c r="M123" s="206"/>
      <c r="N123" s="209"/>
      <c r="O123" s="209"/>
      <c r="P123" s="209"/>
      <c r="Q123" s="209"/>
      <c r="R123" s="209"/>
      <c r="S123" s="209"/>
      <c r="T123" s="209"/>
      <c r="U123" s="150" t="str">
        <f t="shared" si="8"/>
        <v/>
      </c>
      <c r="V123" s="207"/>
      <c r="W123" s="215"/>
    </row>
    <row r="124" spans="1:23">
      <c r="A124" s="195">
        <v>121</v>
      </c>
      <c r="B124" s="8">
        <f t="shared" si="9"/>
        <v>43349</v>
      </c>
      <c r="C124" s="199">
        <f t="shared" si="10"/>
        <v>0.0416666666666667</v>
      </c>
      <c r="D124" s="7" t="str">
        <f t="shared" si="6"/>
        <v>夜班</v>
      </c>
      <c r="E124" s="196" t="str">
        <f t="shared" si="7"/>
        <v>丙</v>
      </c>
      <c r="F124" s="196">
        <f>SUMPRODUCT((考核汇总!$A$4:$A$1185=质量日常跟踪表!B124)*(考核汇总!$B$4:$B$1185=质量日常跟踪表!D124),考核汇总!$C$4:$C$1185)</f>
        <v>3</v>
      </c>
      <c r="G124" s="198">
        <f t="shared" si="11"/>
        <v>43348.9999999997</v>
      </c>
      <c r="H124" s="60">
        <f>IF($M124=H$2,MAX(H$4:H123)+1,"")</f>
        <v>9</v>
      </c>
      <c r="I124" s="60" t="str">
        <f>IF($M124=I$2,MAX(I$4:I123)+1,"")</f>
        <v/>
      </c>
      <c r="J124" s="60" t="str">
        <f>IF($M124=J$2,MAX(J$4:J123)+1,"")</f>
        <v/>
      </c>
      <c r="K124" s="60" t="str">
        <f>IF($M124=K$2,MAX(K$4:K123)+1,"")</f>
        <v/>
      </c>
      <c r="L124" s="206">
        <v>0.354166666666667</v>
      </c>
      <c r="M124" s="206" t="s">
        <v>8</v>
      </c>
      <c r="N124" s="209">
        <v>6.74</v>
      </c>
      <c r="O124" s="209">
        <v>15.83</v>
      </c>
      <c r="P124" s="209">
        <v>2.14</v>
      </c>
      <c r="Q124" s="209">
        <v>19.89</v>
      </c>
      <c r="R124" s="209">
        <v>13.8</v>
      </c>
      <c r="S124" s="209">
        <v>22.46</v>
      </c>
      <c r="T124" s="209">
        <v>19.14</v>
      </c>
      <c r="U124" s="150">
        <f t="shared" si="8"/>
        <v>1.546395</v>
      </c>
      <c r="V124" s="207">
        <v>6.5</v>
      </c>
      <c r="W124" s="215"/>
    </row>
    <row r="125" spans="1:23">
      <c r="A125" s="195">
        <v>122</v>
      </c>
      <c r="B125" s="8">
        <f t="shared" si="9"/>
        <v>43349</v>
      </c>
      <c r="C125" s="199">
        <f t="shared" si="10"/>
        <v>0.0416666666666667</v>
      </c>
      <c r="D125" s="7" t="str">
        <f t="shared" si="6"/>
        <v>夜班</v>
      </c>
      <c r="E125" s="196" t="str">
        <f t="shared" si="7"/>
        <v>丙</v>
      </c>
      <c r="F125" s="196">
        <f>SUMPRODUCT((考核汇总!$A$4:$A$1185=质量日常跟踪表!B125)*(考核汇总!$B$4:$B$1185=质量日常跟踪表!D125),考核汇总!$C$4:$C$1185)</f>
        <v>3</v>
      </c>
      <c r="G125" s="198">
        <f t="shared" si="11"/>
        <v>43349.0416666664</v>
      </c>
      <c r="H125" s="60" t="str">
        <f>IF($M125=H$2,MAX(H$4:H124)+1,"")</f>
        <v/>
      </c>
      <c r="I125" s="60">
        <f>IF($M125=I$2,MAX(I$4:I124)+1,"")</f>
        <v>9</v>
      </c>
      <c r="J125" s="60" t="str">
        <f>IF($M125=J$2,MAX(J$4:J124)+1,"")</f>
        <v/>
      </c>
      <c r="K125" s="60" t="str">
        <f>IF($M125=K$2,MAX(K$4:K124)+1,"")</f>
        <v/>
      </c>
      <c r="L125" s="206">
        <v>0.354166666666667</v>
      </c>
      <c r="M125" s="206" t="s">
        <v>9</v>
      </c>
      <c r="N125" s="209">
        <v>8.52</v>
      </c>
      <c r="O125" s="209">
        <v>16.61</v>
      </c>
      <c r="P125" s="209">
        <v>2.48</v>
      </c>
      <c r="Q125" s="209">
        <v>20.94</v>
      </c>
      <c r="R125" s="209">
        <v>14.02</v>
      </c>
      <c r="S125" s="209">
        <v>19.09</v>
      </c>
      <c r="T125" s="209">
        <v>18.34</v>
      </c>
      <c r="U125" s="150">
        <f t="shared" si="8"/>
        <v>1.6795425</v>
      </c>
      <c r="V125" s="207">
        <v>7.3</v>
      </c>
      <c r="W125" s="215"/>
    </row>
    <row r="126" spans="1:23">
      <c r="A126" s="195">
        <v>123</v>
      </c>
      <c r="B126" s="8">
        <f t="shared" si="9"/>
        <v>43349</v>
      </c>
      <c r="C126" s="199">
        <f t="shared" si="10"/>
        <v>0.0416666666666667</v>
      </c>
      <c r="D126" s="7" t="str">
        <f t="shared" si="6"/>
        <v>夜班</v>
      </c>
      <c r="E126" s="196" t="str">
        <f t="shared" si="7"/>
        <v>丙</v>
      </c>
      <c r="F126" s="196">
        <f>SUMPRODUCT((考核汇总!$A$4:$A$1185=质量日常跟踪表!B126)*(考核汇总!$B$4:$B$1185=质量日常跟踪表!D126),考核汇总!$C$4:$C$1185)</f>
        <v>3</v>
      </c>
      <c r="G126" s="198">
        <f t="shared" si="11"/>
        <v>43349.083333333</v>
      </c>
      <c r="H126" s="60" t="str">
        <f>IF($M126=H$2,MAX(H$4:H125)+1,"")</f>
        <v/>
      </c>
      <c r="I126" s="60" t="str">
        <f>IF($M126=I$2,MAX(I$4:I125)+1,"")</f>
        <v/>
      </c>
      <c r="J126" s="60" t="str">
        <f>IF($M126=J$2,MAX(J$4:J125)+1,"")</f>
        <v/>
      </c>
      <c r="K126" s="60" t="str">
        <f>IF($M126=K$2,MAX(K$4:K125)+1,"")</f>
        <v/>
      </c>
      <c r="L126" s="206"/>
      <c r="M126" s="206"/>
      <c r="N126" s="209"/>
      <c r="O126" s="209"/>
      <c r="P126" s="209"/>
      <c r="Q126" s="209"/>
      <c r="R126" s="209"/>
      <c r="S126" s="209"/>
      <c r="T126" s="209"/>
      <c r="U126" s="150" t="str">
        <f t="shared" si="8"/>
        <v/>
      </c>
      <c r="V126" s="207"/>
      <c r="W126" s="215"/>
    </row>
    <row r="127" spans="1:23">
      <c r="A127" s="195">
        <v>124</v>
      </c>
      <c r="B127" s="8">
        <f t="shared" si="9"/>
        <v>43349</v>
      </c>
      <c r="C127" s="199">
        <f t="shared" si="10"/>
        <v>0.0416666666666667</v>
      </c>
      <c r="D127" s="7" t="str">
        <f t="shared" si="6"/>
        <v>夜班</v>
      </c>
      <c r="E127" s="196" t="str">
        <f t="shared" si="7"/>
        <v>丙</v>
      </c>
      <c r="F127" s="196">
        <f>SUMPRODUCT((考核汇总!$A$4:$A$1185=质量日常跟踪表!B127)*(考核汇总!$B$4:$B$1185=质量日常跟踪表!D127),考核汇总!$C$4:$C$1185)</f>
        <v>3</v>
      </c>
      <c r="G127" s="198">
        <f t="shared" si="11"/>
        <v>43349.1249999997</v>
      </c>
      <c r="H127" s="60" t="str">
        <f>IF($M127=H$2,MAX(H$4:H126)+1,"")</f>
        <v/>
      </c>
      <c r="I127" s="60" t="str">
        <f>IF($M127=I$2,MAX(I$4:I126)+1,"")</f>
        <v/>
      </c>
      <c r="J127" s="60" t="str">
        <f>IF($M127=J$2,MAX(J$4:J126)+1,"")</f>
        <v/>
      </c>
      <c r="K127" s="60" t="str">
        <f>IF($M127=K$2,MAX(K$4:K126)+1,"")</f>
        <v/>
      </c>
      <c r="L127" s="206"/>
      <c r="M127" s="206"/>
      <c r="N127" s="209"/>
      <c r="O127" s="209"/>
      <c r="P127" s="209"/>
      <c r="Q127" s="209"/>
      <c r="R127" s="209"/>
      <c r="S127" s="209"/>
      <c r="T127" s="209"/>
      <c r="U127" s="150" t="str">
        <f t="shared" si="8"/>
        <v/>
      </c>
      <c r="V127" s="207"/>
      <c r="W127" s="215"/>
    </row>
    <row r="128" spans="1:23">
      <c r="A128" s="195">
        <v>125</v>
      </c>
      <c r="B128" s="8">
        <f t="shared" si="9"/>
        <v>43349</v>
      </c>
      <c r="C128" s="199">
        <f t="shared" si="10"/>
        <v>0.0416666666666667</v>
      </c>
      <c r="D128" s="7" t="str">
        <f t="shared" si="6"/>
        <v>夜班</v>
      </c>
      <c r="E128" s="196" t="str">
        <f t="shared" si="7"/>
        <v>丙</v>
      </c>
      <c r="F128" s="196">
        <f>SUMPRODUCT((考核汇总!$A$4:$A$1185=质量日常跟踪表!B128)*(考核汇总!$B$4:$B$1185=质量日常跟踪表!D128),考核汇总!$C$4:$C$1185)</f>
        <v>3</v>
      </c>
      <c r="G128" s="198">
        <f t="shared" si="11"/>
        <v>43349.1666666664</v>
      </c>
      <c r="H128" s="60" t="str">
        <f>IF($M128=H$2,MAX(H$4:H127)+1,"")</f>
        <v/>
      </c>
      <c r="I128" s="60" t="str">
        <f>IF($M128=I$2,MAX(I$4:I127)+1,"")</f>
        <v/>
      </c>
      <c r="J128" s="60" t="str">
        <f>IF($M128=J$2,MAX(J$4:J127)+1,"")</f>
        <v/>
      </c>
      <c r="K128" s="60" t="str">
        <f>IF($M128=K$2,MAX(K$4:K127)+1,"")</f>
        <v/>
      </c>
      <c r="L128" s="206"/>
      <c r="M128" s="206"/>
      <c r="N128" s="209"/>
      <c r="O128" s="209"/>
      <c r="P128" s="209"/>
      <c r="Q128" s="209"/>
      <c r="R128" s="209"/>
      <c r="S128" s="209"/>
      <c r="T128" s="209"/>
      <c r="U128" s="150" t="str">
        <f t="shared" si="8"/>
        <v/>
      </c>
      <c r="V128" s="207"/>
      <c r="W128" s="215"/>
    </row>
    <row r="129" spans="1:23">
      <c r="A129" s="195">
        <v>126</v>
      </c>
      <c r="B129" s="8">
        <f t="shared" si="9"/>
        <v>43349</v>
      </c>
      <c r="C129" s="199">
        <f t="shared" si="10"/>
        <v>0.0416666666666667</v>
      </c>
      <c r="D129" s="7" t="str">
        <f t="shared" si="6"/>
        <v>夜班</v>
      </c>
      <c r="E129" s="196" t="str">
        <f t="shared" si="7"/>
        <v>丙</v>
      </c>
      <c r="F129" s="196">
        <f>SUMPRODUCT((考核汇总!$A$4:$A$1185=质量日常跟踪表!B129)*(考核汇总!$B$4:$B$1185=质量日常跟踪表!D129),考核汇总!$C$4:$C$1185)</f>
        <v>3</v>
      </c>
      <c r="G129" s="198">
        <f t="shared" si="11"/>
        <v>43349.208333333</v>
      </c>
      <c r="H129" s="60" t="str">
        <f>IF($M129=H$2,MAX(H$4:H128)+1,"")</f>
        <v/>
      </c>
      <c r="I129" s="60" t="str">
        <f>IF($M129=I$2,MAX(I$4:I128)+1,"")</f>
        <v/>
      </c>
      <c r="J129" s="60" t="str">
        <f>IF($M129=J$2,MAX(J$4:J128)+1,"")</f>
        <v/>
      </c>
      <c r="K129" s="60" t="str">
        <f>IF($M129=K$2,MAX(K$4:K128)+1,"")</f>
        <v/>
      </c>
      <c r="L129" s="206"/>
      <c r="M129" s="206"/>
      <c r="N129" s="209"/>
      <c r="O129" s="209"/>
      <c r="P129" s="209"/>
      <c r="Q129" s="209"/>
      <c r="R129" s="209"/>
      <c r="S129" s="209"/>
      <c r="T129" s="209"/>
      <c r="U129" s="150" t="str">
        <f t="shared" si="8"/>
        <v/>
      </c>
      <c r="V129" s="207"/>
      <c r="W129" s="215"/>
    </row>
    <row r="130" spans="1:23">
      <c r="A130" s="195">
        <v>127</v>
      </c>
      <c r="B130" s="8">
        <f t="shared" si="9"/>
        <v>43349</v>
      </c>
      <c r="C130" s="199">
        <f t="shared" si="10"/>
        <v>0.0416666666666667</v>
      </c>
      <c r="D130" s="7" t="str">
        <f t="shared" si="6"/>
        <v>夜班</v>
      </c>
      <c r="E130" s="196" t="str">
        <f t="shared" si="7"/>
        <v>丙</v>
      </c>
      <c r="F130" s="196">
        <f>SUMPRODUCT((考核汇总!$A$4:$A$1185=质量日常跟踪表!B130)*(考核汇总!$B$4:$B$1185=质量日常跟踪表!D130),考核汇总!$C$4:$C$1185)</f>
        <v>3</v>
      </c>
      <c r="G130" s="198">
        <f t="shared" si="11"/>
        <v>43349.2499999997</v>
      </c>
      <c r="H130" s="60" t="str">
        <f>IF($M130=H$2,MAX(H$4:H129)+1,"")</f>
        <v/>
      </c>
      <c r="I130" s="60" t="str">
        <f>IF($M130=I$2,MAX(I$4:I129)+1,"")</f>
        <v/>
      </c>
      <c r="J130" s="60" t="str">
        <f>IF($M130=J$2,MAX(J$4:J129)+1,"")</f>
        <v/>
      </c>
      <c r="K130" s="60" t="str">
        <f>IF($M130=K$2,MAX(K$4:K129)+1,"")</f>
        <v/>
      </c>
      <c r="L130" s="206"/>
      <c r="M130" s="206"/>
      <c r="N130" s="209"/>
      <c r="O130" s="209"/>
      <c r="P130" s="209"/>
      <c r="Q130" s="209"/>
      <c r="R130" s="209"/>
      <c r="S130" s="209"/>
      <c r="T130" s="209"/>
      <c r="U130" s="150" t="str">
        <f t="shared" si="8"/>
        <v/>
      </c>
      <c r="V130" s="207"/>
      <c r="W130" s="215"/>
    </row>
    <row r="131" spans="1:23">
      <c r="A131" s="195">
        <v>128</v>
      </c>
      <c r="B131" s="8">
        <f t="shared" si="9"/>
        <v>43349</v>
      </c>
      <c r="C131" s="199">
        <f t="shared" si="10"/>
        <v>0.0416666666666667</v>
      </c>
      <c r="D131" s="7" t="str">
        <f t="shared" si="6"/>
        <v>夜班</v>
      </c>
      <c r="E131" s="196" t="str">
        <f t="shared" si="7"/>
        <v>丙</v>
      </c>
      <c r="F131" s="196">
        <f>SUMPRODUCT((考核汇总!$A$4:$A$1185=质量日常跟踪表!B131)*(考核汇总!$B$4:$B$1185=质量日常跟踪表!D131),考核汇总!$C$4:$C$1185)</f>
        <v>3</v>
      </c>
      <c r="G131" s="198">
        <f t="shared" si="11"/>
        <v>43349.2916666664</v>
      </c>
      <c r="H131" s="60" t="str">
        <f>IF($M131=H$2,MAX(H$4:H130)+1,"")</f>
        <v/>
      </c>
      <c r="I131" s="60" t="str">
        <f>IF($M131=I$2,MAX(I$4:I130)+1,"")</f>
        <v/>
      </c>
      <c r="J131" s="60" t="str">
        <f>IF($M131=J$2,MAX(J$4:J130)+1,"")</f>
        <v/>
      </c>
      <c r="K131" s="60" t="str">
        <f>IF($M131=K$2,MAX(K$4:K130)+1,"")</f>
        <v/>
      </c>
      <c r="L131" s="206"/>
      <c r="M131" s="206"/>
      <c r="N131" s="209"/>
      <c r="O131" s="209"/>
      <c r="P131" s="209"/>
      <c r="Q131" s="209"/>
      <c r="R131" s="209"/>
      <c r="S131" s="209"/>
      <c r="T131" s="209"/>
      <c r="U131" s="150" t="str">
        <f t="shared" si="8"/>
        <v/>
      </c>
      <c r="V131" s="207"/>
      <c r="W131" s="215"/>
    </row>
    <row r="132" spans="1:23">
      <c r="A132" s="195">
        <v>129</v>
      </c>
      <c r="B132" s="8">
        <f t="shared" si="9"/>
        <v>43349</v>
      </c>
      <c r="C132" s="199">
        <f t="shared" si="10"/>
        <v>0.0416666666666667</v>
      </c>
      <c r="D132" s="7" t="str">
        <f t="shared" ref="D132:D195" si="12">IF(HOUR(G132)&lt;8,"夜班",IF(HOUR(G132)&lt;16,"白班",IF(HOUR(G132)&lt;24,"中班",0)))</f>
        <v>白班</v>
      </c>
      <c r="E132" s="196" t="str">
        <f t="shared" ref="E132:E195" si="13">IF(F132=1,"甲",IF(F132=2,"乙",IF(F132=3,"丙",IF(F132=4,"丁",""))))</f>
        <v>丁</v>
      </c>
      <c r="F132" s="196">
        <f>SUMPRODUCT((考核汇总!$A$4:$A$1185=质量日常跟踪表!B132)*(考核汇总!$B$4:$B$1185=质量日常跟踪表!D132),考核汇总!$C$4:$C$1185)</f>
        <v>4</v>
      </c>
      <c r="G132" s="198">
        <f t="shared" si="11"/>
        <v>43349.333333333</v>
      </c>
      <c r="H132" s="60">
        <f>IF($M132=H$2,MAX(H$4:H131)+1,"")</f>
        <v>10</v>
      </c>
      <c r="I132" s="60" t="str">
        <f>IF($M132=I$2,MAX(I$4:I131)+1,"")</f>
        <v/>
      </c>
      <c r="J132" s="60" t="str">
        <f>IF($M132=J$2,MAX(J$4:J131)+1,"")</f>
        <v/>
      </c>
      <c r="K132" s="60" t="str">
        <f>IF($M132=K$2,MAX(K$4:K131)+1,"")</f>
        <v/>
      </c>
      <c r="L132" s="206">
        <v>0.645833333333333</v>
      </c>
      <c r="M132" s="206" t="s">
        <v>8</v>
      </c>
      <c r="N132" s="209">
        <v>6.06</v>
      </c>
      <c r="O132" s="209">
        <v>15.2</v>
      </c>
      <c r="P132" s="209">
        <v>2.23</v>
      </c>
      <c r="Q132" s="209">
        <v>19.55</v>
      </c>
      <c r="R132" s="209">
        <v>14.13</v>
      </c>
      <c r="S132" s="209">
        <v>21.25</v>
      </c>
      <c r="T132" s="209">
        <v>21.58</v>
      </c>
      <c r="U132" s="150">
        <f t="shared" ref="U132:U195" si="14">IF(N132="","",(N132*5+O132*4+P132*2.5+Q132*1.5+R132*0.75+S132*0.325+T132*0.25)/100)</f>
        <v>1.4889875</v>
      </c>
      <c r="V132" s="207">
        <v>5.9</v>
      </c>
      <c r="W132" s="215"/>
    </row>
    <row r="133" spans="1:23">
      <c r="A133" s="195">
        <v>130</v>
      </c>
      <c r="B133" s="8">
        <f t="shared" ref="B133:B196" si="15">IF(D133=D132,B132,IF(D133="夜班",B132+1,B132))</f>
        <v>43349</v>
      </c>
      <c r="C133" s="199">
        <f t="shared" ref="C133:C196" si="16">C132</f>
        <v>0.0416666666666667</v>
      </c>
      <c r="D133" s="7" t="str">
        <f t="shared" si="12"/>
        <v>白班</v>
      </c>
      <c r="E133" s="196" t="str">
        <f t="shared" si="13"/>
        <v>丁</v>
      </c>
      <c r="F133" s="196">
        <f>SUMPRODUCT((考核汇总!$A$4:$A$1185=质量日常跟踪表!B133)*(考核汇总!$B$4:$B$1185=质量日常跟踪表!D133),考核汇总!$C$4:$C$1185)</f>
        <v>4</v>
      </c>
      <c r="G133" s="198">
        <f t="shared" ref="G133:G196" si="17">G132+C132</f>
        <v>43349.3749999997</v>
      </c>
      <c r="H133" s="60" t="str">
        <f>IF($M133=H$2,MAX(H$4:H132)+1,"")</f>
        <v/>
      </c>
      <c r="I133" s="60">
        <f>IF($M133=I$2,MAX(I$4:I132)+1,"")</f>
        <v>10</v>
      </c>
      <c r="J133" s="60" t="str">
        <f>IF($M133=J$2,MAX(J$4:J132)+1,"")</f>
        <v/>
      </c>
      <c r="K133" s="60" t="str">
        <f>IF($M133=K$2,MAX(K$4:K132)+1,"")</f>
        <v/>
      </c>
      <c r="L133" s="206">
        <v>0.645833333333333</v>
      </c>
      <c r="M133" s="206" t="s">
        <v>9</v>
      </c>
      <c r="N133" s="209">
        <v>7.58</v>
      </c>
      <c r="O133" s="209">
        <v>15.47</v>
      </c>
      <c r="P133" s="209">
        <v>2.11</v>
      </c>
      <c r="Q133" s="209">
        <v>22</v>
      </c>
      <c r="R133" s="209">
        <v>13.16</v>
      </c>
      <c r="S133" s="209">
        <v>18.21</v>
      </c>
      <c r="T133" s="209">
        <v>21.47</v>
      </c>
      <c r="U133" s="150">
        <f t="shared" si="14"/>
        <v>1.5921075</v>
      </c>
      <c r="V133" s="207">
        <v>5</v>
      </c>
      <c r="W133" s="215"/>
    </row>
    <row r="134" spans="1:23">
      <c r="A134" s="195">
        <v>131</v>
      </c>
      <c r="B134" s="8">
        <f t="shared" si="15"/>
        <v>43349</v>
      </c>
      <c r="C134" s="199">
        <f t="shared" si="16"/>
        <v>0.0416666666666667</v>
      </c>
      <c r="D134" s="7" t="str">
        <f t="shared" si="12"/>
        <v>白班</v>
      </c>
      <c r="E134" s="196" t="str">
        <f t="shared" si="13"/>
        <v>丁</v>
      </c>
      <c r="F134" s="196">
        <f>SUMPRODUCT((考核汇总!$A$4:$A$1185=质量日常跟踪表!B134)*(考核汇总!$B$4:$B$1185=质量日常跟踪表!D134),考核汇总!$C$4:$C$1185)</f>
        <v>4</v>
      </c>
      <c r="G134" s="198">
        <f t="shared" si="17"/>
        <v>43349.4166666664</v>
      </c>
      <c r="H134" s="60" t="str">
        <f>IF($M134=H$2,MAX(H$4:H133)+1,"")</f>
        <v/>
      </c>
      <c r="I134" s="60" t="str">
        <f>IF($M134=I$2,MAX(I$4:I133)+1,"")</f>
        <v/>
      </c>
      <c r="J134" s="60" t="str">
        <f>IF($M134=J$2,MAX(J$4:J133)+1,"")</f>
        <v/>
      </c>
      <c r="K134" s="60" t="str">
        <f>IF($M134=K$2,MAX(K$4:K133)+1,"")</f>
        <v/>
      </c>
      <c r="L134" s="206"/>
      <c r="M134" s="206"/>
      <c r="N134" s="209"/>
      <c r="O134" s="209"/>
      <c r="P134" s="209"/>
      <c r="Q134" s="209"/>
      <c r="R134" s="209"/>
      <c r="S134" s="209"/>
      <c r="T134" s="209"/>
      <c r="U134" s="150" t="str">
        <f t="shared" si="14"/>
        <v/>
      </c>
      <c r="V134" s="207"/>
      <c r="W134" s="215"/>
    </row>
    <row r="135" spans="1:23">
      <c r="A135" s="195">
        <v>132</v>
      </c>
      <c r="B135" s="8">
        <f t="shared" si="15"/>
        <v>43349</v>
      </c>
      <c r="C135" s="199">
        <f t="shared" si="16"/>
        <v>0.0416666666666667</v>
      </c>
      <c r="D135" s="7" t="str">
        <f t="shared" si="12"/>
        <v>白班</v>
      </c>
      <c r="E135" s="196" t="str">
        <f t="shared" si="13"/>
        <v>丁</v>
      </c>
      <c r="F135" s="196">
        <f>SUMPRODUCT((考核汇总!$A$4:$A$1185=质量日常跟踪表!B135)*(考核汇总!$B$4:$B$1185=质量日常跟踪表!D135),考核汇总!$C$4:$C$1185)</f>
        <v>4</v>
      </c>
      <c r="G135" s="198">
        <f t="shared" si="17"/>
        <v>43349.458333333</v>
      </c>
      <c r="H135" s="60" t="str">
        <f>IF($M135=H$2,MAX(H$4:H134)+1,"")</f>
        <v/>
      </c>
      <c r="I135" s="60" t="str">
        <f>IF($M135=I$2,MAX(I$4:I134)+1,"")</f>
        <v/>
      </c>
      <c r="J135" s="60" t="str">
        <f>IF($M135=J$2,MAX(J$4:J134)+1,"")</f>
        <v/>
      </c>
      <c r="K135" s="60" t="str">
        <f>IF($M135=K$2,MAX(K$4:K134)+1,"")</f>
        <v/>
      </c>
      <c r="L135" s="206"/>
      <c r="M135" s="206"/>
      <c r="N135" s="209"/>
      <c r="O135" s="209"/>
      <c r="P135" s="209"/>
      <c r="Q135" s="209"/>
      <c r="R135" s="209"/>
      <c r="S135" s="209"/>
      <c r="T135" s="209"/>
      <c r="U135" s="150" t="str">
        <f t="shared" si="14"/>
        <v/>
      </c>
      <c r="V135" s="207"/>
      <c r="W135" s="215"/>
    </row>
    <row r="136" spans="1:23">
      <c r="A136" s="195">
        <v>133</v>
      </c>
      <c r="B136" s="8">
        <f t="shared" si="15"/>
        <v>43349</v>
      </c>
      <c r="C136" s="199">
        <f t="shared" si="16"/>
        <v>0.0416666666666667</v>
      </c>
      <c r="D136" s="7" t="str">
        <f t="shared" si="12"/>
        <v>白班</v>
      </c>
      <c r="E136" s="196" t="str">
        <f t="shared" si="13"/>
        <v>丁</v>
      </c>
      <c r="F136" s="196">
        <f>SUMPRODUCT((考核汇总!$A$4:$A$1185=质量日常跟踪表!B136)*(考核汇总!$B$4:$B$1185=质量日常跟踪表!D136),考核汇总!$C$4:$C$1185)</f>
        <v>4</v>
      </c>
      <c r="G136" s="198">
        <f t="shared" si="17"/>
        <v>43349.4999999997</v>
      </c>
      <c r="H136" s="60" t="str">
        <f>IF($M136=H$2,MAX(H$4:H135)+1,"")</f>
        <v/>
      </c>
      <c r="I136" s="60" t="str">
        <f>IF($M136=I$2,MAX(I$4:I135)+1,"")</f>
        <v/>
      </c>
      <c r="J136" s="60" t="str">
        <f>IF($M136=J$2,MAX(J$4:J135)+1,"")</f>
        <v/>
      </c>
      <c r="K136" s="60" t="str">
        <f>IF($M136=K$2,MAX(K$4:K135)+1,"")</f>
        <v/>
      </c>
      <c r="L136" s="206"/>
      <c r="M136" s="206"/>
      <c r="N136" s="209"/>
      <c r="O136" s="209"/>
      <c r="P136" s="209"/>
      <c r="Q136" s="209"/>
      <c r="R136" s="209"/>
      <c r="S136" s="209"/>
      <c r="T136" s="209"/>
      <c r="U136" s="150" t="str">
        <f t="shared" si="14"/>
        <v/>
      </c>
      <c r="V136" s="207"/>
      <c r="W136" s="215"/>
    </row>
    <row r="137" spans="1:23">
      <c r="A137" s="195">
        <v>134</v>
      </c>
      <c r="B137" s="8">
        <f t="shared" si="15"/>
        <v>43349</v>
      </c>
      <c r="C137" s="199">
        <f t="shared" si="16"/>
        <v>0.0416666666666667</v>
      </c>
      <c r="D137" s="7" t="str">
        <f t="shared" si="12"/>
        <v>白班</v>
      </c>
      <c r="E137" s="196" t="str">
        <f t="shared" si="13"/>
        <v>丁</v>
      </c>
      <c r="F137" s="196">
        <f>SUMPRODUCT((考核汇总!$A$4:$A$1185=质量日常跟踪表!B137)*(考核汇总!$B$4:$B$1185=质量日常跟踪表!D137),考核汇总!$C$4:$C$1185)</f>
        <v>4</v>
      </c>
      <c r="G137" s="198">
        <f t="shared" si="17"/>
        <v>43349.5416666663</v>
      </c>
      <c r="H137" s="60" t="str">
        <f>IF($M137=H$2,MAX(H$4:H136)+1,"")</f>
        <v/>
      </c>
      <c r="I137" s="60" t="str">
        <f>IF($M137=I$2,MAX(I$4:I136)+1,"")</f>
        <v/>
      </c>
      <c r="J137" s="60" t="str">
        <f>IF($M137=J$2,MAX(J$4:J136)+1,"")</f>
        <v/>
      </c>
      <c r="K137" s="60" t="str">
        <f>IF($M137=K$2,MAX(K$4:K136)+1,"")</f>
        <v/>
      </c>
      <c r="L137" s="206"/>
      <c r="M137" s="206"/>
      <c r="N137" s="209"/>
      <c r="O137" s="209"/>
      <c r="P137" s="209"/>
      <c r="Q137" s="209"/>
      <c r="R137" s="209"/>
      <c r="S137" s="209"/>
      <c r="T137" s="209"/>
      <c r="U137" s="150" t="str">
        <f t="shared" si="14"/>
        <v/>
      </c>
      <c r="V137" s="207"/>
      <c r="W137" s="215"/>
    </row>
    <row r="138" spans="1:23">
      <c r="A138" s="195">
        <v>135</v>
      </c>
      <c r="B138" s="8">
        <f t="shared" si="15"/>
        <v>43349</v>
      </c>
      <c r="C138" s="199">
        <f t="shared" si="16"/>
        <v>0.0416666666666667</v>
      </c>
      <c r="D138" s="7" t="str">
        <f t="shared" si="12"/>
        <v>白班</v>
      </c>
      <c r="E138" s="196" t="str">
        <f t="shared" si="13"/>
        <v>丁</v>
      </c>
      <c r="F138" s="196">
        <f>SUMPRODUCT((考核汇总!$A$4:$A$1185=质量日常跟踪表!B138)*(考核汇总!$B$4:$B$1185=质量日常跟踪表!D138),考核汇总!$C$4:$C$1185)</f>
        <v>4</v>
      </c>
      <c r="G138" s="198">
        <f t="shared" si="17"/>
        <v>43349.583333333</v>
      </c>
      <c r="H138" s="60" t="str">
        <f>IF($M138=H$2,MAX(H$4:H137)+1,"")</f>
        <v/>
      </c>
      <c r="I138" s="60" t="str">
        <f>IF($M138=I$2,MAX(I$4:I137)+1,"")</f>
        <v/>
      </c>
      <c r="J138" s="60" t="str">
        <f>IF($M138=J$2,MAX(J$4:J137)+1,"")</f>
        <v/>
      </c>
      <c r="K138" s="60" t="str">
        <f>IF($M138=K$2,MAX(K$4:K137)+1,"")</f>
        <v/>
      </c>
      <c r="L138" s="206"/>
      <c r="M138" s="206"/>
      <c r="N138" s="209"/>
      <c r="O138" s="209"/>
      <c r="P138" s="209"/>
      <c r="Q138" s="209"/>
      <c r="R138" s="209"/>
      <c r="S138" s="209"/>
      <c r="T138" s="209"/>
      <c r="U138" s="150" t="str">
        <f t="shared" si="14"/>
        <v/>
      </c>
      <c r="V138" s="207"/>
      <c r="W138" s="215"/>
    </row>
    <row r="139" spans="1:23">
      <c r="A139" s="195">
        <v>136</v>
      </c>
      <c r="B139" s="8">
        <f t="shared" si="15"/>
        <v>43349</v>
      </c>
      <c r="C139" s="199">
        <f t="shared" si="16"/>
        <v>0.0416666666666667</v>
      </c>
      <c r="D139" s="7" t="str">
        <f t="shared" si="12"/>
        <v>白班</v>
      </c>
      <c r="E139" s="196" t="str">
        <f t="shared" si="13"/>
        <v>丁</v>
      </c>
      <c r="F139" s="196">
        <f>SUMPRODUCT((考核汇总!$A$4:$A$1185=质量日常跟踪表!B139)*(考核汇总!$B$4:$B$1185=质量日常跟踪表!D139),考核汇总!$C$4:$C$1185)</f>
        <v>4</v>
      </c>
      <c r="G139" s="198">
        <f t="shared" si="17"/>
        <v>43349.6249999997</v>
      </c>
      <c r="H139" s="60" t="str">
        <f>IF($M139=H$2,MAX(H$4:H138)+1,"")</f>
        <v/>
      </c>
      <c r="I139" s="60" t="str">
        <f>IF($M139=I$2,MAX(I$4:I138)+1,"")</f>
        <v/>
      </c>
      <c r="J139" s="60" t="str">
        <f>IF($M139=J$2,MAX(J$4:J138)+1,"")</f>
        <v/>
      </c>
      <c r="K139" s="60" t="str">
        <f>IF($M139=K$2,MAX(K$4:K138)+1,"")</f>
        <v/>
      </c>
      <c r="L139" s="206"/>
      <c r="M139" s="206"/>
      <c r="N139" s="209"/>
      <c r="O139" s="209"/>
      <c r="P139" s="209"/>
      <c r="Q139" s="209"/>
      <c r="R139" s="209"/>
      <c r="S139" s="209"/>
      <c r="T139" s="209"/>
      <c r="U139" s="150" t="str">
        <f t="shared" si="14"/>
        <v/>
      </c>
      <c r="V139" s="207"/>
      <c r="W139" s="215"/>
    </row>
    <row r="140" spans="1:23">
      <c r="A140" s="195">
        <v>137</v>
      </c>
      <c r="B140" s="8">
        <f t="shared" si="15"/>
        <v>43349</v>
      </c>
      <c r="C140" s="199">
        <f t="shared" si="16"/>
        <v>0.0416666666666667</v>
      </c>
      <c r="D140" s="7" t="str">
        <f t="shared" si="12"/>
        <v>中班</v>
      </c>
      <c r="E140" s="196" t="str">
        <f t="shared" si="13"/>
        <v>甲</v>
      </c>
      <c r="F140" s="196">
        <f>SUMPRODUCT((考核汇总!$A$4:$A$1185=质量日常跟踪表!B140)*(考核汇总!$B$4:$B$1185=质量日常跟踪表!D140),考核汇总!$C$4:$C$1185)</f>
        <v>1</v>
      </c>
      <c r="G140" s="198">
        <f t="shared" si="17"/>
        <v>43349.6666666663</v>
      </c>
      <c r="H140" s="60" t="str">
        <f>IF($M140=H$2,MAX(H$4:H139)+1,"")</f>
        <v/>
      </c>
      <c r="I140" s="60" t="str">
        <f>IF($M140=I$2,MAX(I$4:I139)+1,"")</f>
        <v/>
      </c>
      <c r="J140" s="60" t="str">
        <f>IF($M140=J$2,MAX(J$4:J139)+1,"")</f>
        <v/>
      </c>
      <c r="K140" s="60" t="str">
        <f>IF($M140=K$2,MAX(K$4:K139)+1,"")</f>
        <v/>
      </c>
      <c r="L140" s="206"/>
      <c r="M140" s="206"/>
      <c r="N140" s="209"/>
      <c r="O140" s="209"/>
      <c r="P140" s="209"/>
      <c r="Q140" s="209"/>
      <c r="R140" s="209"/>
      <c r="S140" s="209"/>
      <c r="T140" s="209"/>
      <c r="U140" s="150" t="str">
        <f t="shared" si="14"/>
        <v/>
      </c>
      <c r="V140" s="207"/>
      <c r="W140" s="215"/>
    </row>
    <row r="141" spans="1:23">
      <c r="A141" s="195">
        <v>138</v>
      </c>
      <c r="B141" s="8">
        <f t="shared" si="15"/>
        <v>43349</v>
      </c>
      <c r="C141" s="199">
        <f t="shared" si="16"/>
        <v>0.0416666666666667</v>
      </c>
      <c r="D141" s="7" t="str">
        <f t="shared" si="12"/>
        <v>中班</v>
      </c>
      <c r="E141" s="196" t="str">
        <f t="shared" si="13"/>
        <v>甲</v>
      </c>
      <c r="F141" s="196">
        <f>SUMPRODUCT((考核汇总!$A$4:$A$1185=质量日常跟踪表!B141)*(考核汇总!$B$4:$B$1185=质量日常跟踪表!D141),考核汇总!$C$4:$C$1185)</f>
        <v>1</v>
      </c>
      <c r="G141" s="198">
        <f t="shared" si="17"/>
        <v>43349.708333333</v>
      </c>
      <c r="H141" s="60" t="str">
        <f>IF($M141=H$2,MAX(H$4:H140)+1,"")</f>
        <v/>
      </c>
      <c r="I141" s="60" t="str">
        <f>IF($M141=I$2,MAX(I$4:I140)+1,"")</f>
        <v/>
      </c>
      <c r="J141" s="60" t="str">
        <f>IF($M141=J$2,MAX(J$4:J140)+1,"")</f>
        <v/>
      </c>
      <c r="K141" s="60" t="str">
        <f>IF($M141=K$2,MAX(K$4:K140)+1,"")</f>
        <v/>
      </c>
      <c r="L141" s="206"/>
      <c r="M141" s="206"/>
      <c r="N141" s="209"/>
      <c r="O141" s="209"/>
      <c r="P141" s="209"/>
      <c r="Q141" s="209"/>
      <c r="R141" s="209"/>
      <c r="S141" s="209"/>
      <c r="T141" s="209"/>
      <c r="U141" s="150" t="str">
        <f t="shared" si="14"/>
        <v/>
      </c>
      <c r="V141" s="207"/>
      <c r="W141" s="215"/>
    </row>
    <row r="142" spans="1:23">
      <c r="A142" s="195">
        <v>139</v>
      </c>
      <c r="B142" s="8">
        <f t="shared" si="15"/>
        <v>43349</v>
      </c>
      <c r="C142" s="199">
        <f t="shared" si="16"/>
        <v>0.0416666666666667</v>
      </c>
      <c r="D142" s="7" t="str">
        <f t="shared" si="12"/>
        <v>中班</v>
      </c>
      <c r="E142" s="196" t="str">
        <f t="shared" si="13"/>
        <v>甲</v>
      </c>
      <c r="F142" s="196">
        <f>SUMPRODUCT((考核汇总!$A$4:$A$1185=质量日常跟踪表!B142)*(考核汇总!$B$4:$B$1185=质量日常跟踪表!D142),考核汇总!$C$4:$C$1185)</f>
        <v>1</v>
      </c>
      <c r="G142" s="198">
        <f t="shared" si="17"/>
        <v>43349.7499999997</v>
      </c>
      <c r="H142" s="60" t="str">
        <f>IF($M142=H$2,MAX(H$4:H141)+1,"")</f>
        <v/>
      </c>
      <c r="I142" s="60" t="str">
        <f>IF($M142=I$2,MAX(I$4:I141)+1,"")</f>
        <v/>
      </c>
      <c r="J142" s="60" t="str">
        <f>IF($M142=J$2,MAX(J$4:J141)+1,"")</f>
        <v/>
      </c>
      <c r="K142" s="60" t="str">
        <f>IF($M142=K$2,MAX(K$4:K141)+1,"")</f>
        <v/>
      </c>
      <c r="L142" s="206"/>
      <c r="M142" s="206"/>
      <c r="N142" s="209"/>
      <c r="O142" s="209"/>
      <c r="P142" s="209"/>
      <c r="Q142" s="209"/>
      <c r="R142" s="209"/>
      <c r="S142" s="209"/>
      <c r="T142" s="209"/>
      <c r="U142" s="150" t="str">
        <f t="shared" si="14"/>
        <v/>
      </c>
      <c r="V142" s="207"/>
      <c r="W142" s="215"/>
    </row>
    <row r="143" spans="1:23">
      <c r="A143" s="195">
        <v>140</v>
      </c>
      <c r="B143" s="8">
        <f t="shared" si="15"/>
        <v>43349</v>
      </c>
      <c r="C143" s="199">
        <f t="shared" si="16"/>
        <v>0.0416666666666667</v>
      </c>
      <c r="D143" s="7" t="str">
        <f t="shared" si="12"/>
        <v>中班</v>
      </c>
      <c r="E143" s="196" t="str">
        <f t="shared" si="13"/>
        <v>甲</v>
      </c>
      <c r="F143" s="196">
        <f>SUMPRODUCT((考核汇总!$A$4:$A$1185=质量日常跟踪表!B143)*(考核汇总!$B$4:$B$1185=质量日常跟踪表!D143),考核汇总!$C$4:$C$1185)</f>
        <v>1</v>
      </c>
      <c r="G143" s="198">
        <f t="shared" si="17"/>
        <v>43349.7916666663</v>
      </c>
      <c r="H143" s="60" t="str">
        <f>IF($M143=H$2,MAX(H$4:H142)+1,"")</f>
        <v/>
      </c>
      <c r="I143" s="60" t="str">
        <f>IF($M143=I$2,MAX(I$4:I142)+1,"")</f>
        <v/>
      </c>
      <c r="J143" s="60" t="str">
        <f>IF($M143=J$2,MAX(J$4:J142)+1,"")</f>
        <v/>
      </c>
      <c r="K143" s="60" t="str">
        <f>IF($M143=K$2,MAX(K$4:K142)+1,"")</f>
        <v/>
      </c>
      <c r="L143" s="206"/>
      <c r="M143" s="206"/>
      <c r="N143" s="209"/>
      <c r="O143" s="209"/>
      <c r="P143" s="209"/>
      <c r="Q143" s="209"/>
      <c r="R143" s="209"/>
      <c r="S143" s="209"/>
      <c r="T143" s="209"/>
      <c r="U143" s="150" t="str">
        <f t="shared" si="14"/>
        <v/>
      </c>
      <c r="V143" s="207"/>
      <c r="W143" s="215"/>
    </row>
    <row r="144" spans="1:23">
      <c r="A144" s="195">
        <v>141</v>
      </c>
      <c r="B144" s="8">
        <f t="shared" si="15"/>
        <v>43349</v>
      </c>
      <c r="C144" s="199">
        <f t="shared" si="16"/>
        <v>0.0416666666666667</v>
      </c>
      <c r="D144" s="7" t="str">
        <f t="shared" si="12"/>
        <v>中班</v>
      </c>
      <c r="E144" s="196" t="str">
        <f t="shared" si="13"/>
        <v>甲</v>
      </c>
      <c r="F144" s="196">
        <f>SUMPRODUCT((考核汇总!$A$4:$A$1185=质量日常跟踪表!B144)*(考核汇总!$B$4:$B$1185=质量日常跟踪表!D144),考核汇总!$C$4:$C$1185)</f>
        <v>1</v>
      </c>
      <c r="G144" s="198">
        <f t="shared" si="17"/>
        <v>43349.833333333</v>
      </c>
      <c r="H144" s="60" t="str">
        <f>IF($M144=H$2,MAX(H$4:H143)+1,"")</f>
        <v/>
      </c>
      <c r="I144" s="60" t="str">
        <f>IF($M144=I$2,MAX(I$4:I143)+1,"")</f>
        <v/>
      </c>
      <c r="J144" s="60" t="str">
        <f>IF($M144=J$2,MAX(J$4:J143)+1,"")</f>
        <v/>
      </c>
      <c r="K144" s="60" t="str">
        <f>IF($M144=K$2,MAX(K$4:K143)+1,"")</f>
        <v/>
      </c>
      <c r="L144" s="206"/>
      <c r="M144" s="206"/>
      <c r="N144" s="209"/>
      <c r="O144" s="209"/>
      <c r="P144" s="209"/>
      <c r="Q144" s="209"/>
      <c r="R144" s="209"/>
      <c r="S144" s="209"/>
      <c r="T144" s="209"/>
      <c r="U144" s="150" t="str">
        <f t="shared" si="14"/>
        <v/>
      </c>
      <c r="V144" s="207"/>
      <c r="W144" s="215"/>
    </row>
    <row r="145" spans="1:23">
      <c r="A145" s="195">
        <v>142</v>
      </c>
      <c r="B145" s="8">
        <f t="shared" si="15"/>
        <v>43349</v>
      </c>
      <c r="C145" s="199">
        <f t="shared" si="16"/>
        <v>0.0416666666666667</v>
      </c>
      <c r="D145" s="7" t="str">
        <f t="shared" si="12"/>
        <v>中班</v>
      </c>
      <c r="E145" s="196" t="str">
        <f t="shared" si="13"/>
        <v>甲</v>
      </c>
      <c r="F145" s="196">
        <f>SUMPRODUCT((考核汇总!$A$4:$A$1185=质量日常跟踪表!B145)*(考核汇总!$B$4:$B$1185=质量日常跟踪表!D145),考核汇总!$C$4:$C$1185)</f>
        <v>1</v>
      </c>
      <c r="G145" s="198">
        <f t="shared" si="17"/>
        <v>43349.8749999997</v>
      </c>
      <c r="H145" s="60" t="str">
        <f>IF($M145=H$2,MAX(H$4:H144)+1,"")</f>
        <v/>
      </c>
      <c r="I145" s="60" t="str">
        <f>IF($M145=I$2,MAX(I$4:I144)+1,"")</f>
        <v/>
      </c>
      <c r="J145" s="60" t="str">
        <f>IF($M145=J$2,MAX(J$4:J144)+1,"")</f>
        <v/>
      </c>
      <c r="K145" s="60" t="str">
        <f>IF($M145=K$2,MAX(K$4:K144)+1,"")</f>
        <v/>
      </c>
      <c r="L145" s="206"/>
      <c r="M145" s="206"/>
      <c r="N145" s="209"/>
      <c r="O145" s="209"/>
      <c r="P145" s="209"/>
      <c r="Q145" s="209"/>
      <c r="R145" s="209"/>
      <c r="S145" s="209"/>
      <c r="T145" s="209"/>
      <c r="U145" s="150" t="str">
        <f t="shared" si="14"/>
        <v/>
      </c>
      <c r="V145" s="207"/>
      <c r="W145" s="215"/>
    </row>
    <row r="146" spans="1:23">
      <c r="A146" s="195">
        <v>143</v>
      </c>
      <c r="B146" s="8">
        <f t="shared" si="15"/>
        <v>43349</v>
      </c>
      <c r="C146" s="199">
        <f t="shared" si="16"/>
        <v>0.0416666666666667</v>
      </c>
      <c r="D146" s="7" t="str">
        <f t="shared" si="12"/>
        <v>中班</v>
      </c>
      <c r="E146" s="196" t="str">
        <f t="shared" si="13"/>
        <v>甲</v>
      </c>
      <c r="F146" s="196">
        <f>SUMPRODUCT((考核汇总!$A$4:$A$1185=质量日常跟踪表!B146)*(考核汇总!$B$4:$B$1185=质量日常跟踪表!D146),考核汇总!$C$4:$C$1185)</f>
        <v>1</v>
      </c>
      <c r="G146" s="198">
        <f t="shared" si="17"/>
        <v>43349.9166666663</v>
      </c>
      <c r="H146" s="60" t="str">
        <f>IF($M146=H$2,MAX(H$4:H145)+1,"")</f>
        <v/>
      </c>
      <c r="I146" s="60" t="str">
        <f>IF($M146=I$2,MAX(I$4:I145)+1,"")</f>
        <v/>
      </c>
      <c r="J146" s="60" t="str">
        <f>IF($M146=J$2,MAX(J$4:J145)+1,"")</f>
        <v/>
      </c>
      <c r="K146" s="60" t="str">
        <f>IF($M146=K$2,MAX(K$4:K145)+1,"")</f>
        <v/>
      </c>
      <c r="L146" s="206"/>
      <c r="M146" s="206"/>
      <c r="N146" s="209"/>
      <c r="O146" s="209"/>
      <c r="P146" s="209"/>
      <c r="Q146" s="209"/>
      <c r="R146" s="209"/>
      <c r="S146" s="209"/>
      <c r="T146" s="209"/>
      <c r="U146" s="150" t="str">
        <f t="shared" si="14"/>
        <v/>
      </c>
      <c r="V146" s="207"/>
      <c r="W146" s="215"/>
    </row>
    <row r="147" spans="1:23">
      <c r="A147" s="195">
        <v>144</v>
      </c>
      <c r="B147" s="8">
        <f t="shared" si="15"/>
        <v>43349</v>
      </c>
      <c r="C147" s="199">
        <f t="shared" si="16"/>
        <v>0.0416666666666667</v>
      </c>
      <c r="D147" s="7" t="str">
        <f t="shared" si="12"/>
        <v>中班</v>
      </c>
      <c r="E147" s="196" t="str">
        <f t="shared" si="13"/>
        <v>甲</v>
      </c>
      <c r="F147" s="196">
        <f>SUMPRODUCT((考核汇总!$A$4:$A$1185=质量日常跟踪表!B147)*(考核汇总!$B$4:$B$1185=质量日常跟踪表!D147),考核汇总!$C$4:$C$1185)</f>
        <v>1</v>
      </c>
      <c r="G147" s="198">
        <f t="shared" si="17"/>
        <v>43349.958333333</v>
      </c>
      <c r="H147" s="60" t="str">
        <f>IF($M147=H$2,MAX(H$4:H146)+1,"")</f>
        <v/>
      </c>
      <c r="I147" s="60" t="str">
        <f>IF($M147=I$2,MAX(I$4:I146)+1,"")</f>
        <v/>
      </c>
      <c r="J147" s="60" t="str">
        <f>IF($M147=J$2,MAX(J$4:J146)+1,"")</f>
        <v/>
      </c>
      <c r="K147" s="60" t="str">
        <f>IF($M147=K$2,MAX(K$4:K146)+1,"")</f>
        <v/>
      </c>
      <c r="L147" s="206"/>
      <c r="M147" s="206"/>
      <c r="N147" s="209"/>
      <c r="O147" s="209"/>
      <c r="P147" s="209"/>
      <c r="Q147" s="209"/>
      <c r="R147" s="209"/>
      <c r="S147" s="209"/>
      <c r="T147" s="209"/>
      <c r="U147" s="150" t="str">
        <f t="shared" si="14"/>
        <v/>
      </c>
      <c r="V147" s="207"/>
      <c r="W147" s="215"/>
    </row>
    <row r="148" spans="1:23">
      <c r="A148" s="195">
        <v>145</v>
      </c>
      <c r="B148" s="8">
        <f t="shared" si="15"/>
        <v>43350</v>
      </c>
      <c r="C148" s="199">
        <f t="shared" si="16"/>
        <v>0.0416666666666667</v>
      </c>
      <c r="D148" s="7" t="str">
        <f t="shared" si="12"/>
        <v>夜班</v>
      </c>
      <c r="E148" s="196" t="str">
        <f t="shared" si="13"/>
        <v>丙</v>
      </c>
      <c r="F148" s="196">
        <f>SUMPRODUCT((考核汇总!$A$4:$A$1185=质量日常跟踪表!B148)*(考核汇总!$B$4:$B$1185=质量日常跟踪表!D148),考核汇总!$C$4:$C$1185)</f>
        <v>3</v>
      </c>
      <c r="G148" s="198">
        <f t="shared" si="17"/>
        <v>43349.9999999997</v>
      </c>
      <c r="H148" s="60">
        <f>IF($M148=H$2,MAX(H$4:H147)+1,"")</f>
        <v>11</v>
      </c>
      <c r="I148" s="60" t="str">
        <f>IF($M148=I$2,MAX(I$4:I147)+1,"")</f>
        <v/>
      </c>
      <c r="J148" s="60" t="str">
        <f>IF($M148=J$2,MAX(J$4:J147)+1,"")</f>
        <v/>
      </c>
      <c r="K148" s="60" t="str">
        <f>IF($M148=K$2,MAX(K$4:K147)+1,"")</f>
        <v/>
      </c>
      <c r="L148" s="206">
        <v>0.354166666666667</v>
      </c>
      <c r="M148" s="206" t="s">
        <v>8</v>
      </c>
      <c r="N148" s="209">
        <v>7.85</v>
      </c>
      <c r="O148" s="209">
        <v>15.04</v>
      </c>
      <c r="P148" s="209">
        <v>2.1</v>
      </c>
      <c r="Q148" s="209">
        <v>19.25</v>
      </c>
      <c r="R148" s="209">
        <v>12.83</v>
      </c>
      <c r="S148" s="209">
        <v>20.24</v>
      </c>
      <c r="T148" s="209">
        <v>22.69</v>
      </c>
      <c r="U148" s="150">
        <f t="shared" si="14"/>
        <v>1.55408</v>
      </c>
      <c r="V148" s="207">
        <v>9.6</v>
      </c>
      <c r="W148" s="215" t="s">
        <v>30</v>
      </c>
    </row>
    <row r="149" spans="1:23">
      <c r="A149" s="195">
        <v>146</v>
      </c>
      <c r="B149" s="8">
        <f t="shared" si="15"/>
        <v>43350</v>
      </c>
      <c r="C149" s="199">
        <f t="shared" si="16"/>
        <v>0.0416666666666667</v>
      </c>
      <c r="D149" s="7" t="str">
        <f t="shared" si="12"/>
        <v>夜班</v>
      </c>
      <c r="E149" s="196" t="str">
        <f t="shared" si="13"/>
        <v>丙</v>
      </c>
      <c r="F149" s="196">
        <f>SUMPRODUCT((考核汇总!$A$4:$A$1185=质量日常跟踪表!B149)*(考核汇总!$B$4:$B$1185=质量日常跟踪表!D149),考核汇总!$C$4:$C$1185)</f>
        <v>3</v>
      </c>
      <c r="G149" s="198">
        <f t="shared" si="17"/>
        <v>43350.0416666663</v>
      </c>
      <c r="H149" s="60" t="str">
        <f>IF($M149=H$2,MAX(H$4:H148)+1,"")</f>
        <v/>
      </c>
      <c r="I149" s="60">
        <f>IF($M149=I$2,MAX(I$4:I148)+1,"")</f>
        <v>11</v>
      </c>
      <c r="J149" s="60" t="str">
        <f>IF($M149=J$2,MAX(J$4:J148)+1,"")</f>
        <v/>
      </c>
      <c r="K149" s="60" t="str">
        <f>IF($M149=K$2,MAX(K$4:K148)+1,"")</f>
        <v/>
      </c>
      <c r="L149" s="206">
        <v>0.354166666666667</v>
      </c>
      <c r="M149" s="206" t="s">
        <v>9</v>
      </c>
      <c r="N149" s="209">
        <v>9.23</v>
      </c>
      <c r="O149" s="209">
        <v>16.61</v>
      </c>
      <c r="P149" s="209">
        <v>2.39</v>
      </c>
      <c r="Q149" s="209">
        <v>18.35</v>
      </c>
      <c r="R149" s="209">
        <v>13.14</v>
      </c>
      <c r="S149" s="209">
        <v>18.78</v>
      </c>
      <c r="T149" s="209">
        <v>21.5</v>
      </c>
      <c r="U149" s="150">
        <f t="shared" si="14"/>
        <v>1.674235</v>
      </c>
      <c r="V149" s="207">
        <v>7.9</v>
      </c>
      <c r="W149" s="215" t="s">
        <v>31</v>
      </c>
    </row>
    <row r="150" spans="1:23">
      <c r="A150" s="195">
        <v>147</v>
      </c>
      <c r="B150" s="8">
        <f t="shared" si="15"/>
        <v>43350</v>
      </c>
      <c r="C150" s="199">
        <f t="shared" si="16"/>
        <v>0.0416666666666667</v>
      </c>
      <c r="D150" s="7" t="str">
        <f t="shared" si="12"/>
        <v>夜班</v>
      </c>
      <c r="E150" s="196" t="str">
        <f t="shared" si="13"/>
        <v>丙</v>
      </c>
      <c r="F150" s="196">
        <f>SUMPRODUCT((考核汇总!$A$4:$A$1185=质量日常跟踪表!B150)*(考核汇总!$B$4:$B$1185=质量日常跟踪表!D150),考核汇总!$C$4:$C$1185)</f>
        <v>3</v>
      </c>
      <c r="G150" s="198">
        <f t="shared" si="17"/>
        <v>43350.083333333</v>
      </c>
      <c r="H150" s="60" t="str">
        <f>IF($M150=H$2,MAX(H$4:H149)+1,"")</f>
        <v/>
      </c>
      <c r="I150" s="60" t="str">
        <f>IF($M150=I$2,MAX(I$4:I149)+1,"")</f>
        <v/>
      </c>
      <c r="J150" s="60" t="str">
        <f>IF($M150=J$2,MAX(J$4:J149)+1,"")</f>
        <v/>
      </c>
      <c r="K150" s="60" t="str">
        <f>IF($M150=K$2,MAX(K$4:K149)+1,"")</f>
        <v/>
      </c>
      <c r="L150" s="206"/>
      <c r="M150" s="206"/>
      <c r="N150" s="209"/>
      <c r="O150" s="209"/>
      <c r="P150" s="209"/>
      <c r="Q150" s="209"/>
      <c r="R150" s="209"/>
      <c r="S150" s="209"/>
      <c r="T150" s="209"/>
      <c r="U150" s="150" t="str">
        <f t="shared" si="14"/>
        <v/>
      </c>
      <c r="V150" s="207"/>
      <c r="W150" s="215"/>
    </row>
    <row r="151" spans="1:23">
      <c r="A151" s="195">
        <v>148</v>
      </c>
      <c r="B151" s="8">
        <f t="shared" si="15"/>
        <v>43350</v>
      </c>
      <c r="C151" s="199">
        <f t="shared" si="16"/>
        <v>0.0416666666666667</v>
      </c>
      <c r="D151" s="7" t="str">
        <f t="shared" si="12"/>
        <v>夜班</v>
      </c>
      <c r="E151" s="196" t="str">
        <f t="shared" si="13"/>
        <v>丙</v>
      </c>
      <c r="F151" s="196">
        <f>SUMPRODUCT((考核汇总!$A$4:$A$1185=质量日常跟踪表!B151)*(考核汇总!$B$4:$B$1185=质量日常跟踪表!D151),考核汇总!$C$4:$C$1185)</f>
        <v>3</v>
      </c>
      <c r="G151" s="198">
        <f t="shared" si="17"/>
        <v>43350.1249999996</v>
      </c>
      <c r="H151" s="60" t="str">
        <f>IF($M151=H$2,MAX(H$4:H150)+1,"")</f>
        <v/>
      </c>
      <c r="I151" s="60" t="str">
        <f>IF($M151=I$2,MAX(I$4:I150)+1,"")</f>
        <v/>
      </c>
      <c r="J151" s="60" t="str">
        <f>IF($M151=J$2,MAX(J$4:J150)+1,"")</f>
        <v/>
      </c>
      <c r="K151" s="60" t="str">
        <f>IF($M151=K$2,MAX(K$4:K150)+1,"")</f>
        <v/>
      </c>
      <c r="L151" s="206"/>
      <c r="M151" s="206"/>
      <c r="N151" s="209"/>
      <c r="O151" s="209"/>
      <c r="P151" s="209"/>
      <c r="Q151" s="209"/>
      <c r="R151" s="209"/>
      <c r="S151" s="209"/>
      <c r="T151" s="209"/>
      <c r="U151" s="150" t="str">
        <f t="shared" si="14"/>
        <v/>
      </c>
      <c r="V151" s="207"/>
      <c r="W151" s="215"/>
    </row>
    <row r="152" spans="1:23">
      <c r="A152" s="195">
        <v>149</v>
      </c>
      <c r="B152" s="8">
        <f t="shared" si="15"/>
        <v>43350</v>
      </c>
      <c r="C152" s="199">
        <f t="shared" si="16"/>
        <v>0.0416666666666667</v>
      </c>
      <c r="D152" s="7" t="str">
        <f t="shared" si="12"/>
        <v>夜班</v>
      </c>
      <c r="E152" s="196" t="str">
        <f t="shared" si="13"/>
        <v>丙</v>
      </c>
      <c r="F152" s="196">
        <f>SUMPRODUCT((考核汇总!$A$4:$A$1185=质量日常跟踪表!B152)*(考核汇总!$B$4:$B$1185=质量日常跟踪表!D152),考核汇总!$C$4:$C$1185)</f>
        <v>3</v>
      </c>
      <c r="G152" s="198">
        <f t="shared" si="17"/>
        <v>43350.1666666663</v>
      </c>
      <c r="H152" s="60" t="str">
        <f>IF($M152=H$2,MAX(H$4:H151)+1,"")</f>
        <v/>
      </c>
      <c r="I152" s="60" t="str">
        <f>IF($M152=I$2,MAX(I$4:I151)+1,"")</f>
        <v/>
      </c>
      <c r="J152" s="60" t="str">
        <f>IF($M152=J$2,MAX(J$4:J151)+1,"")</f>
        <v/>
      </c>
      <c r="K152" s="60" t="str">
        <f>IF($M152=K$2,MAX(K$4:K151)+1,"")</f>
        <v/>
      </c>
      <c r="L152" s="206"/>
      <c r="M152" s="206"/>
      <c r="N152" s="209"/>
      <c r="O152" s="209"/>
      <c r="P152" s="209"/>
      <c r="Q152" s="209"/>
      <c r="R152" s="209"/>
      <c r="S152" s="209"/>
      <c r="T152" s="209"/>
      <c r="U152" s="150" t="str">
        <f t="shared" si="14"/>
        <v/>
      </c>
      <c r="V152" s="207"/>
      <c r="W152" s="215"/>
    </row>
    <row r="153" spans="1:23">
      <c r="A153" s="195">
        <v>150</v>
      </c>
      <c r="B153" s="8">
        <f t="shared" si="15"/>
        <v>43350</v>
      </c>
      <c r="C153" s="199">
        <f t="shared" si="16"/>
        <v>0.0416666666666667</v>
      </c>
      <c r="D153" s="7" t="str">
        <f t="shared" si="12"/>
        <v>夜班</v>
      </c>
      <c r="E153" s="196" t="str">
        <f t="shared" si="13"/>
        <v>丙</v>
      </c>
      <c r="F153" s="196">
        <f>SUMPRODUCT((考核汇总!$A$4:$A$1185=质量日常跟踪表!B153)*(考核汇总!$B$4:$B$1185=质量日常跟踪表!D153),考核汇总!$C$4:$C$1185)</f>
        <v>3</v>
      </c>
      <c r="G153" s="198">
        <f t="shared" si="17"/>
        <v>43350.208333333</v>
      </c>
      <c r="H153" s="60" t="str">
        <f>IF($M153=H$2,MAX(H$4:H152)+1,"")</f>
        <v/>
      </c>
      <c r="I153" s="60" t="str">
        <f>IF($M153=I$2,MAX(I$4:I152)+1,"")</f>
        <v/>
      </c>
      <c r="J153" s="60" t="str">
        <f>IF($M153=J$2,MAX(J$4:J152)+1,"")</f>
        <v/>
      </c>
      <c r="K153" s="60" t="str">
        <f>IF($M153=K$2,MAX(K$4:K152)+1,"")</f>
        <v/>
      </c>
      <c r="L153" s="206"/>
      <c r="M153" s="206"/>
      <c r="N153" s="209"/>
      <c r="O153" s="209"/>
      <c r="P153" s="209"/>
      <c r="Q153" s="209"/>
      <c r="R153" s="209"/>
      <c r="S153" s="209"/>
      <c r="T153" s="209"/>
      <c r="U153" s="150" t="str">
        <f t="shared" si="14"/>
        <v/>
      </c>
      <c r="V153" s="207"/>
      <c r="W153" s="215"/>
    </row>
    <row r="154" spans="1:23">
      <c r="A154" s="195">
        <v>151</v>
      </c>
      <c r="B154" s="8">
        <f t="shared" si="15"/>
        <v>43350</v>
      </c>
      <c r="C154" s="199">
        <f t="shared" si="16"/>
        <v>0.0416666666666667</v>
      </c>
      <c r="D154" s="7" t="str">
        <f t="shared" si="12"/>
        <v>夜班</v>
      </c>
      <c r="E154" s="196" t="str">
        <f t="shared" si="13"/>
        <v>丙</v>
      </c>
      <c r="F154" s="196">
        <f>SUMPRODUCT((考核汇总!$A$4:$A$1185=质量日常跟踪表!B154)*(考核汇总!$B$4:$B$1185=质量日常跟踪表!D154),考核汇总!$C$4:$C$1185)</f>
        <v>3</v>
      </c>
      <c r="G154" s="198">
        <f t="shared" si="17"/>
        <v>43350.2499999996</v>
      </c>
      <c r="H154" s="60" t="str">
        <f>IF($M154=H$2,MAX(H$4:H153)+1,"")</f>
        <v/>
      </c>
      <c r="I154" s="60" t="str">
        <f>IF($M154=I$2,MAX(I$4:I153)+1,"")</f>
        <v/>
      </c>
      <c r="J154" s="60" t="str">
        <f>IF($M154=J$2,MAX(J$4:J153)+1,"")</f>
        <v/>
      </c>
      <c r="K154" s="60" t="str">
        <f>IF($M154=K$2,MAX(K$4:K153)+1,"")</f>
        <v/>
      </c>
      <c r="L154" s="206"/>
      <c r="M154" s="206"/>
      <c r="N154" s="209"/>
      <c r="O154" s="209"/>
      <c r="P154" s="209"/>
      <c r="Q154" s="209"/>
      <c r="R154" s="209"/>
      <c r="S154" s="209"/>
      <c r="T154" s="209"/>
      <c r="U154" s="150" t="str">
        <f t="shared" si="14"/>
        <v/>
      </c>
      <c r="V154" s="207"/>
      <c r="W154" s="215"/>
    </row>
    <row r="155" spans="1:23">
      <c r="A155" s="195">
        <v>152</v>
      </c>
      <c r="B155" s="8">
        <f t="shared" si="15"/>
        <v>43350</v>
      </c>
      <c r="C155" s="199">
        <f t="shared" si="16"/>
        <v>0.0416666666666667</v>
      </c>
      <c r="D155" s="7" t="str">
        <f t="shared" si="12"/>
        <v>夜班</v>
      </c>
      <c r="E155" s="196" t="str">
        <f t="shared" si="13"/>
        <v>丙</v>
      </c>
      <c r="F155" s="196">
        <f>SUMPRODUCT((考核汇总!$A$4:$A$1185=质量日常跟踪表!B155)*(考核汇总!$B$4:$B$1185=质量日常跟踪表!D155),考核汇总!$C$4:$C$1185)</f>
        <v>3</v>
      </c>
      <c r="G155" s="198">
        <f t="shared" si="17"/>
        <v>43350.2916666663</v>
      </c>
      <c r="H155" s="60" t="str">
        <f>IF($M155=H$2,MAX(H$4:H154)+1,"")</f>
        <v/>
      </c>
      <c r="I155" s="60" t="str">
        <f>IF($M155=I$2,MAX(I$4:I154)+1,"")</f>
        <v/>
      </c>
      <c r="J155" s="60" t="str">
        <f>IF($M155=J$2,MAX(J$4:J154)+1,"")</f>
        <v/>
      </c>
      <c r="K155" s="60" t="str">
        <f>IF($M155=K$2,MAX(K$4:K154)+1,"")</f>
        <v/>
      </c>
      <c r="L155" s="206"/>
      <c r="M155" s="206"/>
      <c r="N155" s="209"/>
      <c r="O155" s="209"/>
      <c r="P155" s="209"/>
      <c r="Q155" s="209"/>
      <c r="R155" s="209"/>
      <c r="S155" s="209"/>
      <c r="T155" s="209"/>
      <c r="U155" s="150" t="str">
        <f t="shared" si="14"/>
        <v/>
      </c>
      <c r="V155" s="207"/>
      <c r="W155" s="215"/>
    </row>
    <row r="156" spans="1:23">
      <c r="A156" s="195">
        <v>153</v>
      </c>
      <c r="B156" s="8">
        <f t="shared" si="15"/>
        <v>43350</v>
      </c>
      <c r="C156" s="199">
        <f t="shared" si="16"/>
        <v>0.0416666666666667</v>
      </c>
      <c r="D156" s="7" t="str">
        <f t="shared" si="12"/>
        <v>白班</v>
      </c>
      <c r="E156" s="196" t="str">
        <f t="shared" si="13"/>
        <v>丁</v>
      </c>
      <c r="F156" s="196">
        <f>SUMPRODUCT((考核汇总!$A$4:$A$1185=质量日常跟踪表!B156)*(考核汇总!$B$4:$B$1185=质量日常跟踪表!D156),考核汇总!$C$4:$C$1185)</f>
        <v>4</v>
      </c>
      <c r="G156" s="198">
        <f t="shared" si="17"/>
        <v>43350.333333333</v>
      </c>
      <c r="H156" s="60">
        <f>IF($M156=H$2,MAX(H$4:H155)+1,"")</f>
        <v>12</v>
      </c>
      <c r="I156" s="60" t="str">
        <f>IF($M156=I$2,MAX(I$4:I155)+1,"")</f>
        <v/>
      </c>
      <c r="J156" s="60" t="str">
        <f>IF($M156=J$2,MAX(J$4:J155)+1,"")</f>
        <v/>
      </c>
      <c r="K156" s="60" t="str">
        <f>IF($M156=K$2,MAX(K$4:K155)+1,"")</f>
        <v/>
      </c>
      <c r="L156" s="206">
        <v>0.645833333333333</v>
      </c>
      <c r="M156" s="206" t="s">
        <v>8</v>
      </c>
      <c r="N156" s="209">
        <v>7.1</v>
      </c>
      <c r="O156" s="209">
        <v>15.19</v>
      </c>
      <c r="P156" s="209">
        <v>2.3</v>
      </c>
      <c r="Q156" s="209">
        <v>19.89</v>
      </c>
      <c r="R156" s="209">
        <v>12.79</v>
      </c>
      <c r="S156" s="209">
        <v>19.45</v>
      </c>
      <c r="T156" s="209">
        <v>23.28</v>
      </c>
      <c r="U156" s="150">
        <f t="shared" si="14"/>
        <v>1.5357875</v>
      </c>
      <c r="V156" s="207">
        <v>8.5</v>
      </c>
      <c r="W156" s="215" t="s">
        <v>30</v>
      </c>
    </row>
    <row r="157" spans="1:23">
      <c r="A157" s="195">
        <v>154</v>
      </c>
      <c r="B157" s="8">
        <f t="shared" si="15"/>
        <v>43350</v>
      </c>
      <c r="C157" s="199">
        <f t="shared" si="16"/>
        <v>0.0416666666666667</v>
      </c>
      <c r="D157" s="7" t="str">
        <f t="shared" si="12"/>
        <v>白班</v>
      </c>
      <c r="E157" s="196" t="str">
        <f t="shared" si="13"/>
        <v>丁</v>
      </c>
      <c r="F157" s="196">
        <f>SUMPRODUCT((考核汇总!$A$4:$A$1185=质量日常跟踪表!B157)*(考核汇总!$B$4:$B$1185=质量日常跟踪表!D157),考核汇总!$C$4:$C$1185)</f>
        <v>4</v>
      </c>
      <c r="G157" s="198">
        <f t="shared" si="17"/>
        <v>43350.3749999996</v>
      </c>
      <c r="H157" s="60" t="str">
        <f>IF($M157=H$2,MAX(H$4:H156)+1,"")</f>
        <v/>
      </c>
      <c r="I157" s="60">
        <f>IF($M157=I$2,MAX(I$4:I156)+1,"")</f>
        <v>12</v>
      </c>
      <c r="J157" s="60" t="str">
        <f>IF($M157=J$2,MAX(J$4:J156)+1,"")</f>
        <v/>
      </c>
      <c r="K157" s="60" t="str">
        <f>IF($M157=K$2,MAX(K$4:K156)+1,"")</f>
        <v/>
      </c>
      <c r="L157" s="206">
        <v>0.645833333333333</v>
      </c>
      <c r="M157" s="206" t="s">
        <v>9</v>
      </c>
      <c r="N157" s="209">
        <v>9.05</v>
      </c>
      <c r="O157" s="209">
        <v>16.81</v>
      </c>
      <c r="P157" s="209">
        <v>2.48</v>
      </c>
      <c r="Q157" s="209">
        <v>20.58</v>
      </c>
      <c r="R157" s="209">
        <v>13.36</v>
      </c>
      <c r="S157" s="209">
        <v>21.56</v>
      </c>
      <c r="T157" s="209">
        <v>16.16</v>
      </c>
      <c r="U157" s="150">
        <f t="shared" si="14"/>
        <v>1.70627</v>
      </c>
      <c r="V157" s="207">
        <v>7.2</v>
      </c>
      <c r="W157" s="215" t="s">
        <v>31</v>
      </c>
    </row>
    <row r="158" spans="1:23">
      <c r="A158" s="195">
        <v>155</v>
      </c>
      <c r="B158" s="8">
        <f t="shared" si="15"/>
        <v>43350</v>
      </c>
      <c r="C158" s="199">
        <f t="shared" si="16"/>
        <v>0.0416666666666667</v>
      </c>
      <c r="D158" s="7" t="str">
        <f t="shared" si="12"/>
        <v>白班</v>
      </c>
      <c r="E158" s="196" t="str">
        <f t="shared" si="13"/>
        <v>丁</v>
      </c>
      <c r="F158" s="196">
        <f>SUMPRODUCT((考核汇总!$A$4:$A$1185=质量日常跟踪表!B158)*(考核汇总!$B$4:$B$1185=质量日常跟踪表!D158),考核汇总!$C$4:$C$1185)</f>
        <v>4</v>
      </c>
      <c r="G158" s="198">
        <f t="shared" si="17"/>
        <v>43350.4166666663</v>
      </c>
      <c r="H158" s="60" t="str">
        <f>IF($M158=H$2,MAX(H$4:H157)+1,"")</f>
        <v/>
      </c>
      <c r="I158" s="60" t="str">
        <f>IF($M158=I$2,MAX(I$4:I157)+1,"")</f>
        <v/>
      </c>
      <c r="J158" s="60" t="str">
        <f>IF($M158=J$2,MAX(J$4:J157)+1,"")</f>
        <v/>
      </c>
      <c r="K158" s="60" t="str">
        <f>IF($M158=K$2,MAX(K$4:K157)+1,"")</f>
        <v/>
      </c>
      <c r="L158" s="206"/>
      <c r="M158" s="206"/>
      <c r="N158" s="209"/>
      <c r="O158" s="209"/>
      <c r="P158" s="209"/>
      <c r="Q158" s="209"/>
      <c r="R158" s="209"/>
      <c r="S158" s="209"/>
      <c r="T158" s="209"/>
      <c r="U158" s="150" t="str">
        <f t="shared" si="14"/>
        <v/>
      </c>
      <c r="V158" s="207"/>
      <c r="W158" s="215"/>
    </row>
    <row r="159" spans="1:23">
      <c r="A159" s="195">
        <v>156</v>
      </c>
      <c r="B159" s="8">
        <f t="shared" si="15"/>
        <v>43350</v>
      </c>
      <c r="C159" s="199">
        <f t="shared" si="16"/>
        <v>0.0416666666666667</v>
      </c>
      <c r="D159" s="7" t="str">
        <f t="shared" si="12"/>
        <v>白班</v>
      </c>
      <c r="E159" s="196" t="str">
        <f t="shared" si="13"/>
        <v>丁</v>
      </c>
      <c r="F159" s="196">
        <f>SUMPRODUCT((考核汇总!$A$4:$A$1185=质量日常跟踪表!B159)*(考核汇总!$B$4:$B$1185=质量日常跟踪表!D159),考核汇总!$C$4:$C$1185)</f>
        <v>4</v>
      </c>
      <c r="G159" s="198">
        <f t="shared" si="17"/>
        <v>43350.458333333</v>
      </c>
      <c r="H159" s="60" t="str">
        <f>IF($M159=H$2,MAX(H$4:H158)+1,"")</f>
        <v/>
      </c>
      <c r="I159" s="60" t="str">
        <f>IF($M159=I$2,MAX(I$4:I158)+1,"")</f>
        <v/>
      </c>
      <c r="J159" s="60" t="str">
        <f>IF($M159=J$2,MAX(J$4:J158)+1,"")</f>
        <v/>
      </c>
      <c r="K159" s="60" t="str">
        <f>IF($M159=K$2,MAX(K$4:K158)+1,"")</f>
        <v/>
      </c>
      <c r="L159" s="206"/>
      <c r="M159" s="206"/>
      <c r="N159" s="209"/>
      <c r="O159" s="209"/>
      <c r="P159" s="209"/>
      <c r="Q159" s="209"/>
      <c r="R159" s="209"/>
      <c r="S159" s="209"/>
      <c r="T159" s="209"/>
      <c r="U159" s="150" t="str">
        <f t="shared" si="14"/>
        <v/>
      </c>
      <c r="V159" s="207"/>
      <c r="W159" s="215"/>
    </row>
    <row r="160" spans="1:23">
      <c r="A160" s="195">
        <v>157</v>
      </c>
      <c r="B160" s="8">
        <f t="shared" si="15"/>
        <v>43350</v>
      </c>
      <c r="C160" s="199">
        <f t="shared" si="16"/>
        <v>0.0416666666666667</v>
      </c>
      <c r="D160" s="7" t="str">
        <f t="shared" si="12"/>
        <v>白班</v>
      </c>
      <c r="E160" s="196" t="str">
        <f t="shared" si="13"/>
        <v>丁</v>
      </c>
      <c r="F160" s="196">
        <f>SUMPRODUCT((考核汇总!$A$4:$A$1185=质量日常跟踪表!B160)*(考核汇总!$B$4:$B$1185=质量日常跟踪表!D160),考核汇总!$C$4:$C$1185)</f>
        <v>4</v>
      </c>
      <c r="G160" s="198">
        <f t="shared" si="17"/>
        <v>43350.4999999996</v>
      </c>
      <c r="H160" s="60" t="str">
        <f>IF($M160=H$2,MAX(H$4:H159)+1,"")</f>
        <v/>
      </c>
      <c r="I160" s="60" t="str">
        <f>IF($M160=I$2,MAX(I$4:I159)+1,"")</f>
        <v/>
      </c>
      <c r="J160" s="60" t="str">
        <f>IF($M160=J$2,MAX(J$4:J159)+1,"")</f>
        <v/>
      </c>
      <c r="K160" s="60" t="str">
        <f>IF($M160=K$2,MAX(K$4:K159)+1,"")</f>
        <v/>
      </c>
      <c r="L160" s="206"/>
      <c r="M160" s="206"/>
      <c r="N160" s="209"/>
      <c r="O160" s="209"/>
      <c r="P160" s="209"/>
      <c r="Q160" s="209"/>
      <c r="R160" s="209"/>
      <c r="S160" s="209"/>
      <c r="T160" s="209"/>
      <c r="U160" s="150" t="str">
        <f t="shared" si="14"/>
        <v/>
      </c>
      <c r="V160" s="207"/>
      <c r="W160" s="215"/>
    </row>
    <row r="161" spans="1:23">
      <c r="A161" s="195">
        <v>158</v>
      </c>
      <c r="B161" s="8">
        <f t="shared" si="15"/>
        <v>43350</v>
      </c>
      <c r="C161" s="199">
        <f t="shared" si="16"/>
        <v>0.0416666666666667</v>
      </c>
      <c r="D161" s="7" t="str">
        <f t="shared" si="12"/>
        <v>白班</v>
      </c>
      <c r="E161" s="196" t="str">
        <f t="shared" si="13"/>
        <v>丁</v>
      </c>
      <c r="F161" s="196">
        <f>SUMPRODUCT((考核汇总!$A$4:$A$1185=质量日常跟踪表!B161)*(考核汇总!$B$4:$B$1185=质量日常跟踪表!D161),考核汇总!$C$4:$C$1185)</f>
        <v>4</v>
      </c>
      <c r="G161" s="198">
        <f t="shared" si="17"/>
        <v>43350.5416666663</v>
      </c>
      <c r="H161" s="60" t="str">
        <f>IF($M161=H$2,MAX(H$4:H160)+1,"")</f>
        <v/>
      </c>
      <c r="I161" s="60" t="str">
        <f>IF($M161=I$2,MAX(I$4:I160)+1,"")</f>
        <v/>
      </c>
      <c r="J161" s="60" t="str">
        <f>IF($M161=J$2,MAX(J$4:J160)+1,"")</f>
        <v/>
      </c>
      <c r="K161" s="60" t="str">
        <f>IF($M161=K$2,MAX(K$4:K160)+1,"")</f>
        <v/>
      </c>
      <c r="L161" s="206"/>
      <c r="M161" s="206"/>
      <c r="N161" s="209"/>
      <c r="O161" s="209"/>
      <c r="P161" s="209"/>
      <c r="Q161" s="209"/>
      <c r="R161" s="209"/>
      <c r="S161" s="209"/>
      <c r="T161" s="209"/>
      <c r="U161" s="150" t="str">
        <f t="shared" si="14"/>
        <v/>
      </c>
      <c r="V161" s="207"/>
      <c r="W161" s="215"/>
    </row>
    <row r="162" spans="1:23">
      <c r="A162" s="195">
        <v>159</v>
      </c>
      <c r="B162" s="8">
        <f t="shared" si="15"/>
        <v>43350</v>
      </c>
      <c r="C162" s="199">
        <f t="shared" si="16"/>
        <v>0.0416666666666667</v>
      </c>
      <c r="D162" s="7" t="str">
        <f t="shared" si="12"/>
        <v>白班</v>
      </c>
      <c r="E162" s="196" t="str">
        <f t="shared" si="13"/>
        <v>丁</v>
      </c>
      <c r="F162" s="196">
        <f>SUMPRODUCT((考核汇总!$A$4:$A$1185=质量日常跟踪表!B162)*(考核汇总!$B$4:$B$1185=质量日常跟踪表!D162),考核汇总!$C$4:$C$1185)</f>
        <v>4</v>
      </c>
      <c r="G162" s="198">
        <f t="shared" si="17"/>
        <v>43350.583333333</v>
      </c>
      <c r="H162" s="60" t="str">
        <f>IF($M162=H$2,MAX(H$4:H161)+1,"")</f>
        <v/>
      </c>
      <c r="I162" s="60" t="str">
        <f>IF($M162=I$2,MAX(I$4:I161)+1,"")</f>
        <v/>
      </c>
      <c r="J162" s="60" t="str">
        <f>IF($M162=J$2,MAX(J$4:J161)+1,"")</f>
        <v/>
      </c>
      <c r="K162" s="60" t="str">
        <f>IF($M162=K$2,MAX(K$4:K161)+1,"")</f>
        <v/>
      </c>
      <c r="L162" s="206"/>
      <c r="M162" s="206"/>
      <c r="N162" s="209"/>
      <c r="O162" s="209"/>
      <c r="P162" s="209"/>
      <c r="Q162" s="209"/>
      <c r="R162" s="209"/>
      <c r="S162" s="209"/>
      <c r="T162" s="209"/>
      <c r="U162" s="150" t="str">
        <f t="shared" si="14"/>
        <v/>
      </c>
      <c r="V162" s="207"/>
      <c r="W162" s="215"/>
    </row>
    <row r="163" spans="1:23">
      <c r="A163" s="195">
        <v>160</v>
      </c>
      <c r="B163" s="8">
        <f t="shared" si="15"/>
        <v>43350</v>
      </c>
      <c r="C163" s="199">
        <f t="shared" si="16"/>
        <v>0.0416666666666667</v>
      </c>
      <c r="D163" s="7" t="str">
        <f t="shared" si="12"/>
        <v>白班</v>
      </c>
      <c r="E163" s="196" t="str">
        <f t="shared" si="13"/>
        <v>丁</v>
      </c>
      <c r="F163" s="196">
        <f>SUMPRODUCT((考核汇总!$A$4:$A$1185=质量日常跟踪表!B163)*(考核汇总!$B$4:$B$1185=质量日常跟踪表!D163),考核汇总!$C$4:$C$1185)</f>
        <v>4</v>
      </c>
      <c r="G163" s="198">
        <f t="shared" si="17"/>
        <v>43350.6249999996</v>
      </c>
      <c r="H163" s="60" t="str">
        <f>IF($M163=H$2,MAX(H$4:H162)+1,"")</f>
        <v/>
      </c>
      <c r="I163" s="60" t="str">
        <f>IF($M163=I$2,MAX(I$4:I162)+1,"")</f>
        <v/>
      </c>
      <c r="J163" s="60" t="str">
        <f>IF($M163=J$2,MAX(J$4:J162)+1,"")</f>
        <v/>
      </c>
      <c r="K163" s="60" t="str">
        <f>IF($M163=K$2,MAX(K$4:K162)+1,"")</f>
        <v/>
      </c>
      <c r="L163" s="206"/>
      <c r="M163" s="206"/>
      <c r="N163" s="209"/>
      <c r="O163" s="209"/>
      <c r="P163" s="209"/>
      <c r="Q163" s="209"/>
      <c r="R163" s="209"/>
      <c r="S163" s="209"/>
      <c r="T163" s="209"/>
      <c r="U163" s="150" t="str">
        <f t="shared" si="14"/>
        <v/>
      </c>
      <c r="V163" s="207"/>
      <c r="W163" s="215"/>
    </row>
    <row r="164" spans="1:23">
      <c r="A164" s="195">
        <v>161</v>
      </c>
      <c r="B164" s="8">
        <f t="shared" si="15"/>
        <v>43350</v>
      </c>
      <c r="C164" s="199">
        <f t="shared" si="16"/>
        <v>0.0416666666666667</v>
      </c>
      <c r="D164" s="7" t="str">
        <f t="shared" si="12"/>
        <v>中班</v>
      </c>
      <c r="E164" s="196" t="str">
        <f t="shared" si="13"/>
        <v>甲</v>
      </c>
      <c r="F164" s="196">
        <f>SUMPRODUCT((考核汇总!$A$4:$A$1185=质量日常跟踪表!B164)*(考核汇总!$B$4:$B$1185=质量日常跟踪表!D164),考核汇总!$C$4:$C$1185)</f>
        <v>1</v>
      </c>
      <c r="G164" s="198">
        <f t="shared" si="17"/>
        <v>43350.6666666663</v>
      </c>
      <c r="H164" s="60" t="str">
        <f>IF($M164=H$2,MAX(H$4:H163)+1,"")</f>
        <v/>
      </c>
      <c r="I164" s="60" t="str">
        <f>IF($M164=I$2,MAX(I$4:I163)+1,"")</f>
        <v/>
      </c>
      <c r="J164" s="60" t="str">
        <f>IF($M164=J$2,MAX(J$4:J163)+1,"")</f>
        <v/>
      </c>
      <c r="K164" s="60" t="str">
        <f>IF($M164=K$2,MAX(K$4:K163)+1,"")</f>
        <v/>
      </c>
      <c r="L164" s="206"/>
      <c r="M164" s="206"/>
      <c r="N164" s="209"/>
      <c r="O164" s="209"/>
      <c r="P164" s="209"/>
      <c r="Q164" s="209"/>
      <c r="R164" s="209"/>
      <c r="S164" s="209"/>
      <c r="T164" s="209"/>
      <c r="U164" s="150" t="str">
        <f t="shared" si="14"/>
        <v/>
      </c>
      <c r="V164" s="207"/>
      <c r="W164" s="215"/>
    </row>
    <row r="165" spans="1:23">
      <c r="A165" s="195">
        <v>162</v>
      </c>
      <c r="B165" s="8">
        <f t="shared" si="15"/>
        <v>43350</v>
      </c>
      <c r="C165" s="199">
        <f t="shared" si="16"/>
        <v>0.0416666666666667</v>
      </c>
      <c r="D165" s="7" t="str">
        <f t="shared" si="12"/>
        <v>中班</v>
      </c>
      <c r="E165" s="196" t="str">
        <f t="shared" si="13"/>
        <v>甲</v>
      </c>
      <c r="F165" s="196">
        <f>SUMPRODUCT((考核汇总!$A$4:$A$1185=质量日常跟踪表!B165)*(考核汇总!$B$4:$B$1185=质量日常跟踪表!D165),考核汇总!$C$4:$C$1185)</f>
        <v>1</v>
      </c>
      <c r="G165" s="198">
        <f t="shared" si="17"/>
        <v>43350.7083333329</v>
      </c>
      <c r="H165" s="60" t="str">
        <f>IF($M165=H$2,MAX(H$4:H164)+1,"")</f>
        <v/>
      </c>
      <c r="I165" s="60" t="str">
        <f>IF($M165=I$2,MAX(I$4:I164)+1,"")</f>
        <v/>
      </c>
      <c r="J165" s="60" t="str">
        <f>IF($M165=J$2,MAX(J$4:J164)+1,"")</f>
        <v/>
      </c>
      <c r="K165" s="60" t="str">
        <f>IF($M165=K$2,MAX(K$4:K164)+1,"")</f>
        <v/>
      </c>
      <c r="L165" s="206"/>
      <c r="M165" s="206"/>
      <c r="N165" s="209"/>
      <c r="O165" s="209"/>
      <c r="P165" s="209"/>
      <c r="Q165" s="209"/>
      <c r="R165" s="209"/>
      <c r="S165" s="209"/>
      <c r="T165" s="209"/>
      <c r="U165" s="150" t="str">
        <f t="shared" si="14"/>
        <v/>
      </c>
      <c r="V165" s="207"/>
      <c r="W165" s="215"/>
    </row>
    <row r="166" spans="1:23">
      <c r="A166" s="195">
        <v>163</v>
      </c>
      <c r="B166" s="8">
        <f t="shared" si="15"/>
        <v>43350</v>
      </c>
      <c r="C166" s="199">
        <f t="shared" si="16"/>
        <v>0.0416666666666667</v>
      </c>
      <c r="D166" s="7" t="str">
        <f t="shared" si="12"/>
        <v>中班</v>
      </c>
      <c r="E166" s="196" t="str">
        <f t="shared" si="13"/>
        <v>甲</v>
      </c>
      <c r="F166" s="196">
        <f>SUMPRODUCT((考核汇总!$A$4:$A$1185=质量日常跟踪表!B166)*(考核汇总!$B$4:$B$1185=质量日常跟踪表!D166),考核汇总!$C$4:$C$1185)</f>
        <v>1</v>
      </c>
      <c r="G166" s="198">
        <f t="shared" si="17"/>
        <v>43350.7499999996</v>
      </c>
      <c r="H166" s="60" t="str">
        <f>IF($M166=H$2,MAX(H$4:H165)+1,"")</f>
        <v/>
      </c>
      <c r="I166" s="60" t="str">
        <f>IF($M166=I$2,MAX(I$4:I165)+1,"")</f>
        <v/>
      </c>
      <c r="J166" s="60" t="str">
        <f>IF($M166=J$2,MAX(J$4:J165)+1,"")</f>
        <v/>
      </c>
      <c r="K166" s="60" t="str">
        <f>IF($M166=K$2,MAX(K$4:K165)+1,"")</f>
        <v/>
      </c>
      <c r="L166" s="206"/>
      <c r="M166" s="206"/>
      <c r="N166" s="209"/>
      <c r="O166" s="209"/>
      <c r="P166" s="209"/>
      <c r="Q166" s="209"/>
      <c r="R166" s="209"/>
      <c r="S166" s="209"/>
      <c r="T166" s="209"/>
      <c r="U166" s="150" t="str">
        <f t="shared" si="14"/>
        <v/>
      </c>
      <c r="V166" s="207"/>
      <c r="W166" s="215"/>
    </row>
    <row r="167" spans="1:23">
      <c r="A167" s="195">
        <v>164</v>
      </c>
      <c r="B167" s="8">
        <f t="shared" si="15"/>
        <v>43350</v>
      </c>
      <c r="C167" s="199">
        <f t="shared" si="16"/>
        <v>0.0416666666666667</v>
      </c>
      <c r="D167" s="7" t="str">
        <f t="shared" si="12"/>
        <v>中班</v>
      </c>
      <c r="E167" s="196" t="str">
        <f t="shared" si="13"/>
        <v>甲</v>
      </c>
      <c r="F167" s="196">
        <f>SUMPRODUCT((考核汇总!$A$4:$A$1185=质量日常跟踪表!B167)*(考核汇总!$B$4:$B$1185=质量日常跟踪表!D167),考核汇总!$C$4:$C$1185)</f>
        <v>1</v>
      </c>
      <c r="G167" s="198">
        <f t="shared" si="17"/>
        <v>43350.7916666663</v>
      </c>
      <c r="H167" s="60" t="str">
        <f>IF($M167=H$2,MAX(H$4:H166)+1,"")</f>
        <v/>
      </c>
      <c r="I167" s="60" t="str">
        <f>IF($M167=I$2,MAX(I$4:I166)+1,"")</f>
        <v/>
      </c>
      <c r="J167" s="60" t="str">
        <f>IF($M167=J$2,MAX(J$4:J166)+1,"")</f>
        <v/>
      </c>
      <c r="K167" s="60" t="str">
        <f>IF($M167=K$2,MAX(K$4:K166)+1,"")</f>
        <v/>
      </c>
      <c r="L167" s="206"/>
      <c r="M167" s="206"/>
      <c r="N167" s="209"/>
      <c r="O167" s="209"/>
      <c r="P167" s="209"/>
      <c r="Q167" s="209"/>
      <c r="R167" s="209"/>
      <c r="S167" s="209"/>
      <c r="T167" s="209"/>
      <c r="U167" s="150" t="str">
        <f t="shared" si="14"/>
        <v/>
      </c>
      <c r="V167" s="207"/>
      <c r="W167" s="215"/>
    </row>
    <row r="168" spans="1:23">
      <c r="A168" s="195">
        <v>165</v>
      </c>
      <c r="B168" s="8">
        <f t="shared" si="15"/>
        <v>43350</v>
      </c>
      <c r="C168" s="199">
        <f t="shared" si="16"/>
        <v>0.0416666666666667</v>
      </c>
      <c r="D168" s="7" t="str">
        <f t="shared" si="12"/>
        <v>中班</v>
      </c>
      <c r="E168" s="196" t="str">
        <f t="shared" si="13"/>
        <v>甲</v>
      </c>
      <c r="F168" s="196">
        <f>SUMPRODUCT((考核汇总!$A$4:$A$1185=质量日常跟踪表!B168)*(考核汇总!$B$4:$B$1185=质量日常跟踪表!D168),考核汇总!$C$4:$C$1185)</f>
        <v>1</v>
      </c>
      <c r="G168" s="198">
        <f t="shared" si="17"/>
        <v>43350.8333333329</v>
      </c>
      <c r="H168" s="60" t="str">
        <f>IF($M168=H$2,MAX(H$4:H167)+1,"")</f>
        <v/>
      </c>
      <c r="I168" s="60" t="str">
        <f>IF($M168=I$2,MAX(I$4:I167)+1,"")</f>
        <v/>
      </c>
      <c r="J168" s="60" t="str">
        <f>IF($M168=J$2,MAX(J$4:J167)+1,"")</f>
        <v/>
      </c>
      <c r="K168" s="60" t="str">
        <f>IF($M168=K$2,MAX(K$4:K167)+1,"")</f>
        <v/>
      </c>
      <c r="L168" s="206"/>
      <c r="M168" s="206"/>
      <c r="N168" s="209"/>
      <c r="O168" s="209"/>
      <c r="P168" s="209"/>
      <c r="Q168" s="209"/>
      <c r="R168" s="209"/>
      <c r="S168" s="209"/>
      <c r="T168" s="209"/>
      <c r="U168" s="150" t="str">
        <f t="shared" si="14"/>
        <v/>
      </c>
      <c r="V168" s="207"/>
      <c r="W168" s="215"/>
    </row>
    <row r="169" spans="1:23">
      <c r="A169" s="195">
        <v>166</v>
      </c>
      <c r="B169" s="8">
        <f t="shared" si="15"/>
        <v>43350</v>
      </c>
      <c r="C169" s="199">
        <f t="shared" si="16"/>
        <v>0.0416666666666667</v>
      </c>
      <c r="D169" s="7" t="str">
        <f t="shared" si="12"/>
        <v>中班</v>
      </c>
      <c r="E169" s="196" t="str">
        <f t="shared" si="13"/>
        <v>甲</v>
      </c>
      <c r="F169" s="196">
        <f>SUMPRODUCT((考核汇总!$A$4:$A$1185=质量日常跟踪表!B169)*(考核汇总!$B$4:$B$1185=质量日常跟踪表!D169),考核汇总!$C$4:$C$1185)</f>
        <v>1</v>
      </c>
      <c r="G169" s="198">
        <f t="shared" si="17"/>
        <v>43350.8749999996</v>
      </c>
      <c r="H169" s="60" t="str">
        <f>IF($M169=H$2,MAX(H$4:H168)+1,"")</f>
        <v/>
      </c>
      <c r="I169" s="60" t="str">
        <f>IF($M169=I$2,MAX(I$4:I168)+1,"")</f>
        <v/>
      </c>
      <c r="J169" s="60" t="str">
        <f>IF($M169=J$2,MAX(J$4:J168)+1,"")</f>
        <v/>
      </c>
      <c r="K169" s="60" t="str">
        <f>IF($M169=K$2,MAX(K$4:K168)+1,"")</f>
        <v/>
      </c>
      <c r="L169" s="206"/>
      <c r="M169" s="206"/>
      <c r="N169" s="209"/>
      <c r="O169" s="209"/>
      <c r="P169" s="209"/>
      <c r="Q169" s="209"/>
      <c r="R169" s="209"/>
      <c r="S169" s="209"/>
      <c r="T169" s="209"/>
      <c r="U169" s="150" t="str">
        <f t="shared" si="14"/>
        <v/>
      </c>
      <c r="V169" s="207"/>
      <c r="W169" s="215"/>
    </row>
    <row r="170" spans="1:23">
      <c r="A170" s="195">
        <v>167</v>
      </c>
      <c r="B170" s="8">
        <f t="shared" si="15"/>
        <v>43350</v>
      </c>
      <c r="C170" s="199">
        <f t="shared" si="16"/>
        <v>0.0416666666666667</v>
      </c>
      <c r="D170" s="7" t="str">
        <f t="shared" si="12"/>
        <v>中班</v>
      </c>
      <c r="E170" s="196" t="str">
        <f t="shared" si="13"/>
        <v>甲</v>
      </c>
      <c r="F170" s="196">
        <f>SUMPRODUCT((考核汇总!$A$4:$A$1185=质量日常跟踪表!B170)*(考核汇总!$B$4:$B$1185=质量日常跟踪表!D170),考核汇总!$C$4:$C$1185)</f>
        <v>1</v>
      </c>
      <c r="G170" s="198">
        <f t="shared" si="17"/>
        <v>43350.9166666663</v>
      </c>
      <c r="H170" s="60" t="str">
        <f>IF($M170=H$2,MAX(H$4:H169)+1,"")</f>
        <v/>
      </c>
      <c r="I170" s="60" t="str">
        <f>IF($M170=I$2,MAX(I$4:I169)+1,"")</f>
        <v/>
      </c>
      <c r="J170" s="60" t="str">
        <f>IF($M170=J$2,MAX(J$4:J169)+1,"")</f>
        <v/>
      </c>
      <c r="K170" s="60" t="str">
        <f>IF($M170=K$2,MAX(K$4:K169)+1,"")</f>
        <v/>
      </c>
      <c r="L170" s="206"/>
      <c r="M170" s="206"/>
      <c r="N170" s="209"/>
      <c r="O170" s="209"/>
      <c r="P170" s="209"/>
      <c r="Q170" s="209"/>
      <c r="R170" s="209"/>
      <c r="S170" s="209"/>
      <c r="T170" s="209"/>
      <c r="U170" s="150" t="str">
        <f t="shared" si="14"/>
        <v/>
      </c>
      <c r="V170" s="207"/>
      <c r="W170" s="215"/>
    </row>
    <row r="171" spans="1:23">
      <c r="A171" s="195">
        <v>168</v>
      </c>
      <c r="B171" s="8">
        <f t="shared" si="15"/>
        <v>43350</v>
      </c>
      <c r="C171" s="199">
        <f t="shared" si="16"/>
        <v>0.0416666666666667</v>
      </c>
      <c r="D171" s="7" t="str">
        <f t="shared" si="12"/>
        <v>中班</v>
      </c>
      <c r="E171" s="196" t="str">
        <f t="shared" si="13"/>
        <v>甲</v>
      </c>
      <c r="F171" s="196">
        <f>SUMPRODUCT((考核汇总!$A$4:$A$1185=质量日常跟踪表!B171)*(考核汇总!$B$4:$B$1185=质量日常跟踪表!D171),考核汇总!$C$4:$C$1185)</f>
        <v>1</v>
      </c>
      <c r="G171" s="198">
        <f t="shared" si="17"/>
        <v>43350.9583333329</v>
      </c>
      <c r="H171" s="60" t="str">
        <f>IF($M171=H$2,MAX(H$4:H170)+1,"")</f>
        <v/>
      </c>
      <c r="I171" s="60" t="str">
        <f>IF($M171=I$2,MAX(I$4:I170)+1,"")</f>
        <v/>
      </c>
      <c r="J171" s="60" t="str">
        <f>IF($M171=J$2,MAX(J$4:J170)+1,"")</f>
        <v/>
      </c>
      <c r="K171" s="60" t="str">
        <f>IF($M171=K$2,MAX(K$4:K170)+1,"")</f>
        <v/>
      </c>
      <c r="L171" s="206"/>
      <c r="M171" s="206"/>
      <c r="N171" s="209"/>
      <c r="O171" s="209"/>
      <c r="P171" s="209"/>
      <c r="Q171" s="209"/>
      <c r="R171" s="209"/>
      <c r="S171" s="209"/>
      <c r="T171" s="209"/>
      <c r="U171" s="150" t="str">
        <f t="shared" si="14"/>
        <v/>
      </c>
      <c r="V171" s="207"/>
      <c r="W171" s="215"/>
    </row>
    <row r="172" spans="1:23">
      <c r="A172" s="195">
        <v>169</v>
      </c>
      <c r="B172" s="8">
        <f t="shared" si="15"/>
        <v>43351</v>
      </c>
      <c r="C172" s="199">
        <f t="shared" si="16"/>
        <v>0.0416666666666667</v>
      </c>
      <c r="D172" s="7" t="str">
        <f t="shared" si="12"/>
        <v>夜班</v>
      </c>
      <c r="E172" s="196" t="str">
        <f t="shared" si="13"/>
        <v>乙</v>
      </c>
      <c r="F172" s="196">
        <f>SUMPRODUCT((考核汇总!$A$4:$A$1185=质量日常跟踪表!B172)*(考核汇总!$B$4:$B$1185=质量日常跟踪表!D172),考核汇总!$C$4:$C$1185)</f>
        <v>2</v>
      </c>
      <c r="G172" s="198">
        <f t="shared" si="17"/>
        <v>43350.9999999996</v>
      </c>
      <c r="H172" s="60">
        <f>IF($M172=H$2,MAX(H$4:H171)+1,"")</f>
        <v>13</v>
      </c>
      <c r="I172" s="60" t="str">
        <f>IF($M172=I$2,MAX(I$4:I171)+1,"")</f>
        <v/>
      </c>
      <c r="J172" s="60" t="str">
        <f>IF($M172=J$2,MAX(J$4:J171)+1,"")</f>
        <v/>
      </c>
      <c r="K172" s="60" t="str">
        <f>IF($M172=K$2,MAX(K$4:K171)+1,"")</f>
        <v/>
      </c>
      <c r="L172" s="206">
        <v>0.354166666666667</v>
      </c>
      <c r="M172" s="206" t="s">
        <v>8</v>
      </c>
      <c r="N172" s="209">
        <v>7.72</v>
      </c>
      <c r="O172" s="209">
        <v>17.79</v>
      </c>
      <c r="P172" s="209">
        <v>2.14</v>
      </c>
      <c r="Q172" s="209">
        <v>19.61</v>
      </c>
      <c r="R172" s="209">
        <v>13.61</v>
      </c>
      <c r="S172" s="209">
        <v>21.55</v>
      </c>
      <c r="T172" s="209">
        <v>17.58</v>
      </c>
      <c r="U172" s="150">
        <f t="shared" si="14"/>
        <v>1.6613125</v>
      </c>
      <c r="V172" s="207">
        <v>6.7</v>
      </c>
      <c r="W172" s="215"/>
    </row>
    <row r="173" spans="1:23">
      <c r="A173" s="195">
        <v>170</v>
      </c>
      <c r="B173" s="8">
        <f t="shared" si="15"/>
        <v>43351</v>
      </c>
      <c r="C173" s="199">
        <f t="shared" si="16"/>
        <v>0.0416666666666667</v>
      </c>
      <c r="D173" s="7" t="str">
        <f t="shared" si="12"/>
        <v>夜班</v>
      </c>
      <c r="E173" s="196" t="str">
        <f t="shared" si="13"/>
        <v>乙</v>
      </c>
      <c r="F173" s="196">
        <f>SUMPRODUCT((考核汇总!$A$4:$A$1185=质量日常跟踪表!B173)*(考核汇总!$B$4:$B$1185=质量日常跟踪表!D173),考核汇总!$C$4:$C$1185)</f>
        <v>2</v>
      </c>
      <c r="G173" s="198">
        <f t="shared" si="17"/>
        <v>43351.0416666663</v>
      </c>
      <c r="H173" s="60" t="str">
        <f>IF($M173=H$2,MAX(H$4:H172)+1,"")</f>
        <v/>
      </c>
      <c r="I173" s="60">
        <f>IF($M173=I$2,MAX(I$4:I172)+1,"")</f>
        <v>13</v>
      </c>
      <c r="J173" s="60" t="str">
        <f>IF($M173=J$2,MAX(J$4:J172)+1,"")</f>
        <v/>
      </c>
      <c r="K173" s="60" t="str">
        <f>IF($M173=K$2,MAX(K$4:K172)+1,"")</f>
        <v/>
      </c>
      <c r="L173" s="206">
        <v>0.354166666666667</v>
      </c>
      <c r="M173" s="206" t="s">
        <v>9</v>
      </c>
      <c r="N173" s="209">
        <v>8.34</v>
      </c>
      <c r="O173" s="209">
        <v>18.37</v>
      </c>
      <c r="P173" s="209">
        <v>2.22</v>
      </c>
      <c r="Q173" s="209">
        <v>18.9</v>
      </c>
      <c r="R173" s="209">
        <v>14.15</v>
      </c>
      <c r="S173" s="209">
        <v>20.28</v>
      </c>
      <c r="T173" s="209">
        <v>17.74</v>
      </c>
      <c r="U173" s="150">
        <f t="shared" si="14"/>
        <v>1.707185</v>
      </c>
      <c r="V173" s="207">
        <v>5.3</v>
      </c>
      <c r="W173" s="215"/>
    </row>
    <row r="174" spans="1:23">
      <c r="A174" s="195">
        <v>171</v>
      </c>
      <c r="B174" s="8">
        <f t="shared" si="15"/>
        <v>43351</v>
      </c>
      <c r="C174" s="199">
        <f t="shared" si="16"/>
        <v>0.0416666666666667</v>
      </c>
      <c r="D174" s="7" t="str">
        <f t="shared" si="12"/>
        <v>夜班</v>
      </c>
      <c r="E174" s="196" t="str">
        <f t="shared" si="13"/>
        <v>乙</v>
      </c>
      <c r="F174" s="196">
        <f>SUMPRODUCT((考核汇总!$A$4:$A$1185=质量日常跟踪表!B174)*(考核汇总!$B$4:$B$1185=质量日常跟踪表!D174),考核汇总!$C$4:$C$1185)</f>
        <v>2</v>
      </c>
      <c r="G174" s="198">
        <f t="shared" si="17"/>
        <v>43351.0833333329</v>
      </c>
      <c r="H174" s="60" t="str">
        <f>IF($M174=H$2,MAX(H$4:H173)+1,"")</f>
        <v/>
      </c>
      <c r="I174" s="60" t="str">
        <f>IF($M174=I$2,MAX(I$4:I173)+1,"")</f>
        <v/>
      </c>
      <c r="J174" s="60" t="str">
        <f>IF($M174=J$2,MAX(J$4:J173)+1,"")</f>
        <v/>
      </c>
      <c r="K174" s="60" t="str">
        <f>IF($M174=K$2,MAX(K$4:K173)+1,"")</f>
        <v/>
      </c>
      <c r="L174" s="206"/>
      <c r="M174" s="206"/>
      <c r="N174" s="209"/>
      <c r="O174" s="209"/>
      <c r="P174" s="209"/>
      <c r="Q174" s="209"/>
      <c r="R174" s="209"/>
      <c r="S174" s="209"/>
      <c r="T174" s="209"/>
      <c r="U174" s="150" t="str">
        <f t="shared" si="14"/>
        <v/>
      </c>
      <c r="V174" s="207"/>
      <c r="W174" s="215"/>
    </row>
    <row r="175" spans="1:23">
      <c r="A175" s="195">
        <v>172</v>
      </c>
      <c r="B175" s="8">
        <f t="shared" si="15"/>
        <v>43351</v>
      </c>
      <c r="C175" s="199">
        <f t="shared" si="16"/>
        <v>0.0416666666666667</v>
      </c>
      <c r="D175" s="7" t="str">
        <f t="shared" si="12"/>
        <v>夜班</v>
      </c>
      <c r="E175" s="196" t="str">
        <f t="shared" si="13"/>
        <v>乙</v>
      </c>
      <c r="F175" s="196">
        <f>SUMPRODUCT((考核汇总!$A$4:$A$1185=质量日常跟踪表!B175)*(考核汇总!$B$4:$B$1185=质量日常跟踪表!D175),考核汇总!$C$4:$C$1185)</f>
        <v>2</v>
      </c>
      <c r="G175" s="198">
        <f t="shared" si="17"/>
        <v>43351.1249999996</v>
      </c>
      <c r="H175" s="60" t="str">
        <f>IF($M175=H$2,MAX(H$4:H174)+1,"")</f>
        <v/>
      </c>
      <c r="I175" s="60" t="str">
        <f>IF($M175=I$2,MAX(I$4:I174)+1,"")</f>
        <v/>
      </c>
      <c r="J175" s="60" t="str">
        <f>IF($M175=J$2,MAX(J$4:J174)+1,"")</f>
        <v/>
      </c>
      <c r="K175" s="60" t="str">
        <f>IF($M175=K$2,MAX(K$4:K174)+1,"")</f>
        <v/>
      </c>
      <c r="L175" s="206"/>
      <c r="M175" s="206"/>
      <c r="N175" s="209"/>
      <c r="O175" s="209"/>
      <c r="P175" s="209"/>
      <c r="Q175" s="209"/>
      <c r="R175" s="209"/>
      <c r="S175" s="209"/>
      <c r="T175" s="209"/>
      <c r="U175" s="150" t="str">
        <f t="shared" si="14"/>
        <v/>
      </c>
      <c r="V175" s="207"/>
      <c r="W175" s="215"/>
    </row>
    <row r="176" spans="1:23">
      <c r="A176" s="195">
        <v>173</v>
      </c>
      <c r="B176" s="8">
        <f t="shared" si="15"/>
        <v>43351</v>
      </c>
      <c r="C176" s="199">
        <f t="shared" si="16"/>
        <v>0.0416666666666667</v>
      </c>
      <c r="D176" s="7" t="str">
        <f t="shared" si="12"/>
        <v>夜班</v>
      </c>
      <c r="E176" s="196" t="str">
        <f t="shared" si="13"/>
        <v>乙</v>
      </c>
      <c r="F176" s="196">
        <f>SUMPRODUCT((考核汇总!$A$4:$A$1185=质量日常跟踪表!B176)*(考核汇总!$B$4:$B$1185=质量日常跟踪表!D176),考核汇总!$C$4:$C$1185)</f>
        <v>2</v>
      </c>
      <c r="G176" s="198">
        <f t="shared" si="17"/>
        <v>43351.1666666662</v>
      </c>
      <c r="H176" s="60" t="str">
        <f>IF($M176=H$2,MAX(H$4:H175)+1,"")</f>
        <v/>
      </c>
      <c r="I176" s="60" t="str">
        <f>IF($M176=I$2,MAX(I$4:I175)+1,"")</f>
        <v/>
      </c>
      <c r="J176" s="60" t="str">
        <f>IF($M176=J$2,MAX(J$4:J175)+1,"")</f>
        <v/>
      </c>
      <c r="K176" s="60" t="str">
        <f>IF($M176=K$2,MAX(K$4:K175)+1,"")</f>
        <v/>
      </c>
      <c r="L176" s="206"/>
      <c r="M176" s="206"/>
      <c r="N176" s="209"/>
      <c r="O176" s="209"/>
      <c r="P176" s="209"/>
      <c r="Q176" s="209"/>
      <c r="R176" s="209"/>
      <c r="S176" s="209"/>
      <c r="T176" s="209"/>
      <c r="U176" s="150" t="str">
        <f t="shared" si="14"/>
        <v/>
      </c>
      <c r="V176" s="207"/>
      <c r="W176" s="215"/>
    </row>
    <row r="177" spans="1:23">
      <c r="A177" s="195">
        <v>174</v>
      </c>
      <c r="B177" s="8">
        <f t="shared" si="15"/>
        <v>43351</v>
      </c>
      <c r="C177" s="199">
        <f t="shared" si="16"/>
        <v>0.0416666666666667</v>
      </c>
      <c r="D177" s="7" t="str">
        <f t="shared" si="12"/>
        <v>夜班</v>
      </c>
      <c r="E177" s="196" t="str">
        <f t="shared" si="13"/>
        <v>乙</v>
      </c>
      <c r="F177" s="196">
        <f>SUMPRODUCT((考核汇总!$A$4:$A$1185=质量日常跟踪表!B177)*(考核汇总!$B$4:$B$1185=质量日常跟踪表!D177),考核汇总!$C$4:$C$1185)</f>
        <v>2</v>
      </c>
      <c r="G177" s="198">
        <f t="shared" si="17"/>
        <v>43351.2083333329</v>
      </c>
      <c r="H177" s="60" t="str">
        <f>IF($M177=H$2,MAX(H$4:H176)+1,"")</f>
        <v/>
      </c>
      <c r="I177" s="60" t="str">
        <f>IF($M177=I$2,MAX(I$4:I176)+1,"")</f>
        <v/>
      </c>
      <c r="J177" s="60" t="str">
        <f>IF($M177=J$2,MAX(J$4:J176)+1,"")</f>
        <v/>
      </c>
      <c r="K177" s="60" t="str">
        <f>IF($M177=K$2,MAX(K$4:K176)+1,"")</f>
        <v/>
      </c>
      <c r="L177" s="206"/>
      <c r="M177" s="206"/>
      <c r="N177" s="209"/>
      <c r="O177" s="209"/>
      <c r="P177" s="209"/>
      <c r="Q177" s="209"/>
      <c r="R177" s="209"/>
      <c r="S177" s="209"/>
      <c r="T177" s="209"/>
      <c r="U177" s="150" t="str">
        <f t="shared" si="14"/>
        <v/>
      </c>
      <c r="V177" s="207"/>
      <c r="W177" s="215"/>
    </row>
    <row r="178" spans="1:23">
      <c r="A178" s="195">
        <v>175</v>
      </c>
      <c r="B178" s="8">
        <f t="shared" si="15"/>
        <v>43351</v>
      </c>
      <c r="C178" s="199">
        <f t="shared" si="16"/>
        <v>0.0416666666666667</v>
      </c>
      <c r="D178" s="7" t="str">
        <f t="shared" si="12"/>
        <v>夜班</v>
      </c>
      <c r="E178" s="196" t="str">
        <f t="shared" si="13"/>
        <v>乙</v>
      </c>
      <c r="F178" s="196">
        <f>SUMPRODUCT((考核汇总!$A$4:$A$1185=质量日常跟踪表!B178)*(考核汇总!$B$4:$B$1185=质量日常跟踪表!D178),考核汇总!$C$4:$C$1185)</f>
        <v>2</v>
      </c>
      <c r="G178" s="198">
        <f t="shared" si="17"/>
        <v>43351.2499999996</v>
      </c>
      <c r="H178" s="60" t="str">
        <f>IF($M178=H$2,MAX(H$4:H177)+1,"")</f>
        <v/>
      </c>
      <c r="I178" s="60" t="str">
        <f>IF($M178=I$2,MAX(I$4:I177)+1,"")</f>
        <v/>
      </c>
      <c r="J178" s="60" t="str">
        <f>IF($M178=J$2,MAX(J$4:J177)+1,"")</f>
        <v/>
      </c>
      <c r="K178" s="60" t="str">
        <f>IF($M178=K$2,MAX(K$4:K177)+1,"")</f>
        <v/>
      </c>
      <c r="L178" s="206"/>
      <c r="M178" s="206"/>
      <c r="N178" s="209"/>
      <c r="O178" s="209"/>
      <c r="P178" s="209"/>
      <c r="Q178" s="209"/>
      <c r="R178" s="209"/>
      <c r="S178" s="209"/>
      <c r="T178" s="209"/>
      <c r="U178" s="150" t="str">
        <f t="shared" si="14"/>
        <v/>
      </c>
      <c r="V178" s="207"/>
      <c r="W178" s="215"/>
    </row>
    <row r="179" spans="1:23">
      <c r="A179" s="195">
        <v>176</v>
      </c>
      <c r="B179" s="8">
        <f t="shared" si="15"/>
        <v>43351</v>
      </c>
      <c r="C179" s="199">
        <f t="shared" si="16"/>
        <v>0.0416666666666667</v>
      </c>
      <c r="D179" s="7" t="str">
        <f t="shared" si="12"/>
        <v>夜班</v>
      </c>
      <c r="E179" s="196" t="str">
        <f t="shared" si="13"/>
        <v>乙</v>
      </c>
      <c r="F179" s="196">
        <f>SUMPRODUCT((考核汇总!$A$4:$A$1185=质量日常跟踪表!B179)*(考核汇总!$B$4:$B$1185=质量日常跟踪表!D179),考核汇总!$C$4:$C$1185)</f>
        <v>2</v>
      </c>
      <c r="G179" s="198">
        <f t="shared" si="17"/>
        <v>43351.2916666662</v>
      </c>
      <c r="H179" s="60" t="str">
        <f>IF($M179=H$2,MAX(H$4:H178)+1,"")</f>
        <v/>
      </c>
      <c r="I179" s="60" t="str">
        <f>IF($M179=I$2,MAX(I$4:I178)+1,"")</f>
        <v/>
      </c>
      <c r="J179" s="60" t="str">
        <f>IF($M179=J$2,MAX(J$4:J178)+1,"")</f>
        <v/>
      </c>
      <c r="K179" s="60" t="str">
        <f>IF($M179=K$2,MAX(K$4:K178)+1,"")</f>
        <v/>
      </c>
      <c r="L179" s="206"/>
      <c r="M179" s="206"/>
      <c r="N179" s="209"/>
      <c r="O179" s="209"/>
      <c r="P179" s="209"/>
      <c r="Q179" s="209"/>
      <c r="R179" s="209"/>
      <c r="S179" s="209"/>
      <c r="T179" s="209"/>
      <c r="U179" s="150" t="str">
        <f t="shared" si="14"/>
        <v/>
      </c>
      <c r="V179" s="207"/>
      <c r="W179" s="215"/>
    </row>
    <row r="180" spans="1:23">
      <c r="A180" s="195">
        <v>177</v>
      </c>
      <c r="B180" s="8">
        <f t="shared" si="15"/>
        <v>43351</v>
      </c>
      <c r="C180" s="199">
        <f t="shared" si="16"/>
        <v>0.0416666666666667</v>
      </c>
      <c r="D180" s="7" t="str">
        <f t="shared" si="12"/>
        <v>白班</v>
      </c>
      <c r="E180" s="196" t="str">
        <f t="shared" si="13"/>
        <v>丙</v>
      </c>
      <c r="F180" s="196">
        <f>SUMPRODUCT((考核汇总!$A$4:$A$1185=质量日常跟踪表!B180)*(考核汇总!$B$4:$B$1185=质量日常跟踪表!D180),考核汇总!$C$4:$C$1185)</f>
        <v>3</v>
      </c>
      <c r="G180" s="198">
        <f t="shared" si="17"/>
        <v>43351.3333333329</v>
      </c>
      <c r="H180" s="60" t="str">
        <f>IF($M180=H$2,MAX(H$4:H179)+1,"")</f>
        <v/>
      </c>
      <c r="I180" s="60" t="str">
        <f>IF($M180=I$2,MAX(I$4:I179)+1,"")</f>
        <v/>
      </c>
      <c r="J180" s="60" t="str">
        <f>IF($M180=J$2,MAX(J$4:J179)+1,"")</f>
        <v/>
      </c>
      <c r="K180" s="60" t="str">
        <f>IF($M180=K$2,MAX(K$4:K179)+1,"")</f>
        <v/>
      </c>
      <c r="L180" s="206"/>
      <c r="M180" s="206"/>
      <c r="N180" s="209"/>
      <c r="O180" s="209"/>
      <c r="P180" s="209"/>
      <c r="Q180" s="209"/>
      <c r="R180" s="209"/>
      <c r="S180" s="209"/>
      <c r="T180" s="209"/>
      <c r="U180" s="150" t="str">
        <f t="shared" si="14"/>
        <v/>
      </c>
      <c r="V180" s="207"/>
      <c r="W180" s="215"/>
    </row>
    <row r="181" spans="1:23">
      <c r="A181" s="195">
        <v>178</v>
      </c>
      <c r="B181" s="8">
        <f t="shared" si="15"/>
        <v>43351</v>
      </c>
      <c r="C181" s="199">
        <f t="shared" si="16"/>
        <v>0.0416666666666667</v>
      </c>
      <c r="D181" s="7" t="str">
        <f t="shared" si="12"/>
        <v>白班</v>
      </c>
      <c r="E181" s="196" t="str">
        <f t="shared" si="13"/>
        <v>丙</v>
      </c>
      <c r="F181" s="196">
        <f>SUMPRODUCT((考核汇总!$A$4:$A$1185=质量日常跟踪表!B181)*(考核汇总!$B$4:$B$1185=质量日常跟踪表!D181),考核汇总!$C$4:$C$1185)</f>
        <v>3</v>
      </c>
      <c r="G181" s="198">
        <f t="shared" si="17"/>
        <v>43351.3749999996</v>
      </c>
      <c r="H181" s="60" t="str">
        <f>IF($M181=H$2,MAX(H$4:H180)+1,"")</f>
        <v/>
      </c>
      <c r="I181" s="60" t="str">
        <f>IF($M181=I$2,MAX(I$4:I180)+1,"")</f>
        <v/>
      </c>
      <c r="J181" s="60" t="str">
        <f>IF($M181=J$2,MAX(J$4:J180)+1,"")</f>
        <v/>
      </c>
      <c r="K181" s="60" t="str">
        <f>IF($M181=K$2,MAX(K$4:K180)+1,"")</f>
        <v/>
      </c>
      <c r="L181" s="206"/>
      <c r="M181" s="206"/>
      <c r="N181" s="209"/>
      <c r="O181" s="209"/>
      <c r="P181" s="209"/>
      <c r="Q181" s="209"/>
      <c r="R181" s="209"/>
      <c r="S181" s="209"/>
      <c r="T181" s="209"/>
      <c r="U181" s="150" t="str">
        <f t="shared" si="14"/>
        <v/>
      </c>
      <c r="V181" s="207"/>
      <c r="W181" s="215"/>
    </row>
    <row r="182" spans="1:23">
      <c r="A182" s="195">
        <v>179</v>
      </c>
      <c r="B182" s="8">
        <f t="shared" si="15"/>
        <v>43351</v>
      </c>
      <c r="C182" s="199">
        <f t="shared" si="16"/>
        <v>0.0416666666666667</v>
      </c>
      <c r="D182" s="7" t="str">
        <f t="shared" si="12"/>
        <v>白班</v>
      </c>
      <c r="E182" s="196" t="str">
        <f t="shared" si="13"/>
        <v>丙</v>
      </c>
      <c r="F182" s="196">
        <f>SUMPRODUCT((考核汇总!$A$4:$A$1185=质量日常跟踪表!B182)*(考核汇总!$B$4:$B$1185=质量日常跟踪表!D182),考核汇总!$C$4:$C$1185)</f>
        <v>3</v>
      </c>
      <c r="G182" s="198">
        <f t="shared" si="17"/>
        <v>43351.4166666662</v>
      </c>
      <c r="H182" s="60" t="str">
        <f>IF($M182=H$2,MAX(H$4:H181)+1,"")</f>
        <v/>
      </c>
      <c r="I182" s="60" t="str">
        <f>IF($M182=I$2,MAX(I$4:I181)+1,"")</f>
        <v/>
      </c>
      <c r="J182" s="60" t="str">
        <f>IF($M182=J$2,MAX(J$4:J181)+1,"")</f>
        <v/>
      </c>
      <c r="K182" s="60" t="str">
        <f>IF($M182=K$2,MAX(K$4:K181)+1,"")</f>
        <v/>
      </c>
      <c r="L182" s="206"/>
      <c r="M182" s="206"/>
      <c r="N182" s="209"/>
      <c r="O182" s="209"/>
      <c r="P182" s="209"/>
      <c r="Q182" s="209"/>
      <c r="R182" s="209"/>
      <c r="S182" s="209"/>
      <c r="T182" s="209"/>
      <c r="U182" s="150" t="str">
        <f t="shared" si="14"/>
        <v/>
      </c>
      <c r="V182" s="207"/>
      <c r="W182" s="215"/>
    </row>
    <row r="183" spans="1:23">
      <c r="A183" s="195">
        <v>180</v>
      </c>
      <c r="B183" s="8">
        <f t="shared" si="15"/>
        <v>43351</v>
      </c>
      <c r="C183" s="199">
        <f t="shared" si="16"/>
        <v>0.0416666666666667</v>
      </c>
      <c r="D183" s="7" t="str">
        <f t="shared" si="12"/>
        <v>白班</v>
      </c>
      <c r="E183" s="196" t="str">
        <f t="shared" si="13"/>
        <v>丙</v>
      </c>
      <c r="F183" s="196">
        <f>SUMPRODUCT((考核汇总!$A$4:$A$1185=质量日常跟踪表!B183)*(考核汇总!$B$4:$B$1185=质量日常跟踪表!D183),考核汇总!$C$4:$C$1185)</f>
        <v>3</v>
      </c>
      <c r="G183" s="198">
        <f t="shared" si="17"/>
        <v>43351.4583333329</v>
      </c>
      <c r="H183" s="60" t="str">
        <f>IF($M183=H$2,MAX(H$4:H182)+1,"")</f>
        <v/>
      </c>
      <c r="I183" s="60" t="str">
        <f>IF($M183=I$2,MAX(I$4:I182)+1,"")</f>
        <v/>
      </c>
      <c r="J183" s="60" t="str">
        <f>IF($M183=J$2,MAX(J$4:J182)+1,"")</f>
        <v/>
      </c>
      <c r="K183" s="60" t="str">
        <f>IF($M183=K$2,MAX(K$4:K182)+1,"")</f>
        <v/>
      </c>
      <c r="L183" s="206"/>
      <c r="M183" s="206"/>
      <c r="N183" s="209"/>
      <c r="O183" s="209"/>
      <c r="P183" s="209"/>
      <c r="Q183" s="209"/>
      <c r="R183" s="209"/>
      <c r="S183" s="209"/>
      <c r="T183" s="209"/>
      <c r="U183" s="150" t="str">
        <f t="shared" si="14"/>
        <v/>
      </c>
      <c r="V183" s="207"/>
      <c r="W183" s="215"/>
    </row>
    <row r="184" spans="1:23">
      <c r="A184" s="195">
        <v>181</v>
      </c>
      <c r="B184" s="8">
        <f t="shared" si="15"/>
        <v>43351</v>
      </c>
      <c r="C184" s="199">
        <f t="shared" si="16"/>
        <v>0.0416666666666667</v>
      </c>
      <c r="D184" s="7" t="str">
        <f t="shared" si="12"/>
        <v>白班</v>
      </c>
      <c r="E184" s="196" t="str">
        <f t="shared" si="13"/>
        <v>丙</v>
      </c>
      <c r="F184" s="196">
        <f>SUMPRODUCT((考核汇总!$A$4:$A$1185=质量日常跟踪表!B184)*(考核汇总!$B$4:$B$1185=质量日常跟踪表!D184),考核汇总!$C$4:$C$1185)</f>
        <v>3</v>
      </c>
      <c r="G184" s="198">
        <f t="shared" si="17"/>
        <v>43351.4999999996</v>
      </c>
      <c r="H184" s="60" t="str">
        <f>IF($M184=H$2,MAX(H$4:H183)+1,"")</f>
        <v/>
      </c>
      <c r="I184" s="60" t="str">
        <f>IF($M184=I$2,MAX(I$4:I183)+1,"")</f>
        <v/>
      </c>
      <c r="J184" s="60" t="str">
        <f>IF($M184=J$2,MAX(J$4:J183)+1,"")</f>
        <v/>
      </c>
      <c r="K184" s="60" t="str">
        <f>IF($M184=K$2,MAX(K$4:K183)+1,"")</f>
        <v/>
      </c>
      <c r="L184" s="206"/>
      <c r="M184" s="206"/>
      <c r="N184" s="209"/>
      <c r="O184" s="209"/>
      <c r="P184" s="209"/>
      <c r="Q184" s="209"/>
      <c r="R184" s="209"/>
      <c r="S184" s="209"/>
      <c r="T184" s="209"/>
      <c r="U184" s="150" t="str">
        <f t="shared" si="14"/>
        <v/>
      </c>
      <c r="V184" s="207"/>
      <c r="W184" s="215"/>
    </row>
    <row r="185" spans="1:23">
      <c r="A185" s="195">
        <v>182</v>
      </c>
      <c r="B185" s="8">
        <f t="shared" si="15"/>
        <v>43351</v>
      </c>
      <c r="C185" s="199">
        <f t="shared" si="16"/>
        <v>0.0416666666666667</v>
      </c>
      <c r="D185" s="7" t="str">
        <f t="shared" si="12"/>
        <v>白班</v>
      </c>
      <c r="E185" s="196" t="str">
        <f t="shared" si="13"/>
        <v>丙</v>
      </c>
      <c r="F185" s="196">
        <f>SUMPRODUCT((考核汇总!$A$4:$A$1185=质量日常跟踪表!B185)*(考核汇总!$B$4:$B$1185=质量日常跟踪表!D185),考核汇总!$C$4:$C$1185)</f>
        <v>3</v>
      </c>
      <c r="G185" s="198">
        <f t="shared" si="17"/>
        <v>43351.5416666662</v>
      </c>
      <c r="H185" s="60" t="str">
        <f>IF($M185=H$2,MAX(H$4:H184)+1,"")</f>
        <v/>
      </c>
      <c r="I185" s="60" t="str">
        <f>IF($M185=I$2,MAX(I$4:I184)+1,"")</f>
        <v/>
      </c>
      <c r="J185" s="60" t="str">
        <f>IF($M185=J$2,MAX(J$4:J184)+1,"")</f>
        <v/>
      </c>
      <c r="K185" s="60" t="str">
        <f>IF($M185=K$2,MAX(K$4:K184)+1,"")</f>
        <v/>
      </c>
      <c r="L185" s="206"/>
      <c r="M185" s="206"/>
      <c r="N185" s="209"/>
      <c r="O185" s="209"/>
      <c r="P185" s="209"/>
      <c r="Q185" s="209"/>
      <c r="R185" s="209"/>
      <c r="S185" s="209"/>
      <c r="T185" s="209"/>
      <c r="U185" s="150" t="str">
        <f t="shared" si="14"/>
        <v/>
      </c>
      <c r="V185" s="207"/>
      <c r="W185" s="215"/>
    </row>
    <row r="186" spans="1:23">
      <c r="A186" s="195">
        <v>183</v>
      </c>
      <c r="B186" s="8">
        <f t="shared" si="15"/>
        <v>43351</v>
      </c>
      <c r="C186" s="199">
        <f t="shared" si="16"/>
        <v>0.0416666666666667</v>
      </c>
      <c r="D186" s="7" t="str">
        <f t="shared" si="12"/>
        <v>白班</v>
      </c>
      <c r="E186" s="196" t="str">
        <f t="shared" si="13"/>
        <v>丙</v>
      </c>
      <c r="F186" s="196">
        <f>SUMPRODUCT((考核汇总!$A$4:$A$1185=质量日常跟踪表!B186)*(考核汇总!$B$4:$B$1185=质量日常跟踪表!D186),考核汇总!$C$4:$C$1185)</f>
        <v>3</v>
      </c>
      <c r="G186" s="198">
        <f t="shared" si="17"/>
        <v>43351.5833333329</v>
      </c>
      <c r="H186" s="60" t="str">
        <f>IF($M186=H$2,MAX(H$4:H185)+1,"")</f>
        <v/>
      </c>
      <c r="I186" s="60" t="str">
        <f>IF($M186=I$2,MAX(I$4:I185)+1,"")</f>
        <v/>
      </c>
      <c r="J186" s="60" t="str">
        <f>IF($M186=J$2,MAX(J$4:J185)+1,"")</f>
        <v/>
      </c>
      <c r="K186" s="60" t="str">
        <f>IF($M186=K$2,MAX(K$4:K185)+1,"")</f>
        <v/>
      </c>
      <c r="L186" s="206"/>
      <c r="M186" s="206"/>
      <c r="N186" s="209"/>
      <c r="O186" s="209"/>
      <c r="P186" s="209"/>
      <c r="Q186" s="209"/>
      <c r="R186" s="209"/>
      <c r="S186" s="209"/>
      <c r="T186" s="209"/>
      <c r="U186" s="150" t="str">
        <f t="shared" si="14"/>
        <v/>
      </c>
      <c r="V186" s="207"/>
      <c r="W186" s="215"/>
    </row>
    <row r="187" spans="1:23">
      <c r="A187" s="195">
        <v>184</v>
      </c>
      <c r="B187" s="8">
        <f t="shared" si="15"/>
        <v>43351</v>
      </c>
      <c r="C187" s="199">
        <f t="shared" si="16"/>
        <v>0.0416666666666667</v>
      </c>
      <c r="D187" s="7" t="str">
        <f t="shared" si="12"/>
        <v>白班</v>
      </c>
      <c r="E187" s="196" t="str">
        <f t="shared" si="13"/>
        <v>丙</v>
      </c>
      <c r="F187" s="196">
        <f>SUMPRODUCT((考核汇总!$A$4:$A$1185=质量日常跟踪表!B187)*(考核汇总!$B$4:$B$1185=质量日常跟踪表!D187),考核汇总!$C$4:$C$1185)</f>
        <v>3</v>
      </c>
      <c r="G187" s="198">
        <f t="shared" si="17"/>
        <v>43351.6249999996</v>
      </c>
      <c r="H187" s="60" t="str">
        <f>IF($M187=H$2,MAX(H$4:H186)+1,"")</f>
        <v/>
      </c>
      <c r="I187" s="60" t="str">
        <f>IF($M187=I$2,MAX(I$4:I186)+1,"")</f>
        <v/>
      </c>
      <c r="J187" s="60" t="str">
        <f>IF($M187=J$2,MAX(J$4:J186)+1,"")</f>
        <v/>
      </c>
      <c r="K187" s="60" t="str">
        <f>IF($M187=K$2,MAX(K$4:K186)+1,"")</f>
        <v/>
      </c>
      <c r="L187" s="206"/>
      <c r="M187" s="206"/>
      <c r="N187" s="209"/>
      <c r="O187" s="209"/>
      <c r="P187" s="209"/>
      <c r="Q187" s="209"/>
      <c r="R187" s="209"/>
      <c r="S187" s="209"/>
      <c r="T187" s="209"/>
      <c r="U187" s="150" t="str">
        <f t="shared" si="14"/>
        <v/>
      </c>
      <c r="V187" s="207"/>
      <c r="W187" s="215"/>
    </row>
    <row r="188" spans="1:23">
      <c r="A188" s="195">
        <v>185</v>
      </c>
      <c r="B188" s="8">
        <f t="shared" si="15"/>
        <v>43351</v>
      </c>
      <c r="C188" s="199">
        <f t="shared" si="16"/>
        <v>0.0416666666666667</v>
      </c>
      <c r="D188" s="7" t="str">
        <f t="shared" si="12"/>
        <v>中班</v>
      </c>
      <c r="E188" s="196" t="str">
        <f t="shared" si="13"/>
        <v>丁</v>
      </c>
      <c r="F188" s="196">
        <f>SUMPRODUCT((考核汇总!$A$4:$A$1185=质量日常跟踪表!B188)*(考核汇总!$B$4:$B$1185=质量日常跟踪表!D188),考核汇总!$C$4:$C$1185)</f>
        <v>4</v>
      </c>
      <c r="G188" s="198">
        <f t="shared" si="17"/>
        <v>43351.6666666662</v>
      </c>
      <c r="H188" s="60" t="str">
        <f>IF($M188=H$2,MAX(H$4:H187)+1,"")</f>
        <v/>
      </c>
      <c r="I188" s="60" t="str">
        <f>IF($M188=I$2,MAX(I$4:I187)+1,"")</f>
        <v/>
      </c>
      <c r="J188" s="60" t="str">
        <f>IF($M188=J$2,MAX(J$4:J187)+1,"")</f>
        <v/>
      </c>
      <c r="K188" s="60" t="str">
        <f>IF($M188=K$2,MAX(K$4:K187)+1,"")</f>
        <v/>
      </c>
      <c r="L188" s="206"/>
      <c r="M188" s="206"/>
      <c r="N188" s="209"/>
      <c r="O188" s="209"/>
      <c r="P188" s="209"/>
      <c r="Q188" s="209"/>
      <c r="R188" s="209"/>
      <c r="S188" s="209"/>
      <c r="T188" s="209"/>
      <c r="U188" s="150" t="str">
        <f t="shared" si="14"/>
        <v/>
      </c>
      <c r="V188" s="207"/>
      <c r="W188" s="215"/>
    </row>
    <row r="189" spans="1:23">
      <c r="A189" s="195">
        <v>186</v>
      </c>
      <c r="B189" s="8">
        <f t="shared" si="15"/>
        <v>43351</v>
      </c>
      <c r="C189" s="199">
        <f t="shared" si="16"/>
        <v>0.0416666666666667</v>
      </c>
      <c r="D189" s="7" t="str">
        <f t="shared" si="12"/>
        <v>中班</v>
      </c>
      <c r="E189" s="196" t="str">
        <f t="shared" si="13"/>
        <v>丁</v>
      </c>
      <c r="F189" s="196">
        <f>SUMPRODUCT((考核汇总!$A$4:$A$1185=质量日常跟踪表!B189)*(考核汇总!$B$4:$B$1185=质量日常跟踪表!D189),考核汇总!$C$4:$C$1185)</f>
        <v>4</v>
      </c>
      <c r="G189" s="198">
        <f t="shared" si="17"/>
        <v>43351.7083333329</v>
      </c>
      <c r="H189" s="60" t="str">
        <f>IF($M189=H$2,MAX(H$4:H188)+1,"")</f>
        <v/>
      </c>
      <c r="I189" s="60" t="str">
        <f>IF($M189=I$2,MAX(I$4:I188)+1,"")</f>
        <v/>
      </c>
      <c r="J189" s="60" t="str">
        <f>IF($M189=J$2,MAX(J$4:J188)+1,"")</f>
        <v/>
      </c>
      <c r="K189" s="60" t="str">
        <f>IF($M189=K$2,MAX(K$4:K188)+1,"")</f>
        <v/>
      </c>
      <c r="L189" s="206"/>
      <c r="M189" s="206"/>
      <c r="N189" s="209"/>
      <c r="O189" s="209"/>
      <c r="P189" s="209"/>
      <c r="Q189" s="209"/>
      <c r="R189" s="209"/>
      <c r="S189" s="209"/>
      <c r="T189" s="209"/>
      <c r="U189" s="150" t="str">
        <f t="shared" si="14"/>
        <v/>
      </c>
      <c r="V189" s="207"/>
      <c r="W189" s="215"/>
    </row>
    <row r="190" spans="1:23">
      <c r="A190" s="195">
        <v>187</v>
      </c>
      <c r="B190" s="8">
        <f t="shared" si="15"/>
        <v>43351</v>
      </c>
      <c r="C190" s="199">
        <f t="shared" si="16"/>
        <v>0.0416666666666667</v>
      </c>
      <c r="D190" s="7" t="str">
        <f t="shared" si="12"/>
        <v>中班</v>
      </c>
      <c r="E190" s="196" t="str">
        <f t="shared" si="13"/>
        <v>丁</v>
      </c>
      <c r="F190" s="196">
        <f>SUMPRODUCT((考核汇总!$A$4:$A$1185=质量日常跟踪表!B190)*(考核汇总!$B$4:$B$1185=质量日常跟踪表!D190),考核汇总!$C$4:$C$1185)</f>
        <v>4</v>
      </c>
      <c r="G190" s="198">
        <f t="shared" si="17"/>
        <v>43351.7499999995</v>
      </c>
      <c r="H190" s="60" t="str">
        <f>IF($M190=H$2,MAX(H$4:H189)+1,"")</f>
        <v/>
      </c>
      <c r="I190" s="60" t="str">
        <f>IF($M190=I$2,MAX(I$4:I189)+1,"")</f>
        <v/>
      </c>
      <c r="J190" s="60" t="str">
        <f>IF($M190=J$2,MAX(J$4:J189)+1,"")</f>
        <v/>
      </c>
      <c r="K190" s="60" t="str">
        <f>IF($M190=K$2,MAX(K$4:K189)+1,"")</f>
        <v/>
      </c>
      <c r="L190" s="206"/>
      <c r="M190" s="206"/>
      <c r="N190" s="209"/>
      <c r="O190" s="209"/>
      <c r="P190" s="209"/>
      <c r="Q190" s="209"/>
      <c r="R190" s="209"/>
      <c r="S190" s="209"/>
      <c r="T190" s="209"/>
      <c r="U190" s="150" t="str">
        <f t="shared" si="14"/>
        <v/>
      </c>
      <c r="V190" s="207"/>
      <c r="W190" s="215"/>
    </row>
    <row r="191" spans="1:23">
      <c r="A191" s="195">
        <v>188</v>
      </c>
      <c r="B191" s="8">
        <f t="shared" si="15"/>
        <v>43351</v>
      </c>
      <c r="C191" s="199">
        <f t="shared" si="16"/>
        <v>0.0416666666666667</v>
      </c>
      <c r="D191" s="7" t="str">
        <f t="shared" si="12"/>
        <v>中班</v>
      </c>
      <c r="E191" s="196" t="str">
        <f t="shared" si="13"/>
        <v>丁</v>
      </c>
      <c r="F191" s="196">
        <f>SUMPRODUCT((考核汇总!$A$4:$A$1185=质量日常跟踪表!B191)*(考核汇总!$B$4:$B$1185=质量日常跟踪表!D191),考核汇总!$C$4:$C$1185)</f>
        <v>4</v>
      </c>
      <c r="G191" s="198">
        <f t="shared" si="17"/>
        <v>43351.7916666662</v>
      </c>
      <c r="H191" s="60" t="str">
        <f>IF($M191=H$2,MAX(H$4:H190)+1,"")</f>
        <v/>
      </c>
      <c r="I191" s="60" t="str">
        <f>IF($M191=I$2,MAX(I$4:I190)+1,"")</f>
        <v/>
      </c>
      <c r="J191" s="60" t="str">
        <f>IF($M191=J$2,MAX(J$4:J190)+1,"")</f>
        <v/>
      </c>
      <c r="K191" s="60" t="str">
        <f>IF($M191=K$2,MAX(K$4:K190)+1,"")</f>
        <v/>
      </c>
      <c r="L191" s="206"/>
      <c r="M191" s="206"/>
      <c r="N191" s="209"/>
      <c r="O191" s="209"/>
      <c r="P191" s="209"/>
      <c r="Q191" s="209"/>
      <c r="R191" s="209"/>
      <c r="S191" s="209"/>
      <c r="T191" s="209"/>
      <c r="U191" s="150" t="str">
        <f t="shared" si="14"/>
        <v/>
      </c>
      <c r="V191" s="207"/>
      <c r="W191" s="215"/>
    </row>
    <row r="192" spans="1:23">
      <c r="A192" s="195">
        <v>189</v>
      </c>
      <c r="B192" s="8">
        <f t="shared" si="15"/>
        <v>43351</v>
      </c>
      <c r="C192" s="199">
        <f t="shared" si="16"/>
        <v>0.0416666666666667</v>
      </c>
      <c r="D192" s="7" t="str">
        <f t="shared" si="12"/>
        <v>中班</v>
      </c>
      <c r="E192" s="196" t="str">
        <f t="shared" si="13"/>
        <v>丁</v>
      </c>
      <c r="F192" s="196">
        <f>SUMPRODUCT((考核汇总!$A$4:$A$1185=质量日常跟踪表!B192)*(考核汇总!$B$4:$B$1185=质量日常跟踪表!D192),考核汇总!$C$4:$C$1185)</f>
        <v>4</v>
      </c>
      <c r="G192" s="198">
        <f t="shared" si="17"/>
        <v>43351.8333333329</v>
      </c>
      <c r="H192" s="60" t="str">
        <f>IF($M192=H$2,MAX(H$4:H191)+1,"")</f>
        <v/>
      </c>
      <c r="I192" s="60" t="str">
        <f>IF($M192=I$2,MAX(I$4:I191)+1,"")</f>
        <v/>
      </c>
      <c r="J192" s="60" t="str">
        <f>IF($M192=J$2,MAX(J$4:J191)+1,"")</f>
        <v/>
      </c>
      <c r="K192" s="60" t="str">
        <f>IF($M192=K$2,MAX(K$4:K191)+1,"")</f>
        <v/>
      </c>
      <c r="L192" s="206"/>
      <c r="M192" s="206"/>
      <c r="N192" s="209"/>
      <c r="O192" s="209"/>
      <c r="P192" s="209"/>
      <c r="Q192" s="209"/>
      <c r="R192" s="209"/>
      <c r="S192" s="209"/>
      <c r="T192" s="209"/>
      <c r="U192" s="150" t="str">
        <f t="shared" si="14"/>
        <v/>
      </c>
      <c r="V192" s="207"/>
      <c r="W192" s="215"/>
    </row>
    <row r="193" spans="1:23">
      <c r="A193" s="195">
        <v>190</v>
      </c>
      <c r="B193" s="8">
        <f t="shared" si="15"/>
        <v>43351</v>
      </c>
      <c r="C193" s="199">
        <f t="shared" si="16"/>
        <v>0.0416666666666667</v>
      </c>
      <c r="D193" s="7" t="str">
        <f t="shared" si="12"/>
        <v>中班</v>
      </c>
      <c r="E193" s="196" t="str">
        <f t="shared" si="13"/>
        <v>丁</v>
      </c>
      <c r="F193" s="196">
        <f>SUMPRODUCT((考核汇总!$A$4:$A$1185=质量日常跟踪表!B193)*(考核汇总!$B$4:$B$1185=质量日常跟踪表!D193),考核汇总!$C$4:$C$1185)</f>
        <v>4</v>
      </c>
      <c r="G193" s="198">
        <f t="shared" si="17"/>
        <v>43351.8749999995</v>
      </c>
      <c r="H193" s="60" t="str">
        <f>IF($M193=H$2,MAX(H$4:H192)+1,"")</f>
        <v/>
      </c>
      <c r="I193" s="60" t="str">
        <f>IF($M193=I$2,MAX(I$4:I192)+1,"")</f>
        <v/>
      </c>
      <c r="J193" s="60" t="str">
        <f>IF($M193=J$2,MAX(J$4:J192)+1,"")</f>
        <v/>
      </c>
      <c r="K193" s="60" t="str">
        <f>IF($M193=K$2,MAX(K$4:K192)+1,"")</f>
        <v/>
      </c>
      <c r="L193" s="206"/>
      <c r="M193" s="206"/>
      <c r="N193" s="209"/>
      <c r="O193" s="209"/>
      <c r="P193" s="209"/>
      <c r="Q193" s="209"/>
      <c r="R193" s="209"/>
      <c r="S193" s="209"/>
      <c r="T193" s="209"/>
      <c r="U193" s="150" t="str">
        <f t="shared" si="14"/>
        <v/>
      </c>
      <c r="V193" s="207"/>
      <c r="W193" s="215"/>
    </row>
    <row r="194" spans="1:23">
      <c r="A194" s="195">
        <v>191</v>
      </c>
      <c r="B194" s="8">
        <f t="shared" si="15"/>
        <v>43351</v>
      </c>
      <c r="C194" s="199">
        <f t="shared" si="16"/>
        <v>0.0416666666666667</v>
      </c>
      <c r="D194" s="7" t="str">
        <f t="shared" si="12"/>
        <v>中班</v>
      </c>
      <c r="E194" s="196" t="str">
        <f t="shared" si="13"/>
        <v>丁</v>
      </c>
      <c r="F194" s="196">
        <f>SUMPRODUCT((考核汇总!$A$4:$A$1185=质量日常跟踪表!B194)*(考核汇总!$B$4:$B$1185=质量日常跟踪表!D194),考核汇总!$C$4:$C$1185)</f>
        <v>4</v>
      </c>
      <c r="G194" s="198">
        <f t="shared" si="17"/>
        <v>43351.9166666662</v>
      </c>
      <c r="H194" s="60" t="str">
        <f>IF($M194=H$2,MAX(H$4:H193)+1,"")</f>
        <v/>
      </c>
      <c r="I194" s="60" t="str">
        <f>IF($M194=I$2,MAX(I$4:I193)+1,"")</f>
        <v/>
      </c>
      <c r="J194" s="60" t="str">
        <f>IF($M194=J$2,MAX(J$4:J193)+1,"")</f>
        <v/>
      </c>
      <c r="K194" s="60" t="str">
        <f>IF($M194=K$2,MAX(K$4:K193)+1,"")</f>
        <v/>
      </c>
      <c r="L194" s="206"/>
      <c r="M194" s="206"/>
      <c r="N194" s="209"/>
      <c r="O194" s="209"/>
      <c r="P194" s="209"/>
      <c r="Q194" s="209"/>
      <c r="R194" s="209"/>
      <c r="S194" s="209"/>
      <c r="T194" s="209"/>
      <c r="U194" s="150" t="str">
        <f t="shared" si="14"/>
        <v/>
      </c>
      <c r="V194" s="207"/>
      <c r="W194" s="215"/>
    </row>
    <row r="195" spans="1:23">
      <c r="A195" s="195">
        <v>192</v>
      </c>
      <c r="B195" s="8">
        <f t="shared" si="15"/>
        <v>43351</v>
      </c>
      <c r="C195" s="199">
        <f t="shared" si="16"/>
        <v>0.0416666666666667</v>
      </c>
      <c r="D195" s="7" t="str">
        <f t="shared" si="12"/>
        <v>中班</v>
      </c>
      <c r="E195" s="196" t="str">
        <f t="shared" si="13"/>
        <v>丁</v>
      </c>
      <c r="F195" s="196">
        <f>SUMPRODUCT((考核汇总!$A$4:$A$1185=质量日常跟踪表!B195)*(考核汇总!$B$4:$B$1185=质量日常跟踪表!D195),考核汇总!$C$4:$C$1185)</f>
        <v>4</v>
      </c>
      <c r="G195" s="198">
        <f t="shared" si="17"/>
        <v>43351.9583333329</v>
      </c>
      <c r="H195" s="60" t="str">
        <f>IF($M195=H$2,MAX(H$4:H194)+1,"")</f>
        <v/>
      </c>
      <c r="I195" s="60" t="str">
        <f>IF($M195=I$2,MAX(I$4:I194)+1,"")</f>
        <v/>
      </c>
      <c r="J195" s="60" t="str">
        <f>IF($M195=J$2,MAX(J$4:J194)+1,"")</f>
        <v/>
      </c>
      <c r="K195" s="60" t="str">
        <f>IF($M195=K$2,MAX(K$4:K194)+1,"")</f>
        <v/>
      </c>
      <c r="L195" s="206"/>
      <c r="M195" s="206"/>
      <c r="N195" s="209"/>
      <c r="O195" s="209"/>
      <c r="P195" s="209"/>
      <c r="Q195" s="209"/>
      <c r="R195" s="209"/>
      <c r="S195" s="209"/>
      <c r="T195" s="209"/>
      <c r="U195" s="150" t="str">
        <f t="shared" si="14"/>
        <v/>
      </c>
      <c r="V195" s="207"/>
      <c r="W195" s="215"/>
    </row>
    <row r="196" spans="1:23">
      <c r="A196" s="195">
        <v>193</v>
      </c>
      <c r="B196" s="8">
        <f t="shared" si="15"/>
        <v>43352</v>
      </c>
      <c r="C196" s="199">
        <f t="shared" si="16"/>
        <v>0.0416666666666667</v>
      </c>
      <c r="D196" s="7" t="str">
        <f t="shared" ref="D196:D259" si="18">IF(HOUR(G196)&lt;8,"夜班",IF(HOUR(G196)&lt;16,"白班",IF(HOUR(G196)&lt;24,"中班",0)))</f>
        <v>夜班</v>
      </c>
      <c r="E196" s="196" t="str">
        <f t="shared" ref="E196:E259" si="19">IF(F196=1,"甲",IF(F196=2,"乙",IF(F196=3,"丙",IF(F196=4,"丁",""))))</f>
        <v>乙</v>
      </c>
      <c r="F196" s="196">
        <f>SUMPRODUCT((考核汇总!$A$4:$A$1185=质量日常跟踪表!B196)*(考核汇总!$B$4:$B$1185=质量日常跟踪表!D196),考核汇总!$C$4:$C$1185)</f>
        <v>2</v>
      </c>
      <c r="G196" s="198">
        <f t="shared" si="17"/>
        <v>43351.9999999995</v>
      </c>
      <c r="H196" s="60">
        <f>IF($M196=H$2,MAX(H$4:H195)+1,"")</f>
        <v>14</v>
      </c>
      <c r="I196" s="60" t="str">
        <f>IF($M196=I$2,MAX(I$4:I195)+1,"")</f>
        <v/>
      </c>
      <c r="J196" s="60" t="str">
        <f>IF($M196=J$2,MAX(J$4:J195)+1,"")</f>
        <v/>
      </c>
      <c r="K196" s="60" t="str">
        <f>IF($M196=K$2,MAX(K$4:K195)+1,"")</f>
        <v/>
      </c>
      <c r="L196" s="206">
        <v>0.354166666666667</v>
      </c>
      <c r="M196" s="206" t="s">
        <v>8</v>
      </c>
      <c r="N196" s="209">
        <v>8.26</v>
      </c>
      <c r="O196" s="209">
        <v>17.69</v>
      </c>
      <c r="P196" s="209">
        <v>2.22</v>
      </c>
      <c r="Q196" s="209">
        <v>20.13</v>
      </c>
      <c r="R196" s="209">
        <v>13.56</v>
      </c>
      <c r="S196" s="209">
        <v>20.77</v>
      </c>
      <c r="T196" s="209">
        <v>17.37</v>
      </c>
      <c r="U196" s="150">
        <f t="shared" ref="U196:U259" si="20">IF(N196="","",(N196*5+O196*4+P196*2.5+Q196*1.5+R196*0.75+S196*0.325+T196*0.25)/100)</f>
        <v>1.6906775</v>
      </c>
      <c r="V196" s="207">
        <v>5.6</v>
      </c>
      <c r="W196" s="215" t="s">
        <v>32</v>
      </c>
    </row>
    <row r="197" spans="1:23">
      <c r="A197" s="195">
        <v>194</v>
      </c>
      <c r="B197" s="8">
        <f t="shared" ref="B197:B260" si="21">IF(D197=D196,B196,IF(D197="夜班",B196+1,B196))</f>
        <v>43352</v>
      </c>
      <c r="C197" s="199">
        <f t="shared" ref="C197:C260" si="22">C196</f>
        <v>0.0416666666666667</v>
      </c>
      <c r="D197" s="7" t="str">
        <f t="shared" si="18"/>
        <v>夜班</v>
      </c>
      <c r="E197" s="196" t="str">
        <f t="shared" si="19"/>
        <v>乙</v>
      </c>
      <c r="F197" s="196">
        <f>SUMPRODUCT((考核汇总!$A$4:$A$1185=质量日常跟踪表!B197)*(考核汇总!$B$4:$B$1185=质量日常跟踪表!D197),考核汇总!$C$4:$C$1185)</f>
        <v>2</v>
      </c>
      <c r="G197" s="198">
        <f t="shared" ref="G197:G260" si="23">G196+C196</f>
        <v>43352.0416666662</v>
      </c>
      <c r="H197" s="60" t="str">
        <f>IF($M197=H$2,MAX(H$4:H196)+1,"")</f>
        <v/>
      </c>
      <c r="I197" s="60">
        <f>IF($M197=I$2,MAX(I$4:I196)+1,"")</f>
        <v>14</v>
      </c>
      <c r="J197" s="60" t="str">
        <f>IF($M197=J$2,MAX(J$4:J196)+1,"")</f>
        <v/>
      </c>
      <c r="K197" s="60" t="str">
        <f>IF($M197=K$2,MAX(K$4:K196)+1,"")</f>
        <v/>
      </c>
      <c r="L197" s="206">
        <v>0.354166666666667</v>
      </c>
      <c r="M197" s="206" t="s">
        <v>9</v>
      </c>
      <c r="N197" s="209">
        <v>6.97</v>
      </c>
      <c r="O197" s="209">
        <v>17.9</v>
      </c>
      <c r="P197" s="209">
        <v>2.29</v>
      </c>
      <c r="Q197" s="209">
        <v>19.35</v>
      </c>
      <c r="R197" s="209">
        <v>14.15</v>
      </c>
      <c r="S197" s="209">
        <v>20.4</v>
      </c>
      <c r="T197" s="209">
        <v>18.94</v>
      </c>
      <c r="U197" s="150">
        <f t="shared" si="20"/>
        <v>1.631775</v>
      </c>
      <c r="V197" s="207">
        <v>3.9</v>
      </c>
      <c r="W197" s="215"/>
    </row>
    <row r="198" spans="1:23">
      <c r="A198" s="195">
        <v>195</v>
      </c>
      <c r="B198" s="8">
        <f t="shared" si="21"/>
        <v>43352</v>
      </c>
      <c r="C198" s="199">
        <f t="shared" si="22"/>
        <v>0.0416666666666667</v>
      </c>
      <c r="D198" s="7" t="str">
        <f t="shared" si="18"/>
        <v>夜班</v>
      </c>
      <c r="E198" s="196" t="str">
        <f t="shared" si="19"/>
        <v>乙</v>
      </c>
      <c r="F198" s="196">
        <f>SUMPRODUCT((考核汇总!$A$4:$A$1185=质量日常跟踪表!B198)*(考核汇总!$B$4:$B$1185=质量日常跟踪表!D198),考核汇总!$C$4:$C$1185)</f>
        <v>2</v>
      </c>
      <c r="G198" s="198">
        <f t="shared" si="23"/>
        <v>43352.0833333329</v>
      </c>
      <c r="H198" s="60" t="str">
        <f>IF($M198=H$2,MAX(H$4:H197)+1,"")</f>
        <v/>
      </c>
      <c r="I198" s="60" t="str">
        <f>IF($M198=I$2,MAX(I$4:I197)+1,"")</f>
        <v/>
      </c>
      <c r="J198" s="60" t="str">
        <f>IF($M198=J$2,MAX(J$4:J197)+1,"")</f>
        <v/>
      </c>
      <c r="K198" s="60" t="str">
        <f>IF($M198=K$2,MAX(K$4:K197)+1,"")</f>
        <v/>
      </c>
      <c r="L198" s="206"/>
      <c r="M198" s="206"/>
      <c r="N198" s="209"/>
      <c r="O198" s="209"/>
      <c r="P198" s="209"/>
      <c r="Q198" s="209"/>
      <c r="R198" s="209"/>
      <c r="S198" s="209"/>
      <c r="T198" s="209"/>
      <c r="U198" s="150" t="str">
        <f t="shared" si="20"/>
        <v/>
      </c>
      <c r="V198" s="207"/>
      <c r="W198" s="215"/>
    </row>
    <row r="199" spans="1:23">
      <c r="A199" s="195">
        <v>196</v>
      </c>
      <c r="B199" s="8">
        <f t="shared" si="21"/>
        <v>43352</v>
      </c>
      <c r="C199" s="199">
        <f t="shared" si="22"/>
        <v>0.0416666666666667</v>
      </c>
      <c r="D199" s="7" t="str">
        <f t="shared" si="18"/>
        <v>夜班</v>
      </c>
      <c r="E199" s="196" t="str">
        <f t="shared" si="19"/>
        <v>乙</v>
      </c>
      <c r="F199" s="196">
        <f>SUMPRODUCT((考核汇总!$A$4:$A$1185=质量日常跟踪表!B199)*(考核汇总!$B$4:$B$1185=质量日常跟踪表!D199),考核汇总!$C$4:$C$1185)</f>
        <v>2</v>
      </c>
      <c r="G199" s="198">
        <f t="shared" si="23"/>
        <v>43352.1249999995</v>
      </c>
      <c r="H199" s="60" t="str">
        <f>IF($M199=H$2,MAX(H$4:H198)+1,"")</f>
        <v/>
      </c>
      <c r="I199" s="60" t="str">
        <f>IF($M199=I$2,MAX(I$4:I198)+1,"")</f>
        <v/>
      </c>
      <c r="J199" s="60" t="str">
        <f>IF($M199=J$2,MAX(J$4:J198)+1,"")</f>
        <v/>
      </c>
      <c r="K199" s="60" t="str">
        <f>IF($M199=K$2,MAX(K$4:K198)+1,"")</f>
        <v/>
      </c>
      <c r="L199" s="206"/>
      <c r="M199" s="206"/>
      <c r="N199" s="209"/>
      <c r="O199" s="209"/>
      <c r="P199" s="209"/>
      <c r="Q199" s="209"/>
      <c r="R199" s="209"/>
      <c r="S199" s="209"/>
      <c r="T199" s="209"/>
      <c r="U199" s="150" t="str">
        <f t="shared" si="20"/>
        <v/>
      </c>
      <c r="V199" s="207"/>
      <c r="W199" s="215"/>
    </row>
    <row r="200" spans="1:23">
      <c r="A200" s="195">
        <v>197</v>
      </c>
      <c r="B200" s="8">
        <f t="shared" si="21"/>
        <v>43352</v>
      </c>
      <c r="C200" s="199">
        <f t="shared" si="22"/>
        <v>0.0416666666666667</v>
      </c>
      <c r="D200" s="7" t="str">
        <f t="shared" si="18"/>
        <v>夜班</v>
      </c>
      <c r="E200" s="196" t="str">
        <f t="shared" si="19"/>
        <v>乙</v>
      </c>
      <c r="F200" s="196">
        <f>SUMPRODUCT((考核汇总!$A$4:$A$1185=质量日常跟踪表!B200)*(考核汇总!$B$4:$B$1185=质量日常跟踪表!D200),考核汇总!$C$4:$C$1185)</f>
        <v>2</v>
      </c>
      <c r="G200" s="198">
        <f t="shared" si="23"/>
        <v>43352.1666666662</v>
      </c>
      <c r="H200" s="60" t="str">
        <f>IF($M200=H$2,MAX(H$4:H199)+1,"")</f>
        <v/>
      </c>
      <c r="I200" s="60" t="str">
        <f>IF($M200=I$2,MAX(I$4:I199)+1,"")</f>
        <v/>
      </c>
      <c r="J200" s="60" t="str">
        <f>IF($M200=J$2,MAX(J$4:J199)+1,"")</f>
        <v/>
      </c>
      <c r="K200" s="60" t="str">
        <f>IF($M200=K$2,MAX(K$4:K199)+1,"")</f>
        <v/>
      </c>
      <c r="L200" s="206"/>
      <c r="M200" s="206"/>
      <c r="N200" s="209"/>
      <c r="O200" s="209"/>
      <c r="P200" s="209"/>
      <c r="Q200" s="209"/>
      <c r="R200" s="209"/>
      <c r="S200" s="209"/>
      <c r="T200" s="209"/>
      <c r="U200" s="150" t="str">
        <f t="shared" si="20"/>
        <v/>
      </c>
      <c r="V200" s="207"/>
      <c r="W200" s="215"/>
    </row>
    <row r="201" spans="1:23">
      <c r="A201" s="195">
        <v>198</v>
      </c>
      <c r="B201" s="8">
        <f t="shared" si="21"/>
        <v>43352</v>
      </c>
      <c r="C201" s="199">
        <f t="shared" si="22"/>
        <v>0.0416666666666667</v>
      </c>
      <c r="D201" s="7" t="str">
        <f t="shared" si="18"/>
        <v>夜班</v>
      </c>
      <c r="E201" s="196" t="str">
        <f t="shared" si="19"/>
        <v>乙</v>
      </c>
      <c r="F201" s="196">
        <f>SUMPRODUCT((考核汇总!$A$4:$A$1185=质量日常跟踪表!B201)*(考核汇总!$B$4:$B$1185=质量日常跟踪表!D201),考核汇总!$C$4:$C$1185)</f>
        <v>2</v>
      </c>
      <c r="G201" s="198">
        <f t="shared" si="23"/>
        <v>43352.2083333329</v>
      </c>
      <c r="H201" s="60" t="str">
        <f>IF($M201=H$2,MAX(H$4:H200)+1,"")</f>
        <v/>
      </c>
      <c r="I201" s="60" t="str">
        <f>IF($M201=I$2,MAX(I$4:I200)+1,"")</f>
        <v/>
      </c>
      <c r="J201" s="60" t="str">
        <f>IF($M201=J$2,MAX(J$4:J200)+1,"")</f>
        <v/>
      </c>
      <c r="K201" s="60" t="str">
        <f>IF($M201=K$2,MAX(K$4:K200)+1,"")</f>
        <v/>
      </c>
      <c r="L201" s="206"/>
      <c r="M201" s="206"/>
      <c r="N201" s="209"/>
      <c r="O201" s="209"/>
      <c r="P201" s="209"/>
      <c r="Q201" s="209"/>
      <c r="R201" s="209"/>
      <c r="S201" s="209"/>
      <c r="T201" s="209"/>
      <c r="U201" s="150" t="str">
        <f t="shared" si="20"/>
        <v/>
      </c>
      <c r="V201" s="207"/>
      <c r="W201" s="215"/>
    </row>
    <row r="202" spans="1:23">
      <c r="A202" s="195">
        <v>199</v>
      </c>
      <c r="B202" s="8">
        <f t="shared" si="21"/>
        <v>43352</v>
      </c>
      <c r="C202" s="199">
        <f t="shared" si="22"/>
        <v>0.0416666666666667</v>
      </c>
      <c r="D202" s="7" t="str">
        <f t="shared" si="18"/>
        <v>夜班</v>
      </c>
      <c r="E202" s="196" t="str">
        <f t="shared" si="19"/>
        <v>乙</v>
      </c>
      <c r="F202" s="196">
        <f>SUMPRODUCT((考核汇总!$A$4:$A$1185=质量日常跟踪表!B202)*(考核汇总!$B$4:$B$1185=质量日常跟踪表!D202),考核汇总!$C$4:$C$1185)</f>
        <v>2</v>
      </c>
      <c r="G202" s="198">
        <f t="shared" si="23"/>
        <v>43352.2499999995</v>
      </c>
      <c r="H202" s="60" t="str">
        <f>IF($M202=H$2,MAX(H$4:H201)+1,"")</f>
        <v/>
      </c>
      <c r="I202" s="60" t="str">
        <f>IF($M202=I$2,MAX(I$4:I201)+1,"")</f>
        <v/>
      </c>
      <c r="J202" s="60" t="str">
        <f>IF($M202=J$2,MAX(J$4:J201)+1,"")</f>
        <v/>
      </c>
      <c r="K202" s="60" t="str">
        <f>IF($M202=K$2,MAX(K$4:K201)+1,"")</f>
        <v/>
      </c>
      <c r="L202" s="206"/>
      <c r="M202" s="206"/>
      <c r="N202" s="209"/>
      <c r="O202" s="209"/>
      <c r="P202" s="209"/>
      <c r="Q202" s="209"/>
      <c r="R202" s="209"/>
      <c r="S202" s="209"/>
      <c r="T202" s="209"/>
      <c r="U202" s="150" t="str">
        <f t="shared" si="20"/>
        <v/>
      </c>
      <c r="V202" s="207"/>
      <c r="W202" s="215"/>
    </row>
    <row r="203" spans="1:23">
      <c r="A203" s="195">
        <v>200</v>
      </c>
      <c r="B203" s="8">
        <f t="shared" si="21"/>
        <v>43352</v>
      </c>
      <c r="C203" s="199">
        <f t="shared" si="22"/>
        <v>0.0416666666666667</v>
      </c>
      <c r="D203" s="7" t="str">
        <f t="shared" si="18"/>
        <v>夜班</v>
      </c>
      <c r="E203" s="196" t="str">
        <f t="shared" si="19"/>
        <v>乙</v>
      </c>
      <c r="F203" s="196">
        <f>SUMPRODUCT((考核汇总!$A$4:$A$1185=质量日常跟踪表!B203)*(考核汇总!$B$4:$B$1185=质量日常跟踪表!D203),考核汇总!$C$4:$C$1185)</f>
        <v>2</v>
      </c>
      <c r="G203" s="198">
        <f t="shared" si="23"/>
        <v>43352.2916666662</v>
      </c>
      <c r="H203" s="60" t="str">
        <f>IF($M203=H$2,MAX(H$4:H202)+1,"")</f>
        <v/>
      </c>
      <c r="I203" s="60" t="str">
        <f>IF($M203=I$2,MAX(I$4:I202)+1,"")</f>
        <v/>
      </c>
      <c r="J203" s="60" t="str">
        <f>IF($M203=J$2,MAX(J$4:J202)+1,"")</f>
        <v/>
      </c>
      <c r="K203" s="60" t="str">
        <f>IF($M203=K$2,MAX(K$4:K202)+1,"")</f>
        <v/>
      </c>
      <c r="L203" s="206"/>
      <c r="M203" s="206"/>
      <c r="N203" s="209"/>
      <c r="O203" s="209"/>
      <c r="P203" s="209"/>
      <c r="Q203" s="209"/>
      <c r="R203" s="209"/>
      <c r="S203" s="209"/>
      <c r="T203" s="209"/>
      <c r="U203" s="150" t="str">
        <f t="shared" si="20"/>
        <v/>
      </c>
      <c r="V203" s="207"/>
      <c r="W203" s="215"/>
    </row>
    <row r="204" spans="1:23">
      <c r="A204" s="195">
        <v>201</v>
      </c>
      <c r="B204" s="8">
        <f t="shared" si="21"/>
        <v>43352</v>
      </c>
      <c r="C204" s="199">
        <f t="shared" si="22"/>
        <v>0.0416666666666667</v>
      </c>
      <c r="D204" s="7" t="str">
        <f t="shared" si="18"/>
        <v>白班</v>
      </c>
      <c r="E204" s="196" t="str">
        <f t="shared" si="19"/>
        <v>丙</v>
      </c>
      <c r="F204" s="196">
        <f>SUMPRODUCT((考核汇总!$A$4:$A$1185=质量日常跟踪表!B204)*(考核汇总!$B$4:$B$1185=质量日常跟踪表!D204),考核汇总!$C$4:$C$1185)</f>
        <v>3</v>
      </c>
      <c r="G204" s="198">
        <f t="shared" si="23"/>
        <v>43352.3333333328</v>
      </c>
      <c r="H204" s="60" t="str">
        <f>IF($M204=H$2,MAX(H$4:H203)+1,"")</f>
        <v/>
      </c>
      <c r="I204" s="60" t="str">
        <f>IF($M204=I$2,MAX(I$4:I203)+1,"")</f>
        <v/>
      </c>
      <c r="J204" s="60" t="str">
        <f>IF($M204=J$2,MAX(J$4:J203)+1,"")</f>
        <v/>
      </c>
      <c r="K204" s="60" t="str">
        <f>IF($M204=K$2,MAX(K$4:K203)+1,"")</f>
        <v/>
      </c>
      <c r="L204" s="206"/>
      <c r="M204" s="206"/>
      <c r="N204" s="209"/>
      <c r="O204" s="209"/>
      <c r="P204" s="209"/>
      <c r="Q204" s="209"/>
      <c r="R204" s="209"/>
      <c r="S204" s="209"/>
      <c r="T204" s="209"/>
      <c r="U204" s="150" t="str">
        <f t="shared" si="20"/>
        <v/>
      </c>
      <c r="V204" s="207"/>
      <c r="W204" s="215"/>
    </row>
    <row r="205" spans="1:23">
      <c r="A205" s="195">
        <v>202</v>
      </c>
      <c r="B205" s="8">
        <f t="shared" si="21"/>
        <v>43352</v>
      </c>
      <c r="C205" s="199">
        <f t="shared" si="22"/>
        <v>0.0416666666666667</v>
      </c>
      <c r="D205" s="7" t="str">
        <f t="shared" si="18"/>
        <v>白班</v>
      </c>
      <c r="E205" s="196" t="str">
        <f t="shared" si="19"/>
        <v>丙</v>
      </c>
      <c r="F205" s="196">
        <f>SUMPRODUCT((考核汇总!$A$4:$A$1185=质量日常跟踪表!B205)*(考核汇总!$B$4:$B$1185=质量日常跟踪表!D205),考核汇总!$C$4:$C$1185)</f>
        <v>3</v>
      </c>
      <c r="G205" s="198">
        <f t="shared" si="23"/>
        <v>43352.3749999995</v>
      </c>
      <c r="H205" s="60" t="str">
        <f>IF($M205=H$2,MAX(H$4:H204)+1,"")</f>
        <v/>
      </c>
      <c r="I205" s="60" t="str">
        <f>IF($M205=I$2,MAX(I$4:I204)+1,"")</f>
        <v/>
      </c>
      <c r="J205" s="60" t="str">
        <f>IF($M205=J$2,MAX(J$4:J204)+1,"")</f>
        <v/>
      </c>
      <c r="K205" s="60" t="str">
        <f>IF($M205=K$2,MAX(K$4:K204)+1,"")</f>
        <v/>
      </c>
      <c r="L205" s="206"/>
      <c r="M205" s="206"/>
      <c r="N205" s="209"/>
      <c r="O205" s="209"/>
      <c r="P205" s="209"/>
      <c r="Q205" s="209"/>
      <c r="R205" s="209"/>
      <c r="S205" s="209"/>
      <c r="T205" s="209"/>
      <c r="U205" s="150" t="str">
        <f t="shared" si="20"/>
        <v/>
      </c>
      <c r="V205" s="207"/>
      <c r="W205" s="215"/>
    </row>
    <row r="206" spans="1:23">
      <c r="A206" s="195">
        <v>203</v>
      </c>
      <c r="B206" s="8">
        <f t="shared" si="21"/>
        <v>43352</v>
      </c>
      <c r="C206" s="199">
        <f t="shared" si="22"/>
        <v>0.0416666666666667</v>
      </c>
      <c r="D206" s="7" t="str">
        <f t="shared" si="18"/>
        <v>白班</v>
      </c>
      <c r="E206" s="196" t="str">
        <f t="shared" si="19"/>
        <v>丙</v>
      </c>
      <c r="F206" s="196">
        <f>SUMPRODUCT((考核汇总!$A$4:$A$1185=质量日常跟踪表!B206)*(考核汇总!$B$4:$B$1185=质量日常跟踪表!D206),考核汇总!$C$4:$C$1185)</f>
        <v>3</v>
      </c>
      <c r="G206" s="198">
        <f t="shared" si="23"/>
        <v>43352.4166666662</v>
      </c>
      <c r="H206" s="60" t="str">
        <f>IF($M206=H$2,MAX(H$4:H205)+1,"")</f>
        <v/>
      </c>
      <c r="I206" s="60" t="str">
        <f>IF($M206=I$2,MAX(I$4:I205)+1,"")</f>
        <v/>
      </c>
      <c r="J206" s="60" t="str">
        <f>IF($M206=J$2,MAX(J$4:J205)+1,"")</f>
        <v/>
      </c>
      <c r="K206" s="60" t="str">
        <f>IF($M206=K$2,MAX(K$4:K205)+1,"")</f>
        <v/>
      </c>
      <c r="L206" s="206"/>
      <c r="M206" s="206"/>
      <c r="N206" s="209"/>
      <c r="O206" s="209"/>
      <c r="P206" s="209"/>
      <c r="Q206" s="209"/>
      <c r="R206" s="209"/>
      <c r="S206" s="209"/>
      <c r="T206" s="209"/>
      <c r="U206" s="150" t="str">
        <f t="shared" si="20"/>
        <v/>
      </c>
      <c r="V206" s="207"/>
      <c r="W206" s="215"/>
    </row>
    <row r="207" spans="1:23">
      <c r="A207" s="195">
        <v>204</v>
      </c>
      <c r="B207" s="8">
        <f t="shared" si="21"/>
        <v>43352</v>
      </c>
      <c r="C207" s="199">
        <f t="shared" si="22"/>
        <v>0.0416666666666667</v>
      </c>
      <c r="D207" s="7" t="str">
        <f t="shared" si="18"/>
        <v>白班</v>
      </c>
      <c r="E207" s="196" t="str">
        <f t="shared" si="19"/>
        <v>丙</v>
      </c>
      <c r="F207" s="196">
        <f>SUMPRODUCT((考核汇总!$A$4:$A$1185=质量日常跟踪表!B207)*(考核汇总!$B$4:$B$1185=质量日常跟踪表!D207),考核汇总!$C$4:$C$1185)</f>
        <v>3</v>
      </c>
      <c r="G207" s="198">
        <f t="shared" si="23"/>
        <v>43352.4583333328</v>
      </c>
      <c r="H207" s="60" t="str">
        <f>IF($M207=H$2,MAX(H$4:H206)+1,"")</f>
        <v/>
      </c>
      <c r="I207" s="60" t="str">
        <f>IF($M207=I$2,MAX(I$4:I206)+1,"")</f>
        <v/>
      </c>
      <c r="J207" s="60" t="str">
        <f>IF($M207=J$2,MAX(J$4:J206)+1,"")</f>
        <v/>
      </c>
      <c r="K207" s="60" t="str">
        <f>IF($M207=K$2,MAX(K$4:K206)+1,"")</f>
        <v/>
      </c>
      <c r="L207" s="206"/>
      <c r="M207" s="206"/>
      <c r="N207" s="209"/>
      <c r="O207" s="209"/>
      <c r="P207" s="209"/>
      <c r="Q207" s="209"/>
      <c r="R207" s="209"/>
      <c r="S207" s="209"/>
      <c r="T207" s="209"/>
      <c r="U207" s="150" t="str">
        <f t="shared" si="20"/>
        <v/>
      </c>
      <c r="V207" s="207"/>
      <c r="W207" s="215"/>
    </row>
    <row r="208" spans="1:23">
      <c r="A208" s="195">
        <v>205</v>
      </c>
      <c r="B208" s="8">
        <f t="shared" si="21"/>
        <v>43352</v>
      </c>
      <c r="C208" s="199">
        <f t="shared" si="22"/>
        <v>0.0416666666666667</v>
      </c>
      <c r="D208" s="7" t="str">
        <f t="shared" si="18"/>
        <v>白班</v>
      </c>
      <c r="E208" s="196" t="str">
        <f t="shared" si="19"/>
        <v>丙</v>
      </c>
      <c r="F208" s="196">
        <f>SUMPRODUCT((考核汇总!$A$4:$A$1185=质量日常跟踪表!B208)*(考核汇总!$B$4:$B$1185=质量日常跟踪表!D208),考核汇总!$C$4:$C$1185)</f>
        <v>3</v>
      </c>
      <c r="G208" s="198">
        <f t="shared" si="23"/>
        <v>43352.4999999995</v>
      </c>
      <c r="H208" s="60" t="str">
        <f>IF($M208=H$2,MAX(H$4:H207)+1,"")</f>
        <v/>
      </c>
      <c r="I208" s="60" t="str">
        <f>IF($M208=I$2,MAX(I$4:I207)+1,"")</f>
        <v/>
      </c>
      <c r="J208" s="60" t="str">
        <f>IF($M208=J$2,MAX(J$4:J207)+1,"")</f>
        <v/>
      </c>
      <c r="K208" s="60" t="str">
        <f>IF($M208=K$2,MAX(K$4:K207)+1,"")</f>
        <v/>
      </c>
      <c r="L208" s="206"/>
      <c r="M208" s="206"/>
      <c r="N208" s="209"/>
      <c r="O208" s="209"/>
      <c r="P208" s="209"/>
      <c r="Q208" s="209"/>
      <c r="R208" s="209"/>
      <c r="S208" s="209"/>
      <c r="T208" s="209"/>
      <c r="U208" s="150" t="str">
        <f t="shared" si="20"/>
        <v/>
      </c>
      <c r="V208" s="207"/>
      <c r="W208" s="215"/>
    </row>
    <row r="209" spans="1:23">
      <c r="A209" s="195">
        <v>206</v>
      </c>
      <c r="B209" s="8">
        <f t="shared" si="21"/>
        <v>43352</v>
      </c>
      <c r="C209" s="199">
        <f t="shared" si="22"/>
        <v>0.0416666666666667</v>
      </c>
      <c r="D209" s="7" t="str">
        <f t="shared" si="18"/>
        <v>白班</v>
      </c>
      <c r="E209" s="196" t="str">
        <f t="shared" si="19"/>
        <v>丙</v>
      </c>
      <c r="F209" s="196">
        <f>SUMPRODUCT((考核汇总!$A$4:$A$1185=质量日常跟踪表!B209)*(考核汇总!$B$4:$B$1185=质量日常跟踪表!D209),考核汇总!$C$4:$C$1185)</f>
        <v>3</v>
      </c>
      <c r="G209" s="198">
        <f t="shared" si="23"/>
        <v>43352.5416666662</v>
      </c>
      <c r="H209" s="60" t="str">
        <f>IF($M209=H$2,MAX(H$4:H208)+1,"")</f>
        <v/>
      </c>
      <c r="I209" s="60" t="str">
        <f>IF($M209=I$2,MAX(I$4:I208)+1,"")</f>
        <v/>
      </c>
      <c r="J209" s="60" t="str">
        <f>IF($M209=J$2,MAX(J$4:J208)+1,"")</f>
        <v/>
      </c>
      <c r="K209" s="60" t="str">
        <f>IF($M209=K$2,MAX(K$4:K208)+1,"")</f>
        <v/>
      </c>
      <c r="L209" s="206"/>
      <c r="M209" s="206"/>
      <c r="N209" s="209"/>
      <c r="O209" s="209"/>
      <c r="P209" s="209"/>
      <c r="Q209" s="209"/>
      <c r="R209" s="209"/>
      <c r="S209" s="209"/>
      <c r="T209" s="209"/>
      <c r="U209" s="150" t="str">
        <f t="shared" si="20"/>
        <v/>
      </c>
      <c r="V209" s="207"/>
      <c r="W209" s="215"/>
    </row>
    <row r="210" spans="1:23">
      <c r="A210" s="195">
        <v>207</v>
      </c>
      <c r="B210" s="8">
        <f t="shared" si="21"/>
        <v>43352</v>
      </c>
      <c r="C210" s="199">
        <f t="shared" si="22"/>
        <v>0.0416666666666667</v>
      </c>
      <c r="D210" s="7" t="str">
        <f t="shared" si="18"/>
        <v>白班</v>
      </c>
      <c r="E210" s="196" t="str">
        <f t="shared" si="19"/>
        <v>丙</v>
      </c>
      <c r="F210" s="196">
        <f>SUMPRODUCT((考核汇总!$A$4:$A$1185=质量日常跟踪表!B210)*(考核汇总!$B$4:$B$1185=质量日常跟踪表!D210),考核汇总!$C$4:$C$1185)</f>
        <v>3</v>
      </c>
      <c r="G210" s="198">
        <f t="shared" si="23"/>
        <v>43352.5833333328</v>
      </c>
      <c r="H210" s="60" t="str">
        <f>IF($M210=H$2,MAX(H$4:H209)+1,"")</f>
        <v/>
      </c>
      <c r="I210" s="60" t="str">
        <f>IF($M210=I$2,MAX(I$4:I209)+1,"")</f>
        <v/>
      </c>
      <c r="J210" s="60" t="str">
        <f>IF($M210=J$2,MAX(J$4:J209)+1,"")</f>
        <v/>
      </c>
      <c r="K210" s="60" t="str">
        <f>IF($M210=K$2,MAX(K$4:K209)+1,"")</f>
        <v/>
      </c>
      <c r="L210" s="206"/>
      <c r="M210" s="206"/>
      <c r="N210" s="209"/>
      <c r="O210" s="209"/>
      <c r="P210" s="209"/>
      <c r="Q210" s="209"/>
      <c r="R210" s="209"/>
      <c r="S210" s="209"/>
      <c r="T210" s="209"/>
      <c r="U210" s="150" t="str">
        <f t="shared" si="20"/>
        <v/>
      </c>
      <c r="V210" s="207"/>
      <c r="W210" s="215"/>
    </row>
    <row r="211" spans="1:23">
      <c r="A211" s="195">
        <v>208</v>
      </c>
      <c r="B211" s="8">
        <f t="shared" si="21"/>
        <v>43352</v>
      </c>
      <c r="C211" s="199">
        <f t="shared" si="22"/>
        <v>0.0416666666666667</v>
      </c>
      <c r="D211" s="7" t="str">
        <f t="shared" si="18"/>
        <v>白班</v>
      </c>
      <c r="E211" s="196" t="str">
        <f t="shared" si="19"/>
        <v>丙</v>
      </c>
      <c r="F211" s="196">
        <f>SUMPRODUCT((考核汇总!$A$4:$A$1185=质量日常跟踪表!B211)*(考核汇总!$B$4:$B$1185=质量日常跟踪表!D211),考核汇总!$C$4:$C$1185)</f>
        <v>3</v>
      </c>
      <c r="G211" s="198">
        <f t="shared" si="23"/>
        <v>43352.6249999995</v>
      </c>
      <c r="H211" s="60" t="str">
        <f>IF($M211=H$2,MAX(H$4:H210)+1,"")</f>
        <v/>
      </c>
      <c r="I211" s="60" t="str">
        <f>IF($M211=I$2,MAX(I$4:I210)+1,"")</f>
        <v/>
      </c>
      <c r="J211" s="60" t="str">
        <f>IF($M211=J$2,MAX(J$4:J210)+1,"")</f>
        <v/>
      </c>
      <c r="K211" s="60" t="str">
        <f>IF($M211=K$2,MAX(K$4:K210)+1,"")</f>
        <v/>
      </c>
      <c r="L211" s="206"/>
      <c r="M211" s="206"/>
      <c r="N211" s="209"/>
      <c r="O211" s="209"/>
      <c r="P211" s="209"/>
      <c r="Q211" s="209"/>
      <c r="R211" s="209"/>
      <c r="S211" s="209"/>
      <c r="T211" s="209"/>
      <c r="U211" s="150" t="str">
        <f t="shared" si="20"/>
        <v/>
      </c>
      <c r="V211" s="207"/>
      <c r="W211" s="215"/>
    </row>
    <row r="212" spans="1:23">
      <c r="A212" s="195">
        <v>209</v>
      </c>
      <c r="B212" s="8">
        <f t="shared" si="21"/>
        <v>43352</v>
      </c>
      <c r="C212" s="199">
        <f t="shared" si="22"/>
        <v>0.0416666666666667</v>
      </c>
      <c r="D212" s="7" t="str">
        <f t="shared" si="18"/>
        <v>中班</v>
      </c>
      <c r="E212" s="196" t="str">
        <f t="shared" si="19"/>
        <v>丁</v>
      </c>
      <c r="F212" s="196">
        <f>SUMPRODUCT((考核汇总!$A$4:$A$1185=质量日常跟踪表!B212)*(考核汇总!$B$4:$B$1185=质量日常跟踪表!D212),考核汇总!$C$4:$C$1185)</f>
        <v>4</v>
      </c>
      <c r="G212" s="198">
        <f t="shared" si="23"/>
        <v>43352.6666666662</v>
      </c>
      <c r="H212" s="60" t="str">
        <f>IF($M212=H$2,MAX(H$4:H211)+1,"")</f>
        <v/>
      </c>
      <c r="I212" s="60" t="str">
        <f>IF($M212=I$2,MAX(I$4:I211)+1,"")</f>
        <v/>
      </c>
      <c r="J212" s="60" t="str">
        <f>IF($M212=J$2,MAX(J$4:J211)+1,"")</f>
        <v/>
      </c>
      <c r="K212" s="60" t="str">
        <f>IF($M212=K$2,MAX(K$4:K211)+1,"")</f>
        <v/>
      </c>
      <c r="L212" s="206"/>
      <c r="M212" s="206"/>
      <c r="N212" s="209"/>
      <c r="O212" s="209"/>
      <c r="P212" s="209"/>
      <c r="Q212" s="209"/>
      <c r="R212" s="209"/>
      <c r="S212" s="209"/>
      <c r="T212" s="209"/>
      <c r="U212" s="150" t="str">
        <f t="shared" si="20"/>
        <v/>
      </c>
      <c r="V212" s="207"/>
      <c r="W212" s="215"/>
    </row>
    <row r="213" spans="1:23">
      <c r="A213" s="195">
        <v>210</v>
      </c>
      <c r="B213" s="8">
        <f t="shared" si="21"/>
        <v>43352</v>
      </c>
      <c r="C213" s="199">
        <f t="shared" si="22"/>
        <v>0.0416666666666667</v>
      </c>
      <c r="D213" s="7" t="str">
        <f t="shared" si="18"/>
        <v>中班</v>
      </c>
      <c r="E213" s="196" t="str">
        <f t="shared" si="19"/>
        <v>丁</v>
      </c>
      <c r="F213" s="196">
        <f>SUMPRODUCT((考核汇总!$A$4:$A$1185=质量日常跟踪表!B213)*(考核汇总!$B$4:$B$1185=质量日常跟踪表!D213),考核汇总!$C$4:$C$1185)</f>
        <v>4</v>
      </c>
      <c r="G213" s="198">
        <f t="shared" si="23"/>
        <v>43352.7083333328</v>
      </c>
      <c r="H213" s="60" t="str">
        <f>IF($M213=H$2,MAX(H$4:H212)+1,"")</f>
        <v/>
      </c>
      <c r="I213" s="60" t="str">
        <f>IF($M213=I$2,MAX(I$4:I212)+1,"")</f>
        <v/>
      </c>
      <c r="J213" s="60" t="str">
        <f>IF($M213=J$2,MAX(J$4:J212)+1,"")</f>
        <v/>
      </c>
      <c r="K213" s="60" t="str">
        <f>IF($M213=K$2,MAX(K$4:K212)+1,"")</f>
        <v/>
      </c>
      <c r="L213" s="206"/>
      <c r="M213" s="206"/>
      <c r="N213" s="209"/>
      <c r="O213" s="209"/>
      <c r="P213" s="209"/>
      <c r="Q213" s="209"/>
      <c r="R213" s="209"/>
      <c r="S213" s="209"/>
      <c r="T213" s="209"/>
      <c r="U213" s="150" t="str">
        <f t="shared" si="20"/>
        <v/>
      </c>
      <c r="V213" s="207"/>
      <c r="W213" s="215"/>
    </row>
    <row r="214" spans="1:23">
      <c r="A214" s="195">
        <v>211</v>
      </c>
      <c r="B214" s="8">
        <f t="shared" si="21"/>
        <v>43352</v>
      </c>
      <c r="C214" s="199">
        <f t="shared" si="22"/>
        <v>0.0416666666666667</v>
      </c>
      <c r="D214" s="7" t="str">
        <f t="shared" si="18"/>
        <v>中班</v>
      </c>
      <c r="E214" s="196" t="str">
        <f t="shared" si="19"/>
        <v>丁</v>
      </c>
      <c r="F214" s="196">
        <f>SUMPRODUCT((考核汇总!$A$4:$A$1185=质量日常跟踪表!B214)*(考核汇总!$B$4:$B$1185=质量日常跟踪表!D214),考核汇总!$C$4:$C$1185)</f>
        <v>4</v>
      </c>
      <c r="G214" s="198">
        <f t="shared" si="23"/>
        <v>43352.7499999995</v>
      </c>
      <c r="H214" s="60" t="str">
        <f>IF($M214=H$2,MAX(H$4:H213)+1,"")</f>
        <v/>
      </c>
      <c r="I214" s="60" t="str">
        <f>IF($M214=I$2,MAX(I$4:I213)+1,"")</f>
        <v/>
      </c>
      <c r="J214" s="60" t="str">
        <f>IF($M214=J$2,MAX(J$4:J213)+1,"")</f>
        <v/>
      </c>
      <c r="K214" s="60" t="str">
        <f>IF($M214=K$2,MAX(K$4:K213)+1,"")</f>
        <v/>
      </c>
      <c r="L214" s="206"/>
      <c r="M214" s="206"/>
      <c r="N214" s="209"/>
      <c r="O214" s="209"/>
      <c r="P214" s="209"/>
      <c r="Q214" s="209"/>
      <c r="R214" s="209"/>
      <c r="S214" s="209"/>
      <c r="T214" s="209"/>
      <c r="U214" s="150" t="str">
        <f t="shared" si="20"/>
        <v/>
      </c>
      <c r="V214" s="207"/>
      <c r="W214" s="215"/>
    </row>
    <row r="215" spans="1:23">
      <c r="A215" s="195">
        <v>212</v>
      </c>
      <c r="B215" s="8">
        <f t="shared" si="21"/>
        <v>43352</v>
      </c>
      <c r="C215" s="199">
        <f t="shared" si="22"/>
        <v>0.0416666666666667</v>
      </c>
      <c r="D215" s="7" t="str">
        <f t="shared" si="18"/>
        <v>中班</v>
      </c>
      <c r="E215" s="196" t="str">
        <f t="shared" si="19"/>
        <v>丁</v>
      </c>
      <c r="F215" s="196">
        <f>SUMPRODUCT((考核汇总!$A$4:$A$1185=质量日常跟踪表!B215)*(考核汇总!$B$4:$B$1185=质量日常跟踪表!D215),考核汇总!$C$4:$C$1185)</f>
        <v>4</v>
      </c>
      <c r="G215" s="198">
        <f t="shared" si="23"/>
        <v>43352.7916666662</v>
      </c>
      <c r="H215" s="60" t="str">
        <f>IF($M215=H$2,MAX(H$4:H214)+1,"")</f>
        <v/>
      </c>
      <c r="I215" s="60" t="str">
        <f>IF($M215=I$2,MAX(I$4:I214)+1,"")</f>
        <v/>
      </c>
      <c r="J215" s="60" t="str">
        <f>IF($M215=J$2,MAX(J$4:J214)+1,"")</f>
        <v/>
      </c>
      <c r="K215" s="60" t="str">
        <f>IF($M215=K$2,MAX(K$4:K214)+1,"")</f>
        <v/>
      </c>
      <c r="L215" s="206"/>
      <c r="M215" s="206"/>
      <c r="N215" s="209"/>
      <c r="O215" s="209"/>
      <c r="P215" s="209"/>
      <c r="Q215" s="209"/>
      <c r="R215" s="209"/>
      <c r="S215" s="209"/>
      <c r="T215" s="209"/>
      <c r="U215" s="150" t="str">
        <f t="shared" si="20"/>
        <v/>
      </c>
      <c r="V215" s="207"/>
      <c r="W215" s="215"/>
    </row>
    <row r="216" spans="1:23">
      <c r="A216" s="195">
        <v>213</v>
      </c>
      <c r="B216" s="8">
        <f t="shared" si="21"/>
        <v>43352</v>
      </c>
      <c r="C216" s="199">
        <f t="shared" si="22"/>
        <v>0.0416666666666667</v>
      </c>
      <c r="D216" s="7" t="str">
        <f t="shared" si="18"/>
        <v>中班</v>
      </c>
      <c r="E216" s="196" t="str">
        <f t="shared" si="19"/>
        <v>丁</v>
      </c>
      <c r="F216" s="196">
        <f>SUMPRODUCT((考核汇总!$A$4:$A$1185=质量日常跟踪表!B216)*(考核汇总!$B$4:$B$1185=质量日常跟踪表!D216),考核汇总!$C$4:$C$1185)</f>
        <v>4</v>
      </c>
      <c r="G216" s="198">
        <f t="shared" si="23"/>
        <v>43352.8333333328</v>
      </c>
      <c r="H216" s="60" t="str">
        <f>IF($M216=H$2,MAX(H$4:H215)+1,"")</f>
        <v/>
      </c>
      <c r="I216" s="60" t="str">
        <f>IF($M216=I$2,MAX(I$4:I215)+1,"")</f>
        <v/>
      </c>
      <c r="J216" s="60" t="str">
        <f>IF($M216=J$2,MAX(J$4:J215)+1,"")</f>
        <v/>
      </c>
      <c r="K216" s="60" t="str">
        <f>IF($M216=K$2,MAX(K$4:K215)+1,"")</f>
        <v/>
      </c>
      <c r="L216" s="206"/>
      <c r="M216" s="206"/>
      <c r="N216" s="209"/>
      <c r="O216" s="209"/>
      <c r="P216" s="209"/>
      <c r="Q216" s="209"/>
      <c r="R216" s="209"/>
      <c r="S216" s="209"/>
      <c r="T216" s="209"/>
      <c r="U216" s="150" t="str">
        <f t="shared" si="20"/>
        <v/>
      </c>
      <c r="V216" s="207"/>
      <c r="W216" s="215"/>
    </row>
    <row r="217" spans="1:23">
      <c r="A217" s="195">
        <v>214</v>
      </c>
      <c r="B217" s="8">
        <f t="shared" si="21"/>
        <v>43352</v>
      </c>
      <c r="C217" s="199">
        <f t="shared" si="22"/>
        <v>0.0416666666666667</v>
      </c>
      <c r="D217" s="7" t="str">
        <f t="shared" si="18"/>
        <v>中班</v>
      </c>
      <c r="E217" s="196" t="str">
        <f t="shared" si="19"/>
        <v>丁</v>
      </c>
      <c r="F217" s="196">
        <f>SUMPRODUCT((考核汇总!$A$4:$A$1185=质量日常跟踪表!B217)*(考核汇总!$B$4:$B$1185=质量日常跟踪表!D217),考核汇总!$C$4:$C$1185)</f>
        <v>4</v>
      </c>
      <c r="G217" s="198">
        <f t="shared" si="23"/>
        <v>43352.8749999995</v>
      </c>
      <c r="H217" s="60" t="str">
        <f>IF($M217=H$2,MAX(H$4:H216)+1,"")</f>
        <v/>
      </c>
      <c r="I217" s="60" t="str">
        <f>IF($M217=I$2,MAX(I$4:I216)+1,"")</f>
        <v/>
      </c>
      <c r="J217" s="60" t="str">
        <f>IF($M217=J$2,MAX(J$4:J216)+1,"")</f>
        <v/>
      </c>
      <c r="K217" s="60" t="str">
        <f>IF($M217=K$2,MAX(K$4:K216)+1,"")</f>
        <v/>
      </c>
      <c r="L217" s="206"/>
      <c r="M217" s="206"/>
      <c r="N217" s="209"/>
      <c r="O217" s="209"/>
      <c r="P217" s="209"/>
      <c r="Q217" s="209"/>
      <c r="R217" s="209"/>
      <c r="S217" s="209"/>
      <c r="T217" s="209"/>
      <c r="U217" s="150" t="str">
        <f t="shared" si="20"/>
        <v/>
      </c>
      <c r="V217" s="207"/>
      <c r="W217" s="215"/>
    </row>
    <row r="218" spans="1:23">
      <c r="A218" s="195">
        <v>215</v>
      </c>
      <c r="B218" s="8">
        <f t="shared" si="21"/>
        <v>43352</v>
      </c>
      <c r="C218" s="199">
        <f t="shared" si="22"/>
        <v>0.0416666666666667</v>
      </c>
      <c r="D218" s="7" t="str">
        <f t="shared" si="18"/>
        <v>中班</v>
      </c>
      <c r="E218" s="196" t="str">
        <f t="shared" si="19"/>
        <v>丁</v>
      </c>
      <c r="F218" s="196">
        <f>SUMPRODUCT((考核汇总!$A$4:$A$1185=质量日常跟踪表!B218)*(考核汇总!$B$4:$B$1185=质量日常跟踪表!D218),考核汇总!$C$4:$C$1185)</f>
        <v>4</v>
      </c>
      <c r="G218" s="198">
        <f t="shared" si="23"/>
        <v>43352.9166666661</v>
      </c>
      <c r="H218" s="60" t="str">
        <f>IF($M218=H$2,MAX(H$4:H217)+1,"")</f>
        <v/>
      </c>
      <c r="I218" s="60" t="str">
        <f>IF($M218=I$2,MAX(I$4:I217)+1,"")</f>
        <v/>
      </c>
      <c r="J218" s="60" t="str">
        <f>IF($M218=J$2,MAX(J$4:J217)+1,"")</f>
        <v/>
      </c>
      <c r="K218" s="60" t="str">
        <f>IF($M218=K$2,MAX(K$4:K217)+1,"")</f>
        <v/>
      </c>
      <c r="L218" s="206"/>
      <c r="M218" s="206"/>
      <c r="N218" s="209"/>
      <c r="O218" s="209"/>
      <c r="P218" s="209"/>
      <c r="Q218" s="209"/>
      <c r="R218" s="209"/>
      <c r="S218" s="209"/>
      <c r="T218" s="209"/>
      <c r="U218" s="150" t="str">
        <f t="shared" si="20"/>
        <v/>
      </c>
      <c r="V218" s="207"/>
      <c r="W218" s="215"/>
    </row>
    <row r="219" spans="1:23">
      <c r="A219" s="195">
        <v>216</v>
      </c>
      <c r="B219" s="8">
        <f t="shared" si="21"/>
        <v>43352</v>
      </c>
      <c r="C219" s="199">
        <f t="shared" si="22"/>
        <v>0.0416666666666667</v>
      </c>
      <c r="D219" s="7" t="str">
        <f t="shared" si="18"/>
        <v>中班</v>
      </c>
      <c r="E219" s="196" t="str">
        <f t="shared" si="19"/>
        <v>丁</v>
      </c>
      <c r="F219" s="196">
        <f>SUMPRODUCT((考核汇总!$A$4:$A$1185=质量日常跟踪表!B219)*(考核汇总!$B$4:$B$1185=质量日常跟踪表!D219),考核汇总!$C$4:$C$1185)</f>
        <v>4</v>
      </c>
      <c r="G219" s="198">
        <f t="shared" si="23"/>
        <v>43352.9583333328</v>
      </c>
      <c r="H219" s="60" t="str">
        <f>IF($M219=H$2,MAX(H$4:H218)+1,"")</f>
        <v/>
      </c>
      <c r="I219" s="60" t="str">
        <f>IF($M219=I$2,MAX(I$4:I218)+1,"")</f>
        <v/>
      </c>
      <c r="J219" s="60" t="str">
        <f>IF($M219=J$2,MAX(J$4:J218)+1,"")</f>
        <v/>
      </c>
      <c r="K219" s="60" t="str">
        <f>IF($M219=K$2,MAX(K$4:K218)+1,"")</f>
        <v/>
      </c>
      <c r="L219" s="206"/>
      <c r="M219" s="206"/>
      <c r="N219" s="209"/>
      <c r="O219" s="209"/>
      <c r="P219" s="209"/>
      <c r="Q219" s="209"/>
      <c r="R219" s="209"/>
      <c r="S219" s="209"/>
      <c r="T219" s="209"/>
      <c r="U219" s="150" t="str">
        <f t="shared" si="20"/>
        <v/>
      </c>
      <c r="V219" s="207"/>
      <c r="W219" s="215"/>
    </row>
    <row r="220" spans="1:23">
      <c r="A220" s="195">
        <v>217</v>
      </c>
      <c r="B220" s="8">
        <f t="shared" si="21"/>
        <v>43353</v>
      </c>
      <c r="C220" s="199">
        <f t="shared" si="22"/>
        <v>0.0416666666666667</v>
      </c>
      <c r="D220" s="7" t="str">
        <f t="shared" si="18"/>
        <v>夜班</v>
      </c>
      <c r="E220" s="196" t="str">
        <f t="shared" si="19"/>
        <v>甲</v>
      </c>
      <c r="F220" s="196">
        <f>SUMPRODUCT((考核汇总!$A$4:$A$1185=质量日常跟踪表!B220)*(考核汇总!$B$4:$B$1185=质量日常跟踪表!D220),考核汇总!$C$4:$C$1185)</f>
        <v>1</v>
      </c>
      <c r="G220" s="198">
        <f t="shared" si="23"/>
        <v>43352.9999999995</v>
      </c>
      <c r="H220" s="60">
        <f>IF($M220=H$2,MAX(H$4:H219)+1,"")</f>
        <v>15</v>
      </c>
      <c r="I220" s="60" t="str">
        <f>IF($M220=I$2,MAX(I$4:I219)+1,"")</f>
        <v/>
      </c>
      <c r="J220" s="60" t="str">
        <f>IF($M220=J$2,MAX(J$4:J219)+1,"")</f>
        <v/>
      </c>
      <c r="K220" s="60" t="str">
        <f>IF($M220=K$2,MAX(K$4:K219)+1,"")</f>
        <v/>
      </c>
      <c r="L220" s="206">
        <v>0.354166666666667</v>
      </c>
      <c r="M220" s="206" t="s">
        <v>8</v>
      </c>
      <c r="N220" s="209">
        <v>10.44</v>
      </c>
      <c r="O220" s="209">
        <v>16.77</v>
      </c>
      <c r="P220" s="209">
        <v>1.9</v>
      </c>
      <c r="Q220" s="209">
        <v>16.67</v>
      </c>
      <c r="R220" s="209">
        <v>14.35</v>
      </c>
      <c r="S220" s="209">
        <v>24.05</v>
      </c>
      <c r="T220" s="209">
        <v>15.82</v>
      </c>
      <c r="U220" s="150">
        <f t="shared" si="20"/>
        <v>1.7156875</v>
      </c>
      <c r="V220" s="207">
        <v>5.2</v>
      </c>
      <c r="W220" s="215" t="s">
        <v>33</v>
      </c>
    </row>
    <row r="221" spans="1:23">
      <c r="A221" s="195">
        <v>218</v>
      </c>
      <c r="B221" s="8">
        <f t="shared" si="21"/>
        <v>43353</v>
      </c>
      <c r="C221" s="199">
        <f t="shared" si="22"/>
        <v>0.0416666666666667</v>
      </c>
      <c r="D221" s="7" t="str">
        <f t="shared" si="18"/>
        <v>夜班</v>
      </c>
      <c r="E221" s="196" t="str">
        <f t="shared" si="19"/>
        <v>甲</v>
      </c>
      <c r="F221" s="196">
        <f>SUMPRODUCT((考核汇总!$A$4:$A$1185=质量日常跟踪表!B221)*(考核汇总!$B$4:$B$1185=质量日常跟踪表!D221),考核汇总!$C$4:$C$1185)</f>
        <v>1</v>
      </c>
      <c r="G221" s="198">
        <f t="shared" si="23"/>
        <v>43353.0416666661</v>
      </c>
      <c r="H221" s="60" t="str">
        <f>IF($M221=H$2,MAX(H$4:H220)+1,"")</f>
        <v/>
      </c>
      <c r="I221" s="60">
        <f>IF($M221=I$2,MAX(I$4:I220)+1,"")</f>
        <v>15</v>
      </c>
      <c r="J221" s="60" t="str">
        <f>IF($M221=J$2,MAX(J$4:J220)+1,"")</f>
        <v/>
      </c>
      <c r="K221" s="60" t="str">
        <f>IF($M221=K$2,MAX(K$4:K220)+1,"")</f>
        <v/>
      </c>
      <c r="L221" s="206">
        <v>0.354166666666667</v>
      </c>
      <c r="M221" s="206" t="s">
        <v>9</v>
      </c>
      <c r="N221" s="209">
        <v>8.95</v>
      </c>
      <c r="O221" s="209">
        <v>20.45</v>
      </c>
      <c r="P221" s="209">
        <v>2.87</v>
      </c>
      <c r="Q221" s="209">
        <v>20.33</v>
      </c>
      <c r="R221" s="209">
        <v>13.81</v>
      </c>
      <c r="S221" s="209">
        <v>18.34</v>
      </c>
      <c r="T221" s="209">
        <v>15.25</v>
      </c>
      <c r="U221" s="150">
        <f t="shared" si="20"/>
        <v>1.843505</v>
      </c>
      <c r="V221" s="207">
        <v>9.5</v>
      </c>
      <c r="W221" s="215" t="s">
        <v>34</v>
      </c>
    </row>
    <row r="222" spans="1:23">
      <c r="A222" s="195">
        <v>219</v>
      </c>
      <c r="B222" s="8">
        <f t="shared" si="21"/>
        <v>43353</v>
      </c>
      <c r="C222" s="199">
        <f t="shared" si="22"/>
        <v>0.0416666666666667</v>
      </c>
      <c r="D222" s="7" t="str">
        <f t="shared" si="18"/>
        <v>夜班</v>
      </c>
      <c r="E222" s="196" t="str">
        <f t="shared" si="19"/>
        <v>甲</v>
      </c>
      <c r="F222" s="196">
        <f>SUMPRODUCT((考核汇总!$A$4:$A$1185=质量日常跟踪表!B222)*(考核汇总!$B$4:$B$1185=质量日常跟踪表!D222),考核汇总!$C$4:$C$1185)</f>
        <v>1</v>
      </c>
      <c r="G222" s="198">
        <f t="shared" si="23"/>
        <v>43353.0833333328</v>
      </c>
      <c r="H222" s="60" t="str">
        <f>IF($M222=H$2,MAX(H$4:H221)+1,"")</f>
        <v/>
      </c>
      <c r="I222" s="60" t="str">
        <f>IF($M222=I$2,MAX(I$4:I221)+1,"")</f>
        <v/>
      </c>
      <c r="J222" s="60" t="str">
        <f>IF($M222=J$2,MAX(J$4:J221)+1,"")</f>
        <v/>
      </c>
      <c r="K222" s="60" t="str">
        <f>IF($M222=K$2,MAX(K$4:K221)+1,"")</f>
        <v/>
      </c>
      <c r="L222" s="206"/>
      <c r="M222" s="206"/>
      <c r="N222" s="209"/>
      <c r="O222" s="209"/>
      <c r="P222" s="209"/>
      <c r="Q222" s="209"/>
      <c r="R222" s="209"/>
      <c r="S222" s="209"/>
      <c r="T222" s="209"/>
      <c r="U222" s="150" t="str">
        <f t="shared" si="20"/>
        <v/>
      </c>
      <c r="V222" s="207"/>
      <c r="W222" s="215"/>
    </row>
    <row r="223" spans="1:23">
      <c r="A223" s="195">
        <v>220</v>
      </c>
      <c r="B223" s="8">
        <f t="shared" si="21"/>
        <v>43353</v>
      </c>
      <c r="C223" s="199">
        <f t="shared" si="22"/>
        <v>0.0416666666666667</v>
      </c>
      <c r="D223" s="7" t="str">
        <f t="shared" si="18"/>
        <v>夜班</v>
      </c>
      <c r="E223" s="196" t="str">
        <f t="shared" si="19"/>
        <v>甲</v>
      </c>
      <c r="F223" s="196">
        <f>SUMPRODUCT((考核汇总!$A$4:$A$1185=质量日常跟踪表!B223)*(考核汇总!$B$4:$B$1185=质量日常跟踪表!D223),考核汇总!$C$4:$C$1185)</f>
        <v>1</v>
      </c>
      <c r="G223" s="198">
        <f t="shared" si="23"/>
        <v>43353.1249999995</v>
      </c>
      <c r="H223" s="60" t="str">
        <f>IF($M223=H$2,MAX(H$4:H222)+1,"")</f>
        <v/>
      </c>
      <c r="I223" s="60" t="str">
        <f>IF($M223=I$2,MAX(I$4:I222)+1,"")</f>
        <v/>
      </c>
      <c r="J223" s="60" t="str">
        <f>IF($M223=J$2,MAX(J$4:J222)+1,"")</f>
        <v/>
      </c>
      <c r="K223" s="60" t="str">
        <f>IF($M223=K$2,MAX(K$4:K222)+1,"")</f>
        <v/>
      </c>
      <c r="L223" s="206"/>
      <c r="M223" s="206"/>
      <c r="N223" s="209"/>
      <c r="O223" s="209"/>
      <c r="P223" s="209"/>
      <c r="Q223" s="209"/>
      <c r="R223" s="209"/>
      <c r="S223" s="209"/>
      <c r="T223" s="209"/>
      <c r="U223" s="150" t="str">
        <f t="shared" si="20"/>
        <v/>
      </c>
      <c r="V223" s="207"/>
      <c r="W223" s="215"/>
    </row>
    <row r="224" spans="1:23">
      <c r="A224" s="195">
        <v>221</v>
      </c>
      <c r="B224" s="8">
        <f t="shared" si="21"/>
        <v>43353</v>
      </c>
      <c r="C224" s="199">
        <f t="shared" si="22"/>
        <v>0.0416666666666667</v>
      </c>
      <c r="D224" s="7" t="str">
        <f t="shared" si="18"/>
        <v>夜班</v>
      </c>
      <c r="E224" s="196" t="str">
        <f t="shared" si="19"/>
        <v>甲</v>
      </c>
      <c r="F224" s="196">
        <f>SUMPRODUCT((考核汇总!$A$4:$A$1185=质量日常跟踪表!B224)*(考核汇总!$B$4:$B$1185=质量日常跟踪表!D224),考核汇总!$C$4:$C$1185)</f>
        <v>1</v>
      </c>
      <c r="G224" s="198">
        <f t="shared" si="23"/>
        <v>43353.1666666661</v>
      </c>
      <c r="H224" s="60" t="str">
        <f>IF($M224=H$2,MAX(H$4:H223)+1,"")</f>
        <v/>
      </c>
      <c r="I224" s="60" t="str">
        <f>IF($M224=I$2,MAX(I$4:I223)+1,"")</f>
        <v/>
      </c>
      <c r="J224" s="60" t="str">
        <f>IF($M224=J$2,MAX(J$4:J223)+1,"")</f>
        <v/>
      </c>
      <c r="K224" s="60" t="str">
        <f>IF($M224=K$2,MAX(K$4:K223)+1,"")</f>
        <v/>
      </c>
      <c r="L224" s="206"/>
      <c r="M224" s="206"/>
      <c r="N224" s="209"/>
      <c r="O224" s="209"/>
      <c r="P224" s="209"/>
      <c r="Q224" s="209"/>
      <c r="R224" s="209"/>
      <c r="S224" s="209"/>
      <c r="T224" s="209"/>
      <c r="U224" s="150" t="str">
        <f t="shared" si="20"/>
        <v/>
      </c>
      <c r="V224" s="207"/>
      <c r="W224" s="215"/>
    </row>
    <row r="225" spans="1:23">
      <c r="A225" s="195">
        <v>222</v>
      </c>
      <c r="B225" s="8">
        <f t="shared" si="21"/>
        <v>43353</v>
      </c>
      <c r="C225" s="199">
        <f t="shared" si="22"/>
        <v>0.0416666666666667</v>
      </c>
      <c r="D225" s="7" t="str">
        <f t="shared" si="18"/>
        <v>夜班</v>
      </c>
      <c r="E225" s="196" t="str">
        <f t="shared" si="19"/>
        <v>甲</v>
      </c>
      <c r="F225" s="196">
        <f>SUMPRODUCT((考核汇总!$A$4:$A$1185=质量日常跟踪表!B225)*(考核汇总!$B$4:$B$1185=质量日常跟踪表!D225),考核汇总!$C$4:$C$1185)</f>
        <v>1</v>
      </c>
      <c r="G225" s="198">
        <f t="shared" si="23"/>
        <v>43353.2083333328</v>
      </c>
      <c r="H225" s="60" t="str">
        <f>IF($M225=H$2,MAX(H$4:H224)+1,"")</f>
        <v/>
      </c>
      <c r="I225" s="60" t="str">
        <f>IF($M225=I$2,MAX(I$4:I224)+1,"")</f>
        <v/>
      </c>
      <c r="J225" s="60" t="str">
        <f>IF($M225=J$2,MAX(J$4:J224)+1,"")</f>
        <v/>
      </c>
      <c r="K225" s="60" t="str">
        <f>IF($M225=K$2,MAX(K$4:K224)+1,"")</f>
        <v/>
      </c>
      <c r="L225" s="206"/>
      <c r="M225" s="206"/>
      <c r="N225" s="209"/>
      <c r="O225" s="209"/>
      <c r="P225" s="209"/>
      <c r="Q225" s="209"/>
      <c r="R225" s="209"/>
      <c r="S225" s="209"/>
      <c r="T225" s="209"/>
      <c r="U225" s="150" t="str">
        <f t="shared" si="20"/>
        <v/>
      </c>
      <c r="V225" s="207"/>
      <c r="W225" s="215"/>
    </row>
    <row r="226" spans="1:23">
      <c r="A226" s="195">
        <v>223</v>
      </c>
      <c r="B226" s="8">
        <f t="shared" si="21"/>
        <v>43353</v>
      </c>
      <c r="C226" s="199">
        <f t="shared" si="22"/>
        <v>0.0416666666666667</v>
      </c>
      <c r="D226" s="7" t="str">
        <f t="shared" si="18"/>
        <v>夜班</v>
      </c>
      <c r="E226" s="196" t="str">
        <f t="shared" si="19"/>
        <v>甲</v>
      </c>
      <c r="F226" s="196">
        <f>SUMPRODUCT((考核汇总!$A$4:$A$1185=质量日常跟踪表!B226)*(考核汇总!$B$4:$B$1185=质量日常跟踪表!D226),考核汇总!$C$4:$C$1185)</f>
        <v>1</v>
      </c>
      <c r="G226" s="198">
        <f t="shared" si="23"/>
        <v>43353.2499999995</v>
      </c>
      <c r="H226" s="60" t="str">
        <f>IF($M226=H$2,MAX(H$4:H225)+1,"")</f>
        <v/>
      </c>
      <c r="I226" s="60" t="str">
        <f>IF($M226=I$2,MAX(I$4:I225)+1,"")</f>
        <v/>
      </c>
      <c r="J226" s="60" t="str">
        <f>IF($M226=J$2,MAX(J$4:J225)+1,"")</f>
        <v/>
      </c>
      <c r="K226" s="60" t="str">
        <f>IF($M226=K$2,MAX(K$4:K225)+1,"")</f>
        <v/>
      </c>
      <c r="L226" s="206"/>
      <c r="M226" s="206"/>
      <c r="N226" s="209"/>
      <c r="O226" s="209"/>
      <c r="P226" s="209"/>
      <c r="Q226" s="209"/>
      <c r="R226" s="209"/>
      <c r="S226" s="209"/>
      <c r="T226" s="209"/>
      <c r="U226" s="150" t="str">
        <f t="shared" si="20"/>
        <v/>
      </c>
      <c r="V226" s="207"/>
      <c r="W226" s="215"/>
    </row>
    <row r="227" spans="1:23">
      <c r="A227" s="195">
        <v>224</v>
      </c>
      <c r="B227" s="8">
        <f t="shared" si="21"/>
        <v>43353</v>
      </c>
      <c r="C227" s="199">
        <f t="shared" si="22"/>
        <v>0.0416666666666667</v>
      </c>
      <c r="D227" s="7" t="str">
        <f t="shared" si="18"/>
        <v>夜班</v>
      </c>
      <c r="E227" s="196" t="str">
        <f t="shared" si="19"/>
        <v>甲</v>
      </c>
      <c r="F227" s="196">
        <f>SUMPRODUCT((考核汇总!$A$4:$A$1185=质量日常跟踪表!B227)*(考核汇总!$B$4:$B$1185=质量日常跟踪表!D227),考核汇总!$C$4:$C$1185)</f>
        <v>1</v>
      </c>
      <c r="G227" s="198">
        <f t="shared" si="23"/>
        <v>43353.2916666661</v>
      </c>
      <c r="H227" s="60" t="str">
        <f>IF($M227=H$2,MAX(H$4:H226)+1,"")</f>
        <v/>
      </c>
      <c r="I227" s="60" t="str">
        <f>IF($M227=I$2,MAX(I$4:I226)+1,"")</f>
        <v/>
      </c>
      <c r="J227" s="60" t="str">
        <f>IF($M227=J$2,MAX(J$4:J226)+1,"")</f>
        <v/>
      </c>
      <c r="K227" s="60" t="str">
        <f>IF($M227=K$2,MAX(K$4:K226)+1,"")</f>
        <v/>
      </c>
      <c r="L227" s="206"/>
      <c r="M227" s="206"/>
      <c r="N227" s="209"/>
      <c r="O227" s="209"/>
      <c r="P227" s="209"/>
      <c r="Q227" s="209"/>
      <c r="R227" s="209"/>
      <c r="S227" s="209"/>
      <c r="T227" s="209"/>
      <c r="U227" s="150" t="str">
        <f t="shared" si="20"/>
        <v/>
      </c>
      <c r="V227" s="207"/>
      <c r="W227" s="215"/>
    </row>
    <row r="228" spans="1:23">
      <c r="A228" s="195">
        <v>225</v>
      </c>
      <c r="B228" s="8">
        <f t="shared" si="21"/>
        <v>43353</v>
      </c>
      <c r="C228" s="199">
        <f t="shared" si="22"/>
        <v>0.0416666666666667</v>
      </c>
      <c r="D228" s="7" t="str">
        <f t="shared" si="18"/>
        <v>白班</v>
      </c>
      <c r="E228" s="196" t="str">
        <f t="shared" si="19"/>
        <v>乙</v>
      </c>
      <c r="F228" s="196">
        <f>SUMPRODUCT((考核汇总!$A$4:$A$1185=质量日常跟踪表!B228)*(考核汇总!$B$4:$B$1185=质量日常跟踪表!D228),考核汇总!$C$4:$C$1185)</f>
        <v>2</v>
      </c>
      <c r="G228" s="198">
        <f t="shared" si="23"/>
        <v>43353.3333333328</v>
      </c>
      <c r="H228" s="60">
        <f>IF($M228=H$2,MAX(H$4:H227)+1,"")</f>
        <v>16</v>
      </c>
      <c r="I228" s="60" t="str">
        <f>IF($M228=I$2,MAX(I$4:I227)+1,"")</f>
        <v/>
      </c>
      <c r="J228" s="60" t="str">
        <f>IF($M228=J$2,MAX(J$4:J227)+1,"")</f>
        <v/>
      </c>
      <c r="K228" s="60" t="str">
        <f>IF($M228=K$2,MAX(K$4:K227)+1,"")</f>
        <v/>
      </c>
      <c r="L228" s="206">
        <v>0.645833333333333</v>
      </c>
      <c r="M228" s="206" t="s">
        <v>8</v>
      </c>
      <c r="N228" s="209">
        <v>7.51</v>
      </c>
      <c r="O228" s="209">
        <v>17.25</v>
      </c>
      <c r="P228" s="209">
        <v>2.22</v>
      </c>
      <c r="Q228" s="209">
        <v>18.2</v>
      </c>
      <c r="R228" s="209">
        <v>13.97</v>
      </c>
      <c r="S228" s="209">
        <v>23.71</v>
      </c>
      <c r="T228" s="209">
        <v>17.14</v>
      </c>
      <c r="U228" s="150">
        <f t="shared" si="20"/>
        <v>1.6186825</v>
      </c>
      <c r="V228" s="207">
        <v>5.5</v>
      </c>
      <c r="W228" s="215"/>
    </row>
    <row r="229" spans="1:23">
      <c r="A229" s="195">
        <v>226</v>
      </c>
      <c r="B229" s="8">
        <f t="shared" si="21"/>
        <v>43353</v>
      </c>
      <c r="C229" s="199">
        <f t="shared" si="22"/>
        <v>0.0416666666666667</v>
      </c>
      <c r="D229" s="7" t="str">
        <f t="shared" si="18"/>
        <v>白班</v>
      </c>
      <c r="E229" s="196" t="str">
        <f t="shared" si="19"/>
        <v>乙</v>
      </c>
      <c r="F229" s="196">
        <f>SUMPRODUCT((考核汇总!$A$4:$A$1185=质量日常跟踪表!B229)*(考核汇总!$B$4:$B$1185=质量日常跟踪表!D229),考核汇总!$C$4:$C$1185)</f>
        <v>2</v>
      </c>
      <c r="G229" s="198">
        <f t="shared" si="23"/>
        <v>43353.3749999995</v>
      </c>
      <c r="H229" s="60" t="str">
        <f>IF($M229=H$2,MAX(H$4:H228)+1,"")</f>
        <v/>
      </c>
      <c r="I229" s="60">
        <f>IF($M229=I$2,MAX(I$4:I228)+1,"")</f>
        <v>16</v>
      </c>
      <c r="J229" s="60" t="str">
        <f>IF($M229=J$2,MAX(J$4:J228)+1,"")</f>
        <v/>
      </c>
      <c r="K229" s="60" t="str">
        <f>IF($M229=K$2,MAX(K$4:K228)+1,"")</f>
        <v/>
      </c>
      <c r="L229" s="206">
        <v>0.645833333333333</v>
      </c>
      <c r="M229" s="206" t="s">
        <v>9</v>
      </c>
      <c r="N229" s="209">
        <v>8.11</v>
      </c>
      <c r="O229" s="209">
        <v>16.97</v>
      </c>
      <c r="P229" s="209">
        <v>2.13</v>
      </c>
      <c r="Q229" s="209">
        <v>20.49</v>
      </c>
      <c r="R229" s="209">
        <v>13.55</v>
      </c>
      <c r="S229" s="209">
        <v>21.99</v>
      </c>
      <c r="T229" s="209">
        <v>16.76</v>
      </c>
      <c r="U229" s="150">
        <f t="shared" si="20"/>
        <v>1.6598925</v>
      </c>
      <c r="V229" s="207">
        <v>6.3</v>
      </c>
      <c r="W229" s="215" t="s">
        <v>35</v>
      </c>
    </row>
    <row r="230" spans="1:23">
      <c r="A230" s="195">
        <v>227</v>
      </c>
      <c r="B230" s="8">
        <f t="shared" si="21"/>
        <v>43353</v>
      </c>
      <c r="C230" s="199">
        <f t="shared" si="22"/>
        <v>0.0416666666666667</v>
      </c>
      <c r="D230" s="7" t="str">
        <f t="shared" si="18"/>
        <v>白班</v>
      </c>
      <c r="E230" s="196" t="str">
        <f t="shared" si="19"/>
        <v>乙</v>
      </c>
      <c r="F230" s="196">
        <f>SUMPRODUCT((考核汇总!$A$4:$A$1185=质量日常跟踪表!B230)*(考核汇总!$B$4:$B$1185=质量日常跟踪表!D230),考核汇总!$C$4:$C$1185)</f>
        <v>2</v>
      </c>
      <c r="G230" s="198">
        <f t="shared" si="23"/>
        <v>43353.4166666661</v>
      </c>
      <c r="H230" s="60" t="str">
        <f>IF($M230=H$2,MAX(H$4:H229)+1,"")</f>
        <v/>
      </c>
      <c r="I230" s="60" t="str">
        <f>IF($M230=I$2,MAX(I$4:I229)+1,"")</f>
        <v/>
      </c>
      <c r="J230" s="60" t="str">
        <f>IF($M230=J$2,MAX(J$4:J229)+1,"")</f>
        <v/>
      </c>
      <c r="K230" s="60" t="str">
        <f>IF($M230=K$2,MAX(K$4:K229)+1,"")</f>
        <v/>
      </c>
      <c r="L230" s="206"/>
      <c r="M230" s="206"/>
      <c r="N230" s="209"/>
      <c r="O230" s="209"/>
      <c r="P230" s="209"/>
      <c r="Q230" s="209"/>
      <c r="R230" s="209"/>
      <c r="S230" s="209"/>
      <c r="T230" s="209"/>
      <c r="U230" s="150" t="str">
        <f t="shared" si="20"/>
        <v/>
      </c>
      <c r="V230" s="207"/>
      <c r="W230" s="215"/>
    </row>
    <row r="231" spans="1:23">
      <c r="A231" s="195">
        <v>228</v>
      </c>
      <c r="B231" s="8">
        <f t="shared" si="21"/>
        <v>43353</v>
      </c>
      <c r="C231" s="199">
        <f t="shared" si="22"/>
        <v>0.0416666666666667</v>
      </c>
      <c r="D231" s="7" t="str">
        <f t="shared" si="18"/>
        <v>白班</v>
      </c>
      <c r="E231" s="196" t="str">
        <f t="shared" si="19"/>
        <v>乙</v>
      </c>
      <c r="F231" s="196">
        <f>SUMPRODUCT((考核汇总!$A$4:$A$1185=质量日常跟踪表!B231)*(考核汇总!$B$4:$B$1185=质量日常跟踪表!D231),考核汇总!$C$4:$C$1185)</f>
        <v>2</v>
      </c>
      <c r="G231" s="198">
        <f t="shared" si="23"/>
        <v>43353.4583333328</v>
      </c>
      <c r="H231" s="60" t="str">
        <f>IF($M231=H$2,MAX(H$4:H230)+1,"")</f>
        <v/>
      </c>
      <c r="I231" s="60" t="str">
        <f>IF($M231=I$2,MAX(I$4:I230)+1,"")</f>
        <v/>
      </c>
      <c r="J231" s="60" t="str">
        <f>IF($M231=J$2,MAX(J$4:J230)+1,"")</f>
        <v/>
      </c>
      <c r="K231" s="60" t="str">
        <f>IF($M231=K$2,MAX(K$4:K230)+1,"")</f>
        <v/>
      </c>
      <c r="L231" s="206"/>
      <c r="M231" s="206"/>
      <c r="N231" s="209"/>
      <c r="O231" s="209"/>
      <c r="P231" s="209"/>
      <c r="Q231" s="209"/>
      <c r="R231" s="209"/>
      <c r="S231" s="209"/>
      <c r="T231" s="209"/>
      <c r="U231" s="150" t="str">
        <f t="shared" si="20"/>
        <v/>
      </c>
      <c r="V231" s="207"/>
      <c r="W231" s="215"/>
    </row>
    <row r="232" spans="1:23">
      <c r="A232" s="195">
        <v>229</v>
      </c>
      <c r="B232" s="8">
        <f t="shared" si="21"/>
        <v>43353</v>
      </c>
      <c r="C232" s="199">
        <f t="shared" si="22"/>
        <v>0.0416666666666667</v>
      </c>
      <c r="D232" s="7" t="str">
        <f t="shared" si="18"/>
        <v>白班</v>
      </c>
      <c r="E232" s="196" t="str">
        <f t="shared" si="19"/>
        <v>乙</v>
      </c>
      <c r="F232" s="196">
        <f>SUMPRODUCT((考核汇总!$A$4:$A$1185=质量日常跟踪表!B232)*(考核汇总!$B$4:$B$1185=质量日常跟踪表!D232),考核汇总!$C$4:$C$1185)</f>
        <v>2</v>
      </c>
      <c r="G232" s="198">
        <f t="shared" si="23"/>
        <v>43353.4999999994</v>
      </c>
      <c r="H232" s="60" t="str">
        <f>IF($M232=H$2,MAX(H$4:H231)+1,"")</f>
        <v/>
      </c>
      <c r="I232" s="60" t="str">
        <f>IF($M232=I$2,MAX(I$4:I231)+1,"")</f>
        <v/>
      </c>
      <c r="J232" s="60" t="str">
        <f>IF($M232=J$2,MAX(J$4:J231)+1,"")</f>
        <v/>
      </c>
      <c r="K232" s="60" t="str">
        <f>IF($M232=K$2,MAX(K$4:K231)+1,"")</f>
        <v/>
      </c>
      <c r="L232" s="206"/>
      <c r="M232" s="206"/>
      <c r="N232" s="209"/>
      <c r="O232" s="209"/>
      <c r="P232" s="209"/>
      <c r="Q232" s="209"/>
      <c r="R232" s="209"/>
      <c r="S232" s="209"/>
      <c r="T232" s="209"/>
      <c r="U232" s="150" t="str">
        <f t="shared" si="20"/>
        <v/>
      </c>
      <c r="V232" s="207"/>
      <c r="W232" s="215"/>
    </row>
    <row r="233" spans="1:23">
      <c r="A233" s="195">
        <v>230</v>
      </c>
      <c r="B233" s="8">
        <f t="shared" si="21"/>
        <v>43353</v>
      </c>
      <c r="C233" s="199">
        <f t="shared" si="22"/>
        <v>0.0416666666666667</v>
      </c>
      <c r="D233" s="7" t="str">
        <f t="shared" si="18"/>
        <v>白班</v>
      </c>
      <c r="E233" s="196" t="str">
        <f t="shared" si="19"/>
        <v>乙</v>
      </c>
      <c r="F233" s="196">
        <f>SUMPRODUCT((考核汇总!$A$4:$A$1185=质量日常跟踪表!B233)*(考核汇总!$B$4:$B$1185=质量日常跟踪表!D233),考核汇总!$C$4:$C$1185)</f>
        <v>2</v>
      </c>
      <c r="G233" s="198">
        <f t="shared" si="23"/>
        <v>43353.5416666661</v>
      </c>
      <c r="H233" s="60" t="str">
        <f>IF($M233=H$2,MAX(H$4:H232)+1,"")</f>
        <v/>
      </c>
      <c r="I233" s="60" t="str">
        <f>IF($M233=I$2,MAX(I$4:I232)+1,"")</f>
        <v/>
      </c>
      <c r="J233" s="60" t="str">
        <f>IF($M233=J$2,MAX(J$4:J232)+1,"")</f>
        <v/>
      </c>
      <c r="K233" s="60" t="str">
        <f>IF($M233=K$2,MAX(K$4:K232)+1,"")</f>
        <v/>
      </c>
      <c r="L233" s="206"/>
      <c r="M233" s="206"/>
      <c r="N233" s="209"/>
      <c r="O233" s="209"/>
      <c r="P233" s="209"/>
      <c r="Q233" s="209"/>
      <c r="R233" s="209"/>
      <c r="S233" s="209"/>
      <c r="T233" s="209"/>
      <c r="U233" s="150" t="str">
        <f t="shared" si="20"/>
        <v/>
      </c>
      <c r="V233" s="207"/>
      <c r="W233" s="215"/>
    </row>
    <row r="234" spans="1:23">
      <c r="A234" s="195">
        <v>231</v>
      </c>
      <c r="B234" s="8">
        <f t="shared" si="21"/>
        <v>43353</v>
      </c>
      <c r="C234" s="199">
        <f t="shared" si="22"/>
        <v>0.0416666666666667</v>
      </c>
      <c r="D234" s="7" t="str">
        <f t="shared" si="18"/>
        <v>白班</v>
      </c>
      <c r="E234" s="196" t="str">
        <f t="shared" si="19"/>
        <v>乙</v>
      </c>
      <c r="F234" s="196">
        <f>SUMPRODUCT((考核汇总!$A$4:$A$1185=质量日常跟踪表!B234)*(考核汇总!$B$4:$B$1185=质量日常跟踪表!D234),考核汇总!$C$4:$C$1185)</f>
        <v>2</v>
      </c>
      <c r="G234" s="198">
        <f t="shared" si="23"/>
        <v>43353.5833333328</v>
      </c>
      <c r="H234" s="60" t="str">
        <f>IF($M234=H$2,MAX(H$4:H233)+1,"")</f>
        <v/>
      </c>
      <c r="I234" s="60" t="str">
        <f>IF($M234=I$2,MAX(I$4:I233)+1,"")</f>
        <v/>
      </c>
      <c r="J234" s="60" t="str">
        <f>IF($M234=J$2,MAX(J$4:J233)+1,"")</f>
        <v/>
      </c>
      <c r="K234" s="60" t="str">
        <f>IF($M234=K$2,MAX(K$4:K233)+1,"")</f>
        <v/>
      </c>
      <c r="L234" s="206"/>
      <c r="M234" s="206"/>
      <c r="N234" s="209"/>
      <c r="O234" s="209"/>
      <c r="P234" s="209"/>
      <c r="Q234" s="209"/>
      <c r="R234" s="209"/>
      <c r="S234" s="209"/>
      <c r="T234" s="209"/>
      <c r="U234" s="150" t="str">
        <f t="shared" si="20"/>
        <v/>
      </c>
      <c r="V234" s="207"/>
      <c r="W234" s="215"/>
    </row>
    <row r="235" spans="1:23">
      <c r="A235" s="195">
        <v>232</v>
      </c>
      <c r="B235" s="8">
        <f t="shared" si="21"/>
        <v>43353</v>
      </c>
      <c r="C235" s="199">
        <f t="shared" si="22"/>
        <v>0.0416666666666667</v>
      </c>
      <c r="D235" s="7" t="str">
        <f t="shared" si="18"/>
        <v>白班</v>
      </c>
      <c r="E235" s="196" t="str">
        <f t="shared" si="19"/>
        <v>乙</v>
      </c>
      <c r="F235" s="196">
        <f>SUMPRODUCT((考核汇总!$A$4:$A$1185=质量日常跟踪表!B235)*(考核汇总!$B$4:$B$1185=质量日常跟踪表!D235),考核汇总!$C$4:$C$1185)</f>
        <v>2</v>
      </c>
      <c r="G235" s="198">
        <f t="shared" si="23"/>
        <v>43353.6249999994</v>
      </c>
      <c r="H235" s="60" t="str">
        <f>IF($M235=H$2,MAX(H$4:H234)+1,"")</f>
        <v/>
      </c>
      <c r="I235" s="60" t="str">
        <f>IF($M235=I$2,MAX(I$4:I234)+1,"")</f>
        <v/>
      </c>
      <c r="J235" s="60" t="str">
        <f>IF($M235=J$2,MAX(J$4:J234)+1,"")</f>
        <v/>
      </c>
      <c r="K235" s="60" t="str">
        <f>IF($M235=K$2,MAX(K$4:K234)+1,"")</f>
        <v/>
      </c>
      <c r="L235" s="206"/>
      <c r="M235" s="206"/>
      <c r="N235" s="209"/>
      <c r="O235" s="209"/>
      <c r="P235" s="209"/>
      <c r="Q235" s="209"/>
      <c r="R235" s="209"/>
      <c r="S235" s="209"/>
      <c r="T235" s="209"/>
      <c r="U235" s="150" t="str">
        <f t="shared" si="20"/>
        <v/>
      </c>
      <c r="V235" s="207"/>
      <c r="W235" s="215"/>
    </row>
    <row r="236" spans="1:23">
      <c r="A236" s="195">
        <v>233</v>
      </c>
      <c r="B236" s="8">
        <f t="shared" si="21"/>
        <v>43353</v>
      </c>
      <c r="C236" s="199">
        <f t="shared" si="22"/>
        <v>0.0416666666666667</v>
      </c>
      <c r="D236" s="7" t="str">
        <f t="shared" si="18"/>
        <v>中班</v>
      </c>
      <c r="E236" s="196" t="str">
        <f t="shared" si="19"/>
        <v>丙</v>
      </c>
      <c r="F236" s="196">
        <f>SUMPRODUCT((考核汇总!$A$4:$A$1185=质量日常跟踪表!B236)*(考核汇总!$B$4:$B$1185=质量日常跟踪表!D236),考核汇总!$C$4:$C$1185)</f>
        <v>3</v>
      </c>
      <c r="G236" s="198">
        <f t="shared" si="23"/>
        <v>43353.6666666661</v>
      </c>
      <c r="H236" s="60" t="str">
        <f>IF($M236=H$2,MAX(H$4:H235)+1,"")</f>
        <v/>
      </c>
      <c r="I236" s="60" t="str">
        <f>IF($M236=I$2,MAX(I$4:I235)+1,"")</f>
        <v/>
      </c>
      <c r="J236" s="60" t="str">
        <f>IF($M236=J$2,MAX(J$4:J235)+1,"")</f>
        <v/>
      </c>
      <c r="K236" s="60" t="str">
        <f>IF($M236=K$2,MAX(K$4:K235)+1,"")</f>
        <v/>
      </c>
      <c r="L236" s="206"/>
      <c r="M236" s="206"/>
      <c r="N236" s="209"/>
      <c r="O236" s="209"/>
      <c r="P236" s="209"/>
      <c r="Q236" s="209"/>
      <c r="R236" s="209"/>
      <c r="S236" s="209"/>
      <c r="T236" s="209"/>
      <c r="U236" s="150" t="str">
        <f t="shared" si="20"/>
        <v/>
      </c>
      <c r="V236" s="207"/>
      <c r="W236" s="215"/>
    </row>
    <row r="237" spans="1:23">
      <c r="A237" s="195">
        <v>234</v>
      </c>
      <c r="B237" s="8">
        <f t="shared" si="21"/>
        <v>43353</v>
      </c>
      <c r="C237" s="199">
        <f t="shared" si="22"/>
        <v>0.0416666666666667</v>
      </c>
      <c r="D237" s="7" t="str">
        <f t="shared" si="18"/>
        <v>中班</v>
      </c>
      <c r="E237" s="196" t="str">
        <f t="shared" si="19"/>
        <v>丙</v>
      </c>
      <c r="F237" s="196">
        <f>SUMPRODUCT((考核汇总!$A$4:$A$1185=质量日常跟踪表!B237)*(考核汇总!$B$4:$B$1185=质量日常跟踪表!D237),考核汇总!$C$4:$C$1185)</f>
        <v>3</v>
      </c>
      <c r="G237" s="198">
        <f t="shared" si="23"/>
        <v>43353.7083333328</v>
      </c>
      <c r="H237" s="60" t="str">
        <f>IF($M237=H$2,MAX(H$4:H236)+1,"")</f>
        <v/>
      </c>
      <c r="I237" s="60" t="str">
        <f>IF($M237=I$2,MAX(I$4:I236)+1,"")</f>
        <v/>
      </c>
      <c r="J237" s="60" t="str">
        <f>IF($M237=J$2,MAX(J$4:J236)+1,"")</f>
        <v/>
      </c>
      <c r="K237" s="60" t="str">
        <f>IF($M237=K$2,MAX(K$4:K236)+1,"")</f>
        <v/>
      </c>
      <c r="L237" s="206"/>
      <c r="M237" s="206"/>
      <c r="N237" s="209"/>
      <c r="O237" s="209"/>
      <c r="P237" s="209"/>
      <c r="Q237" s="209"/>
      <c r="R237" s="209"/>
      <c r="S237" s="209"/>
      <c r="T237" s="209"/>
      <c r="U237" s="150" t="str">
        <f t="shared" si="20"/>
        <v/>
      </c>
      <c r="V237" s="207"/>
      <c r="W237" s="215"/>
    </row>
    <row r="238" spans="1:23">
      <c r="A238" s="195">
        <v>235</v>
      </c>
      <c r="B238" s="8">
        <f t="shared" si="21"/>
        <v>43353</v>
      </c>
      <c r="C238" s="199">
        <f t="shared" si="22"/>
        <v>0.0416666666666667</v>
      </c>
      <c r="D238" s="7" t="str">
        <f t="shared" si="18"/>
        <v>中班</v>
      </c>
      <c r="E238" s="196" t="str">
        <f t="shared" si="19"/>
        <v>丙</v>
      </c>
      <c r="F238" s="196">
        <f>SUMPRODUCT((考核汇总!$A$4:$A$1185=质量日常跟踪表!B238)*(考核汇总!$B$4:$B$1185=质量日常跟踪表!D238),考核汇总!$C$4:$C$1185)</f>
        <v>3</v>
      </c>
      <c r="G238" s="198">
        <f t="shared" si="23"/>
        <v>43353.7499999994</v>
      </c>
      <c r="H238" s="60" t="str">
        <f>IF($M238=H$2,MAX(H$4:H237)+1,"")</f>
        <v/>
      </c>
      <c r="I238" s="60" t="str">
        <f>IF($M238=I$2,MAX(I$4:I237)+1,"")</f>
        <v/>
      </c>
      <c r="J238" s="60" t="str">
        <f>IF($M238=J$2,MAX(J$4:J237)+1,"")</f>
        <v/>
      </c>
      <c r="K238" s="60" t="str">
        <f>IF($M238=K$2,MAX(K$4:K237)+1,"")</f>
        <v/>
      </c>
      <c r="L238" s="206"/>
      <c r="M238" s="206"/>
      <c r="N238" s="209"/>
      <c r="O238" s="209"/>
      <c r="P238" s="209"/>
      <c r="Q238" s="209"/>
      <c r="R238" s="209"/>
      <c r="S238" s="209"/>
      <c r="T238" s="209"/>
      <c r="U238" s="150" t="str">
        <f t="shared" si="20"/>
        <v/>
      </c>
      <c r="V238" s="207"/>
      <c r="W238" s="215"/>
    </row>
    <row r="239" spans="1:23">
      <c r="A239" s="195">
        <v>236</v>
      </c>
      <c r="B239" s="8">
        <f t="shared" si="21"/>
        <v>43353</v>
      </c>
      <c r="C239" s="199">
        <f t="shared" si="22"/>
        <v>0.0416666666666667</v>
      </c>
      <c r="D239" s="7" t="str">
        <f t="shared" si="18"/>
        <v>中班</v>
      </c>
      <c r="E239" s="196" t="str">
        <f t="shared" si="19"/>
        <v>丙</v>
      </c>
      <c r="F239" s="196">
        <f>SUMPRODUCT((考核汇总!$A$4:$A$1185=质量日常跟踪表!B239)*(考核汇总!$B$4:$B$1185=质量日常跟踪表!D239),考核汇总!$C$4:$C$1185)</f>
        <v>3</v>
      </c>
      <c r="G239" s="198">
        <f t="shared" si="23"/>
        <v>43353.7916666661</v>
      </c>
      <c r="H239" s="60" t="str">
        <f>IF($M239=H$2,MAX(H$4:H238)+1,"")</f>
        <v/>
      </c>
      <c r="I239" s="60" t="str">
        <f>IF($M239=I$2,MAX(I$4:I238)+1,"")</f>
        <v/>
      </c>
      <c r="J239" s="60" t="str">
        <f>IF($M239=J$2,MAX(J$4:J238)+1,"")</f>
        <v/>
      </c>
      <c r="K239" s="60" t="str">
        <f>IF($M239=K$2,MAX(K$4:K238)+1,"")</f>
        <v/>
      </c>
      <c r="L239" s="206"/>
      <c r="M239" s="206"/>
      <c r="N239" s="209"/>
      <c r="O239" s="209"/>
      <c r="P239" s="209"/>
      <c r="Q239" s="209"/>
      <c r="R239" s="209"/>
      <c r="S239" s="209"/>
      <c r="T239" s="209"/>
      <c r="U239" s="150" t="str">
        <f t="shared" si="20"/>
        <v/>
      </c>
      <c r="V239" s="207"/>
      <c r="W239" s="215"/>
    </row>
    <row r="240" spans="1:23">
      <c r="A240" s="195">
        <v>237</v>
      </c>
      <c r="B240" s="8">
        <f t="shared" si="21"/>
        <v>43353</v>
      </c>
      <c r="C240" s="199">
        <f t="shared" si="22"/>
        <v>0.0416666666666667</v>
      </c>
      <c r="D240" s="7" t="str">
        <f t="shared" si="18"/>
        <v>中班</v>
      </c>
      <c r="E240" s="196" t="str">
        <f t="shared" si="19"/>
        <v>丙</v>
      </c>
      <c r="F240" s="196">
        <f>SUMPRODUCT((考核汇总!$A$4:$A$1185=质量日常跟踪表!B240)*(考核汇总!$B$4:$B$1185=质量日常跟踪表!D240),考核汇总!$C$4:$C$1185)</f>
        <v>3</v>
      </c>
      <c r="G240" s="198">
        <f t="shared" si="23"/>
        <v>43353.8333333328</v>
      </c>
      <c r="H240" s="60" t="str">
        <f>IF($M240=H$2,MAX(H$4:H239)+1,"")</f>
        <v/>
      </c>
      <c r="I240" s="60" t="str">
        <f>IF($M240=I$2,MAX(I$4:I239)+1,"")</f>
        <v/>
      </c>
      <c r="J240" s="60" t="str">
        <f>IF($M240=J$2,MAX(J$4:J239)+1,"")</f>
        <v/>
      </c>
      <c r="K240" s="60" t="str">
        <f>IF($M240=K$2,MAX(K$4:K239)+1,"")</f>
        <v/>
      </c>
      <c r="L240" s="206"/>
      <c r="M240" s="206"/>
      <c r="N240" s="209"/>
      <c r="O240" s="209"/>
      <c r="P240" s="209"/>
      <c r="Q240" s="209"/>
      <c r="R240" s="209"/>
      <c r="S240" s="209"/>
      <c r="T240" s="209"/>
      <c r="U240" s="150" t="str">
        <f t="shared" si="20"/>
        <v/>
      </c>
      <c r="V240" s="207"/>
      <c r="W240" s="215"/>
    </row>
    <row r="241" spans="1:23">
      <c r="A241" s="195">
        <v>238</v>
      </c>
      <c r="B241" s="8">
        <f t="shared" si="21"/>
        <v>43353</v>
      </c>
      <c r="C241" s="199">
        <f t="shared" si="22"/>
        <v>0.0416666666666667</v>
      </c>
      <c r="D241" s="7" t="str">
        <f t="shared" si="18"/>
        <v>中班</v>
      </c>
      <c r="E241" s="196" t="str">
        <f t="shared" si="19"/>
        <v>丙</v>
      </c>
      <c r="F241" s="196">
        <f>SUMPRODUCT((考核汇总!$A$4:$A$1185=质量日常跟踪表!B241)*(考核汇总!$B$4:$B$1185=质量日常跟踪表!D241),考核汇总!$C$4:$C$1185)</f>
        <v>3</v>
      </c>
      <c r="G241" s="198">
        <f t="shared" si="23"/>
        <v>43353.8749999994</v>
      </c>
      <c r="H241" s="60" t="str">
        <f>IF($M241=H$2,MAX(H$4:H240)+1,"")</f>
        <v/>
      </c>
      <c r="I241" s="60" t="str">
        <f>IF($M241=I$2,MAX(I$4:I240)+1,"")</f>
        <v/>
      </c>
      <c r="J241" s="60" t="str">
        <f>IF($M241=J$2,MAX(J$4:J240)+1,"")</f>
        <v/>
      </c>
      <c r="K241" s="60" t="str">
        <f>IF($M241=K$2,MAX(K$4:K240)+1,"")</f>
        <v/>
      </c>
      <c r="L241" s="206"/>
      <c r="M241" s="206"/>
      <c r="N241" s="209"/>
      <c r="O241" s="209"/>
      <c r="P241" s="209"/>
      <c r="Q241" s="209"/>
      <c r="R241" s="209"/>
      <c r="S241" s="209"/>
      <c r="T241" s="209"/>
      <c r="U241" s="150" t="str">
        <f t="shared" si="20"/>
        <v/>
      </c>
      <c r="V241" s="207"/>
      <c r="W241" s="215"/>
    </row>
    <row r="242" spans="1:23">
      <c r="A242" s="195">
        <v>239</v>
      </c>
      <c r="B242" s="8">
        <f t="shared" si="21"/>
        <v>43353</v>
      </c>
      <c r="C242" s="199">
        <f t="shared" si="22"/>
        <v>0.0416666666666667</v>
      </c>
      <c r="D242" s="7" t="str">
        <f t="shared" si="18"/>
        <v>中班</v>
      </c>
      <c r="E242" s="196" t="str">
        <f t="shared" si="19"/>
        <v>丙</v>
      </c>
      <c r="F242" s="196">
        <f>SUMPRODUCT((考核汇总!$A$4:$A$1185=质量日常跟踪表!B242)*(考核汇总!$B$4:$B$1185=质量日常跟踪表!D242),考核汇总!$C$4:$C$1185)</f>
        <v>3</v>
      </c>
      <c r="G242" s="198">
        <f t="shared" si="23"/>
        <v>43353.9166666661</v>
      </c>
      <c r="H242" s="60" t="str">
        <f>IF($M242=H$2,MAX(H$4:H241)+1,"")</f>
        <v/>
      </c>
      <c r="I242" s="60" t="str">
        <f>IF($M242=I$2,MAX(I$4:I241)+1,"")</f>
        <v/>
      </c>
      <c r="J242" s="60" t="str">
        <f>IF($M242=J$2,MAX(J$4:J241)+1,"")</f>
        <v/>
      </c>
      <c r="K242" s="60" t="str">
        <f>IF($M242=K$2,MAX(K$4:K241)+1,"")</f>
        <v/>
      </c>
      <c r="L242" s="206"/>
      <c r="M242" s="206"/>
      <c r="N242" s="209"/>
      <c r="O242" s="209"/>
      <c r="P242" s="209"/>
      <c r="Q242" s="209"/>
      <c r="R242" s="209"/>
      <c r="S242" s="209"/>
      <c r="T242" s="209"/>
      <c r="U242" s="150" t="str">
        <f t="shared" si="20"/>
        <v/>
      </c>
      <c r="V242" s="207"/>
      <c r="W242" s="215"/>
    </row>
    <row r="243" spans="1:23">
      <c r="A243" s="195">
        <v>240</v>
      </c>
      <c r="B243" s="8">
        <f t="shared" si="21"/>
        <v>43353</v>
      </c>
      <c r="C243" s="199">
        <f t="shared" si="22"/>
        <v>0.0416666666666667</v>
      </c>
      <c r="D243" s="7" t="str">
        <f t="shared" si="18"/>
        <v>中班</v>
      </c>
      <c r="E243" s="196" t="str">
        <f t="shared" si="19"/>
        <v>丙</v>
      </c>
      <c r="F243" s="196">
        <f>SUMPRODUCT((考核汇总!$A$4:$A$1185=质量日常跟踪表!B243)*(考核汇总!$B$4:$B$1185=质量日常跟踪表!D243),考核汇总!$C$4:$C$1185)</f>
        <v>3</v>
      </c>
      <c r="G243" s="198">
        <f t="shared" si="23"/>
        <v>43353.9583333328</v>
      </c>
      <c r="H243" s="60" t="str">
        <f>IF($M243=H$2,MAX(H$4:H242)+1,"")</f>
        <v/>
      </c>
      <c r="I243" s="60" t="str">
        <f>IF($M243=I$2,MAX(I$4:I242)+1,"")</f>
        <v/>
      </c>
      <c r="J243" s="60" t="str">
        <f>IF($M243=J$2,MAX(J$4:J242)+1,"")</f>
        <v/>
      </c>
      <c r="K243" s="60" t="str">
        <f>IF($M243=K$2,MAX(K$4:K242)+1,"")</f>
        <v/>
      </c>
      <c r="L243" s="206"/>
      <c r="M243" s="206"/>
      <c r="N243" s="209"/>
      <c r="O243" s="209"/>
      <c r="P243" s="209"/>
      <c r="Q243" s="209"/>
      <c r="R243" s="209"/>
      <c r="S243" s="209"/>
      <c r="T243" s="209"/>
      <c r="U243" s="150" t="str">
        <f t="shared" si="20"/>
        <v/>
      </c>
      <c r="V243" s="207"/>
      <c r="W243" s="215"/>
    </row>
    <row r="244" spans="1:23">
      <c r="A244" s="195">
        <v>241</v>
      </c>
      <c r="B244" s="8">
        <f t="shared" si="21"/>
        <v>43354</v>
      </c>
      <c r="C244" s="199">
        <f t="shared" si="22"/>
        <v>0.0416666666666667</v>
      </c>
      <c r="D244" s="7" t="str">
        <f t="shared" si="18"/>
        <v>夜班</v>
      </c>
      <c r="E244" s="196" t="str">
        <f t="shared" si="19"/>
        <v>甲</v>
      </c>
      <c r="F244" s="196">
        <f>SUMPRODUCT((考核汇总!$A$4:$A$1185=质量日常跟踪表!B244)*(考核汇总!$B$4:$B$1185=质量日常跟踪表!D244),考核汇总!$C$4:$C$1185)</f>
        <v>1</v>
      </c>
      <c r="G244" s="198">
        <f t="shared" si="23"/>
        <v>43353.9999999994</v>
      </c>
      <c r="H244" s="60">
        <f>IF($M244=H$2,MAX(H$4:H243)+1,"")</f>
        <v>17</v>
      </c>
      <c r="I244" s="60" t="str">
        <f>IF($M244=I$2,MAX(I$4:I243)+1,"")</f>
        <v/>
      </c>
      <c r="J244" s="60" t="str">
        <f>IF($M244=J$2,MAX(J$4:J243)+1,"")</f>
        <v/>
      </c>
      <c r="K244" s="60" t="str">
        <f>IF($M244=K$2,MAX(K$4:K243)+1,"")</f>
        <v/>
      </c>
      <c r="L244" s="206">
        <v>0.354166666666667</v>
      </c>
      <c r="M244" s="206" t="s">
        <v>8</v>
      </c>
      <c r="N244" s="209">
        <v>7.64</v>
      </c>
      <c r="O244" s="209">
        <v>15.71</v>
      </c>
      <c r="P244" s="209">
        <v>2.12</v>
      </c>
      <c r="Q244" s="209">
        <v>20.72</v>
      </c>
      <c r="R244" s="209">
        <v>14.54</v>
      </c>
      <c r="S244" s="209">
        <v>18.68</v>
      </c>
      <c r="T244" s="209">
        <v>20.59</v>
      </c>
      <c r="U244" s="150">
        <f t="shared" si="20"/>
        <v>1.595435</v>
      </c>
      <c r="V244" s="207">
        <v>5.8</v>
      </c>
      <c r="W244" s="215"/>
    </row>
    <row r="245" spans="1:23">
      <c r="A245" s="195">
        <v>242</v>
      </c>
      <c r="B245" s="8">
        <f t="shared" si="21"/>
        <v>43354</v>
      </c>
      <c r="C245" s="199">
        <f t="shared" si="22"/>
        <v>0.0416666666666667</v>
      </c>
      <c r="D245" s="7" t="str">
        <f t="shared" si="18"/>
        <v>夜班</v>
      </c>
      <c r="E245" s="196" t="str">
        <f t="shared" si="19"/>
        <v>甲</v>
      </c>
      <c r="F245" s="196">
        <f>SUMPRODUCT((考核汇总!$A$4:$A$1185=质量日常跟踪表!B245)*(考核汇总!$B$4:$B$1185=质量日常跟踪表!D245),考核汇总!$C$4:$C$1185)</f>
        <v>1</v>
      </c>
      <c r="G245" s="198">
        <f t="shared" si="23"/>
        <v>43354.0416666661</v>
      </c>
      <c r="H245" s="60" t="str">
        <f>IF($M245=H$2,MAX(H$4:H244)+1,"")</f>
        <v/>
      </c>
      <c r="I245" s="60">
        <f>IF($M245=I$2,MAX(I$4:I244)+1,"")</f>
        <v>17</v>
      </c>
      <c r="J245" s="60" t="str">
        <f>IF($M245=J$2,MAX(J$4:J244)+1,"")</f>
        <v/>
      </c>
      <c r="K245" s="60" t="str">
        <f>IF($M245=K$2,MAX(K$4:K244)+1,"")</f>
        <v/>
      </c>
      <c r="L245" s="206">
        <v>0.354166666666667</v>
      </c>
      <c r="M245" s="206" t="s">
        <v>9</v>
      </c>
      <c r="N245" s="209">
        <v>9.09</v>
      </c>
      <c r="O245" s="209">
        <v>15.86</v>
      </c>
      <c r="P245" s="209">
        <v>2.43</v>
      </c>
      <c r="Q245" s="209">
        <v>19.24</v>
      </c>
      <c r="R245" s="209">
        <v>13.32</v>
      </c>
      <c r="S245" s="209">
        <v>20.82</v>
      </c>
      <c r="T245" s="209">
        <v>19.24</v>
      </c>
      <c r="U245" s="150">
        <f t="shared" si="20"/>
        <v>1.653915</v>
      </c>
      <c r="V245" s="207">
        <v>5.4</v>
      </c>
      <c r="W245" s="215" t="s">
        <v>36</v>
      </c>
    </row>
    <row r="246" spans="1:23">
      <c r="A246" s="195">
        <v>243</v>
      </c>
      <c r="B246" s="8">
        <f t="shared" si="21"/>
        <v>43354</v>
      </c>
      <c r="C246" s="199">
        <f t="shared" si="22"/>
        <v>0.0416666666666667</v>
      </c>
      <c r="D246" s="7" t="str">
        <f t="shared" si="18"/>
        <v>夜班</v>
      </c>
      <c r="E246" s="196" t="str">
        <f t="shared" si="19"/>
        <v>甲</v>
      </c>
      <c r="F246" s="196">
        <f>SUMPRODUCT((考核汇总!$A$4:$A$1185=质量日常跟踪表!B246)*(考核汇总!$B$4:$B$1185=质量日常跟踪表!D246),考核汇总!$C$4:$C$1185)</f>
        <v>1</v>
      </c>
      <c r="G246" s="198">
        <f t="shared" si="23"/>
        <v>43354.0833333327</v>
      </c>
      <c r="H246" s="60" t="str">
        <f>IF($M246=H$2,MAX(H$4:H245)+1,"")</f>
        <v/>
      </c>
      <c r="I246" s="60" t="str">
        <f>IF($M246=I$2,MAX(I$4:I245)+1,"")</f>
        <v/>
      </c>
      <c r="J246" s="60" t="str">
        <f>IF($M246=J$2,MAX(J$4:J245)+1,"")</f>
        <v/>
      </c>
      <c r="K246" s="60" t="str">
        <f>IF($M246=K$2,MAX(K$4:K245)+1,"")</f>
        <v/>
      </c>
      <c r="L246" s="206"/>
      <c r="M246" s="206"/>
      <c r="N246" s="209"/>
      <c r="O246" s="209"/>
      <c r="P246" s="209"/>
      <c r="Q246" s="209"/>
      <c r="R246" s="209"/>
      <c r="S246" s="209"/>
      <c r="T246" s="209"/>
      <c r="U246" s="150" t="str">
        <f t="shared" si="20"/>
        <v/>
      </c>
      <c r="V246" s="207"/>
      <c r="W246" s="215"/>
    </row>
    <row r="247" spans="1:23">
      <c r="A247" s="195">
        <v>244</v>
      </c>
      <c r="B247" s="8">
        <f t="shared" si="21"/>
        <v>43354</v>
      </c>
      <c r="C247" s="199">
        <f t="shared" si="22"/>
        <v>0.0416666666666667</v>
      </c>
      <c r="D247" s="7" t="str">
        <f t="shared" si="18"/>
        <v>夜班</v>
      </c>
      <c r="E247" s="196" t="str">
        <f t="shared" si="19"/>
        <v>甲</v>
      </c>
      <c r="F247" s="196">
        <f>SUMPRODUCT((考核汇总!$A$4:$A$1185=质量日常跟踪表!B247)*(考核汇总!$B$4:$B$1185=质量日常跟踪表!D247),考核汇总!$C$4:$C$1185)</f>
        <v>1</v>
      </c>
      <c r="G247" s="198">
        <f t="shared" si="23"/>
        <v>43354.1249999994</v>
      </c>
      <c r="H247" s="60" t="str">
        <f>IF($M247=H$2,MAX(H$4:H246)+1,"")</f>
        <v/>
      </c>
      <c r="I247" s="60" t="str">
        <f>IF($M247=I$2,MAX(I$4:I246)+1,"")</f>
        <v/>
      </c>
      <c r="J247" s="60" t="str">
        <f>IF($M247=J$2,MAX(J$4:J246)+1,"")</f>
        <v/>
      </c>
      <c r="K247" s="60" t="str">
        <f>IF($M247=K$2,MAX(K$4:K246)+1,"")</f>
        <v/>
      </c>
      <c r="L247" s="206"/>
      <c r="M247" s="206"/>
      <c r="N247" s="209"/>
      <c r="O247" s="209"/>
      <c r="P247" s="209"/>
      <c r="Q247" s="209"/>
      <c r="R247" s="209"/>
      <c r="S247" s="209"/>
      <c r="T247" s="209"/>
      <c r="U247" s="150" t="str">
        <f t="shared" si="20"/>
        <v/>
      </c>
      <c r="V247" s="207"/>
      <c r="W247" s="215"/>
    </row>
    <row r="248" spans="1:23">
      <c r="A248" s="195">
        <v>245</v>
      </c>
      <c r="B248" s="8">
        <f t="shared" si="21"/>
        <v>43354</v>
      </c>
      <c r="C248" s="199">
        <f t="shared" si="22"/>
        <v>0.0416666666666667</v>
      </c>
      <c r="D248" s="7" t="str">
        <f t="shared" si="18"/>
        <v>夜班</v>
      </c>
      <c r="E248" s="196" t="str">
        <f t="shared" si="19"/>
        <v>甲</v>
      </c>
      <c r="F248" s="196">
        <f>SUMPRODUCT((考核汇总!$A$4:$A$1185=质量日常跟踪表!B248)*(考核汇总!$B$4:$B$1185=质量日常跟踪表!D248),考核汇总!$C$4:$C$1185)</f>
        <v>1</v>
      </c>
      <c r="G248" s="198">
        <f t="shared" si="23"/>
        <v>43354.1666666661</v>
      </c>
      <c r="H248" s="60" t="str">
        <f>IF($M248=H$2,MAX(H$4:H247)+1,"")</f>
        <v/>
      </c>
      <c r="I248" s="60" t="str">
        <f>IF($M248=I$2,MAX(I$4:I247)+1,"")</f>
        <v/>
      </c>
      <c r="J248" s="60" t="str">
        <f>IF($M248=J$2,MAX(J$4:J247)+1,"")</f>
        <v/>
      </c>
      <c r="K248" s="60" t="str">
        <f>IF($M248=K$2,MAX(K$4:K247)+1,"")</f>
        <v/>
      </c>
      <c r="L248" s="206"/>
      <c r="M248" s="206"/>
      <c r="N248" s="209"/>
      <c r="O248" s="209"/>
      <c r="P248" s="209"/>
      <c r="Q248" s="209"/>
      <c r="R248" s="209"/>
      <c r="S248" s="209"/>
      <c r="T248" s="209"/>
      <c r="U248" s="150" t="str">
        <f t="shared" si="20"/>
        <v/>
      </c>
      <c r="V248" s="207"/>
      <c r="W248" s="215"/>
    </row>
    <row r="249" spans="1:23">
      <c r="A249" s="195">
        <v>246</v>
      </c>
      <c r="B249" s="8">
        <f t="shared" si="21"/>
        <v>43354</v>
      </c>
      <c r="C249" s="199">
        <f t="shared" si="22"/>
        <v>0.0416666666666667</v>
      </c>
      <c r="D249" s="7" t="str">
        <f t="shared" si="18"/>
        <v>夜班</v>
      </c>
      <c r="E249" s="196" t="str">
        <f t="shared" si="19"/>
        <v>甲</v>
      </c>
      <c r="F249" s="196">
        <f>SUMPRODUCT((考核汇总!$A$4:$A$1185=质量日常跟踪表!B249)*(考核汇总!$B$4:$B$1185=质量日常跟踪表!D249),考核汇总!$C$4:$C$1185)</f>
        <v>1</v>
      </c>
      <c r="G249" s="198">
        <f t="shared" si="23"/>
        <v>43354.2083333327</v>
      </c>
      <c r="H249" s="60" t="str">
        <f>IF($M249=H$2,MAX(H$4:H248)+1,"")</f>
        <v/>
      </c>
      <c r="I249" s="60" t="str">
        <f>IF($M249=I$2,MAX(I$4:I248)+1,"")</f>
        <v/>
      </c>
      <c r="J249" s="60" t="str">
        <f>IF($M249=J$2,MAX(J$4:J248)+1,"")</f>
        <v/>
      </c>
      <c r="K249" s="60" t="str">
        <f>IF($M249=K$2,MAX(K$4:K248)+1,"")</f>
        <v/>
      </c>
      <c r="L249" s="206"/>
      <c r="M249" s="206"/>
      <c r="N249" s="209"/>
      <c r="O249" s="209"/>
      <c r="P249" s="209"/>
      <c r="Q249" s="209"/>
      <c r="R249" s="209"/>
      <c r="S249" s="209"/>
      <c r="T249" s="209"/>
      <c r="U249" s="150" t="str">
        <f t="shared" si="20"/>
        <v/>
      </c>
      <c r="V249" s="207"/>
      <c r="W249" s="215"/>
    </row>
    <row r="250" spans="1:23">
      <c r="A250" s="195">
        <v>247</v>
      </c>
      <c r="B250" s="8">
        <f t="shared" si="21"/>
        <v>43354</v>
      </c>
      <c r="C250" s="199">
        <f t="shared" si="22"/>
        <v>0.0416666666666667</v>
      </c>
      <c r="D250" s="7" t="str">
        <f t="shared" si="18"/>
        <v>夜班</v>
      </c>
      <c r="E250" s="196" t="str">
        <f t="shared" si="19"/>
        <v>甲</v>
      </c>
      <c r="F250" s="196">
        <f>SUMPRODUCT((考核汇总!$A$4:$A$1185=质量日常跟踪表!B250)*(考核汇总!$B$4:$B$1185=质量日常跟踪表!D250),考核汇总!$C$4:$C$1185)</f>
        <v>1</v>
      </c>
      <c r="G250" s="198">
        <f t="shared" si="23"/>
        <v>43354.2499999994</v>
      </c>
      <c r="H250" s="60" t="str">
        <f>IF($M250=H$2,MAX(H$4:H249)+1,"")</f>
        <v/>
      </c>
      <c r="I250" s="60" t="str">
        <f>IF($M250=I$2,MAX(I$4:I249)+1,"")</f>
        <v/>
      </c>
      <c r="J250" s="60" t="str">
        <f>IF($M250=J$2,MAX(J$4:J249)+1,"")</f>
        <v/>
      </c>
      <c r="K250" s="60" t="str">
        <f>IF($M250=K$2,MAX(K$4:K249)+1,"")</f>
        <v/>
      </c>
      <c r="L250" s="206"/>
      <c r="M250" s="206"/>
      <c r="N250" s="209"/>
      <c r="O250" s="209"/>
      <c r="P250" s="209"/>
      <c r="Q250" s="209"/>
      <c r="R250" s="209"/>
      <c r="S250" s="209"/>
      <c r="T250" s="209"/>
      <c r="U250" s="150" t="str">
        <f t="shared" si="20"/>
        <v/>
      </c>
      <c r="V250" s="207"/>
      <c r="W250" s="215"/>
    </row>
    <row r="251" spans="1:23">
      <c r="A251" s="195">
        <v>248</v>
      </c>
      <c r="B251" s="8">
        <f t="shared" si="21"/>
        <v>43354</v>
      </c>
      <c r="C251" s="199">
        <f t="shared" si="22"/>
        <v>0.0416666666666667</v>
      </c>
      <c r="D251" s="7" t="str">
        <f t="shared" si="18"/>
        <v>夜班</v>
      </c>
      <c r="E251" s="196" t="str">
        <f t="shared" si="19"/>
        <v>甲</v>
      </c>
      <c r="F251" s="196">
        <f>SUMPRODUCT((考核汇总!$A$4:$A$1185=质量日常跟踪表!B251)*(考核汇总!$B$4:$B$1185=质量日常跟踪表!D251),考核汇总!$C$4:$C$1185)</f>
        <v>1</v>
      </c>
      <c r="G251" s="198">
        <f t="shared" si="23"/>
        <v>43354.2916666661</v>
      </c>
      <c r="H251" s="60" t="str">
        <f>IF($M251=H$2,MAX(H$4:H250)+1,"")</f>
        <v/>
      </c>
      <c r="I251" s="60" t="str">
        <f>IF($M251=I$2,MAX(I$4:I250)+1,"")</f>
        <v/>
      </c>
      <c r="J251" s="60" t="str">
        <f>IF($M251=J$2,MAX(J$4:J250)+1,"")</f>
        <v/>
      </c>
      <c r="K251" s="60" t="str">
        <f>IF($M251=K$2,MAX(K$4:K250)+1,"")</f>
        <v/>
      </c>
      <c r="L251" s="206"/>
      <c r="M251" s="206"/>
      <c r="N251" s="209"/>
      <c r="O251" s="209"/>
      <c r="P251" s="209"/>
      <c r="Q251" s="209"/>
      <c r="R251" s="209"/>
      <c r="S251" s="209"/>
      <c r="T251" s="209"/>
      <c r="U251" s="150" t="str">
        <f t="shared" si="20"/>
        <v/>
      </c>
      <c r="V251" s="207"/>
      <c r="W251" s="215"/>
    </row>
    <row r="252" spans="1:23">
      <c r="A252" s="195">
        <v>249</v>
      </c>
      <c r="B252" s="8">
        <f t="shared" si="21"/>
        <v>43354</v>
      </c>
      <c r="C252" s="199">
        <f t="shared" si="22"/>
        <v>0.0416666666666667</v>
      </c>
      <c r="D252" s="7" t="str">
        <f t="shared" si="18"/>
        <v>白班</v>
      </c>
      <c r="E252" s="196" t="str">
        <f t="shared" si="19"/>
        <v>乙</v>
      </c>
      <c r="F252" s="196">
        <f>SUMPRODUCT((考核汇总!$A$4:$A$1185=质量日常跟踪表!B252)*(考核汇总!$B$4:$B$1185=质量日常跟踪表!D252),考核汇总!$C$4:$C$1185)</f>
        <v>2</v>
      </c>
      <c r="G252" s="198">
        <f t="shared" si="23"/>
        <v>43354.3333333327</v>
      </c>
      <c r="H252" s="60">
        <f>IF($M252=H$2,MAX(H$4:H251)+1,"")</f>
        <v>18</v>
      </c>
      <c r="I252" s="60" t="str">
        <f>IF($M252=I$2,MAX(I$4:I251)+1,"")</f>
        <v/>
      </c>
      <c r="J252" s="60" t="str">
        <f>IF($M252=J$2,MAX(J$4:J251)+1,"")</f>
        <v/>
      </c>
      <c r="K252" s="60" t="str">
        <f>IF($M252=K$2,MAX(K$4:K251)+1,"")</f>
        <v/>
      </c>
      <c r="L252" s="206">
        <v>0.645833333333333</v>
      </c>
      <c r="M252" s="206" t="s">
        <v>8</v>
      </c>
      <c r="N252" s="209">
        <v>7.1</v>
      </c>
      <c r="O252" s="209">
        <v>14.72</v>
      </c>
      <c r="P252" s="209">
        <v>2.22</v>
      </c>
      <c r="Q252" s="209">
        <v>19.92</v>
      </c>
      <c r="R252" s="209">
        <v>13.98</v>
      </c>
      <c r="S252" s="209">
        <v>22.57</v>
      </c>
      <c r="T252" s="209">
        <v>19.49</v>
      </c>
      <c r="U252" s="150">
        <f t="shared" si="20"/>
        <v>1.5250275</v>
      </c>
      <c r="V252" s="207">
        <v>5.6</v>
      </c>
      <c r="W252" s="215"/>
    </row>
    <row r="253" spans="1:23">
      <c r="A253" s="195">
        <v>250</v>
      </c>
      <c r="B253" s="8">
        <f t="shared" si="21"/>
        <v>43354</v>
      </c>
      <c r="C253" s="199">
        <f t="shared" si="22"/>
        <v>0.0416666666666667</v>
      </c>
      <c r="D253" s="7" t="str">
        <f t="shared" si="18"/>
        <v>白班</v>
      </c>
      <c r="E253" s="196" t="str">
        <f t="shared" si="19"/>
        <v>乙</v>
      </c>
      <c r="F253" s="196">
        <f>SUMPRODUCT((考核汇总!$A$4:$A$1185=质量日常跟踪表!B253)*(考核汇总!$B$4:$B$1185=质量日常跟踪表!D253),考核汇总!$C$4:$C$1185)</f>
        <v>2</v>
      </c>
      <c r="G253" s="198">
        <f t="shared" si="23"/>
        <v>43354.3749999994</v>
      </c>
      <c r="H253" s="60" t="str">
        <f>IF($M253=H$2,MAX(H$4:H252)+1,"")</f>
        <v/>
      </c>
      <c r="I253" s="60">
        <f>IF($M253=I$2,MAX(I$4:I252)+1,"")</f>
        <v>18</v>
      </c>
      <c r="J253" s="60" t="str">
        <f>IF($M253=J$2,MAX(J$4:J252)+1,"")</f>
        <v/>
      </c>
      <c r="K253" s="60" t="str">
        <f>IF($M253=K$2,MAX(K$4:K252)+1,"")</f>
        <v/>
      </c>
      <c r="L253" s="206">
        <v>0.645833333333333</v>
      </c>
      <c r="M253" s="206" t="s">
        <v>9</v>
      </c>
      <c r="N253" s="209">
        <v>8.96</v>
      </c>
      <c r="O253" s="209">
        <v>16.44</v>
      </c>
      <c r="P253" s="209">
        <v>2.32</v>
      </c>
      <c r="Q253" s="209">
        <v>21.07</v>
      </c>
      <c r="R253" s="209">
        <v>13.28</v>
      </c>
      <c r="S253" s="209">
        <v>21.18</v>
      </c>
      <c r="T253" s="209">
        <v>16.75</v>
      </c>
      <c r="U253" s="150">
        <f t="shared" si="20"/>
        <v>1.68996</v>
      </c>
      <c r="V253" s="207">
        <v>5.1</v>
      </c>
      <c r="W253" s="215" t="s">
        <v>36</v>
      </c>
    </row>
    <row r="254" spans="1:23">
      <c r="A254" s="195">
        <v>251</v>
      </c>
      <c r="B254" s="8">
        <f t="shared" si="21"/>
        <v>43354</v>
      </c>
      <c r="C254" s="199">
        <f t="shared" si="22"/>
        <v>0.0416666666666667</v>
      </c>
      <c r="D254" s="7" t="str">
        <f t="shared" si="18"/>
        <v>白班</v>
      </c>
      <c r="E254" s="196" t="str">
        <f t="shared" si="19"/>
        <v>乙</v>
      </c>
      <c r="F254" s="196">
        <f>SUMPRODUCT((考核汇总!$A$4:$A$1185=质量日常跟踪表!B254)*(考核汇总!$B$4:$B$1185=质量日常跟踪表!D254),考核汇总!$C$4:$C$1185)</f>
        <v>2</v>
      </c>
      <c r="G254" s="198">
        <f t="shared" si="23"/>
        <v>43354.4166666661</v>
      </c>
      <c r="H254" s="60" t="str">
        <f>IF($M254=H$2,MAX(H$4:H253)+1,"")</f>
        <v/>
      </c>
      <c r="I254" s="60" t="str">
        <f>IF($M254=I$2,MAX(I$4:I253)+1,"")</f>
        <v/>
      </c>
      <c r="J254" s="60" t="str">
        <f>IF($M254=J$2,MAX(J$4:J253)+1,"")</f>
        <v/>
      </c>
      <c r="K254" s="60" t="str">
        <f>IF($M254=K$2,MAX(K$4:K253)+1,"")</f>
        <v/>
      </c>
      <c r="L254" s="206"/>
      <c r="M254" s="206"/>
      <c r="N254" s="209"/>
      <c r="O254" s="209"/>
      <c r="P254" s="209"/>
      <c r="Q254" s="209"/>
      <c r="R254" s="209"/>
      <c r="S254" s="209"/>
      <c r="T254" s="209"/>
      <c r="U254" s="150" t="str">
        <f t="shared" si="20"/>
        <v/>
      </c>
      <c r="V254" s="207"/>
      <c r="W254" s="215"/>
    </row>
    <row r="255" spans="1:23">
      <c r="A255" s="195">
        <v>252</v>
      </c>
      <c r="B255" s="8">
        <f t="shared" si="21"/>
        <v>43354</v>
      </c>
      <c r="C255" s="199">
        <f t="shared" si="22"/>
        <v>0.0416666666666667</v>
      </c>
      <c r="D255" s="7" t="str">
        <f t="shared" si="18"/>
        <v>白班</v>
      </c>
      <c r="E255" s="196" t="str">
        <f t="shared" si="19"/>
        <v>乙</v>
      </c>
      <c r="F255" s="196">
        <f>SUMPRODUCT((考核汇总!$A$4:$A$1185=质量日常跟踪表!B255)*(考核汇总!$B$4:$B$1185=质量日常跟踪表!D255),考核汇总!$C$4:$C$1185)</f>
        <v>2</v>
      </c>
      <c r="G255" s="198">
        <f t="shared" si="23"/>
        <v>43354.4583333327</v>
      </c>
      <c r="H255" s="60" t="str">
        <f>IF($M255=H$2,MAX(H$4:H254)+1,"")</f>
        <v/>
      </c>
      <c r="I255" s="60" t="str">
        <f>IF($M255=I$2,MAX(I$4:I254)+1,"")</f>
        <v/>
      </c>
      <c r="J255" s="60" t="str">
        <f>IF($M255=J$2,MAX(J$4:J254)+1,"")</f>
        <v/>
      </c>
      <c r="K255" s="60" t="str">
        <f>IF($M255=K$2,MAX(K$4:K254)+1,"")</f>
        <v/>
      </c>
      <c r="L255" s="206"/>
      <c r="M255" s="206"/>
      <c r="N255" s="209"/>
      <c r="O255" s="209"/>
      <c r="P255" s="209"/>
      <c r="Q255" s="209"/>
      <c r="R255" s="209"/>
      <c r="S255" s="209"/>
      <c r="T255" s="209"/>
      <c r="U255" s="150" t="str">
        <f t="shared" si="20"/>
        <v/>
      </c>
      <c r="V255" s="207"/>
      <c r="W255" s="215"/>
    </row>
    <row r="256" spans="1:23">
      <c r="A256" s="195">
        <v>253</v>
      </c>
      <c r="B256" s="8">
        <f t="shared" si="21"/>
        <v>43354</v>
      </c>
      <c r="C256" s="199">
        <f t="shared" si="22"/>
        <v>0.0416666666666667</v>
      </c>
      <c r="D256" s="7" t="str">
        <f t="shared" si="18"/>
        <v>白班</v>
      </c>
      <c r="E256" s="196" t="str">
        <f t="shared" si="19"/>
        <v>乙</v>
      </c>
      <c r="F256" s="196">
        <f>SUMPRODUCT((考核汇总!$A$4:$A$1185=质量日常跟踪表!B256)*(考核汇总!$B$4:$B$1185=质量日常跟踪表!D256),考核汇总!$C$4:$C$1185)</f>
        <v>2</v>
      </c>
      <c r="G256" s="198">
        <f t="shared" si="23"/>
        <v>43354.4999999994</v>
      </c>
      <c r="H256" s="60" t="str">
        <f>IF($M256=H$2,MAX(H$4:H255)+1,"")</f>
        <v/>
      </c>
      <c r="I256" s="60" t="str">
        <f>IF($M256=I$2,MAX(I$4:I255)+1,"")</f>
        <v/>
      </c>
      <c r="J256" s="60" t="str">
        <f>IF($M256=J$2,MAX(J$4:J255)+1,"")</f>
        <v/>
      </c>
      <c r="K256" s="60" t="str">
        <f>IF($M256=K$2,MAX(K$4:K255)+1,"")</f>
        <v/>
      </c>
      <c r="L256" s="206"/>
      <c r="M256" s="206"/>
      <c r="N256" s="209"/>
      <c r="O256" s="209"/>
      <c r="P256" s="209"/>
      <c r="Q256" s="209"/>
      <c r="R256" s="209"/>
      <c r="S256" s="209"/>
      <c r="T256" s="209"/>
      <c r="U256" s="150" t="str">
        <f t="shared" si="20"/>
        <v/>
      </c>
      <c r="V256" s="207"/>
      <c r="W256" s="215"/>
    </row>
    <row r="257" spans="1:23">
      <c r="A257" s="195">
        <v>254</v>
      </c>
      <c r="B257" s="8">
        <f t="shared" si="21"/>
        <v>43354</v>
      </c>
      <c r="C257" s="199">
        <f t="shared" si="22"/>
        <v>0.0416666666666667</v>
      </c>
      <c r="D257" s="7" t="str">
        <f t="shared" si="18"/>
        <v>白班</v>
      </c>
      <c r="E257" s="196" t="str">
        <f t="shared" si="19"/>
        <v>乙</v>
      </c>
      <c r="F257" s="196">
        <f>SUMPRODUCT((考核汇总!$A$4:$A$1185=质量日常跟踪表!B257)*(考核汇总!$B$4:$B$1185=质量日常跟踪表!D257),考核汇总!$C$4:$C$1185)</f>
        <v>2</v>
      </c>
      <c r="G257" s="198">
        <f t="shared" si="23"/>
        <v>43354.5416666661</v>
      </c>
      <c r="H257" s="60" t="str">
        <f>IF($M257=H$2,MAX(H$4:H256)+1,"")</f>
        <v/>
      </c>
      <c r="I257" s="60" t="str">
        <f>IF($M257=I$2,MAX(I$4:I256)+1,"")</f>
        <v/>
      </c>
      <c r="J257" s="60" t="str">
        <f>IF($M257=J$2,MAX(J$4:J256)+1,"")</f>
        <v/>
      </c>
      <c r="K257" s="60" t="str">
        <f>IF($M257=K$2,MAX(K$4:K256)+1,"")</f>
        <v/>
      </c>
      <c r="L257" s="206"/>
      <c r="M257" s="206"/>
      <c r="N257" s="209"/>
      <c r="O257" s="209"/>
      <c r="P257" s="209"/>
      <c r="Q257" s="209"/>
      <c r="R257" s="209"/>
      <c r="S257" s="209"/>
      <c r="T257" s="209"/>
      <c r="U257" s="150" t="str">
        <f t="shared" si="20"/>
        <v/>
      </c>
      <c r="V257" s="207"/>
      <c r="W257" s="215"/>
    </row>
    <row r="258" spans="1:23">
      <c r="A258" s="195">
        <v>255</v>
      </c>
      <c r="B258" s="8">
        <f t="shared" si="21"/>
        <v>43354</v>
      </c>
      <c r="C258" s="199">
        <f t="shared" si="22"/>
        <v>0.0416666666666667</v>
      </c>
      <c r="D258" s="7" t="str">
        <f t="shared" si="18"/>
        <v>白班</v>
      </c>
      <c r="E258" s="196" t="str">
        <f t="shared" si="19"/>
        <v>乙</v>
      </c>
      <c r="F258" s="196">
        <f>SUMPRODUCT((考核汇总!$A$4:$A$1185=质量日常跟踪表!B258)*(考核汇总!$B$4:$B$1185=质量日常跟踪表!D258),考核汇总!$C$4:$C$1185)</f>
        <v>2</v>
      </c>
      <c r="G258" s="198">
        <f t="shared" si="23"/>
        <v>43354.5833333327</v>
      </c>
      <c r="H258" s="60" t="str">
        <f>IF($M258=H$2,MAX(H$4:H257)+1,"")</f>
        <v/>
      </c>
      <c r="I258" s="60" t="str">
        <f>IF($M258=I$2,MAX(I$4:I257)+1,"")</f>
        <v/>
      </c>
      <c r="J258" s="60" t="str">
        <f>IF($M258=J$2,MAX(J$4:J257)+1,"")</f>
        <v/>
      </c>
      <c r="K258" s="60" t="str">
        <f>IF($M258=K$2,MAX(K$4:K257)+1,"")</f>
        <v/>
      </c>
      <c r="L258" s="206"/>
      <c r="M258" s="206"/>
      <c r="N258" s="209"/>
      <c r="O258" s="209"/>
      <c r="P258" s="209"/>
      <c r="Q258" s="209"/>
      <c r="R258" s="209"/>
      <c r="S258" s="209"/>
      <c r="T258" s="209"/>
      <c r="U258" s="150" t="str">
        <f t="shared" si="20"/>
        <v/>
      </c>
      <c r="V258" s="207"/>
      <c r="W258" s="215"/>
    </row>
    <row r="259" spans="1:23">
      <c r="A259" s="195">
        <v>256</v>
      </c>
      <c r="B259" s="8">
        <f t="shared" si="21"/>
        <v>43354</v>
      </c>
      <c r="C259" s="199">
        <f t="shared" si="22"/>
        <v>0.0416666666666667</v>
      </c>
      <c r="D259" s="7" t="str">
        <f t="shared" si="18"/>
        <v>白班</v>
      </c>
      <c r="E259" s="196" t="str">
        <f t="shared" si="19"/>
        <v>乙</v>
      </c>
      <c r="F259" s="196">
        <f>SUMPRODUCT((考核汇总!$A$4:$A$1185=质量日常跟踪表!B259)*(考核汇总!$B$4:$B$1185=质量日常跟踪表!D259),考核汇总!$C$4:$C$1185)</f>
        <v>2</v>
      </c>
      <c r="G259" s="198">
        <f t="shared" si="23"/>
        <v>43354.6249999994</v>
      </c>
      <c r="H259" s="60" t="str">
        <f>IF($M259=H$2,MAX(H$4:H258)+1,"")</f>
        <v/>
      </c>
      <c r="I259" s="60" t="str">
        <f>IF($M259=I$2,MAX(I$4:I258)+1,"")</f>
        <v/>
      </c>
      <c r="J259" s="60" t="str">
        <f>IF($M259=J$2,MAX(J$4:J258)+1,"")</f>
        <v/>
      </c>
      <c r="K259" s="60" t="str">
        <f>IF($M259=K$2,MAX(K$4:K258)+1,"")</f>
        <v/>
      </c>
      <c r="L259" s="206"/>
      <c r="M259" s="206"/>
      <c r="N259" s="209"/>
      <c r="O259" s="209"/>
      <c r="P259" s="209"/>
      <c r="Q259" s="209"/>
      <c r="R259" s="209"/>
      <c r="S259" s="209"/>
      <c r="T259" s="209"/>
      <c r="U259" s="150" t="str">
        <f t="shared" si="20"/>
        <v/>
      </c>
      <c r="V259" s="207"/>
      <c r="W259" s="215"/>
    </row>
    <row r="260" spans="1:23">
      <c r="A260" s="195">
        <v>257</v>
      </c>
      <c r="B260" s="8">
        <f t="shared" si="21"/>
        <v>43354</v>
      </c>
      <c r="C260" s="199">
        <f t="shared" si="22"/>
        <v>0.0416666666666667</v>
      </c>
      <c r="D260" s="7" t="str">
        <f t="shared" ref="D260:D323" si="24">IF(HOUR(G260)&lt;8,"夜班",IF(HOUR(G260)&lt;16,"白班",IF(HOUR(G260)&lt;24,"中班",0)))</f>
        <v>中班</v>
      </c>
      <c r="E260" s="196" t="str">
        <f t="shared" ref="E260:E323" si="25">IF(F260=1,"甲",IF(F260=2,"乙",IF(F260=3,"丙",IF(F260=4,"丁",""))))</f>
        <v>丙</v>
      </c>
      <c r="F260" s="196">
        <f>SUMPRODUCT((考核汇总!$A$4:$A$1185=质量日常跟踪表!B260)*(考核汇总!$B$4:$B$1185=质量日常跟踪表!D260),考核汇总!$C$4:$C$1185)</f>
        <v>3</v>
      </c>
      <c r="G260" s="198">
        <f t="shared" si="23"/>
        <v>43354.666666666</v>
      </c>
      <c r="H260" s="60" t="str">
        <f>IF($M260=H$2,MAX(H$4:H259)+1,"")</f>
        <v/>
      </c>
      <c r="I260" s="60" t="str">
        <f>IF($M260=I$2,MAX(I$4:I259)+1,"")</f>
        <v/>
      </c>
      <c r="J260" s="60" t="str">
        <f>IF($M260=J$2,MAX(J$4:J259)+1,"")</f>
        <v/>
      </c>
      <c r="K260" s="60" t="str">
        <f>IF($M260=K$2,MAX(K$4:K259)+1,"")</f>
        <v/>
      </c>
      <c r="L260" s="206"/>
      <c r="M260" s="206"/>
      <c r="N260" s="209"/>
      <c r="O260" s="209"/>
      <c r="P260" s="209"/>
      <c r="Q260" s="209"/>
      <c r="R260" s="209"/>
      <c r="S260" s="209"/>
      <c r="T260" s="209"/>
      <c r="U260" s="150" t="str">
        <f t="shared" ref="U260:U298" si="26">IF(N260="","",(N260*5+O260*4+P260*2.5+Q260*1.5+R260*0.75+S260*0.325+T260*0.25)/100)</f>
        <v/>
      </c>
      <c r="V260" s="207"/>
      <c r="W260" s="215"/>
    </row>
    <row r="261" spans="1:23">
      <c r="A261" s="195">
        <v>258</v>
      </c>
      <c r="B261" s="8">
        <f t="shared" ref="B261:B324" si="27">IF(D261=D260,B260,IF(D261="夜班",B260+1,B260))</f>
        <v>43354</v>
      </c>
      <c r="C261" s="199">
        <f t="shared" ref="C261:C324" si="28">C260</f>
        <v>0.0416666666666667</v>
      </c>
      <c r="D261" s="7" t="str">
        <f t="shared" si="24"/>
        <v>中班</v>
      </c>
      <c r="E261" s="196" t="str">
        <f t="shared" si="25"/>
        <v>丙</v>
      </c>
      <c r="F261" s="196">
        <f>SUMPRODUCT((考核汇总!$A$4:$A$1185=质量日常跟踪表!B261)*(考核汇总!$B$4:$B$1185=质量日常跟踪表!D261),考核汇总!$C$4:$C$1185)</f>
        <v>3</v>
      </c>
      <c r="G261" s="198">
        <f t="shared" ref="G261:G324" si="29">G260+C260</f>
        <v>43354.7083333327</v>
      </c>
      <c r="H261" s="60" t="str">
        <f>IF($M261=H$2,MAX(H$4:H260)+1,"")</f>
        <v/>
      </c>
      <c r="I261" s="60" t="str">
        <f>IF($M261=I$2,MAX(I$4:I260)+1,"")</f>
        <v/>
      </c>
      <c r="J261" s="60" t="str">
        <f>IF($M261=J$2,MAX(J$4:J260)+1,"")</f>
        <v/>
      </c>
      <c r="K261" s="60" t="str">
        <f>IF($M261=K$2,MAX(K$4:K260)+1,"")</f>
        <v/>
      </c>
      <c r="L261" s="206"/>
      <c r="M261" s="206"/>
      <c r="N261" s="209"/>
      <c r="O261" s="209"/>
      <c r="P261" s="209"/>
      <c r="Q261" s="209"/>
      <c r="R261" s="209"/>
      <c r="S261" s="209"/>
      <c r="T261" s="209"/>
      <c r="U261" s="150" t="str">
        <f t="shared" si="26"/>
        <v/>
      </c>
      <c r="V261" s="207"/>
      <c r="W261" s="215"/>
    </row>
    <row r="262" spans="1:23">
      <c r="A262" s="195">
        <v>259</v>
      </c>
      <c r="B262" s="8">
        <f t="shared" si="27"/>
        <v>43354</v>
      </c>
      <c r="C262" s="199">
        <f t="shared" si="28"/>
        <v>0.0416666666666667</v>
      </c>
      <c r="D262" s="7" t="str">
        <f t="shared" si="24"/>
        <v>中班</v>
      </c>
      <c r="E262" s="196" t="str">
        <f t="shared" si="25"/>
        <v>丙</v>
      </c>
      <c r="F262" s="196">
        <f>SUMPRODUCT((考核汇总!$A$4:$A$1185=质量日常跟踪表!B262)*(考核汇总!$B$4:$B$1185=质量日常跟踪表!D262),考核汇总!$C$4:$C$1185)</f>
        <v>3</v>
      </c>
      <c r="G262" s="198">
        <f t="shared" si="29"/>
        <v>43354.7499999994</v>
      </c>
      <c r="H262" s="60" t="str">
        <f>IF($M262=H$2,MAX(H$4:H261)+1,"")</f>
        <v/>
      </c>
      <c r="I262" s="60" t="str">
        <f>IF($M262=I$2,MAX(I$4:I261)+1,"")</f>
        <v/>
      </c>
      <c r="J262" s="60" t="str">
        <f>IF($M262=J$2,MAX(J$4:J261)+1,"")</f>
        <v/>
      </c>
      <c r="K262" s="60" t="str">
        <f>IF($M262=K$2,MAX(K$4:K261)+1,"")</f>
        <v/>
      </c>
      <c r="L262" s="206"/>
      <c r="M262" s="206"/>
      <c r="N262" s="209"/>
      <c r="O262" s="209"/>
      <c r="P262" s="209"/>
      <c r="Q262" s="209"/>
      <c r="R262" s="209"/>
      <c r="S262" s="209"/>
      <c r="T262" s="209"/>
      <c r="U262" s="150" t="str">
        <f t="shared" si="26"/>
        <v/>
      </c>
      <c r="V262" s="207"/>
      <c r="W262" s="215"/>
    </row>
    <row r="263" spans="1:23">
      <c r="A263" s="195">
        <v>260</v>
      </c>
      <c r="B263" s="8">
        <f t="shared" si="27"/>
        <v>43354</v>
      </c>
      <c r="C263" s="199">
        <f t="shared" si="28"/>
        <v>0.0416666666666667</v>
      </c>
      <c r="D263" s="7" t="str">
        <f t="shared" si="24"/>
        <v>中班</v>
      </c>
      <c r="E263" s="196" t="str">
        <f t="shared" si="25"/>
        <v>丙</v>
      </c>
      <c r="F263" s="196">
        <f>SUMPRODUCT((考核汇总!$A$4:$A$1185=质量日常跟踪表!B263)*(考核汇总!$B$4:$B$1185=质量日常跟踪表!D263),考核汇总!$C$4:$C$1185)</f>
        <v>3</v>
      </c>
      <c r="G263" s="198">
        <f t="shared" si="29"/>
        <v>43354.791666666</v>
      </c>
      <c r="H263" s="60" t="str">
        <f>IF($M263=H$2,MAX(H$4:H262)+1,"")</f>
        <v/>
      </c>
      <c r="I263" s="60" t="str">
        <f>IF($M263=I$2,MAX(I$4:I262)+1,"")</f>
        <v/>
      </c>
      <c r="J263" s="60" t="str">
        <f>IF($M263=J$2,MAX(J$4:J262)+1,"")</f>
        <v/>
      </c>
      <c r="K263" s="60" t="str">
        <f>IF($M263=K$2,MAX(K$4:K262)+1,"")</f>
        <v/>
      </c>
      <c r="L263" s="206"/>
      <c r="M263" s="206"/>
      <c r="N263" s="209"/>
      <c r="O263" s="209"/>
      <c r="P263" s="209"/>
      <c r="Q263" s="209"/>
      <c r="R263" s="209"/>
      <c r="S263" s="209"/>
      <c r="T263" s="209"/>
      <c r="U263" s="150" t="str">
        <f t="shared" si="26"/>
        <v/>
      </c>
      <c r="V263" s="207"/>
      <c r="W263" s="215"/>
    </row>
    <row r="264" spans="1:23">
      <c r="A264" s="195">
        <v>261</v>
      </c>
      <c r="B264" s="8">
        <f t="shared" si="27"/>
        <v>43354</v>
      </c>
      <c r="C264" s="199">
        <f t="shared" si="28"/>
        <v>0.0416666666666667</v>
      </c>
      <c r="D264" s="7" t="str">
        <f t="shared" si="24"/>
        <v>中班</v>
      </c>
      <c r="E264" s="196" t="str">
        <f t="shared" si="25"/>
        <v>丙</v>
      </c>
      <c r="F264" s="196">
        <f>SUMPRODUCT((考核汇总!$A$4:$A$1185=质量日常跟踪表!B264)*(考核汇总!$B$4:$B$1185=质量日常跟踪表!D264),考核汇总!$C$4:$C$1185)</f>
        <v>3</v>
      </c>
      <c r="G264" s="198">
        <f t="shared" si="29"/>
        <v>43354.8333333327</v>
      </c>
      <c r="H264" s="60" t="str">
        <f>IF($M264=H$2,MAX(H$4:H263)+1,"")</f>
        <v/>
      </c>
      <c r="I264" s="60" t="str">
        <f>IF($M264=I$2,MAX(I$4:I263)+1,"")</f>
        <v/>
      </c>
      <c r="J264" s="60" t="str">
        <f>IF($M264=J$2,MAX(J$4:J263)+1,"")</f>
        <v/>
      </c>
      <c r="K264" s="60" t="str">
        <f>IF($M264=K$2,MAX(K$4:K263)+1,"")</f>
        <v/>
      </c>
      <c r="L264" s="206"/>
      <c r="M264" s="206"/>
      <c r="N264" s="209"/>
      <c r="O264" s="209"/>
      <c r="P264" s="209"/>
      <c r="Q264" s="209"/>
      <c r="R264" s="209"/>
      <c r="S264" s="209"/>
      <c r="T264" s="209"/>
      <c r="U264" s="150" t="str">
        <f t="shared" si="26"/>
        <v/>
      </c>
      <c r="V264" s="207"/>
      <c r="W264" s="215"/>
    </row>
    <row r="265" spans="1:23">
      <c r="A265" s="195">
        <v>262</v>
      </c>
      <c r="B265" s="8">
        <f t="shared" si="27"/>
        <v>43354</v>
      </c>
      <c r="C265" s="199">
        <f t="shared" si="28"/>
        <v>0.0416666666666667</v>
      </c>
      <c r="D265" s="7" t="str">
        <f t="shared" si="24"/>
        <v>中班</v>
      </c>
      <c r="E265" s="196" t="str">
        <f t="shared" si="25"/>
        <v>丙</v>
      </c>
      <c r="F265" s="196">
        <f>SUMPRODUCT((考核汇总!$A$4:$A$1185=质量日常跟踪表!B265)*(考核汇总!$B$4:$B$1185=质量日常跟踪表!D265),考核汇总!$C$4:$C$1185)</f>
        <v>3</v>
      </c>
      <c r="G265" s="198">
        <f t="shared" si="29"/>
        <v>43354.8749999994</v>
      </c>
      <c r="H265" s="60" t="str">
        <f>IF($M265=H$2,MAX(H$4:H264)+1,"")</f>
        <v/>
      </c>
      <c r="I265" s="60" t="str">
        <f>IF($M265=I$2,MAX(I$4:I264)+1,"")</f>
        <v/>
      </c>
      <c r="J265" s="60" t="str">
        <f>IF($M265=J$2,MAX(J$4:J264)+1,"")</f>
        <v/>
      </c>
      <c r="K265" s="60" t="str">
        <f>IF($M265=K$2,MAX(K$4:K264)+1,"")</f>
        <v/>
      </c>
      <c r="L265" s="206"/>
      <c r="M265" s="206"/>
      <c r="N265" s="209"/>
      <c r="O265" s="209"/>
      <c r="P265" s="209"/>
      <c r="Q265" s="209"/>
      <c r="R265" s="209"/>
      <c r="S265" s="209"/>
      <c r="T265" s="209"/>
      <c r="U265" s="150" t="str">
        <f t="shared" si="26"/>
        <v/>
      </c>
      <c r="V265" s="207"/>
      <c r="W265" s="215"/>
    </row>
    <row r="266" spans="1:23">
      <c r="A266" s="195">
        <v>263</v>
      </c>
      <c r="B266" s="8">
        <f t="shared" si="27"/>
        <v>43354</v>
      </c>
      <c r="C266" s="199">
        <f t="shared" si="28"/>
        <v>0.0416666666666667</v>
      </c>
      <c r="D266" s="7" t="str">
        <f t="shared" si="24"/>
        <v>中班</v>
      </c>
      <c r="E266" s="196" t="str">
        <f t="shared" si="25"/>
        <v>丙</v>
      </c>
      <c r="F266" s="196">
        <f>SUMPRODUCT((考核汇总!$A$4:$A$1185=质量日常跟踪表!B266)*(考核汇总!$B$4:$B$1185=质量日常跟踪表!D266),考核汇总!$C$4:$C$1185)</f>
        <v>3</v>
      </c>
      <c r="G266" s="198">
        <f t="shared" si="29"/>
        <v>43354.916666666</v>
      </c>
      <c r="H266" s="60" t="str">
        <f>IF($M266=H$2,MAX(H$4:H265)+1,"")</f>
        <v/>
      </c>
      <c r="I266" s="60" t="str">
        <f>IF($M266=I$2,MAX(I$4:I265)+1,"")</f>
        <v/>
      </c>
      <c r="J266" s="60" t="str">
        <f>IF($M266=J$2,MAX(J$4:J265)+1,"")</f>
        <v/>
      </c>
      <c r="K266" s="60" t="str">
        <f>IF($M266=K$2,MAX(K$4:K265)+1,"")</f>
        <v/>
      </c>
      <c r="L266" s="206"/>
      <c r="M266" s="206"/>
      <c r="N266" s="209"/>
      <c r="O266" s="209"/>
      <c r="P266" s="209"/>
      <c r="Q266" s="209"/>
      <c r="R266" s="209"/>
      <c r="S266" s="209"/>
      <c r="T266" s="209"/>
      <c r="U266" s="150" t="str">
        <f t="shared" si="26"/>
        <v/>
      </c>
      <c r="V266" s="207"/>
      <c r="W266" s="215"/>
    </row>
    <row r="267" spans="1:23">
      <c r="A267" s="195">
        <v>264</v>
      </c>
      <c r="B267" s="8">
        <f t="shared" si="27"/>
        <v>43354</v>
      </c>
      <c r="C267" s="199">
        <f t="shared" si="28"/>
        <v>0.0416666666666667</v>
      </c>
      <c r="D267" s="7" t="str">
        <f t="shared" si="24"/>
        <v>中班</v>
      </c>
      <c r="E267" s="196" t="str">
        <f t="shared" si="25"/>
        <v>丙</v>
      </c>
      <c r="F267" s="196">
        <f>SUMPRODUCT((考核汇总!$A$4:$A$1185=质量日常跟踪表!B267)*(考核汇总!$B$4:$B$1185=质量日常跟踪表!D267),考核汇总!$C$4:$C$1185)</f>
        <v>3</v>
      </c>
      <c r="G267" s="198">
        <f t="shared" si="29"/>
        <v>43354.9583333327</v>
      </c>
      <c r="H267" s="60" t="str">
        <f>IF($M267=H$2,MAX(H$4:H266)+1,"")</f>
        <v/>
      </c>
      <c r="I267" s="60" t="str">
        <f>IF($M267=I$2,MAX(I$4:I266)+1,"")</f>
        <v/>
      </c>
      <c r="J267" s="60" t="str">
        <f>IF($M267=J$2,MAX(J$4:J266)+1,"")</f>
        <v/>
      </c>
      <c r="K267" s="60" t="str">
        <f>IF($M267=K$2,MAX(K$4:K266)+1,"")</f>
        <v/>
      </c>
      <c r="L267" s="206"/>
      <c r="M267" s="206"/>
      <c r="N267" s="209"/>
      <c r="O267" s="209"/>
      <c r="P267" s="209"/>
      <c r="Q267" s="209"/>
      <c r="R267" s="209"/>
      <c r="S267" s="209"/>
      <c r="T267" s="209"/>
      <c r="U267" s="150" t="str">
        <f t="shared" si="26"/>
        <v/>
      </c>
      <c r="V267" s="207"/>
      <c r="W267" s="215"/>
    </row>
    <row r="268" spans="1:23">
      <c r="A268" s="195">
        <v>265</v>
      </c>
      <c r="B268" s="8">
        <f t="shared" si="27"/>
        <v>43355</v>
      </c>
      <c r="C268" s="199">
        <f t="shared" si="28"/>
        <v>0.0416666666666667</v>
      </c>
      <c r="D268" s="7" t="str">
        <f t="shared" si="24"/>
        <v>夜班</v>
      </c>
      <c r="E268" s="196" t="str">
        <f t="shared" si="25"/>
        <v>丁</v>
      </c>
      <c r="F268" s="196">
        <f>SUMPRODUCT((考核汇总!$A$4:$A$1185=质量日常跟踪表!B268)*(考核汇总!$B$4:$B$1185=质量日常跟踪表!D268),考核汇总!$C$4:$C$1185)</f>
        <v>4</v>
      </c>
      <c r="G268" s="198">
        <f t="shared" si="29"/>
        <v>43354.9999999994</v>
      </c>
      <c r="H268" s="60">
        <f>IF($M268=H$2,MAX(H$4:H267)+1,"")</f>
        <v>19</v>
      </c>
      <c r="I268" s="60" t="str">
        <f>IF($M268=I$2,MAX(I$4:I267)+1,"")</f>
        <v/>
      </c>
      <c r="J268" s="60" t="str">
        <f>IF($M268=J$2,MAX(J$4:J267)+1,"")</f>
        <v/>
      </c>
      <c r="K268" s="60" t="str">
        <f>IF($M268=K$2,MAX(K$4:K267)+1,"")</f>
        <v/>
      </c>
      <c r="L268" s="206">
        <v>0.354166666666667</v>
      </c>
      <c r="M268" s="206" t="s">
        <v>8</v>
      </c>
      <c r="N268" s="209">
        <v>7.06</v>
      </c>
      <c r="O268" s="209">
        <v>14.88</v>
      </c>
      <c r="P268" s="209">
        <v>2.06</v>
      </c>
      <c r="Q268" s="209">
        <v>19.98</v>
      </c>
      <c r="R268" s="209">
        <v>13.68</v>
      </c>
      <c r="S268" s="209">
        <v>19.22</v>
      </c>
      <c r="T268" s="209">
        <v>23.12</v>
      </c>
      <c r="U268" s="150">
        <f t="shared" si="26"/>
        <v>1.522265</v>
      </c>
      <c r="V268" s="207">
        <v>7.9</v>
      </c>
      <c r="W268" s="215"/>
    </row>
    <row r="269" spans="1:23">
      <c r="A269" s="195">
        <v>266</v>
      </c>
      <c r="B269" s="8">
        <f t="shared" si="27"/>
        <v>43355</v>
      </c>
      <c r="C269" s="199">
        <f t="shared" si="28"/>
        <v>0.0416666666666667</v>
      </c>
      <c r="D269" s="7" t="str">
        <f t="shared" si="24"/>
        <v>夜班</v>
      </c>
      <c r="E269" s="196" t="str">
        <f t="shared" si="25"/>
        <v>丁</v>
      </c>
      <c r="F269" s="196">
        <f>SUMPRODUCT((考核汇总!$A$4:$A$1185=质量日常跟踪表!B269)*(考核汇总!$B$4:$B$1185=质量日常跟踪表!D269),考核汇总!$C$4:$C$1185)</f>
        <v>4</v>
      </c>
      <c r="G269" s="198">
        <f t="shared" si="29"/>
        <v>43355.041666666</v>
      </c>
      <c r="H269" s="60" t="str">
        <f>IF($M269=H$2,MAX(H$4:H268)+1,"")</f>
        <v/>
      </c>
      <c r="I269" s="60">
        <f>IF($M269=I$2,MAX(I$4:I268)+1,"")</f>
        <v>19</v>
      </c>
      <c r="J269" s="60" t="str">
        <f>IF($M269=J$2,MAX(J$4:J268)+1,"")</f>
        <v/>
      </c>
      <c r="K269" s="60" t="str">
        <f>IF($M269=K$2,MAX(K$4:K268)+1,"")</f>
        <v/>
      </c>
      <c r="L269" s="206">
        <v>0.354166666666667</v>
      </c>
      <c r="M269" s="206" t="s">
        <v>9</v>
      </c>
      <c r="N269" s="209">
        <v>8.99</v>
      </c>
      <c r="O269" s="209">
        <v>16.03</v>
      </c>
      <c r="P269" s="209">
        <v>2.28</v>
      </c>
      <c r="Q269" s="209">
        <v>20.91</v>
      </c>
      <c r="R269" s="209">
        <v>15.28</v>
      </c>
      <c r="S269" s="209">
        <v>18.09</v>
      </c>
      <c r="T269" s="209">
        <v>18.42</v>
      </c>
      <c r="U269" s="150">
        <f t="shared" si="26"/>
        <v>1.6807925</v>
      </c>
      <c r="V269" s="207">
        <v>7.7</v>
      </c>
      <c r="W269" s="215" t="s">
        <v>37</v>
      </c>
    </row>
    <row r="270" spans="1:23">
      <c r="A270" s="195">
        <v>267</v>
      </c>
      <c r="B270" s="8">
        <f t="shared" si="27"/>
        <v>43355</v>
      </c>
      <c r="C270" s="199">
        <f t="shared" si="28"/>
        <v>0.0416666666666667</v>
      </c>
      <c r="D270" s="7" t="str">
        <f t="shared" si="24"/>
        <v>夜班</v>
      </c>
      <c r="E270" s="196" t="str">
        <f t="shared" si="25"/>
        <v>丁</v>
      </c>
      <c r="F270" s="196">
        <f>SUMPRODUCT((考核汇总!$A$4:$A$1185=质量日常跟踪表!B270)*(考核汇总!$B$4:$B$1185=质量日常跟踪表!D270),考核汇总!$C$4:$C$1185)</f>
        <v>4</v>
      </c>
      <c r="G270" s="198">
        <f t="shared" si="29"/>
        <v>43355.0833333327</v>
      </c>
      <c r="H270" s="60" t="str">
        <f>IF($M270=H$2,MAX(H$4:H269)+1,"")</f>
        <v/>
      </c>
      <c r="I270" s="60" t="str">
        <f>IF($M270=I$2,MAX(I$4:I269)+1,"")</f>
        <v/>
      </c>
      <c r="J270" s="60" t="str">
        <f>IF($M270=J$2,MAX(J$4:J269)+1,"")</f>
        <v/>
      </c>
      <c r="K270" s="60" t="str">
        <f>IF($M270=K$2,MAX(K$4:K269)+1,"")</f>
        <v/>
      </c>
      <c r="L270" s="206"/>
      <c r="M270" s="206"/>
      <c r="N270" s="209"/>
      <c r="O270" s="209"/>
      <c r="P270" s="209"/>
      <c r="Q270" s="209"/>
      <c r="R270" s="209"/>
      <c r="S270" s="209"/>
      <c r="T270" s="209"/>
      <c r="U270" s="150" t="str">
        <f t="shared" si="26"/>
        <v/>
      </c>
      <c r="V270" s="207"/>
      <c r="W270" s="215"/>
    </row>
    <row r="271" spans="1:23">
      <c r="A271" s="195">
        <v>268</v>
      </c>
      <c r="B271" s="8">
        <f t="shared" si="27"/>
        <v>43355</v>
      </c>
      <c r="C271" s="199">
        <f t="shared" si="28"/>
        <v>0.0416666666666667</v>
      </c>
      <c r="D271" s="7" t="str">
        <f t="shared" si="24"/>
        <v>夜班</v>
      </c>
      <c r="E271" s="196" t="str">
        <f t="shared" si="25"/>
        <v>丁</v>
      </c>
      <c r="F271" s="196">
        <f>SUMPRODUCT((考核汇总!$A$4:$A$1185=质量日常跟踪表!B271)*(考核汇总!$B$4:$B$1185=质量日常跟踪表!D271),考核汇总!$C$4:$C$1185)</f>
        <v>4</v>
      </c>
      <c r="G271" s="198">
        <f t="shared" si="29"/>
        <v>43355.1249999994</v>
      </c>
      <c r="H271" s="60" t="str">
        <f>IF($M271=H$2,MAX(H$4:H270)+1,"")</f>
        <v/>
      </c>
      <c r="I271" s="60" t="str">
        <f>IF($M271=I$2,MAX(I$4:I270)+1,"")</f>
        <v/>
      </c>
      <c r="J271" s="60" t="str">
        <f>IF($M271=J$2,MAX(J$4:J270)+1,"")</f>
        <v/>
      </c>
      <c r="K271" s="60" t="str">
        <f>IF($M271=K$2,MAX(K$4:K270)+1,"")</f>
        <v/>
      </c>
      <c r="L271" s="206"/>
      <c r="M271" s="206"/>
      <c r="N271" s="209"/>
      <c r="O271" s="209"/>
      <c r="P271" s="209"/>
      <c r="Q271" s="209"/>
      <c r="R271" s="209"/>
      <c r="S271" s="209"/>
      <c r="T271" s="209"/>
      <c r="U271" s="150" t="str">
        <f t="shared" si="26"/>
        <v/>
      </c>
      <c r="V271" s="207"/>
      <c r="W271" s="215"/>
    </row>
    <row r="272" spans="1:23">
      <c r="A272" s="195">
        <v>269</v>
      </c>
      <c r="B272" s="8">
        <f t="shared" si="27"/>
        <v>43355</v>
      </c>
      <c r="C272" s="199">
        <f t="shared" si="28"/>
        <v>0.0416666666666667</v>
      </c>
      <c r="D272" s="7" t="str">
        <f t="shared" si="24"/>
        <v>夜班</v>
      </c>
      <c r="E272" s="196" t="str">
        <f t="shared" si="25"/>
        <v>丁</v>
      </c>
      <c r="F272" s="196">
        <f>SUMPRODUCT((考核汇总!$A$4:$A$1185=质量日常跟踪表!B272)*(考核汇总!$B$4:$B$1185=质量日常跟踪表!D272),考核汇总!$C$4:$C$1185)</f>
        <v>4</v>
      </c>
      <c r="G272" s="198">
        <f t="shared" si="29"/>
        <v>43355.166666666</v>
      </c>
      <c r="H272" s="60" t="str">
        <f>IF($M272=H$2,MAX(H$4:H271)+1,"")</f>
        <v/>
      </c>
      <c r="I272" s="60" t="str">
        <f>IF($M272=I$2,MAX(I$4:I271)+1,"")</f>
        <v/>
      </c>
      <c r="J272" s="60" t="str">
        <f>IF($M272=J$2,MAX(J$4:J271)+1,"")</f>
        <v/>
      </c>
      <c r="K272" s="60" t="str">
        <f>IF($M272=K$2,MAX(K$4:K271)+1,"")</f>
        <v/>
      </c>
      <c r="L272" s="206"/>
      <c r="M272" s="206"/>
      <c r="N272" s="209"/>
      <c r="O272" s="209"/>
      <c r="P272" s="209"/>
      <c r="Q272" s="209"/>
      <c r="R272" s="209"/>
      <c r="S272" s="209"/>
      <c r="T272" s="209"/>
      <c r="U272" s="150" t="str">
        <f t="shared" si="26"/>
        <v/>
      </c>
      <c r="V272" s="207"/>
      <c r="W272" s="215"/>
    </row>
    <row r="273" spans="1:23">
      <c r="A273" s="195">
        <v>270</v>
      </c>
      <c r="B273" s="8">
        <f t="shared" si="27"/>
        <v>43355</v>
      </c>
      <c r="C273" s="199">
        <f t="shared" si="28"/>
        <v>0.0416666666666667</v>
      </c>
      <c r="D273" s="7" t="str">
        <f t="shared" si="24"/>
        <v>夜班</v>
      </c>
      <c r="E273" s="196" t="str">
        <f t="shared" si="25"/>
        <v>丁</v>
      </c>
      <c r="F273" s="196">
        <f>SUMPRODUCT((考核汇总!$A$4:$A$1185=质量日常跟踪表!B273)*(考核汇总!$B$4:$B$1185=质量日常跟踪表!D273),考核汇总!$C$4:$C$1185)</f>
        <v>4</v>
      </c>
      <c r="G273" s="198">
        <f t="shared" si="29"/>
        <v>43355.2083333327</v>
      </c>
      <c r="H273" s="60" t="str">
        <f>IF($M273=H$2,MAX(H$4:H272)+1,"")</f>
        <v/>
      </c>
      <c r="I273" s="60" t="str">
        <f>IF($M273=I$2,MAX(I$4:I272)+1,"")</f>
        <v/>
      </c>
      <c r="J273" s="60" t="str">
        <f>IF($M273=J$2,MAX(J$4:J272)+1,"")</f>
        <v/>
      </c>
      <c r="K273" s="60" t="str">
        <f>IF($M273=K$2,MAX(K$4:K272)+1,"")</f>
        <v/>
      </c>
      <c r="L273" s="206"/>
      <c r="M273" s="206"/>
      <c r="N273" s="209"/>
      <c r="O273" s="209"/>
      <c r="P273" s="209"/>
      <c r="Q273" s="209"/>
      <c r="R273" s="209"/>
      <c r="S273" s="209"/>
      <c r="T273" s="209"/>
      <c r="U273" s="150" t="str">
        <f t="shared" si="26"/>
        <v/>
      </c>
      <c r="V273" s="207"/>
      <c r="W273" s="215"/>
    </row>
    <row r="274" spans="1:23">
      <c r="A274" s="195">
        <v>271</v>
      </c>
      <c r="B274" s="8">
        <f t="shared" si="27"/>
        <v>43355</v>
      </c>
      <c r="C274" s="199">
        <f t="shared" si="28"/>
        <v>0.0416666666666667</v>
      </c>
      <c r="D274" s="7" t="str">
        <f t="shared" si="24"/>
        <v>夜班</v>
      </c>
      <c r="E274" s="196" t="str">
        <f t="shared" si="25"/>
        <v>丁</v>
      </c>
      <c r="F274" s="196">
        <f>SUMPRODUCT((考核汇总!$A$4:$A$1185=质量日常跟踪表!B274)*(考核汇总!$B$4:$B$1185=质量日常跟踪表!D274),考核汇总!$C$4:$C$1185)</f>
        <v>4</v>
      </c>
      <c r="G274" s="198">
        <f t="shared" si="29"/>
        <v>43355.2499999993</v>
      </c>
      <c r="H274" s="60" t="str">
        <f>IF($M274=H$2,MAX(H$4:H273)+1,"")</f>
        <v/>
      </c>
      <c r="I274" s="60" t="str">
        <f>IF($M274=I$2,MAX(I$4:I273)+1,"")</f>
        <v/>
      </c>
      <c r="J274" s="60" t="str">
        <f>IF($M274=J$2,MAX(J$4:J273)+1,"")</f>
        <v/>
      </c>
      <c r="K274" s="60" t="str">
        <f>IF($M274=K$2,MAX(K$4:K273)+1,"")</f>
        <v/>
      </c>
      <c r="L274" s="206"/>
      <c r="M274" s="206"/>
      <c r="N274" s="209"/>
      <c r="O274" s="209"/>
      <c r="P274" s="209"/>
      <c r="Q274" s="209"/>
      <c r="R274" s="209"/>
      <c r="S274" s="209"/>
      <c r="T274" s="209"/>
      <c r="U274" s="150" t="str">
        <f t="shared" si="26"/>
        <v/>
      </c>
      <c r="V274" s="207"/>
      <c r="W274" s="215"/>
    </row>
    <row r="275" spans="1:23">
      <c r="A275" s="195">
        <v>272</v>
      </c>
      <c r="B275" s="8">
        <f t="shared" si="27"/>
        <v>43355</v>
      </c>
      <c r="C275" s="199">
        <f t="shared" si="28"/>
        <v>0.0416666666666667</v>
      </c>
      <c r="D275" s="7" t="str">
        <f t="shared" si="24"/>
        <v>夜班</v>
      </c>
      <c r="E275" s="196" t="str">
        <f t="shared" si="25"/>
        <v>丁</v>
      </c>
      <c r="F275" s="196">
        <f>SUMPRODUCT((考核汇总!$A$4:$A$1185=质量日常跟踪表!B275)*(考核汇总!$B$4:$B$1185=质量日常跟踪表!D275),考核汇总!$C$4:$C$1185)</f>
        <v>4</v>
      </c>
      <c r="G275" s="198">
        <f t="shared" si="29"/>
        <v>43355.291666666</v>
      </c>
      <c r="H275" s="60" t="str">
        <f>IF($M275=H$2,MAX(H$4:H274)+1,"")</f>
        <v/>
      </c>
      <c r="I275" s="60" t="str">
        <f>IF($M275=I$2,MAX(I$4:I274)+1,"")</f>
        <v/>
      </c>
      <c r="J275" s="60" t="str">
        <f>IF($M275=J$2,MAX(J$4:J274)+1,"")</f>
        <v/>
      </c>
      <c r="K275" s="60" t="str">
        <f>IF($M275=K$2,MAX(K$4:K274)+1,"")</f>
        <v/>
      </c>
      <c r="L275" s="206"/>
      <c r="M275" s="206"/>
      <c r="N275" s="209"/>
      <c r="O275" s="209"/>
      <c r="P275" s="209"/>
      <c r="Q275" s="209"/>
      <c r="R275" s="209"/>
      <c r="S275" s="209"/>
      <c r="T275" s="209"/>
      <c r="U275" s="150" t="str">
        <f t="shared" si="26"/>
        <v/>
      </c>
      <c r="V275" s="207"/>
      <c r="W275" s="215"/>
    </row>
    <row r="276" spans="1:23">
      <c r="A276" s="195">
        <v>273</v>
      </c>
      <c r="B276" s="8">
        <f t="shared" si="27"/>
        <v>43355</v>
      </c>
      <c r="C276" s="199">
        <f t="shared" si="28"/>
        <v>0.0416666666666667</v>
      </c>
      <c r="D276" s="7" t="str">
        <f t="shared" si="24"/>
        <v>白班</v>
      </c>
      <c r="E276" s="196" t="str">
        <f t="shared" si="25"/>
        <v>甲</v>
      </c>
      <c r="F276" s="196">
        <f>SUMPRODUCT((考核汇总!$A$4:$A$1185=质量日常跟踪表!B276)*(考核汇总!$B$4:$B$1185=质量日常跟踪表!D276),考核汇总!$C$4:$C$1185)</f>
        <v>1</v>
      </c>
      <c r="G276" s="198">
        <f t="shared" si="29"/>
        <v>43355.3333333327</v>
      </c>
      <c r="H276" s="60">
        <f>IF($M276=H$2,MAX(H$4:H275)+1,"")</f>
        <v>20</v>
      </c>
      <c r="I276" s="60" t="str">
        <f>IF($M276=I$2,MAX(I$4:I275)+1,"")</f>
        <v/>
      </c>
      <c r="J276" s="60" t="str">
        <f>IF($M276=J$2,MAX(J$4:J275)+1,"")</f>
        <v/>
      </c>
      <c r="K276" s="60" t="str">
        <f>IF($M276=K$2,MAX(K$4:K275)+1,"")</f>
        <v/>
      </c>
      <c r="L276" s="206">
        <v>0.645833333333333</v>
      </c>
      <c r="M276" s="206" t="s">
        <v>8</v>
      </c>
      <c r="N276" s="209">
        <v>6.62</v>
      </c>
      <c r="O276" s="209">
        <v>16.88</v>
      </c>
      <c r="P276" s="209">
        <v>2.03</v>
      </c>
      <c r="Q276" s="209">
        <v>19.34</v>
      </c>
      <c r="R276" s="209">
        <v>14.1</v>
      </c>
      <c r="S276" s="209">
        <v>23.08</v>
      </c>
      <c r="T276" s="209">
        <v>17.95</v>
      </c>
      <c r="U276" s="150">
        <f t="shared" si="26"/>
        <v>1.572685</v>
      </c>
      <c r="V276" s="207">
        <v>6.4</v>
      </c>
      <c r="W276" s="215"/>
    </row>
    <row r="277" spans="1:23">
      <c r="A277" s="195">
        <v>274</v>
      </c>
      <c r="B277" s="8">
        <f t="shared" si="27"/>
        <v>43355</v>
      </c>
      <c r="C277" s="199">
        <f t="shared" si="28"/>
        <v>0.0416666666666667</v>
      </c>
      <c r="D277" s="7" t="str">
        <f t="shared" si="24"/>
        <v>白班</v>
      </c>
      <c r="E277" s="196" t="str">
        <f t="shared" si="25"/>
        <v>甲</v>
      </c>
      <c r="F277" s="196">
        <f>SUMPRODUCT((考核汇总!$A$4:$A$1185=质量日常跟踪表!B277)*(考核汇总!$B$4:$B$1185=质量日常跟踪表!D277),考核汇总!$C$4:$C$1185)</f>
        <v>1</v>
      </c>
      <c r="G277" s="198">
        <f t="shared" si="29"/>
        <v>43355.3749999993</v>
      </c>
      <c r="H277" s="60" t="str">
        <f>IF($M277=H$2,MAX(H$4:H276)+1,"")</f>
        <v/>
      </c>
      <c r="I277" s="60">
        <f>IF($M277=I$2,MAX(I$4:I276)+1,"")</f>
        <v>20</v>
      </c>
      <c r="J277" s="60" t="str">
        <f>IF($M277=J$2,MAX(J$4:J276)+1,"")</f>
        <v/>
      </c>
      <c r="K277" s="60" t="str">
        <f>IF($M277=K$2,MAX(K$4:K276)+1,"")</f>
        <v/>
      </c>
      <c r="L277" s="206">
        <v>0.645833333333333</v>
      </c>
      <c r="M277" s="206" t="s">
        <v>9</v>
      </c>
      <c r="N277" s="209">
        <v>7.23</v>
      </c>
      <c r="O277" s="209">
        <v>16.04</v>
      </c>
      <c r="P277" s="209">
        <v>2.2</v>
      </c>
      <c r="Q277" s="209">
        <v>20.23</v>
      </c>
      <c r="R277" s="209">
        <v>14.05</v>
      </c>
      <c r="S277" s="209">
        <v>21.91</v>
      </c>
      <c r="T277" s="209">
        <v>18.34</v>
      </c>
      <c r="U277" s="150">
        <f t="shared" si="26"/>
        <v>1.5839825</v>
      </c>
      <c r="V277" s="207">
        <v>4.6</v>
      </c>
      <c r="W277" s="215"/>
    </row>
    <row r="278" spans="1:23">
      <c r="A278" s="195">
        <v>275</v>
      </c>
      <c r="B278" s="8">
        <f t="shared" si="27"/>
        <v>43355</v>
      </c>
      <c r="C278" s="199">
        <f t="shared" si="28"/>
        <v>0.0416666666666667</v>
      </c>
      <c r="D278" s="7" t="str">
        <f t="shared" si="24"/>
        <v>白班</v>
      </c>
      <c r="E278" s="196" t="str">
        <f t="shared" si="25"/>
        <v>甲</v>
      </c>
      <c r="F278" s="196">
        <f>SUMPRODUCT((考核汇总!$A$4:$A$1185=质量日常跟踪表!B278)*(考核汇总!$B$4:$B$1185=质量日常跟踪表!D278),考核汇总!$C$4:$C$1185)</f>
        <v>1</v>
      </c>
      <c r="G278" s="198">
        <f t="shared" si="29"/>
        <v>43355.416666666</v>
      </c>
      <c r="H278" s="60" t="str">
        <f>IF($M278=H$2,MAX(H$4:H277)+1,"")</f>
        <v/>
      </c>
      <c r="I278" s="60" t="str">
        <f>IF($M278=I$2,MAX(I$4:I277)+1,"")</f>
        <v/>
      </c>
      <c r="J278" s="60" t="str">
        <f>IF($M278=J$2,MAX(J$4:J277)+1,"")</f>
        <v/>
      </c>
      <c r="K278" s="60" t="str">
        <f>IF($M278=K$2,MAX(K$4:K277)+1,"")</f>
        <v/>
      </c>
      <c r="L278" s="206"/>
      <c r="M278" s="206"/>
      <c r="N278" s="209"/>
      <c r="O278" s="209"/>
      <c r="P278" s="209"/>
      <c r="Q278" s="209"/>
      <c r="R278" s="209"/>
      <c r="S278" s="209"/>
      <c r="T278" s="209"/>
      <c r="U278" s="150" t="str">
        <f t="shared" si="26"/>
        <v/>
      </c>
      <c r="V278" s="207"/>
      <c r="W278" s="215"/>
    </row>
    <row r="279" spans="1:23">
      <c r="A279" s="195">
        <v>276</v>
      </c>
      <c r="B279" s="8">
        <f t="shared" si="27"/>
        <v>43355</v>
      </c>
      <c r="C279" s="199">
        <f t="shared" si="28"/>
        <v>0.0416666666666667</v>
      </c>
      <c r="D279" s="7" t="str">
        <f t="shared" si="24"/>
        <v>白班</v>
      </c>
      <c r="E279" s="196" t="str">
        <f t="shared" si="25"/>
        <v>甲</v>
      </c>
      <c r="F279" s="196">
        <f>SUMPRODUCT((考核汇总!$A$4:$A$1185=质量日常跟踪表!B279)*(考核汇总!$B$4:$B$1185=质量日常跟踪表!D279),考核汇总!$C$4:$C$1185)</f>
        <v>1</v>
      </c>
      <c r="G279" s="198">
        <f t="shared" si="29"/>
        <v>43355.4583333327</v>
      </c>
      <c r="H279" s="60" t="str">
        <f>IF($M279=H$2,MAX(H$4:H278)+1,"")</f>
        <v/>
      </c>
      <c r="I279" s="60" t="str">
        <f>IF($M279=I$2,MAX(I$4:I278)+1,"")</f>
        <v/>
      </c>
      <c r="J279" s="60" t="str">
        <f>IF($M279=J$2,MAX(J$4:J278)+1,"")</f>
        <v/>
      </c>
      <c r="K279" s="60" t="str">
        <f>IF($M279=K$2,MAX(K$4:K278)+1,"")</f>
        <v/>
      </c>
      <c r="L279" s="206"/>
      <c r="M279" s="206"/>
      <c r="N279" s="209"/>
      <c r="O279" s="209"/>
      <c r="P279" s="209"/>
      <c r="Q279" s="209"/>
      <c r="R279" s="209"/>
      <c r="S279" s="209"/>
      <c r="T279" s="209"/>
      <c r="U279" s="150" t="str">
        <f t="shared" si="26"/>
        <v/>
      </c>
      <c r="V279" s="207"/>
      <c r="W279" s="215"/>
    </row>
    <row r="280" spans="1:23">
      <c r="A280" s="195">
        <v>277</v>
      </c>
      <c r="B280" s="8">
        <f t="shared" si="27"/>
        <v>43355</v>
      </c>
      <c r="C280" s="199">
        <f t="shared" si="28"/>
        <v>0.0416666666666667</v>
      </c>
      <c r="D280" s="7" t="str">
        <f t="shared" si="24"/>
        <v>白班</v>
      </c>
      <c r="E280" s="196" t="str">
        <f t="shared" si="25"/>
        <v>甲</v>
      </c>
      <c r="F280" s="196">
        <f>SUMPRODUCT((考核汇总!$A$4:$A$1185=质量日常跟踪表!B280)*(考核汇总!$B$4:$B$1185=质量日常跟踪表!D280),考核汇总!$C$4:$C$1185)</f>
        <v>1</v>
      </c>
      <c r="G280" s="198">
        <f t="shared" si="29"/>
        <v>43355.4999999993</v>
      </c>
      <c r="H280" s="60" t="str">
        <f>IF($M280=H$2,MAX(H$4:H279)+1,"")</f>
        <v/>
      </c>
      <c r="I280" s="60" t="str">
        <f>IF($M280=I$2,MAX(I$4:I279)+1,"")</f>
        <v/>
      </c>
      <c r="J280" s="60" t="str">
        <f>IF($M280=J$2,MAX(J$4:J279)+1,"")</f>
        <v/>
      </c>
      <c r="K280" s="60" t="str">
        <f>IF($M280=K$2,MAX(K$4:K279)+1,"")</f>
        <v/>
      </c>
      <c r="L280" s="206"/>
      <c r="M280" s="206"/>
      <c r="N280" s="209"/>
      <c r="O280" s="209"/>
      <c r="P280" s="209"/>
      <c r="Q280" s="209"/>
      <c r="R280" s="209"/>
      <c r="S280" s="209"/>
      <c r="T280" s="209"/>
      <c r="U280" s="150" t="str">
        <f t="shared" si="26"/>
        <v/>
      </c>
      <c r="V280" s="207"/>
      <c r="W280" s="215"/>
    </row>
    <row r="281" spans="1:23">
      <c r="A281" s="195">
        <v>278</v>
      </c>
      <c r="B281" s="8">
        <f t="shared" si="27"/>
        <v>43355</v>
      </c>
      <c r="C281" s="199">
        <f t="shared" si="28"/>
        <v>0.0416666666666667</v>
      </c>
      <c r="D281" s="7" t="str">
        <f t="shared" si="24"/>
        <v>白班</v>
      </c>
      <c r="E281" s="196" t="str">
        <f t="shared" si="25"/>
        <v>甲</v>
      </c>
      <c r="F281" s="196">
        <f>SUMPRODUCT((考核汇总!$A$4:$A$1185=质量日常跟踪表!B281)*(考核汇总!$B$4:$B$1185=质量日常跟踪表!D281),考核汇总!$C$4:$C$1185)</f>
        <v>1</v>
      </c>
      <c r="G281" s="198">
        <f t="shared" si="29"/>
        <v>43355.541666666</v>
      </c>
      <c r="H281" s="60" t="str">
        <f>IF($M281=H$2,MAX(H$4:H280)+1,"")</f>
        <v/>
      </c>
      <c r="I281" s="60" t="str">
        <f>IF($M281=I$2,MAX(I$4:I280)+1,"")</f>
        <v/>
      </c>
      <c r="J281" s="60" t="str">
        <f>IF($M281=J$2,MAX(J$4:J280)+1,"")</f>
        <v/>
      </c>
      <c r="K281" s="60" t="str">
        <f>IF($M281=K$2,MAX(K$4:K280)+1,"")</f>
        <v/>
      </c>
      <c r="L281" s="206"/>
      <c r="M281" s="206"/>
      <c r="N281" s="209"/>
      <c r="O281" s="209"/>
      <c r="P281" s="209"/>
      <c r="Q281" s="209"/>
      <c r="R281" s="209"/>
      <c r="S281" s="209"/>
      <c r="T281" s="209"/>
      <c r="U281" s="150" t="str">
        <f t="shared" si="26"/>
        <v/>
      </c>
      <c r="V281" s="207"/>
      <c r="W281" s="215"/>
    </row>
    <row r="282" spans="1:23">
      <c r="A282" s="195">
        <v>279</v>
      </c>
      <c r="B282" s="8">
        <f t="shared" si="27"/>
        <v>43355</v>
      </c>
      <c r="C282" s="199">
        <f t="shared" si="28"/>
        <v>0.0416666666666667</v>
      </c>
      <c r="D282" s="7" t="str">
        <f t="shared" si="24"/>
        <v>白班</v>
      </c>
      <c r="E282" s="196" t="str">
        <f t="shared" si="25"/>
        <v>甲</v>
      </c>
      <c r="F282" s="196">
        <f>SUMPRODUCT((考核汇总!$A$4:$A$1185=质量日常跟踪表!B282)*(考核汇总!$B$4:$B$1185=质量日常跟踪表!D282),考核汇总!$C$4:$C$1185)</f>
        <v>1</v>
      </c>
      <c r="G282" s="198">
        <f t="shared" si="29"/>
        <v>43355.5833333327</v>
      </c>
      <c r="H282" s="60" t="str">
        <f>IF($M282=H$2,MAX(H$4:H281)+1,"")</f>
        <v/>
      </c>
      <c r="I282" s="60" t="str">
        <f>IF($M282=I$2,MAX(I$4:I281)+1,"")</f>
        <v/>
      </c>
      <c r="J282" s="60" t="str">
        <f>IF($M282=J$2,MAX(J$4:J281)+1,"")</f>
        <v/>
      </c>
      <c r="K282" s="60" t="str">
        <f>IF($M282=K$2,MAX(K$4:K281)+1,"")</f>
        <v/>
      </c>
      <c r="L282" s="206"/>
      <c r="M282" s="206"/>
      <c r="N282" s="209"/>
      <c r="O282" s="209"/>
      <c r="P282" s="209"/>
      <c r="Q282" s="209"/>
      <c r="R282" s="209"/>
      <c r="S282" s="209"/>
      <c r="T282" s="209"/>
      <c r="U282" s="150" t="str">
        <f t="shared" si="26"/>
        <v/>
      </c>
      <c r="V282" s="207"/>
      <c r="W282" s="215"/>
    </row>
    <row r="283" spans="1:23">
      <c r="A283" s="195">
        <v>280</v>
      </c>
      <c r="B283" s="8">
        <f t="shared" si="27"/>
        <v>43355</v>
      </c>
      <c r="C283" s="199">
        <f t="shared" si="28"/>
        <v>0.0416666666666667</v>
      </c>
      <c r="D283" s="7" t="str">
        <f t="shared" si="24"/>
        <v>白班</v>
      </c>
      <c r="E283" s="196" t="str">
        <f t="shared" si="25"/>
        <v>甲</v>
      </c>
      <c r="F283" s="196">
        <f>SUMPRODUCT((考核汇总!$A$4:$A$1185=质量日常跟踪表!B283)*(考核汇总!$B$4:$B$1185=质量日常跟踪表!D283),考核汇总!$C$4:$C$1185)</f>
        <v>1</v>
      </c>
      <c r="G283" s="198">
        <f t="shared" si="29"/>
        <v>43355.6249999993</v>
      </c>
      <c r="H283" s="60" t="str">
        <f>IF($M283=H$2,MAX(H$4:H282)+1,"")</f>
        <v/>
      </c>
      <c r="I283" s="60" t="str">
        <f>IF($M283=I$2,MAX(I$4:I282)+1,"")</f>
        <v/>
      </c>
      <c r="J283" s="60" t="str">
        <f>IF($M283=J$2,MAX(J$4:J282)+1,"")</f>
        <v/>
      </c>
      <c r="K283" s="60" t="str">
        <f>IF($M283=K$2,MAX(K$4:K282)+1,"")</f>
        <v/>
      </c>
      <c r="L283" s="206"/>
      <c r="M283" s="206"/>
      <c r="N283" s="209"/>
      <c r="O283" s="209"/>
      <c r="P283" s="209"/>
      <c r="Q283" s="209"/>
      <c r="R283" s="209"/>
      <c r="S283" s="209"/>
      <c r="T283" s="209"/>
      <c r="U283" s="150" t="str">
        <f t="shared" si="26"/>
        <v/>
      </c>
      <c r="V283" s="207"/>
      <c r="W283" s="215"/>
    </row>
    <row r="284" ht="14.25" customHeight="1" spans="1:23">
      <c r="A284" s="195">
        <v>281</v>
      </c>
      <c r="B284" s="8">
        <f t="shared" si="27"/>
        <v>43355</v>
      </c>
      <c r="C284" s="199">
        <f t="shared" si="28"/>
        <v>0.0416666666666667</v>
      </c>
      <c r="D284" s="7" t="str">
        <f t="shared" si="24"/>
        <v>中班</v>
      </c>
      <c r="E284" s="196" t="str">
        <f t="shared" si="25"/>
        <v>乙</v>
      </c>
      <c r="F284" s="196">
        <f>SUMPRODUCT((考核汇总!$A$4:$A$1185=质量日常跟踪表!B284)*(考核汇总!$B$4:$B$1185=质量日常跟踪表!D284),考核汇总!$C$4:$C$1185)</f>
        <v>2</v>
      </c>
      <c r="G284" s="198">
        <f t="shared" si="29"/>
        <v>43355.666666666</v>
      </c>
      <c r="H284" s="60" t="str">
        <f>IF($M284=H$2,MAX(H$4:H283)+1,"")</f>
        <v/>
      </c>
      <c r="I284" s="60" t="str">
        <f>IF($M284=I$2,MAX(I$4:I283)+1,"")</f>
        <v/>
      </c>
      <c r="J284" s="60" t="str">
        <f>IF($M284=J$2,MAX(J$4:J283)+1,"")</f>
        <v/>
      </c>
      <c r="K284" s="60" t="str">
        <f>IF($M284=K$2,MAX(K$4:K283)+1,"")</f>
        <v/>
      </c>
      <c r="L284" s="206"/>
      <c r="M284" s="206"/>
      <c r="N284" s="209"/>
      <c r="O284" s="209"/>
      <c r="P284" s="209"/>
      <c r="Q284" s="209"/>
      <c r="R284" s="209"/>
      <c r="S284" s="209"/>
      <c r="T284" s="209"/>
      <c r="U284" s="150" t="str">
        <f t="shared" si="26"/>
        <v/>
      </c>
      <c r="V284" s="207"/>
      <c r="W284" s="215"/>
    </row>
    <row r="285" spans="1:23">
      <c r="A285" s="195">
        <v>282</v>
      </c>
      <c r="B285" s="8">
        <f t="shared" si="27"/>
        <v>43355</v>
      </c>
      <c r="C285" s="199">
        <f t="shared" si="28"/>
        <v>0.0416666666666667</v>
      </c>
      <c r="D285" s="7" t="str">
        <f t="shared" si="24"/>
        <v>中班</v>
      </c>
      <c r="E285" s="196" t="str">
        <f t="shared" si="25"/>
        <v>乙</v>
      </c>
      <c r="F285" s="196">
        <f>SUMPRODUCT((考核汇总!$A$4:$A$1185=质量日常跟踪表!B285)*(考核汇总!$B$4:$B$1185=质量日常跟踪表!D285),考核汇总!$C$4:$C$1185)</f>
        <v>2</v>
      </c>
      <c r="G285" s="198">
        <f t="shared" si="29"/>
        <v>43355.7083333327</v>
      </c>
      <c r="H285" s="60" t="str">
        <f>IF($M285=H$2,MAX(H$4:H284)+1,"")</f>
        <v/>
      </c>
      <c r="I285" s="60" t="str">
        <f>IF($M285=I$2,MAX(I$4:I284)+1,"")</f>
        <v/>
      </c>
      <c r="J285" s="60" t="str">
        <f>IF($M285=J$2,MAX(J$4:J284)+1,"")</f>
        <v/>
      </c>
      <c r="K285" s="60" t="str">
        <f>IF($M285=K$2,MAX(K$4:K284)+1,"")</f>
        <v/>
      </c>
      <c r="L285" s="206"/>
      <c r="M285" s="206"/>
      <c r="N285" s="209"/>
      <c r="O285" s="209"/>
      <c r="P285" s="209"/>
      <c r="Q285" s="209"/>
      <c r="R285" s="209"/>
      <c r="S285" s="209"/>
      <c r="T285" s="209"/>
      <c r="U285" s="150" t="str">
        <f t="shared" si="26"/>
        <v/>
      </c>
      <c r="V285" s="207"/>
      <c r="W285" s="215"/>
    </row>
    <row r="286" spans="1:23">
      <c r="A286" s="195">
        <v>283</v>
      </c>
      <c r="B286" s="8">
        <f t="shared" si="27"/>
        <v>43355</v>
      </c>
      <c r="C286" s="199">
        <f t="shared" si="28"/>
        <v>0.0416666666666667</v>
      </c>
      <c r="D286" s="7" t="str">
        <f t="shared" si="24"/>
        <v>中班</v>
      </c>
      <c r="E286" s="196" t="str">
        <f t="shared" si="25"/>
        <v>乙</v>
      </c>
      <c r="F286" s="196">
        <f>SUMPRODUCT((考核汇总!$A$4:$A$1185=质量日常跟踪表!B286)*(考核汇总!$B$4:$B$1185=质量日常跟踪表!D286),考核汇总!$C$4:$C$1185)</f>
        <v>2</v>
      </c>
      <c r="G286" s="198">
        <f t="shared" si="29"/>
        <v>43355.7499999993</v>
      </c>
      <c r="H286" s="60" t="str">
        <f>IF($M286=H$2,MAX(H$4:H285)+1,"")</f>
        <v/>
      </c>
      <c r="I286" s="60" t="str">
        <f>IF($M286=I$2,MAX(I$4:I285)+1,"")</f>
        <v/>
      </c>
      <c r="J286" s="60" t="str">
        <f>IF($M286=J$2,MAX(J$4:J285)+1,"")</f>
        <v/>
      </c>
      <c r="K286" s="60" t="str">
        <f>IF($M286=K$2,MAX(K$4:K285)+1,"")</f>
        <v/>
      </c>
      <c r="L286" s="206"/>
      <c r="M286" s="206"/>
      <c r="N286" s="209"/>
      <c r="O286" s="209"/>
      <c r="P286" s="209"/>
      <c r="Q286" s="209"/>
      <c r="R286" s="209"/>
      <c r="S286" s="209"/>
      <c r="T286" s="209"/>
      <c r="U286" s="150" t="str">
        <f t="shared" si="26"/>
        <v/>
      </c>
      <c r="V286" s="207"/>
      <c r="W286" s="215"/>
    </row>
    <row r="287" spans="1:23">
      <c r="A287" s="195">
        <v>284</v>
      </c>
      <c r="B287" s="8">
        <f t="shared" si="27"/>
        <v>43355</v>
      </c>
      <c r="C287" s="199">
        <f t="shared" si="28"/>
        <v>0.0416666666666667</v>
      </c>
      <c r="D287" s="7" t="str">
        <f t="shared" si="24"/>
        <v>中班</v>
      </c>
      <c r="E287" s="196" t="str">
        <f t="shared" si="25"/>
        <v>乙</v>
      </c>
      <c r="F287" s="196">
        <f>SUMPRODUCT((考核汇总!$A$4:$A$1185=质量日常跟踪表!B287)*(考核汇总!$B$4:$B$1185=质量日常跟踪表!D287),考核汇总!$C$4:$C$1185)</f>
        <v>2</v>
      </c>
      <c r="G287" s="198">
        <f t="shared" si="29"/>
        <v>43355.791666666</v>
      </c>
      <c r="H287" s="60" t="str">
        <f>IF($M287=H$2,MAX(H$4:H286)+1,"")</f>
        <v/>
      </c>
      <c r="I287" s="60" t="str">
        <f>IF($M287=I$2,MAX(I$4:I286)+1,"")</f>
        <v/>
      </c>
      <c r="J287" s="60" t="str">
        <f>IF($M287=J$2,MAX(J$4:J286)+1,"")</f>
        <v/>
      </c>
      <c r="K287" s="60" t="str">
        <f>IF($M287=K$2,MAX(K$4:K286)+1,"")</f>
        <v/>
      </c>
      <c r="L287" s="206"/>
      <c r="M287" s="206"/>
      <c r="N287" s="209"/>
      <c r="O287" s="209"/>
      <c r="P287" s="209"/>
      <c r="Q287" s="209"/>
      <c r="R287" s="209"/>
      <c r="S287" s="209"/>
      <c r="T287" s="209"/>
      <c r="U287" s="150" t="str">
        <f t="shared" si="26"/>
        <v/>
      </c>
      <c r="V287" s="207"/>
      <c r="W287" s="215"/>
    </row>
    <row r="288" spans="1:23">
      <c r="A288" s="195">
        <v>285</v>
      </c>
      <c r="B288" s="8">
        <f t="shared" si="27"/>
        <v>43355</v>
      </c>
      <c r="C288" s="199">
        <f t="shared" si="28"/>
        <v>0.0416666666666667</v>
      </c>
      <c r="D288" s="7" t="str">
        <f t="shared" si="24"/>
        <v>中班</v>
      </c>
      <c r="E288" s="196" t="str">
        <f t="shared" si="25"/>
        <v>乙</v>
      </c>
      <c r="F288" s="196">
        <f>SUMPRODUCT((考核汇总!$A$4:$A$1185=质量日常跟踪表!B288)*(考核汇总!$B$4:$B$1185=质量日常跟踪表!D288),考核汇总!$C$4:$C$1185)</f>
        <v>2</v>
      </c>
      <c r="G288" s="198">
        <f t="shared" si="29"/>
        <v>43355.8333333326</v>
      </c>
      <c r="H288" s="60" t="str">
        <f>IF($M288=H$2,MAX(H$4:H287)+1,"")</f>
        <v/>
      </c>
      <c r="I288" s="60" t="str">
        <f>IF($M288=I$2,MAX(I$4:I287)+1,"")</f>
        <v/>
      </c>
      <c r="J288" s="60" t="str">
        <f>IF($M288=J$2,MAX(J$4:J287)+1,"")</f>
        <v/>
      </c>
      <c r="K288" s="60" t="str">
        <f>IF($M288=K$2,MAX(K$4:K287)+1,"")</f>
        <v/>
      </c>
      <c r="L288" s="206"/>
      <c r="M288" s="206"/>
      <c r="N288" s="209"/>
      <c r="O288" s="209"/>
      <c r="P288" s="209"/>
      <c r="Q288" s="209"/>
      <c r="R288" s="209"/>
      <c r="S288" s="209"/>
      <c r="T288" s="209"/>
      <c r="U288" s="150" t="str">
        <f t="shared" si="26"/>
        <v/>
      </c>
      <c r="V288" s="207"/>
      <c r="W288" s="215"/>
    </row>
    <row r="289" spans="1:23">
      <c r="A289" s="195">
        <v>286</v>
      </c>
      <c r="B289" s="8">
        <f t="shared" si="27"/>
        <v>43355</v>
      </c>
      <c r="C289" s="199">
        <f t="shared" si="28"/>
        <v>0.0416666666666667</v>
      </c>
      <c r="D289" s="7" t="str">
        <f t="shared" si="24"/>
        <v>中班</v>
      </c>
      <c r="E289" s="196" t="str">
        <f t="shared" si="25"/>
        <v>乙</v>
      </c>
      <c r="F289" s="196">
        <f>SUMPRODUCT((考核汇总!$A$4:$A$1185=质量日常跟踪表!B289)*(考核汇总!$B$4:$B$1185=质量日常跟踪表!D289),考核汇总!$C$4:$C$1185)</f>
        <v>2</v>
      </c>
      <c r="G289" s="198">
        <f t="shared" si="29"/>
        <v>43355.8749999993</v>
      </c>
      <c r="H289" s="60" t="str">
        <f>IF($M289=H$2,MAX(H$4:H288)+1,"")</f>
        <v/>
      </c>
      <c r="I289" s="60" t="str">
        <f>IF($M289=I$2,MAX(I$4:I288)+1,"")</f>
        <v/>
      </c>
      <c r="J289" s="60" t="str">
        <f>IF($M289=J$2,MAX(J$4:J288)+1,"")</f>
        <v/>
      </c>
      <c r="K289" s="60" t="str">
        <f>IF($M289=K$2,MAX(K$4:K288)+1,"")</f>
        <v/>
      </c>
      <c r="L289" s="206"/>
      <c r="M289" s="206"/>
      <c r="N289" s="209"/>
      <c r="O289" s="209"/>
      <c r="P289" s="209"/>
      <c r="Q289" s="209"/>
      <c r="R289" s="209"/>
      <c r="S289" s="209"/>
      <c r="T289" s="209"/>
      <c r="U289" s="150" t="str">
        <f t="shared" si="26"/>
        <v/>
      </c>
      <c r="V289" s="207"/>
      <c r="W289" s="215"/>
    </row>
    <row r="290" spans="1:23">
      <c r="A290" s="195">
        <v>287</v>
      </c>
      <c r="B290" s="8">
        <f t="shared" si="27"/>
        <v>43355</v>
      </c>
      <c r="C290" s="199">
        <f t="shared" si="28"/>
        <v>0.0416666666666667</v>
      </c>
      <c r="D290" s="7" t="str">
        <f t="shared" si="24"/>
        <v>中班</v>
      </c>
      <c r="E290" s="196" t="str">
        <f t="shared" si="25"/>
        <v>乙</v>
      </c>
      <c r="F290" s="196">
        <f>SUMPRODUCT((考核汇总!$A$4:$A$1185=质量日常跟踪表!B290)*(考核汇总!$B$4:$B$1185=质量日常跟踪表!D290),考核汇总!$C$4:$C$1185)</f>
        <v>2</v>
      </c>
      <c r="G290" s="198">
        <f t="shared" si="29"/>
        <v>43355.916666666</v>
      </c>
      <c r="H290" s="60" t="str">
        <f>IF($M290=H$2,MAX(H$4:H289)+1,"")</f>
        <v/>
      </c>
      <c r="I290" s="60" t="str">
        <f>IF($M290=I$2,MAX(I$4:I289)+1,"")</f>
        <v/>
      </c>
      <c r="J290" s="60" t="str">
        <f>IF($M290=J$2,MAX(J$4:J289)+1,"")</f>
        <v/>
      </c>
      <c r="K290" s="60" t="str">
        <f>IF($M290=K$2,MAX(K$4:K289)+1,"")</f>
        <v/>
      </c>
      <c r="L290" s="206"/>
      <c r="M290" s="206"/>
      <c r="N290" s="209"/>
      <c r="O290" s="209"/>
      <c r="P290" s="209"/>
      <c r="Q290" s="209"/>
      <c r="R290" s="209"/>
      <c r="S290" s="209"/>
      <c r="T290" s="209"/>
      <c r="U290" s="150" t="str">
        <f t="shared" si="26"/>
        <v/>
      </c>
      <c r="V290" s="207"/>
      <c r="W290" s="215"/>
    </row>
    <row r="291" spans="1:23">
      <c r="A291" s="195">
        <v>288</v>
      </c>
      <c r="B291" s="8">
        <f t="shared" si="27"/>
        <v>43355</v>
      </c>
      <c r="C291" s="199">
        <f t="shared" si="28"/>
        <v>0.0416666666666667</v>
      </c>
      <c r="D291" s="7" t="str">
        <f t="shared" si="24"/>
        <v>中班</v>
      </c>
      <c r="E291" s="196" t="str">
        <f t="shared" si="25"/>
        <v>乙</v>
      </c>
      <c r="F291" s="196">
        <f>SUMPRODUCT((考核汇总!$A$4:$A$1185=质量日常跟踪表!B291)*(考核汇总!$B$4:$B$1185=质量日常跟踪表!D291),考核汇总!$C$4:$C$1185)</f>
        <v>2</v>
      </c>
      <c r="G291" s="198">
        <f t="shared" si="29"/>
        <v>43355.9583333326</v>
      </c>
      <c r="H291" s="60" t="str">
        <f>IF($M291=H$2,MAX(H$4:H290)+1,"")</f>
        <v/>
      </c>
      <c r="I291" s="60" t="str">
        <f>IF($M291=I$2,MAX(I$4:I290)+1,"")</f>
        <v/>
      </c>
      <c r="J291" s="60" t="str">
        <f>IF($M291=J$2,MAX(J$4:J290)+1,"")</f>
        <v/>
      </c>
      <c r="K291" s="60" t="str">
        <f>IF($M291=K$2,MAX(K$4:K290)+1,"")</f>
        <v/>
      </c>
      <c r="L291" s="206"/>
      <c r="M291" s="206"/>
      <c r="N291" s="209"/>
      <c r="O291" s="209"/>
      <c r="P291" s="209"/>
      <c r="Q291" s="209"/>
      <c r="R291" s="209"/>
      <c r="S291" s="209"/>
      <c r="T291" s="209"/>
      <c r="U291" s="150" t="str">
        <f t="shared" si="26"/>
        <v/>
      </c>
      <c r="V291" s="207"/>
      <c r="W291" s="215"/>
    </row>
    <row r="292" spans="1:23">
      <c r="A292" s="195">
        <v>289</v>
      </c>
      <c r="B292" s="8">
        <f t="shared" si="27"/>
        <v>43356</v>
      </c>
      <c r="C292" s="199">
        <f t="shared" si="28"/>
        <v>0.0416666666666667</v>
      </c>
      <c r="D292" s="7" t="str">
        <f t="shared" si="24"/>
        <v>夜班</v>
      </c>
      <c r="E292" s="196" t="str">
        <f t="shared" si="25"/>
        <v>丁</v>
      </c>
      <c r="F292" s="196">
        <f>SUMPRODUCT((考核汇总!$A$4:$A$1185=质量日常跟踪表!B292)*(考核汇总!$B$4:$B$1185=质量日常跟踪表!D292),考核汇总!$C$4:$C$1185)</f>
        <v>4</v>
      </c>
      <c r="G292" s="198">
        <f t="shared" si="29"/>
        <v>43355.9999999993</v>
      </c>
      <c r="H292" s="60">
        <f>IF($M292=H$2,MAX(H$4:H291)+1,"")</f>
        <v>21</v>
      </c>
      <c r="I292" s="60" t="str">
        <f>IF($M292=I$2,MAX(I$4:I291)+1,"")</f>
        <v/>
      </c>
      <c r="J292" s="60" t="str">
        <f>IF($M292=J$2,MAX(J$4:J291)+1,"")</f>
        <v/>
      </c>
      <c r="K292" s="60" t="str">
        <f>IF($M292=K$2,MAX(K$4:K291)+1,"")</f>
        <v/>
      </c>
      <c r="L292" s="206">
        <v>0.354166666666667</v>
      </c>
      <c r="M292" s="206" t="s">
        <v>8</v>
      </c>
      <c r="N292" s="209">
        <v>6.38</v>
      </c>
      <c r="O292" s="209">
        <v>15.46</v>
      </c>
      <c r="P292" s="209">
        <v>2.16</v>
      </c>
      <c r="Q292" s="209">
        <v>20</v>
      </c>
      <c r="R292" s="209">
        <v>13.95</v>
      </c>
      <c r="S292" s="209">
        <v>21.62</v>
      </c>
      <c r="T292" s="209">
        <v>20.43</v>
      </c>
      <c r="U292" s="150">
        <f t="shared" si="26"/>
        <v>1.517365</v>
      </c>
      <c r="V292" s="207">
        <v>7.5</v>
      </c>
      <c r="W292" s="215"/>
    </row>
    <row r="293" spans="1:23">
      <c r="A293" s="195">
        <v>290</v>
      </c>
      <c r="B293" s="8">
        <f t="shared" si="27"/>
        <v>43356</v>
      </c>
      <c r="C293" s="199">
        <f t="shared" si="28"/>
        <v>0.0416666666666667</v>
      </c>
      <c r="D293" s="7" t="str">
        <f t="shared" si="24"/>
        <v>夜班</v>
      </c>
      <c r="E293" s="196" t="str">
        <f t="shared" si="25"/>
        <v>丁</v>
      </c>
      <c r="F293" s="196">
        <f>SUMPRODUCT((考核汇总!$A$4:$A$1185=质量日常跟踪表!B293)*(考核汇总!$B$4:$B$1185=质量日常跟踪表!D293),考核汇总!$C$4:$C$1185)</f>
        <v>4</v>
      </c>
      <c r="G293" s="198">
        <f t="shared" si="29"/>
        <v>43356.041666666</v>
      </c>
      <c r="H293" s="60" t="str">
        <f>IF($M293=H$2,MAX(H$4:H292)+1,"")</f>
        <v/>
      </c>
      <c r="I293" s="60">
        <f>IF($M293=I$2,MAX(I$4:I292)+1,"")</f>
        <v>21</v>
      </c>
      <c r="J293" s="60" t="str">
        <f>IF($M293=J$2,MAX(J$4:J292)+1,"")</f>
        <v/>
      </c>
      <c r="K293" s="60" t="str">
        <f>IF($M293=K$2,MAX(K$4:K292)+1,"")</f>
        <v/>
      </c>
      <c r="L293" s="206">
        <v>0.354166666666667</v>
      </c>
      <c r="M293" s="206" t="s">
        <v>9</v>
      </c>
      <c r="N293" s="209">
        <v>6.82</v>
      </c>
      <c r="O293" s="209">
        <v>15.89</v>
      </c>
      <c r="P293" s="209">
        <v>2.24</v>
      </c>
      <c r="Q293" s="209">
        <v>21.08</v>
      </c>
      <c r="R293" s="209">
        <v>14.46</v>
      </c>
      <c r="S293" s="209">
        <v>19.25</v>
      </c>
      <c r="T293" s="209">
        <v>20.26</v>
      </c>
      <c r="U293" s="150">
        <f t="shared" si="26"/>
        <v>1.5704625</v>
      </c>
      <c r="V293" s="207">
        <v>1.8</v>
      </c>
      <c r="W293" s="215" t="s">
        <v>38</v>
      </c>
    </row>
    <row r="294" spans="1:23">
      <c r="A294" s="195">
        <v>291</v>
      </c>
      <c r="B294" s="8">
        <f t="shared" si="27"/>
        <v>43356</v>
      </c>
      <c r="C294" s="199">
        <f t="shared" si="28"/>
        <v>0.0416666666666667</v>
      </c>
      <c r="D294" s="7" t="str">
        <f t="shared" si="24"/>
        <v>夜班</v>
      </c>
      <c r="E294" s="196" t="str">
        <f t="shared" si="25"/>
        <v>丁</v>
      </c>
      <c r="F294" s="196">
        <f>SUMPRODUCT((考核汇总!$A$4:$A$1185=质量日常跟踪表!B294)*(考核汇总!$B$4:$B$1185=质量日常跟踪表!D294),考核汇总!$C$4:$C$1185)</f>
        <v>4</v>
      </c>
      <c r="G294" s="198">
        <f t="shared" si="29"/>
        <v>43356.0833333326</v>
      </c>
      <c r="H294" s="60" t="str">
        <f>IF($M294=H$2,MAX(H$4:H293)+1,"")</f>
        <v/>
      </c>
      <c r="I294" s="60" t="str">
        <f>IF($M294=I$2,MAX(I$4:I293)+1,"")</f>
        <v/>
      </c>
      <c r="J294" s="60" t="str">
        <f>IF($M294=J$2,MAX(J$4:J293)+1,"")</f>
        <v/>
      </c>
      <c r="K294" s="60" t="str">
        <f>IF($M294=K$2,MAX(K$4:K293)+1,"")</f>
        <v/>
      </c>
      <c r="L294" s="206"/>
      <c r="M294" s="206"/>
      <c r="N294" s="209"/>
      <c r="O294" s="209"/>
      <c r="P294" s="209"/>
      <c r="Q294" s="209"/>
      <c r="R294" s="209"/>
      <c r="S294" s="209"/>
      <c r="T294" s="209"/>
      <c r="U294" s="150" t="str">
        <f t="shared" si="26"/>
        <v/>
      </c>
      <c r="V294" s="207"/>
      <c r="W294" s="215"/>
    </row>
    <row r="295" spans="1:23">
      <c r="A295" s="195">
        <v>292</v>
      </c>
      <c r="B295" s="8">
        <f t="shared" si="27"/>
        <v>43356</v>
      </c>
      <c r="C295" s="199">
        <f t="shared" si="28"/>
        <v>0.0416666666666667</v>
      </c>
      <c r="D295" s="7" t="str">
        <f t="shared" si="24"/>
        <v>夜班</v>
      </c>
      <c r="E295" s="196" t="str">
        <f t="shared" si="25"/>
        <v>丁</v>
      </c>
      <c r="F295" s="196">
        <f>SUMPRODUCT((考核汇总!$A$4:$A$1185=质量日常跟踪表!B295)*(考核汇总!$B$4:$B$1185=质量日常跟踪表!D295),考核汇总!$C$4:$C$1185)</f>
        <v>4</v>
      </c>
      <c r="G295" s="198">
        <f t="shared" si="29"/>
        <v>43356.1249999993</v>
      </c>
      <c r="H295" s="60" t="str">
        <f>IF($M295=H$2,MAX(H$4:H294)+1,"")</f>
        <v/>
      </c>
      <c r="I295" s="60" t="str">
        <f>IF($M295=I$2,MAX(I$4:I294)+1,"")</f>
        <v/>
      </c>
      <c r="J295" s="60" t="str">
        <f>IF($M295=J$2,MAX(J$4:J294)+1,"")</f>
        <v/>
      </c>
      <c r="K295" s="60" t="str">
        <f>IF($M295=K$2,MAX(K$4:K294)+1,"")</f>
        <v/>
      </c>
      <c r="L295" s="206"/>
      <c r="M295" s="206"/>
      <c r="N295" s="209"/>
      <c r="O295" s="209"/>
      <c r="P295" s="209"/>
      <c r="Q295" s="209"/>
      <c r="R295" s="209"/>
      <c r="S295" s="209"/>
      <c r="T295" s="209"/>
      <c r="U295" s="150" t="str">
        <f t="shared" si="26"/>
        <v/>
      </c>
      <c r="V295" s="207"/>
      <c r="W295" s="215"/>
    </row>
    <row r="296" spans="1:23">
      <c r="A296" s="195">
        <v>293</v>
      </c>
      <c r="B296" s="8">
        <f t="shared" si="27"/>
        <v>43356</v>
      </c>
      <c r="C296" s="199">
        <f t="shared" si="28"/>
        <v>0.0416666666666667</v>
      </c>
      <c r="D296" s="7" t="str">
        <f t="shared" si="24"/>
        <v>夜班</v>
      </c>
      <c r="E296" s="196" t="str">
        <f t="shared" si="25"/>
        <v>丁</v>
      </c>
      <c r="F296" s="196">
        <f>SUMPRODUCT((考核汇总!$A$4:$A$1185=质量日常跟踪表!B296)*(考核汇总!$B$4:$B$1185=质量日常跟踪表!D296),考核汇总!$C$4:$C$1185)</f>
        <v>4</v>
      </c>
      <c r="G296" s="198">
        <f t="shared" si="29"/>
        <v>43356.166666666</v>
      </c>
      <c r="H296" s="60" t="str">
        <f>IF($M296=H$2,MAX(H$4:H295)+1,"")</f>
        <v/>
      </c>
      <c r="I296" s="60" t="str">
        <f>IF($M296=I$2,MAX(I$4:I295)+1,"")</f>
        <v/>
      </c>
      <c r="J296" s="60" t="str">
        <f>IF($M296=J$2,MAX(J$4:J295)+1,"")</f>
        <v/>
      </c>
      <c r="K296" s="60" t="str">
        <f>IF($M296=K$2,MAX(K$4:K295)+1,"")</f>
        <v/>
      </c>
      <c r="L296" s="206"/>
      <c r="M296" s="206"/>
      <c r="N296" s="209"/>
      <c r="O296" s="209"/>
      <c r="P296" s="209"/>
      <c r="Q296" s="209"/>
      <c r="R296" s="209"/>
      <c r="S296" s="209"/>
      <c r="T296" s="209"/>
      <c r="U296" s="150" t="str">
        <f t="shared" si="26"/>
        <v/>
      </c>
      <c r="V296" s="207"/>
      <c r="W296" s="215"/>
    </row>
    <row r="297" spans="1:23">
      <c r="A297" s="195">
        <v>294</v>
      </c>
      <c r="B297" s="8">
        <f t="shared" si="27"/>
        <v>43356</v>
      </c>
      <c r="C297" s="199">
        <f t="shared" si="28"/>
        <v>0.0416666666666667</v>
      </c>
      <c r="D297" s="7" t="str">
        <f t="shared" si="24"/>
        <v>夜班</v>
      </c>
      <c r="E297" s="196" t="str">
        <f t="shared" si="25"/>
        <v>丁</v>
      </c>
      <c r="F297" s="196">
        <f>SUMPRODUCT((考核汇总!$A$4:$A$1185=质量日常跟踪表!B297)*(考核汇总!$B$4:$B$1185=质量日常跟踪表!D297),考核汇总!$C$4:$C$1185)</f>
        <v>4</v>
      </c>
      <c r="G297" s="198">
        <f t="shared" si="29"/>
        <v>43356.2083333326</v>
      </c>
      <c r="H297" s="60" t="str">
        <f>IF($M297=H$2,MAX(H$4:H296)+1,"")</f>
        <v/>
      </c>
      <c r="I297" s="60" t="str">
        <f>IF($M297=I$2,MAX(I$4:I296)+1,"")</f>
        <v/>
      </c>
      <c r="J297" s="60" t="str">
        <f>IF($M297=J$2,MAX(J$4:J296)+1,"")</f>
        <v/>
      </c>
      <c r="K297" s="60" t="str">
        <f>IF($M297=K$2,MAX(K$4:K296)+1,"")</f>
        <v/>
      </c>
      <c r="L297" s="206"/>
      <c r="M297" s="206"/>
      <c r="N297" s="209"/>
      <c r="O297" s="209"/>
      <c r="P297" s="209"/>
      <c r="Q297" s="209"/>
      <c r="R297" s="209"/>
      <c r="S297" s="209"/>
      <c r="T297" s="209"/>
      <c r="U297" s="150" t="str">
        <f t="shared" si="26"/>
        <v/>
      </c>
      <c r="V297" s="207"/>
      <c r="W297" s="215"/>
    </row>
    <row r="298" spans="1:23">
      <c r="A298" s="195">
        <v>295</v>
      </c>
      <c r="B298" s="8">
        <f t="shared" si="27"/>
        <v>43356</v>
      </c>
      <c r="C298" s="199">
        <f t="shared" si="28"/>
        <v>0.0416666666666667</v>
      </c>
      <c r="D298" s="7" t="str">
        <f t="shared" si="24"/>
        <v>夜班</v>
      </c>
      <c r="E298" s="196" t="str">
        <f t="shared" si="25"/>
        <v>丁</v>
      </c>
      <c r="F298" s="196">
        <f>SUMPRODUCT((考核汇总!$A$4:$A$1185=质量日常跟踪表!B298)*(考核汇总!$B$4:$B$1185=质量日常跟踪表!D298),考核汇总!$C$4:$C$1185)</f>
        <v>4</v>
      </c>
      <c r="G298" s="198">
        <f t="shared" si="29"/>
        <v>43356.2499999993</v>
      </c>
      <c r="H298" s="60" t="str">
        <f>IF($M298=H$2,MAX(H$4:H297)+1,"")</f>
        <v/>
      </c>
      <c r="I298" s="60" t="str">
        <f>IF($M298=I$2,MAX(I$4:I297)+1,"")</f>
        <v/>
      </c>
      <c r="J298" s="60" t="str">
        <f>IF($M298=J$2,MAX(J$4:J297)+1,"")</f>
        <v/>
      </c>
      <c r="K298" s="60" t="str">
        <f>IF($M298=K$2,MAX(K$4:K297)+1,"")</f>
        <v/>
      </c>
      <c r="L298" s="206"/>
      <c r="M298" s="206"/>
      <c r="N298" s="209"/>
      <c r="O298" s="209"/>
      <c r="P298" s="209"/>
      <c r="Q298" s="209"/>
      <c r="R298" s="209"/>
      <c r="S298" s="209"/>
      <c r="T298" s="209"/>
      <c r="U298" s="150" t="str">
        <f t="shared" si="26"/>
        <v/>
      </c>
      <c r="V298" s="207"/>
      <c r="W298" s="215"/>
    </row>
    <row r="299" spans="1:23">
      <c r="A299" s="195">
        <v>296</v>
      </c>
      <c r="B299" s="8">
        <f t="shared" si="27"/>
        <v>43356</v>
      </c>
      <c r="C299" s="199">
        <f t="shared" si="28"/>
        <v>0.0416666666666667</v>
      </c>
      <c r="D299" s="7" t="str">
        <f t="shared" si="24"/>
        <v>夜班</v>
      </c>
      <c r="E299" s="196" t="str">
        <f t="shared" si="25"/>
        <v>丁</v>
      </c>
      <c r="F299" s="196">
        <f>SUMPRODUCT((考核汇总!$A$4:$A$1185=质量日常跟踪表!B299)*(考核汇总!$B$4:$B$1185=质量日常跟踪表!D299),考核汇总!$C$4:$C$1185)</f>
        <v>4</v>
      </c>
      <c r="G299" s="198">
        <f t="shared" si="29"/>
        <v>43356.291666666</v>
      </c>
      <c r="H299" s="60" t="str">
        <f>IF($M299=H$2,MAX(H$4:H298)+1,"")</f>
        <v/>
      </c>
      <c r="I299" s="60" t="str">
        <f>IF($M299=I$2,MAX(I$4:I298)+1,"")</f>
        <v/>
      </c>
      <c r="J299" s="60" t="str">
        <f>IF($M299=J$2,MAX(J$4:J298)+1,"")</f>
        <v/>
      </c>
      <c r="K299" s="60" t="str">
        <f>IF($M299=K$2,MAX(K$4:K298)+1,"")</f>
        <v/>
      </c>
      <c r="L299" s="206"/>
      <c r="M299" s="206"/>
      <c r="N299" s="209"/>
      <c r="O299" s="209"/>
      <c r="P299" s="209"/>
      <c r="Q299" s="209"/>
      <c r="R299" s="209"/>
      <c r="S299" s="209"/>
      <c r="T299" s="209"/>
      <c r="U299" s="150"/>
      <c r="V299" s="207"/>
      <c r="W299" s="215"/>
    </row>
    <row r="300" spans="1:23">
      <c r="A300" s="195">
        <v>297</v>
      </c>
      <c r="B300" s="8">
        <f t="shared" si="27"/>
        <v>43356</v>
      </c>
      <c r="C300" s="199">
        <f t="shared" si="28"/>
        <v>0.0416666666666667</v>
      </c>
      <c r="D300" s="7" t="str">
        <f t="shared" si="24"/>
        <v>白班</v>
      </c>
      <c r="E300" s="196" t="str">
        <f t="shared" si="25"/>
        <v>甲</v>
      </c>
      <c r="F300" s="196">
        <f>SUMPRODUCT((考核汇总!$A$4:$A$1185=质量日常跟踪表!B300)*(考核汇总!$B$4:$B$1185=质量日常跟踪表!D300),考核汇总!$C$4:$C$1185)</f>
        <v>1</v>
      </c>
      <c r="G300" s="198">
        <f t="shared" si="29"/>
        <v>43356.3333333326</v>
      </c>
      <c r="H300" s="60">
        <f>IF($M300=H$2,MAX(H$4:H299)+1,"")</f>
        <v>22</v>
      </c>
      <c r="I300" s="60" t="str">
        <f>IF($M300=I$2,MAX(I$4:I299)+1,"")</f>
        <v/>
      </c>
      <c r="J300" s="60" t="str">
        <f>IF($M300=J$2,MAX(J$4:J299)+1,"")</f>
        <v/>
      </c>
      <c r="K300" s="60" t="str">
        <f>IF($M300=K$2,MAX(K$4:K299)+1,"")</f>
        <v/>
      </c>
      <c r="L300" s="206">
        <v>0.645833333333333</v>
      </c>
      <c r="M300" s="206" t="s">
        <v>8</v>
      </c>
      <c r="N300" s="209">
        <v>6.99</v>
      </c>
      <c r="O300" s="209">
        <v>14.95</v>
      </c>
      <c r="P300" s="209">
        <v>2.04</v>
      </c>
      <c r="Q300" s="209">
        <v>21.61</v>
      </c>
      <c r="R300" s="209">
        <v>12.58</v>
      </c>
      <c r="S300" s="209">
        <v>18.49</v>
      </c>
      <c r="T300" s="209">
        <v>23.34</v>
      </c>
      <c r="U300" s="150">
        <f t="shared" ref="U300:U363" si="30">IF(N300="","",(N300*5+O300*4+P300*2.5+Q300*1.5+R300*0.75+S300*0.325+T300*0.25)/100)</f>
        <v>1.5354425</v>
      </c>
      <c r="V300" s="207">
        <v>7</v>
      </c>
      <c r="W300" s="215"/>
    </row>
    <row r="301" spans="1:23">
      <c r="A301" s="195">
        <v>298</v>
      </c>
      <c r="B301" s="8">
        <f t="shared" si="27"/>
        <v>43356</v>
      </c>
      <c r="C301" s="199">
        <f t="shared" si="28"/>
        <v>0.0416666666666667</v>
      </c>
      <c r="D301" s="7" t="str">
        <f t="shared" si="24"/>
        <v>白班</v>
      </c>
      <c r="E301" s="196" t="str">
        <f t="shared" si="25"/>
        <v>甲</v>
      </c>
      <c r="F301" s="196">
        <f>SUMPRODUCT((考核汇总!$A$4:$A$1185=质量日常跟踪表!B301)*(考核汇总!$B$4:$B$1185=质量日常跟踪表!D301),考核汇总!$C$4:$C$1185)</f>
        <v>1</v>
      </c>
      <c r="G301" s="198">
        <f t="shared" si="29"/>
        <v>43356.3749999993</v>
      </c>
      <c r="H301" s="60" t="str">
        <f>IF($M301=H$2,MAX(H$4:H300)+1,"")</f>
        <v/>
      </c>
      <c r="I301" s="60">
        <f>IF($M301=I$2,MAX(I$4:I300)+1,"")</f>
        <v>22</v>
      </c>
      <c r="J301" s="60" t="str">
        <f>IF($M301=J$2,MAX(J$4:J300)+1,"")</f>
        <v/>
      </c>
      <c r="K301" s="60" t="str">
        <f>IF($M301=K$2,MAX(K$4:K300)+1,"")</f>
        <v/>
      </c>
      <c r="L301" s="206">
        <v>0.645833333333333</v>
      </c>
      <c r="M301" s="206" t="s">
        <v>9</v>
      </c>
      <c r="N301" s="209">
        <v>7.48</v>
      </c>
      <c r="O301" s="209">
        <v>14.75</v>
      </c>
      <c r="P301" s="209">
        <v>2.36</v>
      </c>
      <c r="Q301" s="209">
        <v>21.52</v>
      </c>
      <c r="R301" s="209">
        <v>13.93</v>
      </c>
      <c r="S301" s="209">
        <v>18.55</v>
      </c>
      <c r="T301" s="209">
        <v>21.41</v>
      </c>
      <c r="U301" s="150">
        <f t="shared" si="30"/>
        <v>1.5640875</v>
      </c>
      <c r="V301" s="207">
        <v>2.4</v>
      </c>
      <c r="W301" s="215" t="s">
        <v>38</v>
      </c>
    </row>
    <row r="302" spans="1:23">
      <c r="A302" s="195">
        <v>299</v>
      </c>
      <c r="B302" s="8">
        <f t="shared" si="27"/>
        <v>43356</v>
      </c>
      <c r="C302" s="199">
        <f t="shared" si="28"/>
        <v>0.0416666666666667</v>
      </c>
      <c r="D302" s="7" t="str">
        <f t="shared" si="24"/>
        <v>白班</v>
      </c>
      <c r="E302" s="196" t="str">
        <f t="shared" si="25"/>
        <v>甲</v>
      </c>
      <c r="F302" s="196">
        <f>SUMPRODUCT((考核汇总!$A$4:$A$1185=质量日常跟踪表!B302)*(考核汇总!$B$4:$B$1185=质量日常跟踪表!D302),考核汇总!$C$4:$C$1185)</f>
        <v>1</v>
      </c>
      <c r="G302" s="198">
        <f t="shared" si="29"/>
        <v>43356.4166666659</v>
      </c>
      <c r="H302" s="60" t="str">
        <f>IF($M302=H$2,MAX(H$4:H301)+1,"")</f>
        <v/>
      </c>
      <c r="I302" s="60" t="str">
        <f>IF($M302=I$2,MAX(I$4:I301)+1,"")</f>
        <v/>
      </c>
      <c r="J302" s="60" t="str">
        <f>IF($M302=J$2,MAX(J$4:J301)+1,"")</f>
        <v/>
      </c>
      <c r="K302" s="60" t="str">
        <f>IF($M302=K$2,MAX(K$4:K301)+1,"")</f>
        <v/>
      </c>
      <c r="L302" s="206"/>
      <c r="M302" s="206"/>
      <c r="N302" s="209"/>
      <c r="O302" s="209"/>
      <c r="P302" s="209"/>
      <c r="Q302" s="209"/>
      <c r="R302" s="209"/>
      <c r="S302" s="209"/>
      <c r="T302" s="209"/>
      <c r="U302" s="150" t="str">
        <f t="shared" si="30"/>
        <v/>
      </c>
      <c r="V302" s="207"/>
      <c r="W302" s="215"/>
    </row>
    <row r="303" spans="1:23">
      <c r="A303" s="195">
        <v>300</v>
      </c>
      <c r="B303" s="8">
        <f t="shared" si="27"/>
        <v>43356</v>
      </c>
      <c r="C303" s="199">
        <f t="shared" si="28"/>
        <v>0.0416666666666667</v>
      </c>
      <c r="D303" s="7" t="str">
        <f t="shared" si="24"/>
        <v>白班</v>
      </c>
      <c r="E303" s="196" t="str">
        <f t="shared" si="25"/>
        <v>甲</v>
      </c>
      <c r="F303" s="196">
        <f>SUMPRODUCT((考核汇总!$A$4:$A$1185=质量日常跟踪表!B303)*(考核汇总!$B$4:$B$1185=质量日常跟踪表!D303),考核汇总!$C$4:$C$1185)</f>
        <v>1</v>
      </c>
      <c r="G303" s="198">
        <f t="shared" si="29"/>
        <v>43356.4583333326</v>
      </c>
      <c r="H303" s="60" t="str">
        <f>IF($M303=H$2,MAX(H$4:H302)+1,"")</f>
        <v/>
      </c>
      <c r="I303" s="60" t="str">
        <f>IF($M303=I$2,MAX(I$4:I302)+1,"")</f>
        <v/>
      </c>
      <c r="J303" s="60" t="str">
        <f>IF($M303=J$2,MAX(J$4:J302)+1,"")</f>
        <v/>
      </c>
      <c r="K303" s="60" t="str">
        <f>IF($M303=K$2,MAX(K$4:K302)+1,"")</f>
        <v/>
      </c>
      <c r="L303" s="206"/>
      <c r="M303" s="206"/>
      <c r="N303" s="209"/>
      <c r="O303" s="209"/>
      <c r="P303" s="209"/>
      <c r="Q303" s="209"/>
      <c r="R303" s="209"/>
      <c r="S303" s="209"/>
      <c r="T303" s="209"/>
      <c r="U303" s="150" t="str">
        <f t="shared" si="30"/>
        <v/>
      </c>
      <c r="V303" s="207"/>
      <c r="W303" s="215"/>
    </row>
    <row r="304" spans="1:23">
      <c r="A304" s="195">
        <v>301</v>
      </c>
      <c r="B304" s="8">
        <f t="shared" si="27"/>
        <v>43356</v>
      </c>
      <c r="C304" s="199">
        <f t="shared" si="28"/>
        <v>0.0416666666666667</v>
      </c>
      <c r="D304" s="7" t="str">
        <f t="shared" si="24"/>
        <v>白班</v>
      </c>
      <c r="E304" s="196" t="str">
        <f t="shared" si="25"/>
        <v>甲</v>
      </c>
      <c r="F304" s="196">
        <f>SUMPRODUCT((考核汇总!$A$4:$A$1185=质量日常跟踪表!B304)*(考核汇总!$B$4:$B$1185=质量日常跟踪表!D304),考核汇总!$C$4:$C$1185)</f>
        <v>1</v>
      </c>
      <c r="G304" s="198">
        <f t="shared" si="29"/>
        <v>43356.4999999993</v>
      </c>
      <c r="H304" s="60" t="str">
        <f>IF($M304=H$2,MAX(H$4:H303)+1,"")</f>
        <v/>
      </c>
      <c r="I304" s="60" t="str">
        <f>IF($M304=I$2,MAX(I$4:I303)+1,"")</f>
        <v/>
      </c>
      <c r="J304" s="60" t="str">
        <f>IF($M304=J$2,MAX(J$4:J303)+1,"")</f>
        <v/>
      </c>
      <c r="K304" s="60" t="str">
        <f>IF($M304=K$2,MAX(K$4:K303)+1,"")</f>
        <v/>
      </c>
      <c r="L304" s="206"/>
      <c r="M304" s="206"/>
      <c r="N304" s="209"/>
      <c r="O304" s="209"/>
      <c r="P304" s="209"/>
      <c r="Q304" s="209"/>
      <c r="R304" s="209"/>
      <c r="S304" s="209"/>
      <c r="T304" s="209"/>
      <c r="U304" s="150" t="str">
        <f t="shared" si="30"/>
        <v/>
      </c>
      <c r="V304" s="207"/>
      <c r="W304" s="215"/>
    </row>
    <row r="305" spans="1:23">
      <c r="A305" s="195">
        <v>302</v>
      </c>
      <c r="B305" s="8">
        <f t="shared" si="27"/>
        <v>43356</v>
      </c>
      <c r="C305" s="199">
        <f t="shared" si="28"/>
        <v>0.0416666666666667</v>
      </c>
      <c r="D305" s="7" t="str">
        <f t="shared" si="24"/>
        <v>白班</v>
      </c>
      <c r="E305" s="196" t="str">
        <f t="shared" si="25"/>
        <v>甲</v>
      </c>
      <c r="F305" s="196">
        <f>SUMPRODUCT((考核汇总!$A$4:$A$1185=质量日常跟踪表!B305)*(考核汇总!$B$4:$B$1185=质量日常跟踪表!D305),考核汇总!$C$4:$C$1185)</f>
        <v>1</v>
      </c>
      <c r="G305" s="198">
        <f t="shared" si="29"/>
        <v>43356.5416666659</v>
      </c>
      <c r="H305" s="60" t="str">
        <f>IF($M305=H$2,MAX(H$4:H304)+1,"")</f>
        <v/>
      </c>
      <c r="I305" s="60" t="str">
        <f>IF($M305=I$2,MAX(I$4:I304)+1,"")</f>
        <v/>
      </c>
      <c r="J305" s="60" t="str">
        <f>IF($M305=J$2,MAX(J$4:J304)+1,"")</f>
        <v/>
      </c>
      <c r="K305" s="60" t="str">
        <f>IF($M305=K$2,MAX(K$4:K304)+1,"")</f>
        <v/>
      </c>
      <c r="L305" s="206"/>
      <c r="M305" s="206"/>
      <c r="N305" s="209"/>
      <c r="O305" s="209"/>
      <c r="P305" s="209"/>
      <c r="Q305" s="209"/>
      <c r="R305" s="209"/>
      <c r="S305" s="209"/>
      <c r="T305" s="209"/>
      <c r="U305" s="150" t="str">
        <f t="shared" si="30"/>
        <v/>
      </c>
      <c r="V305" s="207"/>
      <c r="W305" s="215"/>
    </row>
    <row r="306" spans="1:23">
      <c r="A306" s="195">
        <v>303</v>
      </c>
      <c r="B306" s="8">
        <f t="shared" si="27"/>
        <v>43356</v>
      </c>
      <c r="C306" s="199">
        <f t="shared" si="28"/>
        <v>0.0416666666666667</v>
      </c>
      <c r="D306" s="7" t="str">
        <f t="shared" si="24"/>
        <v>白班</v>
      </c>
      <c r="E306" s="196" t="str">
        <f t="shared" si="25"/>
        <v>甲</v>
      </c>
      <c r="F306" s="196">
        <f>SUMPRODUCT((考核汇总!$A$4:$A$1185=质量日常跟踪表!B306)*(考核汇总!$B$4:$B$1185=质量日常跟踪表!D306),考核汇总!$C$4:$C$1185)</f>
        <v>1</v>
      </c>
      <c r="G306" s="198">
        <f t="shared" si="29"/>
        <v>43356.5833333326</v>
      </c>
      <c r="H306" s="60" t="str">
        <f>IF($M306=H$2,MAX(H$4:H305)+1,"")</f>
        <v/>
      </c>
      <c r="I306" s="60" t="str">
        <f>IF($M306=I$2,MAX(I$4:I305)+1,"")</f>
        <v/>
      </c>
      <c r="J306" s="60" t="str">
        <f>IF($M306=J$2,MAX(J$4:J305)+1,"")</f>
        <v/>
      </c>
      <c r="K306" s="60" t="str">
        <f>IF($M306=K$2,MAX(K$4:K305)+1,"")</f>
        <v/>
      </c>
      <c r="L306" s="206"/>
      <c r="M306" s="206"/>
      <c r="N306" s="209"/>
      <c r="O306" s="209"/>
      <c r="P306" s="209"/>
      <c r="Q306" s="209"/>
      <c r="R306" s="209"/>
      <c r="S306" s="209"/>
      <c r="T306" s="209"/>
      <c r="U306" s="150" t="str">
        <f t="shared" si="30"/>
        <v/>
      </c>
      <c r="V306" s="207"/>
      <c r="W306" s="215"/>
    </row>
    <row r="307" spans="1:23">
      <c r="A307" s="195">
        <v>304</v>
      </c>
      <c r="B307" s="8">
        <f t="shared" si="27"/>
        <v>43356</v>
      </c>
      <c r="C307" s="199">
        <f t="shared" si="28"/>
        <v>0.0416666666666667</v>
      </c>
      <c r="D307" s="7" t="str">
        <f t="shared" si="24"/>
        <v>白班</v>
      </c>
      <c r="E307" s="196" t="str">
        <f t="shared" si="25"/>
        <v>甲</v>
      </c>
      <c r="F307" s="196">
        <f>SUMPRODUCT((考核汇总!$A$4:$A$1185=质量日常跟踪表!B307)*(考核汇总!$B$4:$B$1185=质量日常跟踪表!D307),考核汇总!$C$4:$C$1185)</f>
        <v>1</v>
      </c>
      <c r="G307" s="198">
        <f t="shared" si="29"/>
        <v>43356.6249999993</v>
      </c>
      <c r="H307" s="60" t="str">
        <f>IF($M307=H$2,MAX(H$4:H306)+1,"")</f>
        <v/>
      </c>
      <c r="I307" s="60" t="str">
        <f>IF($M307=I$2,MAX(I$4:I306)+1,"")</f>
        <v/>
      </c>
      <c r="J307" s="60" t="str">
        <f>IF($M307=J$2,MAX(J$4:J306)+1,"")</f>
        <v/>
      </c>
      <c r="K307" s="60" t="str">
        <f>IF($M307=K$2,MAX(K$4:K306)+1,"")</f>
        <v/>
      </c>
      <c r="L307" s="206"/>
      <c r="M307" s="206"/>
      <c r="N307" s="209"/>
      <c r="O307" s="209"/>
      <c r="P307" s="209"/>
      <c r="Q307" s="209"/>
      <c r="R307" s="209"/>
      <c r="S307" s="209"/>
      <c r="T307" s="209"/>
      <c r="U307" s="150" t="str">
        <f t="shared" si="30"/>
        <v/>
      </c>
      <c r="V307" s="207"/>
      <c r="W307" s="215"/>
    </row>
    <row r="308" spans="1:23">
      <c r="A308" s="195">
        <v>305</v>
      </c>
      <c r="B308" s="8">
        <f t="shared" si="27"/>
        <v>43356</v>
      </c>
      <c r="C308" s="199">
        <f t="shared" si="28"/>
        <v>0.0416666666666667</v>
      </c>
      <c r="D308" s="7" t="str">
        <f t="shared" si="24"/>
        <v>中班</v>
      </c>
      <c r="E308" s="196" t="str">
        <f t="shared" si="25"/>
        <v>乙</v>
      </c>
      <c r="F308" s="196">
        <f>SUMPRODUCT((考核汇总!$A$4:$A$1185=质量日常跟踪表!B308)*(考核汇总!$B$4:$B$1185=质量日常跟踪表!D308),考核汇总!$C$4:$C$1185)</f>
        <v>2</v>
      </c>
      <c r="G308" s="198">
        <f t="shared" si="29"/>
        <v>43356.6666666659</v>
      </c>
      <c r="H308" s="60" t="str">
        <f>IF($M308=H$2,MAX(H$4:H307)+1,"")</f>
        <v/>
      </c>
      <c r="I308" s="60" t="str">
        <f>IF($M308=I$2,MAX(I$4:I307)+1,"")</f>
        <v/>
      </c>
      <c r="J308" s="60" t="str">
        <f>IF($M308=J$2,MAX(J$4:J307)+1,"")</f>
        <v/>
      </c>
      <c r="K308" s="60" t="str">
        <f>IF($M308=K$2,MAX(K$4:K307)+1,"")</f>
        <v/>
      </c>
      <c r="L308" s="206"/>
      <c r="M308" s="206"/>
      <c r="N308" s="209"/>
      <c r="O308" s="209"/>
      <c r="P308" s="209"/>
      <c r="Q308" s="209"/>
      <c r="R308" s="209"/>
      <c r="S308" s="209"/>
      <c r="T308" s="209"/>
      <c r="U308" s="150" t="str">
        <f t="shared" si="30"/>
        <v/>
      </c>
      <c r="V308" s="207"/>
      <c r="W308" s="215"/>
    </row>
    <row r="309" spans="1:23">
      <c r="A309" s="195">
        <v>306</v>
      </c>
      <c r="B309" s="8">
        <f t="shared" si="27"/>
        <v>43356</v>
      </c>
      <c r="C309" s="199">
        <f t="shared" si="28"/>
        <v>0.0416666666666667</v>
      </c>
      <c r="D309" s="7" t="str">
        <f t="shared" si="24"/>
        <v>中班</v>
      </c>
      <c r="E309" s="196" t="str">
        <f t="shared" si="25"/>
        <v>乙</v>
      </c>
      <c r="F309" s="196">
        <f>SUMPRODUCT((考核汇总!$A$4:$A$1185=质量日常跟踪表!B309)*(考核汇总!$B$4:$B$1185=质量日常跟踪表!D309),考核汇总!$C$4:$C$1185)</f>
        <v>2</v>
      </c>
      <c r="G309" s="198">
        <f t="shared" si="29"/>
        <v>43356.7083333326</v>
      </c>
      <c r="H309" s="60" t="str">
        <f>IF($M309=H$2,MAX(H$4:H308)+1,"")</f>
        <v/>
      </c>
      <c r="I309" s="60" t="str">
        <f>IF($M309=I$2,MAX(I$4:I308)+1,"")</f>
        <v/>
      </c>
      <c r="J309" s="60" t="str">
        <f>IF($M309=J$2,MAX(J$4:J308)+1,"")</f>
        <v/>
      </c>
      <c r="K309" s="60" t="str">
        <f>IF($M309=K$2,MAX(K$4:K308)+1,"")</f>
        <v/>
      </c>
      <c r="L309" s="206"/>
      <c r="M309" s="206"/>
      <c r="N309" s="209"/>
      <c r="O309" s="209"/>
      <c r="P309" s="209"/>
      <c r="Q309" s="209"/>
      <c r="R309" s="209"/>
      <c r="S309" s="209"/>
      <c r="T309" s="209"/>
      <c r="U309" s="150" t="str">
        <f t="shared" si="30"/>
        <v/>
      </c>
      <c r="V309" s="207"/>
      <c r="W309" s="215"/>
    </row>
    <row r="310" spans="1:23">
      <c r="A310" s="195">
        <v>307</v>
      </c>
      <c r="B310" s="8">
        <f t="shared" si="27"/>
        <v>43356</v>
      </c>
      <c r="C310" s="199">
        <f t="shared" si="28"/>
        <v>0.0416666666666667</v>
      </c>
      <c r="D310" s="7" t="str">
        <f t="shared" si="24"/>
        <v>中班</v>
      </c>
      <c r="E310" s="196" t="str">
        <f t="shared" si="25"/>
        <v>乙</v>
      </c>
      <c r="F310" s="196">
        <f>SUMPRODUCT((考核汇总!$A$4:$A$1185=质量日常跟踪表!B310)*(考核汇总!$B$4:$B$1185=质量日常跟踪表!D310),考核汇总!$C$4:$C$1185)</f>
        <v>2</v>
      </c>
      <c r="G310" s="198">
        <f t="shared" si="29"/>
        <v>43356.7499999993</v>
      </c>
      <c r="H310" s="60" t="str">
        <f>IF($M310=H$2,MAX(H$4:H309)+1,"")</f>
        <v/>
      </c>
      <c r="I310" s="60" t="str">
        <f>IF($M310=I$2,MAX(I$4:I309)+1,"")</f>
        <v/>
      </c>
      <c r="J310" s="60" t="str">
        <f>IF($M310=J$2,MAX(J$4:J309)+1,"")</f>
        <v/>
      </c>
      <c r="K310" s="60" t="str">
        <f>IF($M310=K$2,MAX(K$4:K309)+1,"")</f>
        <v/>
      </c>
      <c r="L310" s="206"/>
      <c r="M310" s="206"/>
      <c r="N310" s="209"/>
      <c r="O310" s="209"/>
      <c r="P310" s="209"/>
      <c r="Q310" s="209"/>
      <c r="R310" s="209"/>
      <c r="S310" s="209"/>
      <c r="T310" s="209"/>
      <c r="U310" s="150" t="str">
        <f t="shared" si="30"/>
        <v/>
      </c>
      <c r="V310" s="207"/>
      <c r="W310" s="215"/>
    </row>
    <row r="311" spans="1:23">
      <c r="A311" s="195">
        <v>308</v>
      </c>
      <c r="B311" s="8">
        <f t="shared" si="27"/>
        <v>43356</v>
      </c>
      <c r="C311" s="199">
        <f t="shared" si="28"/>
        <v>0.0416666666666667</v>
      </c>
      <c r="D311" s="7" t="str">
        <f t="shared" si="24"/>
        <v>中班</v>
      </c>
      <c r="E311" s="196" t="str">
        <f t="shared" si="25"/>
        <v>乙</v>
      </c>
      <c r="F311" s="196">
        <f>SUMPRODUCT((考核汇总!$A$4:$A$1185=质量日常跟踪表!B311)*(考核汇总!$B$4:$B$1185=质量日常跟踪表!D311),考核汇总!$C$4:$C$1185)</f>
        <v>2</v>
      </c>
      <c r="G311" s="198">
        <f t="shared" si="29"/>
        <v>43356.7916666659</v>
      </c>
      <c r="H311" s="60" t="str">
        <f>IF($M311=H$2,MAX(H$4:H310)+1,"")</f>
        <v/>
      </c>
      <c r="I311" s="60" t="str">
        <f>IF($M311=I$2,MAX(I$4:I310)+1,"")</f>
        <v/>
      </c>
      <c r="J311" s="60" t="str">
        <f>IF($M311=J$2,MAX(J$4:J310)+1,"")</f>
        <v/>
      </c>
      <c r="K311" s="60" t="str">
        <f>IF($M311=K$2,MAX(K$4:K310)+1,"")</f>
        <v/>
      </c>
      <c r="L311" s="206"/>
      <c r="M311" s="206"/>
      <c r="N311" s="209"/>
      <c r="O311" s="209"/>
      <c r="P311" s="209"/>
      <c r="Q311" s="209"/>
      <c r="R311" s="209"/>
      <c r="S311" s="209"/>
      <c r="T311" s="209"/>
      <c r="U311" s="150" t="str">
        <f t="shared" si="30"/>
        <v/>
      </c>
      <c r="V311" s="207"/>
      <c r="W311" s="215"/>
    </row>
    <row r="312" spans="1:23">
      <c r="A312" s="195">
        <v>309</v>
      </c>
      <c r="B312" s="8">
        <f t="shared" si="27"/>
        <v>43356</v>
      </c>
      <c r="C312" s="199">
        <f t="shared" si="28"/>
        <v>0.0416666666666667</v>
      </c>
      <c r="D312" s="7" t="str">
        <f t="shared" si="24"/>
        <v>中班</v>
      </c>
      <c r="E312" s="196" t="str">
        <f t="shared" si="25"/>
        <v>乙</v>
      </c>
      <c r="F312" s="196">
        <f>SUMPRODUCT((考核汇总!$A$4:$A$1185=质量日常跟踪表!B312)*(考核汇总!$B$4:$B$1185=质量日常跟踪表!D312),考核汇总!$C$4:$C$1185)</f>
        <v>2</v>
      </c>
      <c r="G312" s="198">
        <f t="shared" si="29"/>
        <v>43356.8333333326</v>
      </c>
      <c r="H312" s="60" t="str">
        <f>IF($M312=H$2,MAX(H$4:H311)+1,"")</f>
        <v/>
      </c>
      <c r="I312" s="60" t="str">
        <f>IF($M312=I$2,MAX(I$4:I311)+1,"")</f>
        <v/>
      </c>
      <c r="J312" s="60" t="str">
        <f>IF($M312=J$2,MAX(J$4:J311)+1,"")</f>
        <v/>
      </c>
      <c r="K312" s="60" t="str">
        <f>IF($M312=K$2,MAX(K$4:K311)+1,"")</f>
        <v/>
      </c>
      <c r="L312" s="206"/>
      <c r="M312" s="206"/>
      <c r="N312" s="209"/>
      <c r="O312" s="209"/>
      <c r="P312" s="209"/>
      <c r="Q312" s="209"/>
      <c r="R312" s="209"/>
      <c r="S312" s="209"/>
      <c r="T312" s="209"/>
      <c r="U312" s="150" t="str">
        <f t="shared" si="30"/>
        <v/>
      </c>
      <c r="V312" s="207"/>
      <c r="W312" s="215"/>
    </row>
    <row r="313" spans="1:23">
      <c r="A313" s="195">
        <v>310</v>
      </c>
      <c r="B313" s="8">
        <f t="shared" si="27"/>
        <v>43356</v>
      </c>
      <c r="C313" s="199">
        <f t="shared" si="28"/>
        <v>0.0416666666666667</v>
      </c>
      <c r="D313" s="7" t="str">
        <f t="shared" si="24"/>
        <v>中班</v>
      </c>
      <c r="E313" s="196" t="str">
        <f t="shared" si="25"/>
        <v>乙</v>
      </c>
      <c r="F313" s="196">
        <f>SUMPRODUCT((考核汇总!$A$4:$A$1185=质量日常跟踪表!B313)*(考核汇总!$B$4:$B$1185=质量日常跟踪表!D313),考核汇总!$C$4:$C$1185)</f>
        <v>2</v>
      </c>
      <c r="G313" s="198">
        <f t="shared" si="29"/>
        <v>43356.8749999993</v>
      </c>
      <c r="H313" s="60" t="str">
        <f>IF($M313=H$2,MAX(H$4:H312)+1,"")</f>
        <v/>
      </c>
      <c r="I313" s="60" t="str">
        <f>IF($M313=I$2,MAX(I$4:I312)+1,"")</f>
        <v/>
      </c>
      <c r="J313" s="60" t="str">
        <f>IF($M313=J$2,MAX(J$4:J312)+1,"")</f>
        <v/>
      </c>
      <c r="K313" s="60" t="str">
        <f>IF($M313=K$2,MAX(K$4:K312)+1,"")</f>
        <v/>
      </c>
      <c r="L313" s="206"/>
      <c r="M313" s="206"/>
      <c r="N313" s="209"/>
      <c r="O313" s="209"/>
      <c r="P313" s="209"/>
      <c r="Q313" s="209"/>
      <c r="R313" s="209"/>
      <c r="S313" s="209"/>
      <c r="T313" s="209"/>
      <c r="U313" s="150" t="str">
        <f t="shared" si="30"/>
        <v/>
      </c>
      <c r="V313" s="207"/>
      <c r="W313" s="215"/>
    </row>
    <row r="314" spans="1:23">
      <c r="A314" s="195">
        <v>311</v>
      </c>
      <c r="B314" s="8">
        <f t="shared" si="27"/>
        <v>43356</v>
      </c>
      <c r="C314" s="199">
        <f t="shared" si="28"/>
        <v>0.0416666666666667</v>
      </c>
      <c r="D314" s="7" t="str">
        <f t="shared" si="24"/>
        <v>中班</v>
      </c>
      <c r="E314" s="196" t="str">
        <f t="shared" si="25"/>
        <v>乙</v>
      </c>
      <c r="F314" s="196">
        <f>SUMPRODUCT((考核汇总!$A$4:$A$1185=质量日常跟踪表!B314)*(考核汇总!$B$4:$B$1185=质量日常跟踪表!D314),考核汇总!$C$4:$C$1185)</f>
        <v>2</v>
      </c>
      <c r="G314" s="198">
        <f t="shared" si="29"/>
        <v>43356.9166666659</v>
      </c>
      <c r="H314" s="60" t="str">
        <f>IF($M314=H$2,MAX(H$4:H313)+1,"")</f>
        <v/>
      </c>
      <c r="I314" s="60" t="str">
        <f>IF($M314=I$2,MAX(I$4:I313)+1,"")</f>
        <v/>
      </c>
      <c r="J314" s="60" t="str">
        <f>IF($M314=J$2,MAX(J$4:J313)+1,"")</f>
        <v/>
      </c>
      <c r="K314" s="60" t="str">
        <f>IF($M314=K$2,MAX(K$4:K313)+1,"")</f>
        <v/>
      </c>
      <c r="L314" s="206"/>
      <c r="M314" s="206"/>
      <c r="N314" s="209"/>
      <c r="O314" s="209"/>
      <c r="P314" s="209"/>
      <c r="Q314" s="209"/>
      <c r="R314" s="209"/>
      <c r="S314" s="209"/>
      <c r="T314" s="209"/>
      <c r="U314" s="150" t="str">
        <f t="shared" si="30"/>
        <v/>
      </c>
      <c r="V314" s="207"/>
      <c r="W314" s="215"/>
    </row>
    <row r="315" spans="1:23">
      <c r="A315" s="195">
        <v>312</v>
      </c>
      <c r="B315" s="8">
        <f t="shared" si="27"/>
        <v>43356</v>
      </c>
      <c r="C315" s="199">
        <f t="shared" si="28"/>
        <v>0.0416666666666667</v>
      </c>
      <c r="D315" s="7" t="str">
        <f t="shared" si="24"/>
        <v>中班</v>
      </c>
      <c r="E315" s="196" t="str">
        <f t="shared" si="25"/>
        <v>乙</v>
      </c>
      <c r="F315" s="196">
        <f>SUMPRODUCT((考核汇总!$A$4:$A$1185=质量日常跟踪表!B315)*(考核汇总!$B$4:$B$1185=质量日常跟踪表!D315),考核汇总!$C$4:$C$1185)</f>
        <v>2</v>
      </c>
      <c r="G315" s="198">
        <f t="shared" si="29"/>
        <v>43356.9583333326</v>
      </c>
      <c r="H315" s="60" t="str">
        <f>IF($M315=H$2,MAX(H$4:H314)+1,"")</f>
        <v/>
      </c>
      <c r="I315" s="60" t="str">
        <f>IF($M315=I$2,MAX(I$4:I314)+1,"")</f>
        <v/>
      </c>
      <c r="J315" s="60" t="str">
        <f>IF($M315=J$2,MAX(J$4:J314)+1,"")</f>
        <v/>
      </c>
      <c r="K315" s="60" t="str">
        <f>IF($M315=K$2,MAX(K$4:K314)+1,"")</f>
        <v/>
      </c>
      <c r="L315" s="206"/>
      <c r="M315" s="206"/>
      <c r="N315" s="209"/>
      <c r="O315" s="209"/>
      <c r="P315" s="209"/>
      <c r="Q315" s="209"/>
      <c r="R315" s="209"/>
      <c r="S315" s="209"/>
      <c r="T315" s="209"/>
      <c r="U315" s="150" t="str">
        <f t="shared" si="30"/>
        <v/>
      </c>
      <c r="V315" s="207"/>
      <c r="W315" s="215"/>
    </row>
    <row r="316" spans="1:23">
      <c r="A316" s="195">
        <v>313</v>
      </c>
      <c r="B316" s="8">
        <f t="shared" si="27"/>
        <v>43357</v>
      </c>
      <c r="C316" s="199">
        <f t="shared" si="28"/>
        <v>0.0416666666666667</v>
      </c>
      <c r="D316" s="7" t="str">
        <f t="shared" si="24"/>
        <v>夜班</v>
      </c>
      <c r="E316" s="196" t="str">
        <f t="shared" si="25"/>
        <v>丙</v>
      </c>
      <c r="F316" s="196">
        <f>SUMPRODUCT((考核汇总!$A$4:$A$1185=质量日常跟踪表!B316)*(考核汇总!$B$4:$B$1185=质量日常跟踪表!D316),考核汇总!$C$4:$C$1185)</f>
        <v>3</v>
      </c>
      <c r="G316" s="198">
        <f t="shared" si="29"/>
        <v>43356.9999999992</v>
      </c>
      <c r="H316" s="60">
        <f>IF($M316=H$2,MAX(H$4:H315)+1,"")</f>
        <v>23</v>
      </c>
      <c r="I316" s="60" t="str">
        <f>IF($M316=I$2,MAX(I$4:I315)+1,"")</f>
        <v/>
      </c>
      <c r="J316" s="60" t="str">
        <f>IF($M316=J$2,MAX(J$4:J315)+1,"")</f>
        <v/>
      </c>
      <c r="K316" s="60" t="str">
        <f>IF($M316=K$2,MAX(K$4:K315)+1,"")</f>
        <v/>
      </c>
      <c r="L316" s="206">
        <v>0.354166666666667</v>
      </c>
      <c r="M316" s="206" t="s">
        <v>8</v>
      </c>
      <c r="N316" s="209">
        <v>6</v>
      </c>
      <c r="O316" s="209">
        <v>14.78</v>
      </c>
      <c r="P316" s="209">
        <v>2.03</v>
      </c>
      <c r="Q316" s="209">
        <v>20.02</v>
      </c>
      <c r="R316" s="209">
        <v>14.03</v>
      </c>
      <c r="S316" s="209">
        <v>22.48</v>
      </c>
      <c r="T316" s="209">
        <v>20.66</v>
      </c>
      <c r="U316" s="150">
        <f t="shared" si="30"/>
        <v>1.472185</v>
      </c>
      <c r="V316" s="207">
        <v>6.6</v>
      </c>
      <c r="W316" s="215"/>
    </row>
    <row r="317" spans="1:23">
      <c r="A317" s="195">
        <v>314</v>
      </c>
      <c r="B317" s="8">
        <f t="shared" si="27"/>
        <v>43357</v>
      </c>
      <c r="C317" s="199">
        <f t="shared" si="28"/>
        <v>0.0416666666666667</v>
      </c>
      <c r="D317" s="7" t="str">
        <f t="shared" si="24"/>
        <v>夜班</v>
      </c>
      <c r="E317" s="196" t="str">
        <f t="shared" si="25"/>
        <v>丙</v>
      </c>
      <c r="F317" s="196">
        <f>SUMPRODUCT((考核汇总!$A$4:$A$1185=质量日常跟踪表!B317)*(考核汇总!$B$4:$B$1185=质量日常跟踪表!D317),考核汇总!$C$4:$C$1185)</f>
        <v>3</v>
      </c>
      <c r="G317" s="198">
        <f t="shared" si="29"/>
        <v>43357.0416666659</v>
      </c>
      <c r="H317" s="60" t="str">
        <f>IF($M317=H$2,MAX(H$4:H316)+1,"")</f>
        <v/>
      </c>
      <c r="I317" s="60">
        <f>IF($M317=I$2,MAX(I$4:I316)+1,"")</f>
        <v>23</v>
      </c>
      <c r="J317" s="60" t="str">
        <f>IF($M317=J$2,MAX(J$4:J316)+1,"")</f>
        <v/>
      </c>
      <c r="K317" s="60" t="str">
        <f>IF($M317=K$2,MAX(K$4:K316)+1,"")</f>
        <v/>
      </c>
      <c r="L317" s="206">
        <v>0.354166666666667</v>
      </c>
      <c r="M317" s="206" t="s">
        <v>9</v>
      </c>
      <c r="N317" s="209">
        <v>7.52</v>
      </c>
      <c r="O317" s="209">
        <v>16.54</v>
      </c>
      <c r="P317" s="209">
        <v>2.26</v>
      </c>
      <c r="Q317" s="209">
        <v>21.8</v>
      </c>
      <c r="R317" s="209">
        <v>14.5</v>
      </c>
      <c r="S317" s="209">
        <v>19.98</v>
      </c>
      <c r="T317" s="209">
        <v>17.4</v>
      </c>
      <c r="U317" s="150">
        <f t="shared" si="30"/>
        <v>1.638285</v>
      </c>
      <c r="V317" s="207">
        <v>6.9</v>
      </c>
      <c r="W317" s="215"/>
    </row>
    <row r="318" spans="1:23">
      <c r="A318" s="195">
        <v>315</v>
      </c>
      <c r="B318" s="8">
        <f t="shared" si="27"/>
        <v>43357</v>
      </c>
      <c r="C318" s="199">
        <f t="shared" si="28"/>
        <v>0.0416666666666667</v>
      </c>
      <c r="D318" s="7" t="str">
        <f t="shared" si="24"/>
        <v>夜班</v>
      </c>
      <c r="E318" s="196" t="str">
        <f t="shared" si="25"/>
        <v>丙</v>
      </c>
      <c r="F318" s="196">
        <f>SUMPRODUCT((考核汇总!$A$4:$A$1185=质量日常跟踪表!B318)*(考核汇总!$B$4:$B$1185=质量日常跟踪表!D318),考核汇总!$C$4:$C$1185)</f>
        <v>3</v>
      </c>
      <c r="G318" s="198">
        <f t="shared" si="29"/>
        <v>43357.0833333326</v>
      </c>
      <c r="H318" s="60" t="str">
        <f>IF($M318=H$2,MAX(H$4:H317)+1,"")</f>
        <v/>
      </c>
      <c r="I318" s="60" t="str">
        <f>IF($M318=I$2,MAX(I$4:I317)+1,"")</f>
        <v/>
      </c>
      <c r="J318" s="60" t="str">
        <f>IF($M318=J$2,MAX(J$4:J317)+1,"")</f>
        <v/>
      </c>
      <c r="K318" s="60" t="str">
        <f>IF($M318=K$2,MAX(K$4:K317)+1,"")</f>
        <v/>
      </c>
      <c r="L318" s="206"/>
      <c r="M318" s="206"/>
      <c r="N318" s="209"/>
      <c r="O318" s="209"/>
      <c r="P318" s="209"/>
      <c r="Q318" s="209"/>
      <c r="R318" s="209"/>
      <c r="S318" s="209"/>
      <c r="T318" s="209"/>
      <c r="U318" s="150" t="str">
        <f t="shared" si="30"/>
        <v/>
      </c>
      <c r="V318" s="207"/>
      <c r="W318" s="215"/>
    </row>
    <row r="319" spans="1:23">
      <c r="A319" s="195">
        <v>316</v>
      </c>
      <c r="B319" s="8">
        <f t="shared" si="27"/>
        <v>43357</v>
      </c>
      <c r="C319" s="199">
        <f t="shared" si="28"/>
        <v>0.0416666666666667</v>
      </c>
      <c r="D319" s="7" t="str">
        <f t="shared" si="24"/>
        <v>夜班</v>
      </c>
      <c r="E319" s="196" t="str">
        <f t="shared" si="25"/>
        <v>丙</v>
      </c>
      <c r="F319" s="196">
        <f>SUMPRODUCT((考核汇总!$A$4:$A$1185=质量日常跟踪表!B319)*(考核汇总!$B$4:$B$1185=质量日常跟踪表!D319),考核汇总!$C$4:$C$1185)</f>
        <v>3</v>
      </c>
      <c r="G319" s="198">
        <f t="shared" si="29"/>
        <v>43357.1249999992</v>
      </c>
      <c r="H319" s="60" t="str">
        <f>IF($M319=H$2,MAX(H$4:H318)+1,"")</f>
        <v/>
      </c>
      <c r="I319" s="60" t="str">
        <f>IF($M319=I$2,MAX(I$4:I318)+1,"")</f>
        <v/>
      </c>
      <c r="J319" s="60" t="str">
        <f>IF($M319=J$2,MAX(J$4:J318)+1,"")</f>
        <v/>
      </c>
      <c r="K319" s="60" t="str">
        <f>IF($M319=K$2,MAX(K$4:K318)+1,"")</f>
        <v/>
      </c>
      <c r="L319" s="206"/>
      <c r="M319" s="206"/>
      <c r="N319" s="209"/>
      <c r="O319" s="209"/>
      <c r="P319" s="209"/>
      <c r="Q319" s="209"/>
      <c r="R319" s="209"/>
      <c r="S319" s="209"/>
      <c r="T319" s="209"/>
      <c r="U319" s="150" t="str">
        <f t="shared" si="30"/>
        <v/>
      </c>
      <c r="V319" s="207"/>
      <c r="W319" s="215"/>
    </row>
    <row r="320" spans="1:23">
      <c r="A320" s="195">
        <v>317</v>
      </c>
      <c r="B320" s="8">
        <f t="shared" si="27"/>
        <v>43357</v>
      </c>
      <c r="C320" s="199">
        <f t="shared" si="28"/>
        <v>0.0416666666666667</v>
      </c>
      <c r="D320" s="7" t="str">
        <f t="shared" si="24"/>
        <v>夜班</v>
      </c>
      <c r="E320" s="196" t="str">
        <f t="shared" si="25"/>
        <v>丙</v>
      </c>
      <c r="F320" s="196">
        <f>SUMPRODUCT((考核汇总!$A$4:$A$1185=质量日常跟踪表!B320)*(考核汇总!$B$4:$B$1185=质量日常跟踪表!D320),考核汇总!$C$4:$C$1185)</f>
        <v>3</v>
      </c>
      <c r="G320" s="198">
        <f t="shared" si="29"/>
        <v>43357.1666666659</v>
      </c>
      <c r="H320" s="60" t="str">
        <f>IF($M320=H$2,MAX(H$4:H319)+1,"")</f>
        <v/>
      </c>
      <c r="I320" s="60" t="str">
        <f>IF($M320=I$2,MAX(I$4:I319)+1,"")</f>
        <v/>
      </c>
      <c r="J320" s="60" t="str">
        <f>IF($M320=J$2,MAX(J$4:J319)+1,"")</f>
        <v/>
      </c>
      <c r="K320" s="60" t="str">
        <f>IF($M320=K$2,MAX(K$4:K319)+1,"")</f>
        <v/>
      </c>
      <c r="L320" s="206"/>
      <c r="M320" s="206"/>
      <c r="N320" s="209"/>
      <c r="O320" s="209"/>
      <c r="P320" s="209"/>
      <c r="Q320" s="209"/>
      <c r="R320" s="209"/>
      <c r="S320" s="209"/>
      <c r="T320" s="209"/>
      <c r="U320" s="150" t="str">
        <f t="shared" si="30"/>
        <v/>
      </c>
      <c r="V320" s="207"/>
      <c r="W320" s="215"/>
    </row>
    <row r="321" spans="1:23">
      <c r="A321" s="195">
        <v>318</v>
      </c>
      <c r="B321" s="8">
        <f t="shared" si="27"/>
        <v>43357</v>
      </c>
      <c r="C321" s="199">
        <f t="shared" si="28"/>
        <v>0.0416666666666667</v>
      </c>
      <c r="D321" s="7" t="str">
        <f t="shared" si="24"/>
        <v>夜班</v>
      </c>
      <c r="E321" s="196" t="str">
        <f t="shared" si="25"/>
        <v>丙</v>
      </c>
      <c r="F321" s="196">
        <f>SUMPRODUCT((考核汇总!$A$4:$A$1185=质量日常跟踪表!B321)*(考核汇总!$B$4:$B$1185=质量日常跟踪表!D321),考核汇总!$C$4:$C$1185)</f>
        <v>3</v>
      </c>
      <c r="G321" s="198">
        <f t="shared" si="29"/>
        <v>43357.2083333326</v>
      </c>
      <c r="H321" s="60" t="str">
        <f>IF($M321=H$2,MAX(H$4:H320)+1,"")</f>
        <v/>
      </c>
      <c r="I321" s="60" t="str">
        <f>IF($M321=I$2,MAX(I$4:I320)+1,"")</f>
        <v/>
      </c>
      <c r="J321" s="60" t="str">
        <f>IF($M321=J$2,MAX(J$4:J320)+1,"")</f>
        <v/>
      </c>
      <c r="K321" s="60" t="str">
        <f>IF($M321=K$2,MAX(K$4:K320)+1,"")</f>
        <v/>
      </c>
      <c r="L321" s="206"/>
      <c r="M321" s="206"/>
      <c r="N321" s="209"/>
      <c r="O321" s="209"/>
      <c r="P321" s="209"/>
      <c r="Q321" s="209"/>
      <c r="R321" s="209"/>
      <c r="S321" s="209"/>
      <c r="T321" s="209"/>
      <c r="U321" s="150" t="str">
        <f t="shared" si="30"/>
        <v/>
      </c>
      <c r="V321" s="207"/>
      <c r="W321" s="215"/>
    </row>
    <row r="322" spans="1:23">
      <c r="A322" s="195">
        <v>319</v>
      </c>
      <c r="B322" s="8">
        <f t="shared" si="27"/>
        <v>43357</v>
      </c>
      <c r="C322" s="199">
        <f t="shared" si="28"/>
        <v>0.0416666666666667</v>
      </c>
      <c r="D322" s="7" t="str">
        <f t="shared" si="24"/>
        <v>夜班</v>
      </c>
      <c r="E322" s="196" t="str">
        <f t="shared" si="25"/>
        <v>丙</v>
      </c>
      <c r="F322" s="196">
        <f>SUMPRODUCT((考核汇总!$A$4:$A$1185=质量日常跟踪表!B322)*(考核汇总!$B$4:$B$1185=质量日常跟踪表!D322),考核汇总!$C$4:$C$1185)</f>
        <v>3</v>
      </c>
      <c r="G322" s="198">
        <f t="shared" si="29"/>
        <v>43357.2499999992</v>
      </c>
      <c r="H322" s="60" t="str">
        <f>IF($M322=H$2,MAX(H$4:H321)+1,"")</f>
        <v/>
      </c>
      <c r="I322" s="60" t="str">
        <f>IF($M322=I$2,MAX(I$4:I321)+1,"")</f>
        <v/>
      </c>
      <c r="J322" s="60" t="str">
        <f>IF($M322=J$2,MAX(J$4:J321)+1,"")</f>
        <v/>
      </c>
      <c r="K322" s="60" t="str">
        <f>IF($M322=K$2,MAX(K$4:K321)+1,"")</f>
        <v/>
      </c>
      <c r="L322" s="206"/>
      <c r="M322" s="206"/>
      <c r="N322" s="209"/>
      <c r="O322" s="209"/>
      <c r="P322" s="209"/>
      <c r="Q322" s="209"/>
      <c r="R322" s="209"/>
      <c r="S322" s="209"/>
      <c r="T322" s="209"/>
      <c r="U322" s="150" t="str">
        <f t="shared" si="30"/>
        <v/>
      </c>
      <c r="V322" s="207"/>
      <c r="W322" s="215"/>
    </row>
    <row r="323" spans="1:23">
      <c r="A323" s="195">
        <v>320</v>
      </c>
      <c r="B323" s="8">
        <f t="shared" si="27"/>
        <v>43357</v>
      </c>
      <c r="C323" s="199">
        <f t="shared" si="28"/>
        <v>0.0416666666666667</v>
      </c>
      <c r="D323" s="7" t="str">
        <f t="shared" si="24"/>
        <v>夜班</v>
      </c>
      <c r="E323" s="196" t="str">
        <f t="shared" si="25"/>
        <v>丙</v>
      </c>
      <c r="F323" s="196">
        <f>SUMPRODUCT((考核汇总!$A$4:$A$1185=质量日常跟踪表!B323)*(考核汇总!$B$4:$B$1185=质量日常跟踪表!D323),考核汇总!$C$4:$C$1185)</f>
        <v>3</v>
      </c>
      <c r="G323" s="198">
        <f t="shared" si="29"/>
        <v>43357.2916666659</v>
      </c>
      <c r="H323" s="60" t="str">
        <f>IF($M323=H$2,MAX(H$4:H322)+1,"")</f>
        <v/>
      </c>
      <c r="I323" s="60" t="str">
        <f>IF($M323=I$2,MAX(I$4:I322)+1,"")</f>
        <v/>
      </c>
      <c r="J323" s="60" t="str">
        <f>IF($M323=J$2,MAX(J$4:J322)+1,"")</f>
        <v/>
      </c>
      <c r="K323" s="60" t="str">
        <f>IF($M323=K$2,MAX(K$4:K322)+1,"")</f>
        <v/>
      </c>
      <c r="L323" s="206"/>
      <c r="M323" s="206"/>
      <c r="N323" s="209"/>
      <c r="O323" s="209"/>
      <c r="P323" s="209"/>
      <c r="Q323" s="209"/>
      <c r="R323" s="209"/>
      <c r="S323" s="209"/>
      <c r="T323" s="209"/>
      <c r="U323" s="150" t="str">
        <f t="shared" si="30"/>
        <v/>
      </c>
      <c r="V323" s="207"/>
      <c r="W323" s="215"/>
    </row>
    <row r="324" spans="1:23">
      <c r="A324" s="195">
        <v>321</v>
      </c>
      <c r="B324" s="8">
        <f t="shared" si="27"/>
        <v>43357</v>
      </c>
      <c r="C324" s="199">
        <f t="shared" si="28"/>
        <v>0.0416666666666667</v>
      </c>
      <c r="D324" s="7" t="str">
        <f t="shared" ref="D324:D387" si="31">IF(HOUR(G324)&lt;8,"夜班",IF(HOUR(G324)&lt;16,"白班",IF(HOUR(G324)&lt;24,"中班",0)))</f>
        <v>白班</v>
      </c>
      <c r="E324" s="196" t="str">
        <f t="shared" ref="E324:E387" si="32">IF(F324=1,"甲",IF(F324=2,"乙",IF(F324=3,"丙",IF(F324=4,"丁",""))))</f>
        <v>丁</v>
      </c>
      <c r="F324" s="196">
        <f>SUMPRODUCT((考核汇总!$A$4:$A$1185=质量日常跟踪表!B324)*(考核汇总!$B$4:$B$1185=质量日常跟踪表!D324),考核汇总!$C$4:$C$1185)</f>
        <v>4</v>
      </c>
      <c r="G324" s="198">
        <f t="shared" si="29"/>
        <v>43357.3333333326</v>
      </c>
      <c r="H324" s="60">
        <f>IF($M324=H$2,MAX(H$4:H323)+1,"")</f>
        <v>24</v>
      </c>
      <c r="I324" s="60" t="str">
        <f>IF($M324=I$2,MAX(I$4:I323)+1,"")</f>
        <v/>
      </c>
      <c r="J324" s="60" t="str">
        <f>IF($M324=J$2,MAX(J$4:J323)+1,"")</f>
        <v/>
      </c>
      <c r="K324" s="60" t="str">
        <f>IF($M324=K$2,MAX(K$4:K323)+1,"")</f>
        <v/>
      </c>
      <c r="L324" s="206">
        <v>0.645833333333333</v>
      </c>
      <c r="M324" s="206" t="s">
        <v>8</v>
      </c>
      <c r="N324" s="209">
        <v>7.25</v>
      </c>
      <c r="O324" s="209">
        <v>15.46</v>
      </c>
      <c r="P324" s="209">
        <v>2.13</v>
      </c>
      <c r="Q324" s="209">
        <v>19.83</v>
      </c>
      <c r="R324" s="209">
        <v>14.61</v>
      </c>
      <c r="S324" s="209">
        <v>23.56</v>
      </c>
      <c r="T324" s="209">
        <v>20.66</v>
      </c>
      <c r="U324" s="150">
        <f t="shared" si="30"/>
        <v>1.569395</v>
      </c>
      <c r="V324" s="207">
        <v>6.2</v>
      </c>
      <c r="W324" s="215"/>
    </row>
    <row r="325" spans="1:23">
      <c r="A325" s="195">
        <v>322</v>
      </c>
      <c r="B325" s="8">
        <f t="shared" ref="B325:B388" si="33">IF(D325=D324,B324,IF(D325="夜班",B324+1,B324))</f>
        <v>43357</v>
      </c>
      <c r="C325" s="199">
        <f t="shared" ref="C325:C388" si="34">C324</f>
        <v>0.0416666666666667</v>
      </c>
      <c r="D325" s="7" t="str">
        <f t="shared" si="31"/>
        <v>白班</v>
      </c>
      <c r="E325" s="196" t="str">
        <f t="shared" si="32"/>
        <v>丁</v>
      </c>
      <c r="F325" s="196">
        <f>SUMPRODUCT((考核汇总!$A$4:$A$1185=质量日常跟踪表!B325)*(考核汇总!$B$4:$B$1185=质量日常跟踪表!D325),考核汇总!$C$4:$C$1185)</f>
        <v>4</v>
      </c>
      <c r="G325" s="198">
        <f t="shared" ref="G325:G388" si="35">G324+C324</f>
        <v>43357.3749999992</v>
      </c>
      <c r="H325" s="60" t="str">
        <f>IF($M325=H$2,MAX(H$4:H324)+1,"")</f>
        <v/>
      </c>
      <c r="I325" s="60">
        <f>IF($M325=I$2,MAX(I$4:I324)+1,"")</f>
        <v>24</v>
      </c>
      <c r="J325" s="60" t="str">
        <f>IF($M325=J$2,MAX(J$4:J324)+1,"")</f>
        <v/>
      </c>
      <c r="K325" s="60" t="str">
        <f>IF($M325=K$2,MAX(K$4:K324)+1,"")</f>
        <v/>
      </c>
      <c r="L325" s="206">
        <v>0.645833333333333</v>
      </c>
      <c r="M325" s="206" t="s">
        <v>9</v>
      </c>
      <c r="N325" s="209">
        <v>7.91</v>
      </c>
      <c r="O325" s="209">
        <v>16.58</v>
      </c>
      <c r="P325" s="209">
        <v>2.46</v>
      </c>
      <c r="Q325" s="209">
        <v>18.82</v>
      </c>
      <c r="R325" s="209">
        <v>14.97</v>
      </c>
      <c r="S325" s="209">
        <v>19.69</v>
      </c>
      <c r="T325" s="209">
        <v>19.57</v>
      </c>
      <c r="U325" s="150">
        <f t="shared" si="30"/>
        <v>1.6276925</v>
      </c>
      <c r="V325" s="207">
        <v>6.5</v>
      </c>
      <c r="W325" s="215"/>
    </row>
    <row r="326" spans="1:23">
      <c r="A326" s="195">
        <v>323</v>
      </c>
      <c r="B326" s="8">
        <f t="shared" si="33"/>
        <v>43357</v>
      </c>
      <c r="C326" s="199">
        <f t="shared" si="34"/>
        <v>0.0416666666666667</v>
      </c>
      <c r="D326" s="7" t="str">
        <f t="shared" si="31"/>
        <v>白班</v>
      </c>
      <c r="E326" s="196" t="str">
        <f t="shared" si="32"/>
        <v>丁</v>
      </c>
      <c r="F326" s="196">
        <f>SUMPRODUCT((考核汇总!$A$4:$A$1185=质量日常跟踪表!B326)*(考核汇总!$B$4:$B$1185=质量日常跟踪表!D326),考核汇总!$C$4:$C$1185)</f>
        <v>4</v>
      </c>
      <c r="G326" s="198">
        <f t="shared" si="35"/>
        <v>43357.4166666659</v>
      </c>
      <c r="H326" s="60" t="str">
        <f>IF($M326=H$2,MAX(H$4:H325)+1,"")</f>
        <v/>
      </c>
      <c r="I326" s="60" t="str">
        <f>IF($M326=I$2,MAX(I$4:I325)+1,"")</f>
        <v/>
      </c>
      <c r="J326" s="60" t="str">
        <f>IF($M326=J$2,MAX(J$4:J325)+1,"")</f>
        <v/>
      </c>
      <c r="K326" s="60" t="str">
        <f>IF($M326=K$2,MAX(K$4:K325)+1,"")</f>
        <v/>
      </c>
      <c r="L326" s="206"/>
      <c r="M326" s="206"/>
      <c r="N326" s="209"/>
      <c r="O326" s="209"/>
      <c r="P326" s="209"/>
      <c r="Q326" s="209"/>
      <c r="R326" s="209"/>
      <c r="S326" s="209"/>
      <c r="T326" s="209"/>
      <c r="U326" s="150" t="str">
        <f t="shared" si="30"/>
        <v/>
      </c>
      <c r="V326" s="207"/>
      <c r="W326" s="215"/>
    </row>
    <row r="327" spans="1:23">
      <c r="A327" s="195">
        <v>324</v>
      </c>
      <c r="B327" s="8">
        <f t="shared" si="33"/>
        <v>43357</v>
      </c>
      <c r="C327" s="199">
        <f t="shared" si="34"/>
        <v>0.0416666666666667</v>
      </c>
      <c r="D327" s="7" t="str">
        <f t="shared" si="31"/>
        <v>白班</v>
      </c>
      <c r="E327" s="196" t="str">
        <f t="shared" si="32"/>
        <v>丁</v>
      </c>
      <c r="F327" s="196">
        <f>SUMPRODUCT((考核汇总!$A$4:$A$1185=质量日常跟踪表!B327)*(考核汇总!$B$4:$B$1185=质量日常跟踪表!D327),考核汇总!$C$4:$C$1185)</f>
        <v>4</v>
      </c>
      <c r="G327" s="198">
        <f t="shared" si="35"/>
        <v>43357.4583333325</v>
      </c>
      <c r="H327" s="60" t="str">
        <f>IF($M327=H$2,MAX(H$4:H326)+1,"")</f>
        <v/>
      </c>
      <c r="I327" s="60" t="str">
        <f>IF($M327=I$2,MAX(I$4:I326)+1,"")</f>
        <v/>
      </c>
      <c r="J327" s="60" t="str">
        <f>IF($M327=J$2,MAX(J$4:J326)+1,"")</f>
        <v/>
      </c>
      <c r="K327" s="60" t="str">
        <f>IF($M327=K$2,MAX(K$4:K326)+1,"")</f>
        <v/>
      </c>
      <c r="L327" s="206"/>
      <c r="M327" s="206"/>
      <c r="N327" s="209"/>
      <c r="O327" s="209"/>
      <c r="P327" s="209"/>
      <c r="Q327" s="209"/>
      <c r="R327" s="209"/>
      <c r="S327" s="209"/>
      <c r="T327" s="209"/>
      <c r="U327" s="150" t="str">
        <f t="shared" si="30"/>
        <v/>
      </c>
      <c r="V327" s="207"/>
      <c r="W327" s="215"/>
    </row>
    <row r="328" spans="1:23">
      <c r="A328" s="195">
        <v>325</v>
      </c>
      <c r="B328" s="8">
        <f t="shared" si="33"/>
        <v>43357</v>
      </c>
      <c r="C328" s="199">
        <f t="shared" si="34"/>
        <v>0.0416666666666667</v>
      </c>
      <c r="D328" s="7" t="str">
        <f t="shared" si="31"/>
        <v>白班</v>
      </c>
      <c r="E328" s="196" t="str">
        <f t="shared" si="32"/>
        <v>丁</v>
      </c>
      <c r="F328" s="196">
        <f>SUMPRODUCT((考核汇总!$A$4:$A$1185=质量日常跟踪表!B328)*(考核汇总!$B$4:$B$1185=质量日常跟踪表!D328),考核汇总!$C$4:$C$1185)</f>
        <v>4</v>
      </c>
      <c r="G328" s="198">
        <f t="shared" si="35"/>
        <v>43357.4999999992</v>
      </c>
      <c r="H328" s="60" t="str">
        <f>IF($M328=H$2,MAX(H$4:H327)+1,"")</f>
        <v/>
      </c>
      <c r="I328" s="60" t="str">
        <f>IF($M328=I$2,MAX(I$4:I327)+1,"")</f>
        <v/>
      </c>
      <c r="J328" s="60" t="str">
        <f>IF($M328=J$2,MAX(J$4:J327)+1,"")</f>
        <v/>
      </c>
      <c r="K328" s="60" t="str">
        <f>IF($M328=K$2,MAX(K$4:K327)+1,"")</f>
        <v/>
      </c>
      <c r="L328" s="206"/>
      <c r="M328" s="206"/>
      <c r="N328" s="209"/>
      <c r="O328" s="209"/>
      <c r="P328" s="209"/>
      <c r="Q328" s="209"/>
      <c r="R328" s="209"/>
      <c r="S328" s="209"/>
      <c r="T328" s="209"/>
      <c r="U328" s="150" t="str">
        <f t="shared" si="30"/>
        <v/>
      </c>
      <c r="V328" s="207"/>
      <c r="W328" s="215"/>
    </row>
    <row r="329" spans="1:23">
      <c r="A329" s="195">
        <v>326</v>
      </c>
      <c r="B329" s="8">
        <f t="shared" si="33"/>
        <v>43357</v>
      </c>
      <c r="C329" s="199">
        <f t="shared" si="34"/>
        <v>0.0416666666666667</v>
      </c>
      <c r="D329" s="7" t="str">
        <f t="shared" si="31"/>
        <v>白班</v>
      </c>
      <c r="E329" s="196" t="str">
        <f t="shared" si="32"/>
        <v>丁</v>
      </c>
      <c r="F329" s="196">
        <f>SUMPRODUCT((考核汇总!$A$4:$A$1185=质量日常跟踪表!B329)*(考核汇总!$B$4:$B$1185=质量日常跟踪表!D329),考核汇总!$C$4:$C$1185)</f>
        <v>4</v>
      </c>
      <c r="G329" s="198">
        <f t="shared" si="35"/>
        <v>43357.5416666659</v>
      </c>
      <c r="H329" s="60" t="str">
        <f>IF($M329=H$2,MAX(H$4:H328)+1,"")</f>
        <v/>
      </c>
      <c r="I329" s="60" t="str">
        <f>IF($M329=I$2,MAX(I$4:I328)+1,"")</f>
        <v/>
      </c>
      <c r="J329" s="60" t="str">
        <f>IF($M329=J$2,MAX(J$4:J328)+1,"")</f>
        <v/>
      </c>
      <c r="K329" s="60" t="str">
        <f>IF($M329=K$2,MAX(K$4:K328)+1,"")</f>
        <v/>
      </c>
      <c r="L329" s="206"/>
      <c r="M329" s="206"/>
      <c r="N329" s="209"/>
      <c r="O329" s="209"/>
      <c r="P329" s="209"/>
      <c r="Q329" s="209"/>
      <c r="R329" s="209"/>
      <c r="S329" s="209"/>
      <c r="T329" s="209"/>
      <c r="U329" s="150" t="str">
        <f t="shared" si="30"/>
        <v/>
      </c>
      <c r="V329" s="207"/>
      <c r="W329" s="215"/>
    </row>
    <row r="330" spans="1:23">
      <c r="A330" s="195">
        <v>327</v>
      </c>
      <c r="B330" s="8">
        <f t="shared" si="33"/>
        <v>43357</v>
      </c>
      <c r="C330" s="199">
        <f t="shared" si="34"/>
        <v>0.0416666666666667</v>
      </c>
      <c r="D330" s="7" t="str">
        <f t="shared" si="31"/>
        <v>白班</v>
      </c>
      <c r="E330" s="196" t="str">
        <f t="shared" si="32"/>
        <v>丁</v>
      </c>
      <c r="F330" s="196">
        <f>SUMPRODUCT((考核汇总!$A$4:$A$1185=质量日常跟踪表!B330)*(考核汇总!$B$4:$B$1185=质量日常跟踪表!D330),考核汇总!$C$4:$C$1185)</f>
        <v>4</v>
      </c>
      <c r="G330" s="198">
        <f t="shared" si="35"/>
        <v>43357.5833333325</v>
      </c>
      <c r="H330" s="60" t="str">
        <f>IF($M330=H$2,MAX(H$4:H329)+1,"")</f>
        <v/>
      </c>
      <c r="I330" s="60" t="str">
        <f>IF($M330=I$2,MAX(I$4:I329)+1,"")</f>
        <v/>
      </c>
      <c r="J330" s="60" t="str">
        <f>IF($M330=J$2,MAX(J$4:J329)+1,"")</f>
        <v/>
      </c>
      <c r="K330" s="60" t="str">
        <f>IF($M330=K$2,MAX(K$4:K329)+1,"")</f>
        <v/>
      </c>
      <c r="L330" s="206"/>
      <c r="M330" s="206"/>
      <c r="N330" s="209"/>
      <c r="O330" s="209"/>
      <c r="P330" s="209"/>
      <c r="Q330" s="209"/>
      <c r="R330" s="209"/>
      <c r="S330" s="209"/>
      <c r="T330" s="209"/>
      <c r="U330" s="150" t="str">
        <f t="shared" si="30"/>
        <v/>
      </c>
      <c r="V330" s="207"/>
      <c r="W330" s="215"/>
    </row>
    <row r="331" spans="1:23">
      <c r="A331" s="195">
        <v>328</v>
      </c>
      <c r="B331" s="8">
        <f t="shared" si="33"/>
        <v>43357</v>
      </c>
      <c r="C331" s="199">
        <f t="shared" si="34"/>
        <v>0.0416666666666667</v>
      </c>
      <c r="D331" s="7" t="str">
        <f t="shared" si="31"/>
        <v>白班</v>
      </c>
      <c r="E331" s="196" t="str">
        <f t="shared" si="32"/>
        <v>丁</v>
      </c>
      <c r="F331" s="196">
        <f>SUMPRODUCT((考核汇总!$A$4:$A$1185=质量日常跟踪表!B331)*(考核汇总!$B$4:$B$1185=质量日常跟踪表!D331),考核汇总!$C$4:$C$1185)</f>
        <v>4</v>
      </c>
      <c r="G331" s="198">
        <f t="shared" si="35"/>
        <v>43357.6249999992</v>
      </c>
      <c r="H331" s="60" t="str">
        <f>IF($M331=H$2,MAX(H$4:H330)+1,"")</f>
        <v/>
      </c>
      <c r="I331" s="60" t="str">
        <f>IF($M331=I$2,MAX(I$4:I330)+1,"")</f>
        <v/>
      </c>
      <c r="J331" s="60" t="str">
        <f>IF($M331=J$2,MAX(J$4:J330)+1,"")</f>
        <v/>
      </c>
      <c r="K331" s="60" t="str">
        <f>IF($M331=K$2,MAX(K$4:K330)+1,"")</f>
        <v/>
      </c>
      <c r="L331" s="206"/>
      <c r="M331" s="206"/>
      <c r="N331" s="209"/>
      <c r="O331" s="209"/>
      <c r="P331" s="209"/>
      <c r="Q331" s="209"/>
      <c r="R331" s="209"/>
      <c r="S331" s="209"/>
      <c r="T331" s="209"/>
      <c r="U331" s="150" t="str">
        <f t="shared" si="30"/>
        <v/>
      </c>
      <c r="V331" s="207"/>
      <c r="W331" s="215"/>
    </row>
    <row r="332" spans="1:23">
      <c r="A332" s="195">
        <v>329</v>
      </c>
      <c r="B332" s="8">
        <f t="shared" si="33"/>
        <v>43357</v>
      </c>
      <c r="C332" s="199">
        <f t="shared" si="34"/>
        <v>0.0416666666666667</v>
      </c>
      <c r="D332" s="7" t="str">
        <f t="shared" si="31"/>
        <v>中班</v>
      </c>
      <c r="E332" s="196" t="str">
        <f t="shared" si="32"/>
        <v>甲</v>
      </c>
      <c r="F332" s="196">
        <f>SUMPRODUCT((考核汇总!$A$4:$A$1185=质量日常跟踪表!B332)*(考核汇总!$B$4:$B$1185=质量日常跟踪表!D332),考核汇总!$C$4:$C$1185)</f>
        <v>1</v>
      </c>
      <c r="G332" s="198">
        <f t="shared" si="35"/>
        <v>43357.6666666659</v>
      </c>
      <c r="H332" s="60" t="str">
        <f>IF($M332=H$2,MAX(H$4:H331)+1,"")</f>
        <v/>
      </c>
      <c r="I332" s="60" t="str">
        <f>IF($M332=I$2,MAX(I$4:I331)+1,"")</f>
        <v/>
      </c>
      <c r="J332" s="60" t="str">
        <f>IF($M332=J$2,MAX(J$4:J331)+1,"")</f>
        <v/>
      </c>
      <c r="K332" s="60" t="str">
        <f>IF($M332=K$2,MAX(K$4:K331)+1,"")</f>
        <v/>
      </c>
      <c r="L332" s="206"/>
      <c r="M332" s="206"/>
      <c r="N332" s="209"/>
      <c r="O332" s="209"/>
      <c r="P332" s="209"/>
      <c r="Q332" s="209"/>
      <c r="R332" s="209"/>
      <c r="S332" s="209"/>
      <c r="T332" s="209"/>
      <c r="U332" s="150" t="str">
        <f t="shared" si="30"/>
        <v/>
      </c>
      <c r="V332" s="207"/>
      <c r="W332" s="215"/>
    </row>
    <row r="333" spans="1:23">
      <c r="A333" s="195">
        <v>330</v>
      </c>
      <c r="B333" s="8">
        <f t="shared" si="33"/>
        <v>43357</v>
      </c>
      <c r="C333" s="199">
        <f t="shared" si="34"/>
        <v>0.0416666666666667</v>
      </c>
      <c r="D333" s="7" t="str">
        <f t="shared" si="31"/>
        <v>中班</v>
      </c>
      <c r="E333" s="196" t="str">
        <f t="shared" si="32"/>
        <v>甲</v>
      </c>
      <c r="F333" s="196">
        <f>SUMPRODUCT((考核汇总!$A$4:$A$1185=质量日常跟踪表!B333)*(考核汇总!$B$4:$B$1185=质量日常跟踪表!D333),考核汇总!$C$4:$C$1185)</f>
        <v>1</v>
      </c>
      <c r="G333" s="198">
        <f t="shared" si="35"/>
        <v>43357.7083333325</v>
      </c>
      <c r="H333" s="60" t="str">
        <f>IF($M333=H$2,MAX(H$4:H332)+1,"")</f>
        <v/>
      </c>
      <c r="I333" s="60" t="str">
        <f>IF($M333=I$2,MAX(I$4:I332)+1,"")</f>
        <v/>
      </c>
      <c r="J333" s="60" t="str">
        <f>IF($M333=J$2,MAX(J$4:J332)+1,"")</f>
        <v/>
      </c>
      <c r="K333" s="60" t="str">
        <f>IF($M333=K$2,MAX(K$4:K332)+1,"")</f>
        <v/>
      </c>
      <c r="L333" s="206"/>
      <c r="M333" s="206"/>
      <c r="N333" s="209"/>
      <c r="O333" s="209"/>
      <c r="P333" s="209"/>
      <c r="Q333" s="209"/>
      <c r="R333" s="209"/>
      <c r="S333" s="209"/>
      <c r="T333" s="209"/>
      <c r="U333" s="150" t="str">
        <f t="shared" si="30"/>
        <v/>
      </c>
      <c r="V333" s="207"/>
      <c r="W333" s="215"/>
    </row>
    <row r="334" spans="1:23">
      <c r="A334" s="195">
        <v>331</v>
      </c>
      <c r="B334" s="8">
        <f t="shared" si="33"/>
        <v>43357</v>
      </c>
      <c r="C334" s="199">
        <f t="shared" si="34"/>
        <v>0.0416666666666667</v>
      </c>
      <c r="D334" s="7" t="str">
        <f t="shared" si="31"/>
        <v>中班</v>
      </c>
      <c r="E334" s="196" t="str">
        <f t="shared" si="32"/>
        <v>甲</v>
      </c>
      <c r="F334" s="196">
        <f>SUMPRODUCT((考核汇总!$A$4:$A$1185=质量日常跟踪表!B334)*(考核汇总!$B$4:$B$1185=质量日常跟踪表!D334),考核汇总!$C$4:$C$1185)</f>
        <v>1</v>
      </c>
      <c r="G334" s="198">
        <f t="shared" si="35"/>
        <v>43357.7499999992</v>
      </c>
      <c r="H334" s="60" t="str">
        <f>IF($M334=H$2,MAX(H$4:H333)+1,"")</f>
        <v/>
      </c>
      <c r="I334" s="60" t="str">
        <f>IF($M334=I$2,MAX(I$4:I333)+1,"")</f>
        <v/>
      </c>
      <c r="J334" s="60" t="str">
        <f>IF($M334=J$2,MAX(J$4:J333)+1,"")</f>
        <v/>
      </c>
      <c r="K334" s="60" t="str">
        <f>IF($M334=K$2,MAX(K$4:K333)+1,"")</f>
        <v/>
      </c>
      <c r="L334" s="206"/>
      <c r="M334" s="206"/>
      <c r="N334" s="209"/>
      <c r="O334" s="209"/>
      <c r="P334" s="209"/>
      <c r="Q334" s="209"/>
      <c r="R334" s="209"/>
      <c r="S334" s="209"/>
      <c r="T334" s="209"/>
      <c r="U334" s="150" t="str">
        <f t="shared" si="30"/>
        <v/>
      </c>
      <c r="V334" s="207"/>
      <c r="W334" s="215"/>
    </row>
    <row r="335" spans="1:23">
      <c r="A335" s="195">
        <v>332</v>
      </c>
      <c r="B335" s="8">
        <f t="shared" si="33"/>
        <v>43357</v>
      </c>
      <c r="C335" s="199">
        <f t="shared" si="34"/>
        <v>0.0416666666666667</v>
      </c>
      <c r="D335" s="7" t="str">
        <f t="shared" si="31"/>
        <v>中班</v>
      </c>
      <c r="E335" s="196" t="str">
        <f t="shared" si="32"/>
        <v>甲</v>
      </c>
      <c r="F335" s="196">
        <f>SUMPRODUCT((考核汇总!$A$4:$A$1185=质量日常跟踪表!B335)*(考核汇总!$B$4:$B$1185=质量日常跟踪表!D335),考核汇总!$C$4:$C$1185)</f>
        <v>1</v>
      </c>
      <c r="G335" s="198">
        <f t="shared" si="35"/>
        <v>43357.7916666659</v>
      </c>
      <c r="H335" s="60" t="str">
        <f>IF($M335=H$2,MAX(H$4:H334)+1,"")</f>
        <v/>
      </c>
      <c r="I335" s="60" t="str">
        <f>IF($M335=I$2,MAX(I$4:I334)+1,"")</f>
        <v/>
      </c>
      <c r="J335" s="60" t="str">
        <f>IF($M335=J$2,MAX(J$4:J334)+1,"")</f>
        <v/>
      </c>
      <c r="K335" s="60" t="str">
        <f>IF($M335=K$2,MAX(K$4:K334)+1,"")</f>
        <v/>
      </c>
      <c r="L335" s="206"/>
      <c r="M335" s="206"/>
      <c r="N335" s="209"/>
      <c r="O335" s="209"/>
      <c r="P335" s="209"/>
      <c r="Q335" s="209"/>
      <c r="R335" s="209"/>
      <c r="S335" s="209"/>
      <c r="T335" s="209"/>
      <c r="U335" s="150" t="str">
        <f t="shared" si="30"/>
        <v/>
      </c>
      <c r="V335" s="207"/>
      <c r="W335" s="215"/>
    </row>
    <row r="336" spans="1:23">
      <c r="A336" s="195">
        <v>333</v>
      </c>
      <c r="B336" s="8">
        <f t="shared" si="33"/>
        <v>43357</v>
      </c>
      <c r="C336" s="199">
        <f t="shared" si="34"/>
        <v>0.0416666666666667</v>
      </c>
      <c r="D336" s="7" t="str">
        <f t="shared" si="31"/>
        <v>中班</v>
      </c>
      <c r="E336" s="196" t="str">
        <f t="shared" si="32"/>
        <v>甲</v>
      </c>
      <c r="F336" s="196">
        <f>SUMPRODUCT((考核汇总!$A$4:$A$1185=质量日常跟踪表!B336)*(考核汇总!$B$4:$B$1185=质量日常跟踪表!D336),考核汇总!$C$4:$C$1185)</f>
        <v>1</v>
      </c>
      <c r="G336" s="198">
        <f t="shared" si="35"/>
        <v>43357.8333333325</v>
      </c>
      <c r="H336" s="60" t="str">
        <f>IF($M336=H$2,MAX(H$4:H335)+1,"")</f>
        <v/>
      </c>
      <c r="I336" s="60" t="str">
        <f>IF($M336=I$2,MAX(I$4:I335)+1,"")</f>
        <v/>
      </c>
      <c r="J336" s="60" t="str">
        <f>IF($M336=J$2,MAX(J$4:J335)+1,"")</f>
        <v/>
      </c>
      <c r="K336" s="60" t="str">
        <f>IF($M336=K$2,MAX(K$4:K335)+1,"")</f>
        <v/>
      </c>
      <c r="L336" s="206"/>
      <c r="M336" s="206"/>
      <c r="N336" s="209"/>
      <c r="O336" s="209"/>
      <c r="P336" s="209"/>
      <c r="Q336" s="209"/>
      <c r="R336" s="209"/>
      <c r="S336" s="209"/>
      <c r="T336" s="209"/>
      <c r="U336" s="150" t="str">
        <f t="shared" si="30"/>
        <v/>
      </c>
      <c r="V336" s="207"/>
      <c r="W336" s="215"/>
    </row>
    <row r="337" spans="1:23">
      <c r="A337" s="195">
        <v>334</v>
      </c>
      <c r="B337" s="8">
        <f t="shared" si="33"/>
        <v>43357</v>
      </c>
      <c r="C337" s="199">
        <f t="shared" si="34"/>
        <v>0.0416666666666667</v>
      </c>
      <c r="D337" s="7" t="str">
        <f t="shared" si="31"/>
        <v>中班</v>
      </c>
      <c r="E337" s="196" t="str">
        <f t="shared" si="32"/>
        <v>甲</v>
      </c>
      <c r="F337" s="196">
        <f>SUMPRODUCT((考核汇总!$A$4:$A$1185=质量日常跟踪表!B337)*(考核汇总!$B$4:$B$1185=质量日常跟踪表!D337),考核汇总!$C$4:$C$1185)</f>
        <v>1</v>
      </c>
      <c r="G337" s="198">
        <f t="shared" si="35"/>
        <v>43357.8749999992</v>
      </c>
      <c r="H337" s="60" t="str">
        <f>IF($M337=H$2,MAX(H$4:H336)+1,"")</f>
        <v/>
      </c>
      <c r="I337" s="60" t="str">
        <f>IF($M337=I$2,MAX(I$4:I336)+1,"")</f>
        <v/>
      </c>
      <c r="J337" s="60" t="str">
        <f>IF($M337=J$2,MAX(J$4:J336)+1,"")</f>
        <v/>
      </c>
      <c r="K337" s="60" t="str">
        <f>IF($M337=K$2,MAX(K$4:K336)+1,"")</f>
        <v/>
      </c>
      <c r="L337" s="206"/>
      <c r="M337" s="206"/>
      <c r="N337" s="209"/>
      <c r="O337" s="209"/>
      <c r="P337" s="209"/>
      <c r="Q337" s="209"/>
      <c r="R337" s="209"/>
      <c r="S337" s="209"/>
      <c r="T337" s="209"/>
      <c r="U337" s="150" t="str">
        <f t="shared" si="30"/>
        <v/>
      </c>
      <c r="V337" s="207"/>
      <c r="W337" s="215"/>
    </row>
    <row r="338" spans="1:23">
      <c r="A338" s="195">
        <v>335</v>
      </c>
      <c r="B338" s="8">
        <f t="shared" si="33"/>
        <v>43357</v>
      </c>
      <c r="C338" s="199">
        <f t="shared" si="34"/>
        <v>0.0416666666666667</v>
      </c>
      <c r="D338" s="7" t="str">
        <f t="shared" si="31"/>
        <v>中班</v>
      </c>
      <c r="E338" s="196" t="str">
        <f t="shared" si="32"/>
        <v>甲</v>
      </c>
      <c r="F338" s="196">
        <f>SUMPRODUCT((考核汇总!$A$4:$A$1185=质量日常跟踪表!B338)*(考核汇总!$B$4:$B$1185=质量日常跟踪表!D338),考核汇总!$C$4:$C$1185)</f>
        <v>1</v>
      </c>
      <c r="G338" s="198">
        <f t="shared" si="35"/>
        <v>43357.9166666659</v>
      </c>
      <c r="H338" s="60" t="str">
        <f>IF($M338=H$2,MAX(H$4:H337)+1,"")</f>
        <v/>
      </c>
      <c r="I338" s="60" t="str">
        <f>IF($M338=I$2,MAX(I$4:I337)+1,"")</f>
        <v/>
      </c>
      <c r="J338" s="60" t="str">
        <f>IF($M338=J$2,MAX(J$4:J337)+1,"")</f>
        <v/>
      </c>
      <c r="K338" s="60" t="str">
        <f>IF($M338=K$2,MAX(K$4:K337)+1,"")</f>
        <v/>
      </c>
      <c r="L338" s="206"/>
      <c r="M338" s="206"/>
      <c r="N338" s="209"/>
      <c r="O338" s="209"/>
      <c r="P338" s="209"/>
      <c r="Q338" s="209"/>
      <c r="R338" s="209"/>
      <c r="S338" s="209"/>
      <c r="T338" s="209"/>
      <c r="U338" s="150" t="str">
        <f t="shared" si="30"/>
        <v/>
      </c>
      <c r="V338" s="207"/>
      <c r="W338" s="215"/>
    </row>
    <row r="339" spans="1:23">
      <c r="A339" s="195">
        <v>336</v>
      </c>
      <c r="B339" s="8">
        <f t="shared" si="33"/>
        <v>43357</v>
      </c>
      <c r="C339" s="199">
        <f t="shared" si="34"/>
        <v>0.0416666666666667</v>
      </c>
      <c r="D339" s="7" t="str">
        <f t="shared" si="31"/>
        <v>中班</v>
      </c>
      <c r="E339" s="196" t="str">
        <f t="shared" si="32"/>
        <v>甲</v>
      </c>
      <c r="F339" s="196">
        <f>SUMPRODUCT((考核汇总!$A$4:$A$1185=质量日常跟踪表!B339)*(考核汇总!$B$4:$B$1185=质量日常跟踪表!D339),考核汇总!$C$4:$C$1185)</f>
        <v>1</v>
      </c>
      <c r="G339" s="198">
        <f t="shared" si="35"/>
        <v>43357.9583333325</v>
      </c>
      <c r="H339" s="60" t="str">
        <f>IF($M339=H$2,MAX(H$4:H338)+1,"")</f>
        <v/>
      </c>
      <c r="I339" s="60" t="str">
        <f>IF($M339=I$2,MAX(I$4:I338)+1,"")</f>
        <v/>
      </c>
      <c r="J339" s="60" t="str">
        <f>IF($M339=J$2,MAX(J$4:J338)+1,"")</f>
        <v/>
      </c>
      <c r="K339" s="60" t="str">
        <f>IF($M339=K$2,MAX(K$4:K338)+1,"")</f>
        <v/>
      </c>
      <c r="L339" s="206"/>
      <c r="M339" s="206"/>
      <c r="N339" s="209"/>
      <c r="O339" s="209"/>
      <c r="P339" s="209"/>
      <c r="Q339" s="209"/>
      <c r="R339" s="209"/>
      <c r="S339" s="209"/>
      <c r="T339" s="209"/>
      <c r="U339" s="150" t="str">
        <f t="shared" si="30"/>
        <v/>
      </c>
      <c r="V339" s="207"/>
      <c r="W339" s="215"/>
    </row>
    <row r="340" spans="1:23">
      <c r="A340" s="195">
        <v>337</v>
      </c>
      <c r="B340" s="8">
        <f t="shared" si="33"/>
        <v>43358</v>
      </c>
      <c r="C340" s="199">
        <f t="shared" si="34"/>
        <v>0.0416666666666667</v>
      </c>
      <c r="D340" s="7" t="str">
        <f t="shared" si="31"/>
        <v>夜班</v>
      </c>
      <c r="E340" s="196" t="str">
        <f t="shared" si="32"/>
        <v>丙</v>
      </c>
      <c r="F340" s="196">
        <f>SUMPRODUCT((考核汇总!$A$4:$A$1185=质量日常跟踪表!B340)*(考核汇总!$B$4:$B$1185=质量日常跟踪表!D340),考核汇总!$C$4:$C$1185)</f>
        <v>3</v>
      </c>
      <c r="G340" s="198">
        <f t="shared" si="35"/>
        <v>43357.9999999992</v>
      </c>
      <c r="H340" s="60">
        <f>IF($M340=H$2,MAX(H$4:H339)+1,"")</f>
        <v>25</v>
      </c>
      <c r="I340" s="60" t="str">
        <f>IF($M340=I$2,MAX(I$4:I339)+1,"")</f>
        <v/>
      </c>
      <c r="J340" s="60" t="str">
        <f>IF($M340=J$2,MAX(J$4:J339)+1,"")</f>
        <v/>
      </c>
      <c r="K340" s="60" t="str">
        <f>IF($M340=K$2,MAX(K$4:K339)+1,"")</f>
        <v/>
      </c>
      <c r="L340" s="206">
        <v>0.354166666666667</v>
      </c>
      <c r="M340" s="206" t="s">
        <v>8</v>
      </c>
      <c r="N340" s="209">
        <v>7.78</v>
      </c>
      <c r="O340" s="209">
        <v>17.59</v>
      </c>
      <c r="P340" s="209">
        <v>2.24</v>
      </c>
      <c r="Q340" s="209">
        <v>19.3</v>
      </c>
      <c r="R340" s="209">
        <v>14.5</v>
      </c>
      <c r="S340" s="209">
        <v>20.89</v>
      </c>
      <c r="T340" s="209">
        <v>17.7</v>
      </c>
      <c r="U340" s="150">
        <f t="shared" si="30"/>
        <v>1.6589925</v>
      </c>
      <c r="V340" s="207">
        <v>6.2</v>
      </c>
      <c r="W340" s="215"/>
    </row>
    <row r="341" spans="1:23">
      <c r="A341" s="195">
        <v>338</v>
      </c>
      <c r="B341" s="8">
        <f t="shared" si="33"/>
        <v>43358</v>
      </c>
      <c r="C341" s="199">
        <f t="shared" si="34"/>
        <v>0.0416666666666667</v>
      </c>
      <c r="D341" s="7" t="str">
        <f t="shared" si="31"/>
        <v>夜班</v>
      </c>
      <c r="E341" s="196" t="str">
        <f t="shared" si="32"/>
        <v>丙</v>
      </c>
      <c r="F341" s="196">
        <f>SUMPRODUCT((考核汇总!$A$4:$A$1185=质量日常跟踪表!B341)*(考核汇总!$B$4:$B$1185=质量日常跟踪表!D341),考核汇总!$C$4:$C$1185)</f>
        <v>3</v>
      </c>
      <c r="G341" s="198">
        <f t="shared" si="35"/>
        <v>43358.0416666658</v>
      </c>
      <c r="H341" s="60" t="str">
        <f>IF($M341=H$2,MAX(H$4:H340)+1,"")</f>
        <v/>
      </c>
      <c r="I341" s="60">
        <f>IF($M341=I$2,MAX(I$4:I340)+1,"")</f>
        <v>25</v>
      </c>
      <c r="J341" s="60" t="str">
        <f>IF($M341=J$2,MAX(J$4:J340)+1,"")</f>
        <v/>
      </c>
      <c r="K341" s="60" t="str">
        <f>IF($M341=K$2,MAX(K$4:K340)+1,"")</f>
        <v/>
      </c>
      <c r="L341" s="206">
        <v>0.354166666666667</v>
      </c>
      <c r="M341" s="206" t="s">
        <v>9</v>
      </c>
      <c r="N341" s="209">
        <v>7.22</v>
      </c>
      <c r="O341" s="209">
        <v>16.35</v>
      </c>
      <c r="P341" s="209">
        <v>2.02</v>
      </c>
      <c r="Q341" s="209">
        <v>18.68</v>
      </c>
      <c r="R341" s="209">
        <v>15.18</v>
      </c>
      <c r="S341" s="209">
        <v>22.72</v>
      </c>
      <c r="T341" s="209">
        <v>17.83</v>
      </c>
      <c r="U341" s="150">
        <f t="shared" si="30"/>
        <v>1.577965</v>
      </c>
      <c r="V341" s="207">
        <v>5.8</v>
      </c>
      <c r="W341" s="215"/>
    </row>
    <row r="342" spans="1:23">
      <c r="A342" s="195">
        <v>339</v>
      </c>
      <c r="B342" s="8">
        <f t="shared" si="33"/>
        <v>43358</v>
      </c>
      <c r="C342" s="199">
        <f t="shared" si="34"/>
        <v>0.0416666666666667</v>
      </c>
      <c r="D342" s="7" t="str">
        <f t="shared" si="31"/>
        <v>夜班</v>
      </c>
      <c r="E342" s="196" t="str">
        <f t="shared" si="32"/>
        <v>丙</v>
      </c>
      <c r="F342" s="196">
        <f>SUMPRODUCT((考核汇总!$A$4:$A$1185=质量日常跟踪表!B342)*(考核汇总!$B$4:$B$1185=质量日常跟踪表!D342),考核汇总!$C$4:$C$1185)</f>
        <v>3</v>
      </c>
      <c r="G342" s="198">
        <f t="shared" si="35"/>
        <v>43358.0833333325</v>
      </c>
      <c r="H342" s="60" t="str">
        <f>IF($M342=H$2,MAX(H$4:H341)+1,"")</f>
        <v/>
      </c>
      <c r="I342" s="60" t="str">
        <f>IF($M342=I$2,MAX(I$4:I341)+1,"")</f>
        <v/>
      </c>
      <c r="J342" s="60" t="str">
        <f>IF($M342=J$2,MAX(J$4:J341)+1,"")</f>
        <v/>
      </c>
      <c r="K342" s="60" t="str">
        <f>IF($M342=K$2,MAX(K$4:K341)+1,"")</f>
        <v/>
      </c>
      <c r="L342" s="206"/>
      <c r="M342" s="206"/>
      <c r="N342" s="209"/>
      <c r="O342" s="209"/>
      <c r="P342" s="209"/>
      <c r="Q342" s="209"/>
      <c r="R342" s="209"/>
      <c r="S342" s="209"/>
      <c r="T342" s="209"/>
      <c r="U342" s="150" t="str">
        <f t="shared" si="30"/>
        <v/>
      </c>
      <c r="V342" s="207"/>
      <c r="W342" s="215"/>
    </row>
    <row r="343" spans="1:23">
      <c r="A343" s="195">
        <v>340</v>
      </c>
      <c r="B343" s="8">
        <f t="shared" si="33"/>
        <v>43358</v>
      </c>
      <c r="C343" s="199">
        <f t="shared" si="34"/>
        <v>0.0416666666666667</v>
      </c>
      <c r="D343" s="7" t="str">
        <f t="shared" si="31"/>
        <v>夜班</v>
      </c>
      <c r="E343" s="196" t="str">
        <f t="shared" si="32"/>
        <v>丙</v>
      </c>
      <c r="F343" s="196">
        <f>SUMPRODUCT((考核汇总!$A$4:$A$1185=质量日常跟踪表!B343)*(考核汇总!$B$4:$B$1185=质量日常跟踪表!D343),考核汇总!$C$4:$C$1185)</f>
        <v>3</v>
      </c>
      <c r="G343" s="198">
        <f t="shared" si="35"/>
        <v>43358.1249999992</v>
      </c>
      <c r="H343" s="60" t="str">
        <f>IF($M343=H$2,MAX(H$4:H342)+1,"")</f>
        <v/>
      </c>
      <c r="I343" s="60" t="str">
        <f>IF($M343=I$2,MAX(I$4:I342)+1,"")</f>
        <v/>
      </c>
      <c r="J343" s="60" t="str">
        <f>IF($M343=J$2,MAX(J$4:J342)+1,"")</f>
        <v/>
      </c>
      <c r="K343" s="60" t="str">
        <f>IF($M343=K$2,MAX(K$4:K342)+1,"")</f>
        <v/>
      </c>
      <c r="L343" s="206"/>
      <c r="M343" s="206"/>
      <c r="N343" s="209"/>
      <c r="O343" s="209"/>
      <c r="P343" s="209"/>
      <c r="Q343" s="209"/>
      <c r="R343" s="209"/>
      <c r="S343" s="209"/>
      <c r="T343" s="209"/>
      <c r="U343" s="150" t="str">
        <f t="shared" si="30"/>
        <v/>
      </c>
      <c r="V343" s="207"/>
      <c r="W343" s="215"/>
    </row>
    <row r="344" spans="1:23">
      <c r="A344" s="195">
        <v>341</v>
      </c>
      <c r="B344" s="8">
        <f t="shared" si="33"/>
        <v>43358</v>
      </c>
      <c r="C344" s="199">
        <f t="shared" si="34"/>
        <v>0.0416666666666667</v>
      </c>
      <c r="D344" s="7" t="str">
        <f t="shared" si="31"/>
        <v>夜班</v>
      </c>
      <c r="E344" s="196" t="str">
        <f t="shared" si="32"/>
        <v>丙</v>
      </c>
      <c r="F344" s="196">
        <f>SUMPRODUCT((考核汇总!$A$4:$A$1185=质量日常跟踪表!B344)*(考核汇总!$B$4:$B$1185=质量日常跟踪表!D344),考核汇总!$C$4:$C$1185)</f>
        <v>3</v>
      </c>
      <c r="G344" s="198">
        <f t="shared" si="35"/>
        <v>43358.1666666658</v>
      </c>
      <c r="H344" s="60" t="str">
        <f>IF($M344=H$2,MAX(H$4:H343)+1,"")</f>
        <v/>
      </c>
      <c r="I344" s="60" t="str">
        <f>IF($M344=I$2,MAX(I$4:I343)+1,"")</f>
        <v/>
      </c>
      <c r="J344" s="60" t="str">
        <f>IF($M344=J$2,MAX(J$4:J343)+1,"")</f>
        <v/>
      </c>
      <c r="K344" s="60" t="str">
        <f>IF($M344=K$2,MAX(K$4:K343)+1,"")</f>
        <v/>
      </c>
      <c r="L344" s="206"/>
      <c r="M344" s="206"/>
      <c r="N344" s="209"/>
      <c r="O344" s="209"/>
      <c r="P344" s="209"/>
      <c r="Q344" s="209"/>
      <c r="R344" s="209"/>
      <c r="S344" s="209"/>
      <c r="T344" s="209"/>
      <c r="U344" s="150" t="str">
        <f t="shared" si="30"/>
        <v/>
      </c>
      <c r="V344" s="207"/>
      <c r="W344" s="215"/>
    </row>
    <row r="345" spans="1:23">
      <c r="A345" s="195">
        <v>342</v>
      </c>
      <c r="B345" s="8">
        <f t="shared" si="33"/>
        <v>43358</v>
      </c>
      <c r="C345" s="199">
        <f t="shared" si="34"/>
        <v>0.0416666666666667</v>
      </c>
      <c r="D345" s="7" t="str">
        <f t="shared" si="31"/>
        <v>夜班</v>
      </c>
      <c r="E345" s="196" t="str">
        <f t="shared" si="32"/>
        <v>丙</v>
      </c>
      <c r="F345" s="196">
        <f>SUMPRODUCT((考核汇总!$A$4:$A$1185=质量日常跟踪表!B345)*(考核汇总!$B$4:$B$1185=质量日常跟踪表!D345),考核汇总!$C$4:$C$1185)</f>
        <v>3</v>
      </c>
      <c r="G345" s="198">
        <f t="shared" si="35"/>
        <v>43358.2083333325</v>
      </c>
      <c r="H345" s="60" t="str">
        <f>IF($M345=H$2,MAX(H$4:H344)+1,"")</f>
        <v/>
      </c>
      <c r="I345" s="60" t="str">
        <f>IF($M345=I$2,MAX(I$4:I344)+1,"")</f>
        <v/>
      </c>
      <c r="J345" s="60" t="str">
        <f>IF($M345=J$2,MAX(J$4:J344)+1,"")</f>
        <v/>
      </c>
      <c r="K345" s="60" t="str">
        <f>IF($M345=K$2,MAX(K$4:K344)+1,"")</f>
        <v/>
      </c>
      <c r="L345" s="206"/>
      <c r="M345" s="206"/>
      <c r="N345" s="209"/>
      <c r="O345" s="209"/>
      <c r="P345" s="209"/>
      <c r="Q345" s="209"/>
      <c r="R345" s="209"/>
      <c r="S345" s="209"/>
      <c r="T345" s="209"/>
      <c r="U345" s="150" t="str">
        <f t="shared" si="30"/>
        <v/>
      </c>
      <c r="V345" s="207"/>
      <c r="W345" s="215"/>
    </row>
    <row r="346" spans="1:23">
      <c r="A346" s="195">
        <v>343</v>
      </c>
      <c r="B346" s="8">
        <f t="shared" si="33"/>
        <v>43358</v>
      </c>
      <c r="C346" s="199">
        <f t="shared" si="34"/>
        <v>0.0416666666666667</v>
      </c>
      <c r="D346" s="7" t="str">
        <f t="shared" si="31"/>
        <v>夜班</v>
      </c>
      <c r="E346" s="196" t="str">
        <f t="shared" si="32"/>
        <v>丙</v>
      </c>
      <c r="F346" s="196">
        <f>SUMPRODUCT((考核汇总!$A$4:$A$1185=质量日常跟踪表!B346)*(考核汇总!$B$4:$B$1185=质量日常跟踪表!D346),考核汇总!$C$4:$C$1185)</f>
        <v>3</v>
      </c>
      <c r="G346" s="198">
        <f t="shared" si="35"/>
        <v>43358.2499999992</v>
      </c>
      <c r="H346" s="60" t="str">
        <f>IF($M346=H$2,MAX(H$4:H345)+1,"")</f>
        <v/>
      </c>
      <c r="I346" s="60" t="str">
        <f>IF($M346=I$2,MAX(I$4:I345)+1,"")</f>
        <v/>
      </c>
      <c r="J346" s="60" t="str">
        <f>IF($M346=J$2,MAX(J$4:J345)+1,"")</f>
        <v/>
      </c>
      <c r="K346" s="60" t="str">
        <f>IF($M346=K$2,MAX(K$4:K345)+1,"")</f>
        <v/>
      </c>
      <c r="L346" s="206"/>
      <c r="M346" s="206"/>
      <c r="N346" s="209"/>
      <c r="O346" s="209"/>
      <c r="P346" s="209"/>
      <c r="Q346" s="209"/>
      <c r="R346" s="209"/>
      <c r="S346" s="209"/>
      <c r="T346" s="209"/>
      <c r="U346" s="150" t="str">
        <f t="shared" si="30"/>
        <v/>
      </c>
      <c r="V346" s="207"/>
      <c r="W346" s="215"/>
    </row>
    <row r="347" spans="1:23">
      <c r="A347" s="195">
        <v>344</v>
      </c>
      <c r="B347" s="8">
        <f t="shared" si="33"/>
        <v>43358</v>
      </c>
      <c r="C347" s="199">
        <f t="shared" si="34"/>
        <v>0.0416666666666667</v>
      </c>
      <c r="D347" s="7" t="str">
        <f t="shared" si="31"/>
        <v>夜班</v>
      </c>
      <c r="E347" s="196" t="str">
        <f t="shared" si="32"/>
        <v>丙</v>
      </c>
      <c r="F347" s="196">
        <f>SUMPRODUCT((考核汇总!$A$4:$A$1185=质量日常跟踪表!B347)*(考核汇总!$B$4:$B$1185=质量日常跟踪表!D347),考核汇总!$C$4:$C$1185)</f>
        <v>3</v>
      </c>
      <c r="G347" s="198">
        <f t="shared" si="35"/>
        <v>43358.2916666658</v>
      </c>
      <c r="H347" s="60" t="str">
        <f>IF($M347=H$2,MAX(H$4:H346)+1,"")</f>
        <v/>
      </c>
      <c r="I347" s="60" t="str">
        <f>IF($M347=I$2,MAX(I$4:I346)+1,"")</f>
        <v/>
      </c>
      <c r="J347" s="60" t="str">
        <f>IF($M347=J$2,MAX(J$4:J346)+1,"")</f>
        <v/>
      </c>
      <c r="K347" s="60" t="str">
        <f>IF($M347=K$2,MAX(K$4:K346)+1,"")</f>
        <v/>
      </c>
      <c r="L347" s="206"/>
      <c r="M347" s="206"/>
      <c r="N347" s="209"/>
      <c r="O347" s="209"/>
      <c r="P347" s="209"/>
      <c r="Q347" s="209"/>
      <c r="R347" s="209"/>
      <c r="S347" s="209"/>
      <c r="T347" s="209"/>
      <c r="U347" s="150" t="str">
        <f t="shared" si="30"/>
        <v/>
      </c>
      <c r="V347" s="207"/>
      <c r="W347" s="215"/>
    </row>
    <row r="348" spans="1:23">
      <c r="A348" s="195">
        <v>345</v>
      </c>
      <c r="B348" s="8">
        <f t="shared" si="33"/>
        <v>43358</v>
      </c>
      <c r="C348" s="199">
        <f t="shared" si="34"/>
        <v>0.0416666666666667</v>
      </c>
      <c r="D348" s="7" t="str">
        <f t="shared" si="31"/>
        <v>白班</v>
      </c>
      <c r="E348" s="196" t="str">
        <f t="shared" si="32"/>
        <v>丁</v>
      </c>
      <c r="F348" s="196">
        <f>SUMPRODUCT((考核汇总!$A$4:$A$1185=质量日常跟踪表!B348)*(考核汇总!$B$4:$B$1185=质量日常跟踪表!D348),考核汇总!$C$4:$C$1185)</f>
        <v>4</v>
      </c>
      <c r="G348" s="198">
        <f t="shared" si="35"/>
        <v>43358.3333333325</v>
      </c>
      <c r="H348" s="60" t="str">
        <f>IF($M348=H$2,MAX(H$4:H347)+1,"")</f>
        <v/>
      </c>
      <c r="I348" s="60" t="str">
        <f>IF($M348=I$2,MAX(I$4:I347)+1,"")</f>
        <v/>
      </c>
      <c r="J348" s="60" t="str">
        <f>IF($M348=J$2,MAX(J$4:J347)+1,"")</f>
        <v/>
      </c>
      <c r="K348" s="60" t="str">
        <f>IF($M348=K$2,MAX(K$4:K347)+1,"")</f>
        <v/>
      </c>
      <c r="L348" s="206"/>
      <c r="M348" s="206"/>
      <c r="N348" s="209"/>
      <c r="O348" s="209"/>
      <c r="P348" s="209"/>
      <c r="Q348" s="209"/>
      <c r="R348" s="209"/>
      <c r="S348" s="209"/>
      <c r="T348" s="209"/>
      <c r="U348" s="150" t="str">
        <f t="shared" si="30"/>
        <v/>
      </c>
      <c r="V348" s="207"/>
      <c r="W348" s="215"/>
    </row>
    <row r="349" spans="1:23">
      <c r="A349" s="195">
        <v>346</v>
      </c>
      <c r="B349" s="8">
        <f t="shared" si="33"/>
        <v>43358</v>
      </c>
      <c r="C349" s="199">
        <f t="shared" si="34"/>
        <v>0.0416666666666667</v>
      </c>
      <c r="D349" s="7" t="str">
        <f t="shared" si="31"/>
        <v>白班</v>
      </c>
      <c r="E349" s="196" t="str">
        <f t="shared" si="32"/>
        <v>丁</v>
      </c>
      <c r="F349" s="196">
        <f>SUMPRODUCT((考核汇总!$A$4:$A$1185=质量日常跟踪表!B349)*(考核汇总!$B$4:$B$1185=质量日常跟踪表!D349),考核汇总!$C$4:$C$1185)</f>
        <v>4</v>
      </c>
      <c r="G349" s="198">
        <f t="shared" si="35"/>
        <v>43358.3749999992</v>
      </c>
      <c r="H349" s="60" t="str">
        <f>IF($M349=H$2,MAX(H$4:H348)+1,"")</f>
        <v/>
      </c>
      <c r="I349" s="60" t="str">
        <f>IF($M349=I$2,MAX(I$4:I348)+1,"")</f>
        <v/>
      </c>
      <c r="J349" s="60" t="str">
        <f>IF($M349=J$2,MAX(J$4:J348)+1,"")</f>
        <v/>
      </c>
      <c r="K349" s="60" t="str">
        <f>IF($M349=K$2,MAX(K$4:K348)+1,"")</f>
        <v/>
      </c>
      <c r="L349" s="206"/>
      <c r="M349" s="206"/>
      <c r="N349" s="209"/>
      <c r="O349" s="209"/>
      <c r="P349" s="209"/>
      <c r="Q349" s="209"/>
      <c r="R349" s="209"/>
      <c r="S349" s="209"/>
      <c r="T349" s="209"/>
      <c r="U349" s="150" t="str">
        <f t="shared" si="30"/>
        <v/>
      </c>
      <c r="V349" s="207"/>
      <c r="W349" s="215"/>
    </row>
    <row r="350" spans="1:23">
      <c r="A350" s="195">
        <v>347</v>
      </c>
      <c r="B350" s="8">
        <f t="shared" si="33"/>
        <v>43358</v>
      </c>
      <c r="C350" s="199">
        <f t="shared" si="34"/>
        <v>0.0416666666666667</v>
      </c>
      <c r="D350" s="7" t="str">
        <f t="shared" si="31"/>
        <v>白班</v>
      </c>
      <c r="E350" s="196" t="str">
        <f t="shared" si="32"/>
        <v>丁</v>
      </c>
      <c r="F350" s="196">
        <f>SUMPRODUCT((考核汇总!$A$4:$A$1185=质量日常跟踪表!B350)*(考核汇总!$B$4:$B$1185=质量日常跟踪表!D350),考核汇总!$C$4:$C$1185)</f>
        <v>4</v>
      </c>
      <c r="G350" s="198">
        <f t="shared" si="35"/>
        <v>43358.4166666658</v>
      </c>
      <c r="H350" s="60" t="str">
        <f>IF($M350=H$2,MAX(H$4:H349)+1,"")</f>
        <v/>
      </c>
      <c r="I350" s="60" t="str">
        <f>IF($M350=I$2,MAX(I$4:I349)+1,"")</f>
        <v/>
      </c>
      <c r="J350" s="60" t="str">
        <f>IF($M350=J$2,MAX(J$4:J349)+1,"")</f>
        <v/>
      </c>
      <c r="K350" s="60" t="str">
        <f>IF($M350=K$2,MAX(K$4:K349)+1,"")</f>
        <v/>
      </c>
      <c r="L350" s="206"/>
      <c r="M350" s="206"/>
      <c r="N350" s="209"/>
      <c r="O350" s="209"/>
      <c r="P350" s="209"/>
      <c r="Q350" s="209"/>
      <c r="R350" s="209"/>
      <c r="S350" s="209"/>
      <c r="T350" s="209"/>
      <c r="U350" s="150" t="str">
        <f t="shared" si="30"/>
        <v/>
      </c>
      <c r="V350" s="207"/>
      <c r="W350" s="215"/>
    </row>
    <row r="351" spans="1:23">
      <c r="A351" s="195">
        <v>348</v>
      </c>
      <c r="B351" s="8">
        <f t="shared" si="33"/>
        <v>43358</v>
      </c>
      <c r="C351" s="199">
        <f t="shared" si="34"/>
        <v>0.0416666666666667</v>
      </c>
      <c r="D351" s="7" t="str">
        <f t="shared" si="31"/>
        <v>白班</v>
      </c>
      <c r="E351" s="196" t="str">
        <f t="shared" si="32"/>
        <v>丁</v>
      </c>
      <c r="F351" s="196">
        <f>SUMPRODUCT((考核汇总!$A$4:$A$1185=质量日常跟踪表!B351)*(考核汇总!$B$4:$B$1185=质量日常跟踪表!D351),考核汇总!$C$4:$C$1185)</f>
        <v>4</v>
      </c>
      <c r="G351" s="198">
        <f t="shared" si="35"/>
        <v>43358.4583333325</v>
      </c>
      <c r="H351" s="60" t="str">
        <f>IF($M351=H$2,MAX(H$4:H350)+1,"")</f>
        <v/>
      </c>
      <c r="I351" s="60" t="str">
        <f>IF($M351=I$2,MAX(I$4:I350)+1,"")</f>
        <v/>
      </c>
      <c r="J351" s="60" t="str">
        <f>IF($M351=J$2,MAX(J$4:J350)+1,"")</f>
        <v/>
      </c>
      <c r="K351" s="60" t="str">
        <f>IF($M351=K$2,MAX(K$4:K350)+1,"")</f>
        <v/>
      </c>
      <c r="L351" s="206"/>
      <c r="M351" s="206"/>
      <c r="N351" s="209"/>
      <c r="O351" s="209"/>
      <c r="P351" s="209"/>
      <c r="Q351" s="209"/>
      <c r="R351" s="209"/>
      <c r="S351" s="209"/>
      <c r="T351" s="209"/>
      <c r="U351" s="150" t="str">
        <f t="shared" si="30"/>
        <v/>
      </c>
      <c r="V351" s="207"/>
      <c r="W351" s="215"/>
    </row>
    <row r="352" spans="1:23">
      <c r="A352" s="195">
        <v>349</v>
      </c>
      <c r="B352" s="8">
        <f t="shared" si="33"/>
        <v>43358</v>
      </c>
      <c r="C352" s="199">
        <f t="shared" si="34"/>
        <v>0.0416666666666667</v>
      </c>
      <c r="D352" s="7" t="str">
        <f t="shared" si="31"/>
        <v>白班</v>
      </c>
      <c r="E352" s="196" t="str">
        <f t="shared" si="32"/>
        <v>丁</v>
      </c>
      <c r="F352" s="196">
        <f>SUMPRODUCT((考核汇总!$A$4:$A$1185=质量日常跟踪表!B352)*(考核汇总!$B$4:$B$1185=质量日常跟踪表!D352),考核汇总!$C$4:$C$1185)</f>
        <v>4</v>
      </c>
      <c r="G352" s="198">
        <f t="shared" si="35"/>
        <v>43358.4999999992</v>
      </c>
      <c r="H352" s="60" t="str">
        <f>IF($M352=H$2,MAX(H$4:H351)+1,"")</f>
        <v/>
      </c>
      <c r="I352" s="60" t="str">
        <f>IF($M352=I$2,MAX(I$4:I351)+1,"")</f>
        <v/>
      </c>
      <c r="J352" s="60" t="str">
        <f>IF($M352=J$2,MAX(J$4:J351)+1,"")</f>
        <v/>
      </c>
      <c r="K352" s="60" t="str">
        <f>IF($M352=K$2,MAX(K$4:K351)+1,"")</f>
        <v/>
      </c>
      <c r="L352" s="206"/>
      <c r="M352" s="206"/>
      <c r="N352" s="209"/>
      <c r="O352" s="209"/>
      <c r="P352" s="209"/>
      <c r="Q352" s="209"/>
      <c r="R352" s="209"/>
      <c r="S352" s="209"/>
      <c r="T352" s="209"/>
      <c r="U352" s="150" t="str">
        <f t="shared" si="30"/>
        <v/>
      </c>
      <c r="V352" s="207"/>
      <c r="W352" s="215"/>
    </row>
    <row r="353" spans="1:23">
      <c r="A353" s="195">
        <v>350</v>
      </c>
      <c r="B353" s="8">
        <f t="shared" si="33"/>
        <v>43358</v>
      </c>
      <c r="C353" s="199">
        <f t="shared" si="34"/>
        <v>0.0416666666666667</v>
      </c>
      <c r="D353" s="7" t="str">
        <f t="shared" si="31"/>
        <v>白班</v>
      </c>
      <c r="E353" s="196" t="str">
        <f t="shared" si="32"/>
        <v>丁</v>
      </c>
      <c r="F353" s="196">
        <f>SUMPRODUCT((考核汇总!$A$4:$A$1185=质量日常跟踪表!B353)*(考核汇总!$B$4:$B$1185=质量日常跟踪表!D353),考核汇总!$C$4:$C$1185)</f>
        <v>4</v>
      </c>
      <c r="G353" s="198">
        <f t="shared" si="35"/>
        <v>43358.5416666658</v>
      </c>
      <c r="H353" s="60" t="str">
        <f>IF($M353=H$2,MAX(H$4:H352)+1,"")</f>
        <v/>
      </c>
      <c r="I353" s="60" t="str">
        <f>IF($M353=I$2,MAX(I$4:I352)+1,"")</f>
        <v/>
      </c>
      <c r="J353" s="60" t="str">
        <f>IF($M353=J$2,MAX(J$4:J352)+1,"")</f>
        <v/>
      </c>
      <c r="K353" s="60" t="str">
        <f>IF($M353=K$2,MAX(K$4:K352)+1,"")</f>
        <v/>
      </c>
      <c r="L353" s="206"/>
      <c r="M353" s="206"/>
      <c r="N353" s="209"/>
      <c r="O353" s="209"/>
      <c r="P353" s="209"/>
      <c r="Q353" s="209"/>
      <c r="R353" s="209"/>
      <c r="S353" s="209"/>
      <c r="T353" s="209"/>
      <c r="U353" s="150" t="str">
        <f t="shared" si="30"/>
        <v/>
      </c>
      <c r="V353" s="207"/>
      <c r="W353" s="215"/>
    </row>
    <row r="354" spans="1:23">
      <c r="A354" s="195">
        <v>351</v>
      </c>
      <c r="B354" s="8">
        <f t="shared" si="33"/>
        <v>43358</v>
      </c>
      <c r="C354" s="199">
        <f t="shared" si="34"/>
        <v>0.0416666666666667</v>
      </c>
      <c r="D354" s="7" t="str">
        <f t="shared" si="31"/>
        <v>白班</v>
      </c>
      <c r="E354" s="196" t="str">
        <f t="shared" si="32"/>
        <v>丁</v>
      </c>
      <c r="F354" s="196">
        <f>SUMPRODUCT((考核汇总!$A$4:$A$1185=质量日常跟踪表!B354)*(考核汇总!$B$4:$B$1185=质量日常跟踪表!D354),考核汇总!$C$4:$C$1185)</f>
        <v>4</v>
      </c>
      <c r="G354" s="198">
        <f t="shared" si="35"/>
        <v>43358.5833333325</v>
      </c>
      <c r="H354" s="60" t="str">
        <f>IF($M354=H$2,MAX(H$4:H353)+1,"")</f>
        <v/>
      </c>
      <c r="I354" s="60" t="str">
        <f>IF($M354=I$2,MAX(I$4:I353)+1,"")</f>
        <v/>
      </c>
      <c r="J354" s="60" t="str">
        <f>IF($M354=J$2,MAX(J$4:J353)+1,"")</f>
        <v/>
      </c>
      <c r="K354" s="60" t="str">
        <f>IF($M354=K$2,MAX(K$4:K353)+1,"")</f>
        <v/>
      </c>
      <c r="L354" s="206"/>
      <c r="M354" s="206"/>
      <c r="N354" s="209"/>
      <c r="O354" s="209"/>
      <c r="P354" s="209"/>
      <c r="Q354" s="209"/>
      <c r="R354" s="209"/>
      <c r="S354" s="209"/>
      <c r="T354" s="209"/>
      <c r="U354" s="150" t="str">
        <f t="shared" si="30"/>
        <v/>
      </c>
      <c r="V354" s="207"/>
      <c r="W354" s="215"/>
    </row>
    <row r="355" spans="1:23">
      <c r="A355" s="195">
        <v>352</v>
      </c>
      <c r="B355" s="8">
        <f t="shared" si="33"/>
        <v>43358</v>
      </c>
      <c r="C355" s="199">
        <f t="shared" si="34"/>
        <v>0.0416666666666667</v>
      </c>
      <c r="D355" s="7" t="str">
        <f t="shared" si="31"/>
        <v>白班</v>
      </c>
      <c r="E355" s="196" t="str">
        <f t="shared" si="32"/>
        <v>丁</v>
      </c>
      <c r="F355" s="196">
        <f>SUMPRODUCT((考核汇总!$A$4:$A$1185=质量日常跟踪表!B355)*(考核汇总!$B$4:$B$1185=质量日常跟踪表!D355),考核汇总!$C$4:$C$1185)</f>
        <v>4</v>
      </c>
      <c r="G355" s="198">
        <f t="shared" si="35"/>
        <v>43358.6249999991</v>
      </c>
      <c r="H355" s="60" t="str">
        <f>IF($M355=H$2,MAX(H$4:H354)+1,"")</f>
        <v/>
      </c>
      <c r="I355" s="60" t="str">
        <f>IF($M355=I$2,MAX(I$4:I354)+1,"")</f>
        <v/>
      </c>
      <c r="J355" s="60" t="str">
        <f>IF($M355=J$2,MAX(J$4:J354)+1,"")</f>
        <v/>
      </c>
      <c r="K355" s="60" t="str">
        <f>IF($M355=K$2,MAX(K$4:K354)+1,"")</f>
        <v/>
      </c>
      <c r="L355" s="206"/>
      <c r="M355" s="206"/>
      <c r="N355" s="209"/>
      <c r="O355" s="209"/>
      <c r="P355" s="209"/>
      <c r="Q355" s="209"/>
      <c r="R355" s="209"/>
      <c r="S355" s="209"/>
      <c r="T355" s="209"/>
      <c r="U355" s="150" t="str">
        <f t="shared" si="30"/>
        <v/>
      </c>
      <c r="V355" s="207"/>
      <c r="W355" s="215"/>
    </row>
    <row r="356" spans="1:23">
      <c r="A356" s="195">
        <v>353</v>
      </c>
      <c r="B356" s="8">
        <f t="shared" si="33"/>
        <v>43358</v>
      </c>
      <c r="C356" s="199">
        <f t="shared" si="34"/>
        <v>0.0416666666666667</v>
      </c>
      <c r="D356" s="7" t="str">
        <f t="shared" si="31"/>
        <v>中班</v>
      </c>
      <c r="E356" s="196" t="str">
        <f t="shared" si="32"/>
        <v>甲</v>
      </c>
      <c r="F356" s="196">
        <f>SUMPRODUCT((考核汇总!$A$4:$A$1185=质量日常跟踪表!B356)*(考核汇总!$B$4:$B$1185=质量日常跟踪表!D356),考核汇总!$C$4:$C$1185)</f>
        <v>1</v>
      </c>
      <c r="G356" s="198">
        <f t="shared" si="35"/>
        <v>43358.6666666658</v>
      </c>
      <c r="H356" s="60" t="str">
        <f>IF($M356=H$2,MAX(H$4:H355)+1,"")</f>
        <v/>
      </c>
      <c r="I356" s="60" t="str">
        <f>IF($M356=I$2,MAX(I$4:I355)+1,"")</f>
        <v/>
      </c>
      <c r="J356" s="60" t="str">
        <f>IF($M356=J$2,MAX(J$4:J355)+1,"")</f>
        <v/>
      </c>
      <c r="K356" s="60" t="str">
        <f>IF($M356=K$2,MAX(K$4:K355)+1,"")</f>
        <v/>
      </c>
      <c r="L356" s="206"/>
      <c r="M356" s="206"/>
      <c r="N356" s="209"/>
      <c r="O356" s="209"/>
      <c r="P356" s="209"/>
      <c r="Q356" s="209"/>
      <c r="R356" s="209"/>
      <c r="S356" s="209"/>
      <c r="T356" s="209"/>
      <c r="U356" s="150" t="str">
        <f t="shared" si="30"/>
        <v/>
      </c>
      <c r="V356" s="207"/>
      <c r="W356" s="215"/>
    </row>
    <row r="357" spans="1:23">
      <c r="A357" s="195">
        <v>354</v>
      </c>
      <c r="B357" s="8">
        <f t="shared" si="33"/>
        <v>43358</v>
      </c>
      <c r="C357" s="199">
        <f t="shared" si="34"/>
        <v>0.0416666666666667</v>
      </c>
      <c r="D357" s="7" t="str">
        <f t="shared" si="31"/>
        <v>中班</v>
      </c>
      <c r="E357" s="196" t="str">
        <f t="shared" si="32"/>
        <v>甲</v>
      </c>
      <c r="F357" s="196">
        <f>SUMPRODUCT((考核汇总!$A$4:$A$1185=质量日常跟踪表!B357)*(考核汇总!$B$4:$B$1185=质量日常跟踪表!D357),考核汇总!$C$4:$C$1185)</f>
        <v>1</v>
      </c>
      <c r="G357" s="198">
        <f t="shared" si="35"/>
        <v>43358.7083333325</v>
      </c>
      <c r="H357" s="60" t="str">
        <f>IF($M357=H$2,MAX(H$4:H356)+1,"")</f>
        <v/>
      </c>
      <c r="I357" s="60" t="str">
        <f>IF($M357=I$2,MAX(I$4:I356)+1,"")</f>
        <v/>
      </c>
      <c r="J357" s="60" t="str">
        <f>IF($M357=J$2,MAX(J$4:J356)+1,"")</f>
        <v/>
      </c>
      <c r="K357" s="60" t="str">
        <f>IF($M357=K$2,MAX(K$4:K356)+1,"")</f>
        <v/>
      </c>
      <c r="L357" s="206"/>
      <c r="M357" s="206"/>
      <c r="N357" s="209"/>
      <c r="O357" s="209"/>
      <c r="P357" s="209"/>
      <c r="Q357" s="209"/>
      <c r="R357" s="209"/>
      <c r="S357" s="209"/>
      <c r="T357" s="209"/>
      <c r="U357" s="150" t="str">
        <f t="shared" si="30"/>
        <v/>
      </c>
      <c r="V357" s="207"/>
      <c r="W357" s="215"/>
    </row>
    <row r="358" spans="1:23">
      <c r="A358" s="195">
        <v>355</v>
      </c>
      <c r="B358" s="8">
        <f t="shared" si="33"/>
        <v>43358</v>
      </c>
      <c r="C358" s="199">
        <f t="shared" si="34"/>
        <v>0.0416666666666667</v>
      </c>
      <c r="D358" s="7" t="str">
        <f t="shared" si="31"/>
        <v>中班</v>
      </c>
      <c r="E358" s="196" t="str">
        <f t="shared" si="32"/>
        <v>甲</v>
      </c>
      <c r="F358" s="196">
        <f>SUMPRODUCT((考核汇总!$A$4:$A$1185=质量日常跟踪表!B358)*(考核汇总!$B$4:$B$1185=质量日常跟踪表!D358),考核汇总!$C$4:$C$1185)</f>
        <v>1</v>
      </c>
      <c r="G358" s="198">
        <f t="shared" si="35"/>
        <v>43358.7499999991</v>
      </c>
      <c r="H358" s="60" t="str">
        <f>IF($M358=H$2,MAX(H$4:H357)+1,"")</f>
        <v/>
      </c>
      <c r="I358" s="60" t="str">
        <f>IF($M358=I$2,MAX(I$4:I357)+1,"")</f>
        <v/>
      </c>
      <c r="J358" s="60" t="str">
        <f>IF($M358=J$2,MAX(J$4:J357)+1,"")</f>
        <v/>
      </c>
      <c r="K358" s="60" t="str">
        <f>IF($M358=K$2,MAX(K$4:K357)+1,"")</f>
        <v/>
      </c>
      <c r="L358" s="206"/>
      <c r="M358" s="206"/>
      <c r="N358" s="209"/>
      <c r="O358" s="209"/>
      <c r="P358" s="209"/>
      <c r="Q358" s="209"/>
      <c r="R358" s="209"/>
      <c r="S358" s="209"/>
      <c r="T358" s="209"/>
      <c r="U358" s="150" t="str">
        <f t="shared" si="30"/>
        <v/>
      </c>
      <c r="V358" s="207"/>
      <c r="W358" s="215"/>
    </row>
    <row r="359" spans="1:23">
      <c r="A359" s="195">
        <v>356</v>
      </c>
      <c r="B359" s="8">
        <f t="shared" si="33"/>
        <v>43358</v>
      </c>
      <c r="C359" s="199">
        <f t="shared" si="34"/>
        <v>0.0416666666666667</v>
      </c>
      <c r="D359" s="7" t="str">
        <f t="shared" si="31"/>
        <v>中班</v>
      </c>
      <c r="E359" s="196" t="str">
        <f t="shared" si="32"/>
        <v>甲</v>
      </c>
      <c r="F359" s="196">
        <f>SUMPRODUCT((考核汇总!$A$4:$A$1185=质量日常跟踪表!B359)*(考核汇总!$B$4:$B$1185=质量日常跟踪表!D359),考核汇总!$C$4:$C$1185)</f>
        <v>1</v>
      </c>
      <c r="G359" s="198">
        <f t="shared" si="35"/>
        <v>43358.7916666658</v>
      </c>
      <c r="H359" s="60" t="str">
        <f>IF($M359=H$2,MAX(H$4:H358)+1,"")</f>
        <v/>
      </c>
      <c r="I359" s="60" t="str">
        <f>IF($M359=I$2,MAX(I$4:I358)+1,"")</f>
        <v/>
      </c>
      <c r="J359" s="60" t="str">
        <f>IF($M359=J$2,MAX(J$4:J358)+1,"")</f>
        <v/>
      </c>
      <c r="K359" s="60" t="str">
        <f>IF($M359=K$2,MAX(K$4:K358)+1,"")</f>
        <v/>
      </c>
      <c r="L359" s="206"/>
      <c r="M359" s="206"/>
      <c r="N359" s="209"/>
      <c r="O359" s="209"/>
      <c r="P359" s="209"/>
      <c r="Q359" s="209"/>
      <c r="R359" s="209"/>
      <c r="S359" s="209"/>
      <c r="T359" s="209"/>
      <c r="U359" s="150" t="str">
        <f t="shared" si="30"/>
        <v/>
      </c>
      <c r="V359" s="207"/>
      <c r="W359" s="215"/>
    </row>
    <row r="360" spans="1:23">
      <c r="A360" s="195">
        <v>357</v>
      </c>
      <c r="B360" s="8">
        <f t="shared" si="33"/>
        <v>43358</v>
      </c>
      <c r="C360" s="199">
        <f t="shared" si="34"/>
        <v>0.0416666666666667</v>
      </c>
      <c r="D360" s="7" t="str">
        <f t="shared" si="31"/>
        <v>中班</v>
      </c>
      <c r="E360" s="196" t="str">
        <f t="shared" si="32"/>
        <v>甲</v>
      </c>
      <c r="F360" s="196">
        <f>SUMPRODUCT((考核汇总!$A$4:$A$1185=质量日常跟踪表!B360)*(考核汇总!$B$4:$B$1185=质量日常跟踪表!D360),考核汇总!$C$4:$C$1185)</f>
        <v>1</v>
      </c>
      <c r="G360" s="198">
        <f t="shared" si="35"/>
        <v>43358.8333333325</v>
      </c>
      <c r="H360" s="60" t="str">
        <f>IF($M360=H$2,MAX(H$4:H359)+1,"")</f>
        <v/>
      </c>
      <c r="I360" s="60" t="str">
        <f>IF($M360=I$2,MAX(I$4:I359)+1,"")</f>
        <v/>
      </c>
      <c r="J360" s="60" t="str">
        <f>IF($M360=J$2,MAX(J$4:J359)+1,"")</f>
        <v/>
      </c>
      <c r="K360" s="60" t="str">
        <f>IF($M360=K$2,MAX(K$4:K359)+1,"")</f>
        <v/>
      </c>
      <c r="L360" s="206"/>
      <c r="M360" s="206"/>
      <c r="N360" s="209"/>
      <c r="O360" s="209"/>
      <c r="P360" s="209"/>
      <c r="Q360" s="209"/>
      <c r="R360" s="209"/>
      <c r="S360" s="209"/>
      <c r="T360" s="209"/>
      <c r="U360" s="150" t="str">
        <f t="shared" si="30"/>
        <v/>
      </c>
      <c r="V360" s="207"/>
      <c r="W360" s="215"/>
    </row>
    <row r="361" spans="1:23">
      <c r="A361" s="195">
        <v>358</v>
      </c>
      <c r="B361" s="8">
        <f t="shared" si="33"/>
        <v>43358</v>
      </c>
      <c r="C361" s="199">
        <f t="shared" si="34"/>
        <v>0.0416666666666667</v>
      </c>
      <c r="D361" s="7" t="str">
        <f t="shared" si="31"/>
        <v>中班</v>
      </c>
      <c r="E361" s="196" t="str">
        <f t="shared" si="32"/>
        <v>甲</v>
      </c>
      <c r="F361" s="196">
        <f>SUMPRODUCT((考核汇总!$A$4:$A$1185=质量日常跟踪表!B361)*(考核汇总!$B$4:$B$1185=质量日常跟踪表!D361),考核汇总!$C$4:$C$1185)</f>
        <v>1</v>
      </c>
      <c r="G361" s="198">
        <f t="shared" si="35"/>
        <v>43358.8749999991</v>
      </c>
      <c r="H361" s="60" t="str">
        <f>IF($M361=H$2,MAX(H$4:H360)+1,"")</f>
        <v/>
      </c>
      <c r="I361" s="60" t="str">
        <f>IF($M361=I$2,MAX(I$4:I360)+1,"")</f>
        <v/>
      </c>
      <c r="J361" s="60" t="str">
        <f>IF($M361=J$2,MAX(J$4:J360)+1,"")</f>
        <v/>
      </c>
      <c r="K361" s="60" t="str">
        <f>IF($M361=K$2,MAX(K$4:K360)+1,"")</f>
        <v/>
      </c>
      <c r="L361" s="206"/>
      <c r="M361" s="206"/>
      <c r="N361" s="209"/>
      <c r="O361" s="209"/>
      <c r="P361" s="209"/>
      <c r="Q361" s="209"/>
      <c r="R361" s="209"/>
      <c r="S361" s="209"/>
      <c r="T361" s="209"/>
      <c r="U361" s="150" t="str">
        <f t="shared" si="30"/>
        <v/>
      </c>
      <c r="V361" s="207"/>
      <c r="W361" s="215"/>
    </row>
    <row r="362" spans="1:23">
      <c r="A362" s="195">
        <v>359</v>
      </c>
      <c r="B362" s="8">
        <f t="shared" si="33"/>
        <v>43358</v>
      </c>
      <c r="C362" s="199">
        <f t="shared" si="34"/>
        <v>0.0416666666666667</v>
      </c>
      <c r="D362" s="7" t="str">
        <f t="shared" si="31"/>
        <v>中班</v>
      </c>
      <c r="E362" s="196" t="str">
        <f t="shared" si="32"/>
        <v>甲</v>
      </c>
      <c r="F362" s="196">
        <f>SUMPRODUCT((考核汇总!$A$4:$A$1185=质量日常跟踪表!B362)*(考核汇总!$B$4:$B$1185=质量日常跟踪表!D362),考核汇总!$C$4:$C$1185)</f>
        <v>1</v>
      </c>
      <c r="G362" s="198">
        <f t="shared" si="35"/>
        <v>43358.9166666658</v>
      </c>
      <c r="H362" s="60" t="str">
        <f>IF($M362=H$2,MAX(H$4:H361)+1,"")</f>
        <v/>
      </c>
      <c r="I362" s="60" t="str">
        <f>IF($M362=I$2,MAX(I$4:I361)+1,"")</f>
        <v/>
      </c>
      <c r="J362" s="60" t="str">
        <f>IF($M362=J$2,MAX(J$4:J361)+1,"")</f>
        <v/>
      </c>
      <c r="K362" s="60" t="str">
        <f>IF($M362=K$2,MAX(K$4:K361)+1,"")</f>
        <v/>
      </c>
      <c r="L362" s="206"/>
      <c r="M362" s="206"/>
      <c r="N362" s="209"/>
      <c r="O362" s="209"/>
      <c r="P362" s="209"/>
      <c r="Q362" s="209"/>
      <c r="R362" s="209"/>
      <c r="S362" s="209"/>
      <c r="T362" s="209"/>
      <c r="U362" s="150" t="str">
        <f t="shared" si="30"/>
        <v/>
      </c>
      <c r="V362" s="207"/>
      <c r="W362" s="215"/>
    </row>
    <row r="363" s="151" customFormat="1" spans="1:23">
      <c r="A363" s="216">
        <v>360</v>
      </c>
      <c r="B363" s="217">
        <f t="shared" si="33"/>
        <v>43358</v>
      </c>
      <c r="C363" s="218">
        <f t="shared" si="34"/>
        <v>0.0416666666666667</v>
      </c>
      <c r="D363" s="7" t="str">
        <f t="shared" si="31"/>
        <v>中班</v>
      </c>
      <c r="E363" s="7" t="str">
        <f t="shared" si="32"/>
        <v>甲</v>
      </c>
      <c r="F363" s="7">
        <f>SUMPRODUCT((考核汇总!$A$4:$A$1185=质量日常跟踪表!B363)*(考核汇总!$B$4:$B$1185=质量日常跟踪表!D363),考核汇总!$C$4:$C$1185)</f>
        <v>1</v>
      </c>
      <c r="G363" s="219">
        <f t="shared" si="35"/>
        <v>43358.9583333325</v>
      </c>
      <c r="H363" s="220" t="str">
        <f>IF($M363=H$2,MAX(H$4:H362)+1,"")</f>
        <v/>
      </c>
      <c r="I363" s="220" t="str">
        <f>IF($M363=I$2,MAX(I$4:I362)+1,"")</f>
        <v/>
      </c>
      <c r="J363" s="220" t="str">
        <f>IF($M363=J$2,MAX(J$4:J362)+1,"")</f>
        <v/>
      </c>
      <c r="K363" s="220" t="str">
        <f>IF($M363=K$2,MAX(K$4:K362)+1,"")</f>
        <v/>
      </c>
      <c r="L363" s="221" t="s">
        <v>39</v>
      </c>
      <c r="M363" s="221"/>
      <c r="N363" s="87"/>
      <c r="O363" s="87"/>
      <c r="P363" s="87"/>
      <c r="Q363" s="87"/>
      <c r="R363" s="87"/>
      <c r="S363" s="87"/>
      <c r="T363" s="87"/>
      <c r="U363" s="222" t="str">
        <f t="shared" si="30"/>
        <v/>
      </c>
      <c r="V363" s="223"/>
      <c r="W363" s="224" t="s">
        <v>40</v>
      </c>
    </row>
    <row r="364" spans="1:23">
      <c r="A364" s="195">
        <v>361</v>
      </c>
      <c r="B364" s="8">
        <f t="shared" si="33"/>
        <v>43359</v>
      </c>
      <c r="C364" s="199">
        <f t="shared" si="34"/>
        <v>0.0416666666666667</v>
      </c>
      <c r="D364" s="7" t="str">
        <f t="shared" si="31"/>
        <v>夜班</v>
      </c>
      <c r="E364" s="196" t="str">
        <f t="shared" si="32"/>
        <v>乙</v>
      </c>
      <c r="F364" s="196">
        <f>SUMPRODUCT((考核汇总!$A$4:$A$1185=质量日常跟踪表!B364)*(考核汇总!$B$4:$B$1185=质量日常跟踪表!D364),考核汇总!$C$4:$C$1185)</f>
        <v>2</v>
      </c>
      <c r="G364" s="198">
        <f t="shared" si="35"/>
        <v>43358.9999999991</v>
      </c>
      <c r="H364" s="60">
        <f>IF($M364=H$2,MAX(H$4:H363)+1,"")</f>
        <v>26</v>
      </c>
      <c r="I364" s="60" t="str">
        <f>IF($M364=I$2,MAX(I$4:I363)+1,"")</f>
        <v/>
      </c>
      <c r="J364" s="60" t="str">
        <f>IF($M364=J$2,MAX(J$4:J363)+1,"")</f>
        <v/>
      </c>
      <c r="K364" s="60" t="str">
        <f>IF($M364=K$2,MAX(K$4:K363)+1,"")</f>
        <v/>
      </c>
      <c r="L364" s="206">
        <v>0.354166666666667</v>
      </c>
      <c r="M364" s="206" t="s">
        <v>8</v>
      </c>
      <c r="N364" s="209">
        <v>7.29</v>
      </c>
      <c r="O364" s="209">
        <v>17.21</v>
      </c>
      <c r="P364" s="209">
        <v>2.43</v>
      </c>
      <c r="Q364" s="209">
        <v>18.9</v>
      </c>
      <c r="R364" s="209">
        <v>13.94</v>
      </c>
      <c r="S364" s="209">
        <v>22.38</v>
      </c>
      <c r="T364" s="209">
        <v>17.85</v>
      </c>
      <c r="U364" s="150">
        <f t="shared" ref="U364:U427" si="36">IF(N364="","",(N364*5+O364*4+P364*2.5+Q364*1.5+R364*0.75+S364*0.325+T364*0.25)/100)</f>
        <v>1.61906</v>
      </c>
      <c r="V364" s="207">
        <v>5.3</v>
      </c>
      <c r="W364" s="215"/>
    </row>
    <row r="365" spans="1:23">
      <c r="A365" s="195">
        <v>362</v>
      </c>
      <c r="B365" s="8">
        <f t="shared" si="33"/>
        <v>43359</v>
      </c>
      <c r="C365" s="199">
        <f t="shared" si="34"/>
        <v>0.0416666666666667</v>
      </c>
      <c r="D365" s="7" t="str">
        <f t="shared" si="31"/>
        <v>夜班</v>
      </c>
      <c r="E365" s="196" t="str">
        <f t="shared" si="32"/>
        <v>乙</v>
      </c>
      <c r="F365" s="196">
        <f>SUMPRODUCT((考核汇总!$A$4:$A$1185=质量日常跟踪表!B365)*(考核汇总!$B$4:$B$1185=质量日常跟踪表!D365),考核汇总!$C$4:$C$1185)</f>
        <v>2</v>
      </c>
      <c r="G365" s="198">
        <f t="shared" si="35"/>
        <v>43359.0416666658</v>
      </c>
      <c r="H365" s="60" t="str">
        <f>IF($M365=H$2,MAX(H$4:H364)+1,"")</f>
        <v/>
      </c>
      <c r="I365" s="60">
        <f>IF($M365=I$2,MAX(I$4:I364)+1,"")</f>
        <v>26</v>
      </c>
      <c r="J365" s="60" t="str">
        <f>IF($M365=J$2,MAX(J$4:J364)+1,"")</f>
        <v/>
      </c>
      <c r="K365" s="60" t="str">
        <f>IF($M365=K$2,MAX(K$4:K364)+1,"")</f>
        <v/>
      </c>
      <c r="L365" s="206">
        <v>0.354166666666667</v>
      </c>
      <c r="M365" s="206" t="s">
        <v>9</v>
      </c>
      <c r="N365" s="209">
        <v>8.36</v>
      </c>
      <c r="O365" s="209">
        <v>16.3</v>
      </c>
      <c r="P365" s="209">
        <v>2.12</v>
      </c>
      <c r="Q365" s="209">
        <v>19.79</v>
      </c>
      <c r="R365" s="209">
        <v>13.54</v>
      </c>
      <c r="S365" s="209">
        <v>22.11</v>
      </c>
      <c r="T365" s="209">
        <v>17.78</v>
      </c>
      <c r="U365" s="150">
        <f t="shared" si="36"/>
        <v>1.6377075</v>
      </c>
      <c r="V365" s="207">
        <v>5.5</v>
      </c>
      <c r="W365" s="215" t="s">
        <v>41</v>
      </c>
    </row>
    <row r="366" spans="1:23">
      <c r="A366" s="195">
        <v>363</v>
      </c>
      <c r="B366" s="8">
        <f t="shared" si="33"/>
        <v>43359</v>
      </c>
      <c r="C366" s="199">
        <f t="shared" si="34"/>
        <v>0.0416666666666667</v>
      </c>
      <c r="D366" s="7" t="str">
        <f t="shared" si="31"/>
        <v>夜班</v>
      </c>
      <c r="E366" s="196" t="str">
        <f t="shared" si="32"/>
        <v>乙</v>
      </c>
      <c r="F366" s="196">
        <f>SUMPRODUCT((考核汇总!$A$4:$A$1185=质量日常跟踪表!B366)*(考核汇总!$B$4:$B$1185=质量日常跟踪表!D366),考核汇总!$C$4:$C$1185)</f>
        <v>2</v>
      </c>
      <c r="G366" s="198">
        <f t="shared" si="35"/>
        <v>43359.0833333325</v>
      </c>
      <c r="H366" s="60" t="str">
        <f>IF($M366=H$2,MAX(H$4:H365)+1,"")</f>
        <v/>
      </c>
      <c r="I366" s="60" t="str">
        <f>IF($M366=I$2,MAX(I$4:I365)+1,"")</f>
        <v/>
      </c>
      <c r="J366" s="60" t="str">
        <f>IF($M366=J$2,MAX(J$4:J365)+1,"")</f>
        <v/>
      </c>
      <c r="K366" s="60" t="str">
        <f>IF($M366=K$2,MAX(K$4:K365)+1,"")</f>
        <v/>
      </c>
      <c r="L366" s="206"/>
      <c r="M366" s="206"/>
      <c r="N366" s="209"/>
      <c r="O366" s="209"/>
      <c r="P366" s="209"/>
      <c r="Q366" s="209"/>
      <c r="R366" s="209"/>
      <c r="S366" s="209"/>
      <c r="T366" s="209"/>
      <c r="U366" s="150" t="str">
        <f t="shared" si="36"/>
        <v/>
      </c>
      <c r="V366" s="207"/>
      <c r="W366" s="215"/>
    </row>
    <row r="367" spans="1:23">
      <c r="A367" s="195">
        <v>364</v>
      </c>
      <c r="B367" s="8">
        <f t="shared" si="33"/>
        <v>43359</v>
      </c>
      <c r="C367" s="199">
        <f t="shared" si="34"/>
        <v>0.0416666666666667</v>
      </c>
      <c r="D367" s="7" t="str">
        <f t="shared" si="31"/>
        <v>夜班</v>
      </c>
      <c r="E367" s="196" t="str">
        <f t="shared" si="32"/>
        <v>乙</v>
      </c>
      <c r="F367" s="196">
        <f>SUMPRODUCT((考核汇总!$A$4:$A$1185=质量日常跟踪表!B367)*(考核汇总!$B$4:$B$1185=质量日常跟踪表!D367),考核汇总!$C$4:$C$1185)</f>
        <v>2</v>
      </c>
      <c r="G367" s="198">
        <f t="shared" si="35"/>
        <v>43359.1249999991</v>
      </c>
      <c r="H367" s="60" t="str">
        <f>IF($M367=H$2,MAX(H$4:H366)+1,"")</f>
        <v/>
      </c>
      <c r="I367" s="60" t="str">
        <f>IF($M367=I$2,MAX(I$4:I366)+1,"")</f>
        <v/>
      </c>
      <c r="J367" s="60" t="str">
        <f>IF($M367=J$2,MAX(J$4:J366)+1,"")</f>
        <v/>
      </c>
      <c r="K367" s="60" t="str">
        <f>IF($M367=K$2,MAX(K$4:K366)+1,"")</f>
        <v/>
      </c>
      <c r="L367" s="206"/>
      <c r="M367" s="206"/>
      <c r="N367" s="209"/>
      <c r="O367" s="209"/>
      <c r="P367" s="209"/>
      <c r="Q367" s="209"/>
      <c r="R367" s="209"/>
      <c r="S367" s="209"/>
      <c r="T367" s="209"/>
      <c r="U367" s="150" t="str">
        <f t="shared" si="36"/>
        <v/>
      </c>
      <c r="V367" s="207"/>
      <c r="W367" s="215"/>
    </row>
    <row r="368" spans="1:23">
      <c r="A368" s="195">
        <v>365</v>
      </c>
      <c r="B368" s="8">
        <f t="shared" si="33"/>
        <v>43359</v>
      </c>
      <c r="C368" s="199">
        <f t="shared" si="34"/>
        <v>0.0416666666666667</v>
      </c>
      <c r="D368" s="7" t="str">
        <f t="shared" si="31"/>
        <v>夜班</v>
      </c>
      <c r="E368" s="196" t="str">
        <f t="shared" si="32"/>
        <v>乙</v>
      </c>
      <c r="F368" s="196">
        <f>SUMPRODUCT((考核汇总!$A$4:$A$1185=质量日常跟踪表!B368)*(考核汇总!$B$4:$B$1185=质量日常跟踪表!D368),考核汇总!$C$4:$C$1185)</f>
        <v>2</v>
      </c>
      <c r="G368" s="198">
        <f t="shared" si="35"/>
        <v>43359.1666666658</v>
      </c>
      <c r="H368" s="60" t="str">
        <f>IF($M368=H$2,MAX(H$4:H367)+1,"")</f>
        <v/>
      </c>
      <c r="I368" s="60" t="str">
        <f>IF($M368=I$2,MAX(I$4:I367)+1,"")</f>
        <v/>
      </c>
      <c r="J368" s="60" t="str">
        <f>IF($M368=J$2,MAX(J$4:J367)+1,"")</f>
        <v/>
      </c>
      <c r="K368" s="60" t="str">
        <f>IF($M368=K$2,MAX(K$4:K367)+1,"")</f>
        <v/>
      </c>
      <c r="L368" s="206"/>
      <c r="M368" s="206"/>
      <c r="N368" s="209"/>
      <c r="O368" s="209"/>
      <c r="P368" s="209"/>
      <c r="Q368" s="209"/>
      <c r="R368" s="209"/>
      <c r="S368" s="209"/>
      <c r="T368" s="209"/>
      <c r="U368" s="150" t="str">
        <f t="shared" si="36"/>
        <v/>
      </c>
      <c r="V368" s="207"/>
      <c r="W368" s="215"/>
    </row>
    <row r="369" spans="1:23">
      <c r="A369" s="195">
        <v>366</v>
      </c>
      <c r="B369" s="8">
        <f t="shared" si="33"/>
        <v>43359</v>
      </c>
      <c r="C369" s="199">
        <f t="shared" si="34"/>
        <v>0.0416666666666667</v>
      </c>
      <c r="D369" s="7" t="str">
        <f t="shared" si="31"/>
        <v>夜班</v>
      </c>
      <c r="E369" s="196" t="str">
        <f t="shared" si="32"/>
        <v>乙</v>
      </c>
      <c r="F369" s="196">
        <f>SUMPRODUCT((考核汇总!$A$4:$A$1185=质量日常跟踪表!B369)*(考核汇总!$B$4:$B$1185=质量日常跟踪表!D369),考核汇总!$C$4:$C$1185)</f>
        <v>2</v>
      </c>
      <c r="G369" s="198">
        <f t="shared" si="35"/>
        <v>43359.2083333324</v>
      </c>
      <c r="H369" s="60" t="str">
        <f>IF($M369=H$2,MAX(H$4:H368)+1,"")</f>
        <v/>
      </c>
      <c r="I369" s="60" t="str">
        <f>IF($M369=I$2,MAX(I$4:I368)+1,"")</f>
        <v/>
      </c>
      <c r="J369" s="60" t="str">
        <f>IF($M369=J$2,MAX(J$4:J368)+1,"")</f>
        <v/>
      </c>
      <c r="K369" s="60" t="str">
        <f>IF($M369=K$2,MAX(K$4:K368)+1,"")</f>
        <v/>
      </c>
      <c r="L369" s="206"/>
      <c r="M369" s="206"/>
      <c r="N369" s="209"/>
      <c r="O369" s="209"/>
      <c r="P369" s="209"/>
      <c r="Q369" s="209"/>
      <c r="R369" s="209"/>
      <c r="S369" s="209"/>
      <c r="T369" s="209"/>
      <c r="U369" s="150" t="str">
        <f t="shared" si="36"/>
        <v/>
      </c>
      <c r="V369" s="207"/>
      <c r="W369" s="215"/>
    </row>
    <row r="370" spans="1:23">
      <c r="A370" s="195">
        <v>367</v>
      </c>
      <c r="B370" s="8">
        <f t="shared" si="33"/>
        <v>43359</v>
      </c>
      <c r="C370" s="199">
        <f t="shared" si="34"/>
        <v>0.0416666666666667</v>
      </c>
      <c r="D370" s="7" t="str">
        <f t="shared" si="31"/>
        <v>夜班</v>
      </c>
      <c r="E370" s="196" t="str">
        <f t="shared" si="32"/>
        <v>乙</v>
      </c>
      <c r="F370" s="196">
        <f>SUMPRODUCT((考核汇总!$A$4:$A$1185=质量日常跟踪表!B370)*(考核汇总!$B$4:$B$1185=质量日常跟踪表!D370),考核汇总!$C$4:$C$1185)</f>
        <v>2</v>
      </c>
      <c r="G370" s="198">
        <f t="shared" si="35"/>
        <v>43359.2499999991</v>
      </c>
      <c r="H370" s="60" t="str">
        <f>IF($M370=H$2,MAX(H$4:H369)+1,"")</f>
        <v/>
      </c>
      <c r="I370" s="60" t="str">
        <f>IF($M370=I$2,MAX(I$4:I369)+1,"")</f>
        <v/>
      </c>
      <c r="J370" s="60" t="str">
        <f>IF($M370=J$2,MAX(J$4:J369)+1,"")</f>
        <v/>
      </c>
      <c r="K370" s="60" t="str">
        <f>IF($M370=K$2,MAX(K$4:K369)+1,"")</f>
        <v/>
      </c>
      <c r="L370" s="206"/>
      <c r="M370" s="206"/>
      <c r="N370" s="209"/>
      <c r="O370" s="209"/>
      <c r="P370" s="209"/>
      <c r="Q370" s="209"/>
      <c r="R370" s="209"/>
      <c r="S370" s="209"/>
      <c r="T370" s="209"/>
      <c r="U370" s="150" t="str">
        <f t="shared" si="36"/>
        <v/>
      </c>
      <c r="V370" s="207"/>
      <c r="W370" s="215"/>
    </row>
    <row r="371" spans="1:23">
      <c r="A371" s="195">
        <v>368</v>
      </c>
      <c r="B371" s="8">
        <f t="shared" si="33"/>
        <v>43359</v>
      </c>
      <c r="C371" s="199">
        <f t="shared" si="34"/>
        <v>0.0416666666666667</v>
      </c>
      <c r="D371" s="7" t="str">
        <f t="shared" si="31"/>
        <v>夜班</v>
      </c>
      <c r="E371" s="196" t="str">
        <f t="shared" si="32"/>
        <v>乙</v>
      </c>
      <c r="F371" s="196">
        <f>SUMPRODUCT((考核汇总!$A$4:$A$1185=质量日常跟踪表!B371)*(考核汇总!$B$4:$B$1185=质量日常跟踪表!D371),考核汇总!$C$4:$C$1185)</f>
        <v>2</v>
      </c>
      <c r="G371" s="198">
        <f t="shared" si="35"/>
        <v>43359.2916666658</v>
      </c>
      <c r="H371" s="60" t="str">
        <f>IF($M371=H$2,MAX(H$4:H370)+1,"")</f>
        <v/>
      </c>
      <c r="I371" s="60" t="str">
        <f>IF($M371=I$2,MAX(I$4:I370)+1,"")</f>
        <v/>
      </c>
      <c r="J371" s="60" t="str">
        <f>IF($M371=J$2,MAX(J$4:J370)+1,"")</f>
        <v/>
      </c>
      <c r="K371" s="60" t="str">
        <f>IF($M371=K$2,MAX(K$4:K370)+1,"")</f>
        <v/>
      </c>
      <c r="L371" s="206"/>
      <c r="M371" s="206"/>
      <c r="N371" s="209"/>
      <c r="O371" s="209"/>
      <c r="P371" s="209"/>
      <c r="Q371" s="209"/>
      <c r="R371" s="209"/>
      <c r="S371" s="209"/>
      <c r="T371" s="209"/>
      <c r="U371" s="150" t="str">
        <f t="shared" si="36"/>
        <v/>
      </c>
      <c r="V371" s="207"/>
      <c r="W371" s="215"/>
    </row>
    <row r="372" spans="1:23">
      <c r="A372" s="195">
        <v>369</v>
      </c>
      <c r="B372" s="8">
        <f t="shared" si="33"/>
        <v>43359</v>
      </c>
      <c r="C372" s="199">
        <f t="shared" si="34"/>
        <v>0.0416666666666667</v>
      </c>
      <c r="D372" s="7" t="str">
        <f t="shared" si="31"/>
        <v>白班</v>
      </c>
      <c r="E372" s="196" t="str">
        <f t="shared" si="32"/>
        <v>丙</v>
      </c>
      <c r="F372" s="196">
        <f>SUMPRODUCT((考核汇总!$A$4:$A$1185=质量日常跟踪表!B372)*(考核汇总!$B$4:$B$1185=质量日常跟踪表!D372),考核汇总!$C$4:$C$1185)</f>
        <v>3</v>
      </c>
      <c r="G372" s="198">
        <f t="shared" si="35"/>
        <v>43359.3333333324</v>
      </c>
      <c r="H372" s="60" t="str">
        <f>IF($M372=H$2,MAX(H$4:H371)+1,"")</f>
        <v/>
      </c>
      <c r="I372" s="60" t="str">
        <f>IF($M372=I$2,MAX(I$4:I371)+1,"")</f>
        <v/>
      </c>
      <c r="J372" s="60" t="str">
        <f>IF($M372=J$2,MAX(J$4:J371)+1,"")</f>
        <v/>
      </c>
      <c r="K372" s="60" t="str">
        <f>IF($M372=K$2,MAX(K$4:K371)+1,"")</f>
        <v/>
      </c>
      <c r="L372" s="206"/>
      <c r="M372" s="206"/>
      <c r="N372" s="209"/>
      <c r="O372" s="209"/>
      <c r="P372" s="209"/>
      <c r="Q372" s="209"/>
      <c r="R372" s="209"/>
      <c r="S372" s="209"/>
      <c r="T372" s="209"/>
      <c r="U372" s="150" t="str">
        <f t="shared" si="36"/>
        <v/>
      </c>
      <c r="V372" s="207"/>
      <c r="W372" s="215"/>
    </row>
    <row r="373" spans="1:23">
      <c r="A373" s="195">
        <v>370</v>
      </c>
      <c r="B373" s="8">
        <f t="shared" si="33"/>
        <v>43359</v>
      </c>
      <c r="C373" s="199">
        <f t="shared" si="34"/>
        <v>0.0416666666666667</v>
      </c>
      <c r="D373" s="7" t="str">
        <f t="shared" si="31"/>
        <v>白班</v>
      </c>
      <c r="E373" s="196" t="str">
        <f t="shared" si="32"/>
        <v>丙</v>
      </c>
      <c r="F373" s="196">
        <f>SUMPRODUCT((考核汇总!$A$4:$A$1185=质量日常跟踪表!B373)*(考核汇总!$B$4:$B$1185=质量日常跟踪表!D373),考核汇总!$C$4:$C$1185)</f>
        <v>3</v>
      </c>
      <c r="G373" s="198">
        <f t="shared" si="35"/>
        <v>43359.3749999991</v>
      </c>
      <c r="H373" s="60" t="str">
        <f>IF($M373=H$2,MAX(H$4:H372)+1,"")</f>
        <v/>
      </c>
      <c r="I373" s="60" t="str">
        <f>IF($M373=I$2,MAX(I$4:I372)+1,"")</f>
        <v/>
      </c>
      <c r="J373" s="60" t="str">
        <f>IF($M373=J$2,MAX(J$4:J372)+1,"")</f>
        <v/>
      </c>
      <c r="K373" s="60" t="str">
        <f>IF($M373=K$2,MAX(K$4:K372)+1,"")</f>
        <v/>
      </c>
      <c r="L373" s="206"/>
      <c r="M373" s="206"/>
      <c r="N373" s="209"/>
      <c r="O373" s="209"/>
      <c r="P373" s="209"/>
      <c r="Q373" s="209"/>
      <c r="R373" s="209"/>
      <c r="S373" s="209"/>
      <c r="T373" s="209"/>
      <c r="U373" s="150" t="str">
        <f t="shared" si="36"/>
        <v/>
      </c>
      <c r="V373" s="207"/>
      <c r="W373" s="215"/>
    </row>
    <row r="374" spans="1:23">
      <c r="A374" s="195">
        <v>371</v>
      </c>
      <c r="B374" s="8">
        <f t="shared" si="33"/>
        <v>43359</v>
      </c>
      <c r="C374" s="199">
        <f t="shared" si="34"/>
        <v>0.0416666666666667</v>
      </c>
      <c r="D374" s="7" t="str">
        <f t="shared" si="31"/>
        <v>白班</v>
      </c>
      <c r="E374" s="196" t="str">
        <f t="shared" si="32"/>
        <v>丙</v>
      </c>
      <c r="F374" s="196">
        <f>SUMPRODUCT((考核汇总!$A$4:$A$1185=质量日常跟踪表!B374)*(考核汇总!$B$4:$B$1185=质量日常跟踪表!D374),考核汇总!$C$4:$C$1185)</f>
        <v>3</v>
      </c>
      <c r="G374" s="198">
        <f t="shared" si="35"/>
        <v>43359.4166666658</v>
      </c>
      <c r="H374" s="60" t="str">
        <f>IF($M374=H$2,MAX(H$4:H373)+1,"")</f>
        <v/>
      </c>
      <c r="I374" s="60" t="str">
        <f>IF($M374=I$2,MAX(I$4:I373)+1,"")</f>
        <v/>
      </c>
      <c r="J374" s="60" t="str">
        <f>IF($M374=J$2,MAX(J$4:J373)+1,"")</f>
        <v/>
      </c>
      <c r="K374" s="60" t="str">
        <f>IF($M374=K$2,MAX(K$4:K373)+1,"")</f>
        <v/>
      </c>
      <c r="L374" s="206"/>
      <c r="M374" s="206"/>
      <c r="N374" s="209"/>
      <c r="O374" s="209"/>
      <c r="P374" s="209"/>
      <c r="Q374" s="209"/>
      <c r="R374" s="209"/>
      <c r="S374" s="209"/>
      <c r="T374" s="209"/>
      <c r="U374" s="150" t="str">
        <f t="shared" si="36"/>
        <v/>
      </c>
      <c r="V374" s="207"/>
      <c r="W374" s="215"/>
    </row>
    <row r="375" spans="1:23">
      <c r="A375" s="195">
        <v>372</v>
      </c>
      <c r="B375" s="8">
        <f t="shared" si="33"/>
        <v>43359</v>
      </c>
      <c r="C375" s="199">
        <f t="shared" si="34"/>
        <v>0.0416666666666667</v>
      </c>
      <c r="D375" s="7" t="str">
        <f t="shared" si="31"/>
        <v>白班</v>
      </c>
      <c r="E375" s="196" t="str">
        <f t="shared" si="32"/>
        <v>丙</v>
      </c>
      <c r="F375" s="196">
        <f>SUMPRODUCT((考核汇总!$A$4:$A$1185=质量日常跟踪表!B375)*(考核汇总!$B$4:$B$1185=质量日常跟踪表!D375),考核汇总!$C$4:$C$1185)</f>
        <v>3</v>
      </c>
      <c r="G375" s="198">
        <f t="shared" si="35"/>
        <v>43359.4583333324</v>
      </c>
      <c r="H375" s="60" t="str">
        <f>IF($M375=H$2,MAX(H$4:H374)+1,"")</f>
        <v/>
      </c>
      <c r="I375" s="60" t="str">
        <f>IF($M375=I$2,MAX(I$4:I374)+1,"")</f>
        <v/>
      </c>
      <c r="J375" s="60" t="str">
        <f>IF($M375=J$2,MAX(J$4:J374)+1,"")</f>
        <v/>
      </c>
      <c r="K375" s="60" t="str">
        <f>IF($M375=K$2,MAX(K$4:K374)+1,"")</f>
        <v/>
      </c>
      <c r="L375" s="206"/>
      <c r="M375" s="206"/>
      <c r="N375" s="209"/>
      <c r="O375" s="209"/>
      <c r="P375" s="209"/>
      <c r="Q375" s="209"/>
      <c r="R375" s="209"/>
      <c r="S375" s="209"/>
      <c r="T375" s="209"/>
      <c r="U375" s="150" t="str">
        <f t="shared" si="36"/>
        <v/>
      </c>
      <c r="V375" s="207"/>
      <c r="W375" s="215"/>
    </row>
    <row r="376" spans="1:23">
      <c r="A376" s="195">
        <v>373</v>
      </c>
      <c r="B376" s="8">
        <f t="shared" si="33"/>
        <v>43359</v>
      </c>
      <c r="C376" s="199">
        <f t="shared" si="34"/>
        <v>0.0416666666666667</v>
      </c>
      <c r="D376" s="7" t="str">
        <f t="shared" si="31"/>
        <v>白班</v>
      </c>
      <c r="E376" s="196" t="str">
        <f t="shared" si="32"/>
        <v>丙</v>
      </c>
      <c r="F376" s="196">
        <f>SUMPRODUCT((考核汇总!$A$4:$A$1185=质量日常跟踪表!B376)*(考核汇总!$B$4:$B$1185=质量日常跟踪表!D376),考核汇总!$C$4:$C$1185)</f>
        <v>3</v>
      </c>
      <c r="G376" s="198">
        <f t="shared" si="35"/>
        <v>43359.4999999991</v>
      </c>
      <c r="H376" s="60" t="str">
        <f>IF($M376=H$2,MAX(H$4:H375)+1,"")</f>
        <v/>
      </c>
      <c r="I376" s="60" t="str">
        <f>IF($M376=I$2,MAX(I$4:I375)+1,"")</f>
        <v/>
      </c>
      <c r="J376" s="60" t="str">
        <f>IF($M376=J$2,MAX(J$4:J375)+1,"")</f>
        <v/>
      </c>
      <c r="K376" s="60" t="str">
        <f>IF($M376=K$2,MAX(K$4:K375)+1,"")</f>
        <v/>
      </c>
      <c r="L376" s="206"/>
      <c r="M376" s="206"/>
      <c r="N376" s="209"/>
      <c r="O376" s="209"/>
      <c r="P376" s="209"/>
      <c r="Q376" s="209"/>
      <c r="R376" s="209"/>
      <c r="S376" s="209"/>
      <c r="T376" s="209"/>
      <c r="U376" s="150" t="str">
        <f t="shared" si="36"/>
        <v/>
      </c>
      <c r="V376" s="207"/>
      <c r="W376" s="215"/>
    </row>
    <row r="377" spans="1:23">
      <c r="A377" s="195">
        <v>374</v>
      </c>
      <c r="B377" s="8">
        <f t="shared" si="33"/>
        <v>43359</v>
      </c>
      <c r="C377" s="199">
        <f t="shared" si="34"/>
        <v>0.0416666666666667</v>
      </c>
      <c r="D377" s="7" t="str">
        <f t="shared" si="31"/>
        <v>白班</v>
      </c>
      <c r="E377" s="196" t="str">
        <f t="shared" si="32"/>
        <v>丙</v>
      </c>
      <c r="F377" s="196">
        <f>SUMPRODUCT((考核汇总!$A$4:$A$1185=质量日常跟踪表!B377)*(考核汇总!$B$4:$B$1185=质量日常跟踪表!D377),考核汇总!$C$4:$C$1185)</f>
        <v>3</v>
      </c>
      <c r="G377" s="198">
        <f t="shared" si="35"/>
        <v>43359.5416666658</v>
      </c>
      <c r="H377" s="60" t="str">
        <f>IF($M377=H$2,MAX(H$4:H376)+1,"")</f>
        <v/>
      </c>
      <c r="I377" s="60" t="str">
        <f>IF($M377=I$2,MAX(I$4:I376)+1,"")</f>
        <v/>
      </c>
      <c r="J377" s="60" t="str">
        <f>IF($M377=J$2,MAX(J$4:J376)+1,"")</f>
        <v/>
      </c>
      <c r="K377" s="60" t="str">
        <f>IF($M377=K$2,MAX(K$4:K376)+1,"")</f>
        <v/>
      </c>
      <c r="L377" s="206"/>
      <c r="M377" s="206"/>
      <c r="N377" s="209"/>
      <c r="O377" s="209"/>
      <c r="P377" s="209"/>
      <c r="Q377" s="209"/>
      <c r="R377" s="209"/>
      <c r="S377" s="209"/>
      <c r="T377" s="209"/>
      <c r="U377" s="150" t="str">
        <f t="shared" si="36"/>
        <v/>
      </c>
      <c r="V377" s="207"/>
      <c r="W377" s="215"/>
    </row>
    <row r="378" spans="1:23">
      <c r="A378" s="195">
        <v>375</v>
      </c>
      <c r="B378" s="8">
        <f t="shared" si="33"/>
        <v>43359</v>
      </c>
      <c r="C378" s="199">
        <f t="shared" si="34"/>
        <v>0.0416666666666667</v>
      </c>
      <c r="D378" s="7" t="str">
        <f t="shared" si="31"/>
        <v>白班</v>
      </c>
      <c r="E378" s="196" t="str">
        <f t="shared" si="32"/>
        <v>丙</v>
      </c>
      <c r="F378" s="196">
        <f>SUMPRODUCT((考核汇总!$A$4:$A$1185=质量日常跟踪表!B378)*(考核汇总!$B$4:$B$1185=质量日常跟踪表!D378),考核汇总!$C$4:$C$1185)</f>
        <v>3</v>
      </c>
      <c r="G378" s="198">
        <f t="shared" si="35"/>
        <v>43359.5833333324</v>
      </c>
      <c r="H378" s="60" t="str">
        <f>IF($M378=H$2,MAX(H$4:H377)+1,"")</f>
        <v/>
      </c>
      <c r="I378" s="60" t="str">
        <f>IF($M378=I$2,MAX(I$4:I377)+1,"")</f>
        <v/>
      </c>
      <c r="J378" s="60" t="str">
        <f>IF($M378=J$2,MAX(J$4:J377)+1,"")</f>
        <v/>
      </c>
      <c r="K378" s="60" t="str">
        <f>IF($M378=K$2,MAX(K$4:K377)+1,"")</f>
        <v/>
      </c>
      <c r="L378" s="206"/>
      <c r="M378" s="206"/>
      <c r="N378" s="209"/>
      <c r="O378" s="209"/>
      <c r="P378" s="209"/>
      <c r="Q378" s="209"/>
      <c r="R378" s="209"/>
      <c r="S378" s="209"/>
      <c r="T378" s="209"/>
      <c r="U378" s="150" t="str">
        <f t="shared" si="36"/>
        <v/>
      </c>
      <c r="V378" s="207"/>
      <c r="W378" s="215"/>
    </row>
    <row r="379" spans="1:23">
      <c r="A379" s="195">
        <v>376</v>
      </c>
      <c r="B379" s="8">
        <f t="shared" si="33"/>
        <v>43359</v>
      </c>
      <c r="C379" s="199">
        <f t="shared" si="34"/>
        <v>0.0416666666666667</v>
      </c>
      <c r="D379" s="7" t="str">
        <f t="shared" si="31"/>
        <v>白班</v>
      </c>
      <c r="E379" s="196" t="str">
        <f t="shared" si="32"/>
        <v>丙</v>
      </c>
      <c r="F379" s="196">
        <f>SUMPRODUCT((考核汇总!$A$4:$A$1185=质量日常跟踪表!B379)*(考核汇总!$B$4:$B$1185=质量日常跟踪表!D379),考核汇总!$C$4:$C$1185)</f>
        <v>3</v>
      </c>
      <c r="G379" s="198">
        <f t="shared" si="35"/>
        <v>43359.6249999991</v>
      </c>
      <c r="H379" s="60" t="str">
        <f>IF($M379=H$2,MAX(H$4:H378)+1,"")</f>
        <v/>
      </c>
      <c r="I379" s="60" t="str">
        <f>IF($M379=I$2,MAX(I$4:I378)+1,"")</f>
        <v/>
      </c>
      <c r="J379" s="60" t="str">
        <f>IF($M379=J$2,MAX(J$4:J378)+1,"")</f>
        <v/>
      </c>
      <c r="K379" s="60" t="str">
        <f>IF($M379=K$2,MAX(K$4:K378)+1,"")</f>
        <v/>
      </c>
      <c r="L379" s="206"/>
      <c r="M379" s="206"/>
      <c r="N379" s="209"/>
      <c r="O379" s="209"/>
      <c r="P379" s="209"/>
      <c r="Q379" s="209"/>
      <c r="R379" s="209"/>
      <c r="S379" s="209"/>
      <c r="T379" s="209"/>
      <c r="U379" s="150" t="str">
        <f t="shared" si="36"/>
        <v/>
      </c>
      <c r="V379" s="207"/>
      <c r="W379" s="215"/>
    </row>
    <row r="380" spans="1:23">
      <c r="A380" s="195">
        <v>377</v>
      </c>
      <c r="B380" s="8">
        <f t="shared" si="33"/>
        <v>43359</v>
      </c>
      <c r="C380" s="199">
        <f t="shared" si="34"/>
        <v>0.0416666666666667</v>
      </c>
      <c r="D380" s="7" t="str">
        <f t="shared" si="31"/>
        <v>中班</v>
      </c>
      <c r="E380" s="196" t="str">
        <f t="shared" si="32"/>
        <v>丁</v>
      </c>
      <c r="F380" s="196">
        <f>SUMPRODUCT((考核汇总!$A$4:$A$1185=质量日常跟踪表!B380)*(考核汇总!$B$4:$B$1185=质量日常跟踪表!D380),考核汇总!$C$4:$C$1185)</f>
        <v>4</v>
      </c>
      <c r="G380" s="198">
        <f t="shared" si="35"/>
        <v>43359.6666666658</v>
      </c>
      <c r="H380" s="60" t="str">
        <f>IF($M380=H$2,MAX(H$4:H379)+1,"")</f>
        <v/>
      </c>
      <c r="I380" s="60" t="str">
        <f>IF($M380=I$2,MAX(I$4:I379)+1,"")</f>
        <v/>
      </c>
      <c r="J380" s="60" t="str">
        <f>IF($M380=J$2,MAX(J$4:J379)+1,"")</f>
        <v/>
      </c>
      <c r="K380" s="60" t="str">
        <f>IF($M380=K$2,MAX(K$4:K379)+1,"")</f>
        <v/>
      </c>
      <c r="L380" s="206"/>
      <c r="M380" s="206"/>
      <c r="N380" s="209"/>
      <c r="O380" s="209"/>
      <c r="P380" s="209"/>
      <c r="Q380" s="209"/>
      <c r="R380" s="209"/>
      <c r="S380" s="209"/>
      <c r="T380" s="209"/>
      <c r="U380" s="150" t="str">
        <f t="shared" si="36"/>
        <v/>
      </c>
      <c r="V380" s="207"/>
      <c r="W380" s="215"/>
    </row>
    <row r="381" spans="1:23">
      <c r="A381" s="195">
        <v>378</v>
      </c>
      <c r="B381" s="8">
        <f t="shared" si="33"/>
        <v>43359</v>
      </c>
      <c r="C381" s="199">
        <f t="shared" si="34"/>
        <v>0.0416666666666667</v>
      </c>
      <c r="D381" s="7" t="str">
        <f t="shared" si="31"/>
        <v>中班</v>
      </c>
      <c r="E381" s="196" t="str">
        <f t="shared" si="32"/>
        <v>丁</v>
      </c>
      <c r="F381" s="196">
        <f>SUMPRODUCT((考核汇总!$A$4:$A$1185=质量日常跟踪表!B381)*(考核汇总!$B$4:$B$1185=质量日常跟踪表!D381),考核汇总!$C$4:$C$1185)</f>
        <v>4</v>
      </c>
      <c r="G381" s="198">
        <f t="shared" si="35"/>
        <v>43359.7083333324</v>
      </c>
      <c r="H381" s="60" t="str">
        <f>IF($M381=H$2,MAX(H$4:H380)+1,"")</f>
        <v/>
      </c>
      <c r="I381" s="60" t="str">
        <f>IF($M381=I$2,MAX(I$4:I380)+1,"")</f>
        <v/>
      </c>
      <c r="J381" s="60" t="str">
        <f>IF($M381=J$2,MAX(J$4:J380)+1,"")</f>
        <v/>
      </c>
      <c r="K381" s="60" t="str">
        <f>IF($M381=K$2,MAX(K$4:K380)+1,"")</f>
        <v/>
      </c>
      <c r="L381" s="206"/>
      <c r="M381" s="206"/>
      <c r="N381" s="209"/>
      <c r="O381" s="209"/>
      <c r="P381" s="209"/>
      <c r="Q381" s="209"/>
      <c r="R381" s="209"/>
      <c r="S381" s="209"/>
      <c r="T381" s="209"/>
      <c r="U381" s="150" t="str">
        <f t="shared" si="36"/>
        <v/>
      </c>
      <c r="V381" s="207"/>
      <c r="W381" s="215"/>
    </row>
    <row r="382" spans="1:23">
      <c r="A382" s="195">
        <v>379</v>
      </c>
      <c r="B382" s="8">
        <f t="shared" si="33"/>
        <v>43359</v>
      </c>
      <c r="C382" s="199">
        <f t="shared" si="34"/>
        <v>0.0416666666666667</v>
      </c>
      <c r="D382" s="7" t="str">
        <f t="shared" si="31"/>
        <v>中班</v>
      </c>
      <c r="E382" s="196" t="str">
        <f t="shared" si="32"/>
        <v>丁</v>
      </c>
      <c r="F382" s="196">
        <f>SUMPRODUCT((考核汇总!$A$4:$A$1185=质量日常跟踪表!B382)*(考核汇总!$B$4:$B$1185=质量日常跟踪表!D382),考核汇总!$C$4:$C$1185)</f>
        <v>4</v>
      </c>
      <c r="G382" s="198">
        <f t="shared" si="35"/>
        <v>43359.7499999991</v>
      </c>
      <c r="H382" s="60" t="str">
        <f>IF($M382=H$2,MAX(H$4:H381)+1,"")</f>
        <v/>
      </c>
      <c r="I382" s="60" t="str">
        <f>IF($M382=I$2,MAX(I$4:I381)+1,"")</f>
        <v/>
      </c>
      <c r="J382" s="60" t="str">
        <f>IF($M382=J$2,MAX(J$4:J381)+1,"")</f>
        <v/>
      </c>
      <c r="K382" s="60" t="str">
        <f>IF($M382=K$2,MAX(K$4:K381)+1,"")</f>
        <v/>
      </c>
      <c r="L382" s="206"/>
      <c r="M382" s="206"/>
      <c r="N382" s="209"/>
      <c r="O382" s="209"/>
      <c r="P382" s="209"/>
      <c r="Q382" s="209"/>
      <c r="R382" s="209"/>
      <c r="S382" s="209"/>
      <c r="T382" s="209"/>
      <c r="U382" s="150" t="str">
        <f t="shared" si="36"/>
        <v/>
      </c>
      <c r="V382" s="207"/>
      <c r="W382" s="215"/>
    </row>
    <row r="383" spans="1:23">
      <c r="A383" s="195">
        <v>380</v>
      </c>
      <c r="B383" s="8">
        <f t="shared" si="33"/>
        <v>43359</v>
      </c>
      <c r="C383" s="199">
        <f t="shared" si="34"/>
        <v>0.0416666666666667</v>
      </c>
      <c r="D383" s="7" t="str">
        <f t="shared" si="31"/>
        <v>中班</v>
      </c>
      <c r="E383" s="196" t="str">
        <f t="shared" si="32"/>
        <v>丁</v>
      </c>
      <c r="F383" s="196">
        <f>SUMPRODUCT((考核汇总!$A$4:$A$1185=质量日常跟踪表!B383)*(考核汇总!$B$4:$B$1185=质量日常跟踪表!D383),考核汇总!$C$4:$C$1185)</f>
        <v>4</v>
      </c>
      <c r="G383" s="198">
        <f t="shared" si="35"/>
        <v>43359.7916666657</v>
      </c>
      <c r="H383" s="60" t="str">
        <f>IF($M383=H$2,MAX(H$4:H382)+1,"")</f>
        <v/>
      </c>
      <c r="I383" s="60" t="str">
        <f>IF($M383=I$2,MAX(I$4:I382)+1,"")</f>
        <v/>
      </c>
      <c r="J383" s="60" t="str">
        <f>IF($M383=J$2,MAX(J$4:J382)+1,"")</f>
        <v/>
      </c>
      <c r="K383" s="60" t="str">
        <f>IF($M383=K$2,MAX(K$4:K382)+1,"")</f>
        <v/>
      </c>
      <c r="L383" s="206"/>
      <c r="M383" s="206"/>
      <c r="N383" s="209"/>
      <c r="O383" s="209"/>
      <c r="P383" s="209"/>
      <c r="Q383" s="209"/>
      <c r="R383" s="209"/>
      <c r="S383" s="209"/>
      <c r="T383" s="209"/>
      <c r="U383" s="150" t="str">
        <f t="shared" si="36"/>
        <v/>
      </c>
      <c r="V383" s="207"/>
      <c r="W383" s="215"/>
    </row>
    <row r="384" spans="1:23">
      <c r="A384" s="195">
        <v>381</v>
      </c>
      <c r="B384" s="8">
        <f t="shared" si="33"/>
        <v>43359</v>
      </c>
      <c r="C384" s="199">
        <f t="shared" si="34"/>
        <v>0.0416666666666667</v>
      </c>
      <c r="D384" s="7" t="str">
        <f t="shared" si="31"/>
        <v>中班</v>
      </c>
      <c r="E384" s="196" t="str">
        <f t="shared" si="32"/>
        <v>丁</v>
      </c>
      <c r="F384" s="196">
        <f>SUMPRODUCT((考核汇总!$A$4:$A$1185=质量日常跟踪表!B384)*(考核汇总!$B$4:$B$1185=质量日常跟踪表!D384),考核汇总!$C$4:$C$1185)</f>
        <v>4</v>
      </c>
      <c r="G384" s="198">
        <f t="shared" si="35"/>
        <v>43359.8333333324</v>
      </c>
      <c r="H384" s="60" t="str">
        <f>IF($M384=H$2,MAX(H$4:H383)+1,"")</f>
        <v/>
      </c>
      <c r="I384" s="60" t="str">
        <f>IF($M384=I$2,MAX(I$4:I383)+1,"")</f>
        <v/>
      </c>
      <c r="J384" s="60" t="str">
        <f>IF($M384=J$2,MAX(J$4:J383)+1,"")</f>
        <v/>
      </c>
      <c r="K384" s="60" t="str">
        <f>IF($M384=K$2,MAX(K$4:K383)+1,"")</f>
        <v/>
      </c>
      <c r="L384" s="206"/>
      <c r="M384" s="206"/>
      <c r="N384" s="209"/>
      <c r="O384" s="209"/>
      <c r="P384" s="209"/>
      <c r="Q384" s="209"/>
      <c r="R384" s="209"/>
      <c r="S384" s="209"/>
      <c r="T384" s="209"/>
      <c r="U384" s="150" t="str">
        <f t="shared" si="36"/>
        <v/>
      </c>
      <c r="V384" s="207"/>
      <c r="W384" s="215"/>
    </row>
    <row r="385" spans="1:23">
      <c r="A385" s="195">
        <v>382</v>
      </c>
      <c r="B385" s="8">
        <f t="shared" si="33"/>
        <v>43359</v>
      </c>
      <c r="C385" s="199">
        <f t="shared" si="34"/>
        <v>0.0416666666666667</v>
      </c>
      <c r="D385" s="7" t="str">
        <f t="shared" si="31"/>
        <v>中班</v>
      </c>
      <c r="E385" s="196" t="str">
        <f t="shared" si="32"/>
        <v>丁</v>
      </c>
      <c r="F385" s="196">
        <f>SUMPRODUCT((考核汇总!$A$4:$A$1185=质量日常跟踪表!B385)*(考核汇总!$B$4:$B$1185=质量日常跟踪表!D385),考核汇总!$C$4:$C$1185)</f>
        <v>4</v>
      </c>
      <c r="G385" s="198">
        <f t="shared" si="35"/>
        <v>43359.8749999991</v>
      </c>
      <c r="H385" s="60" t="str">
        <f>IF($M385=H$2,MAX(H$4:H384)+1,"")</f>
        <v/>
      </c>
      <c r="I385" s="60" t="str">
        <f>IF($M385=I$2,MAX(I$4:I384)+1,"")</f>
        <v/>
      </c>
      <c r="J385" s="60" t="str">
        <f>IF($M385=J$2,MAX(J$4:J384)+1,"")</f>
        <v/>
      </c>
      <c r="K385" s="60" t="str">
        <f>IF($M385=K$2,MAX(K$4:K384)+1,"")</f>
        <v/>
      </c>
      <c r="L385" s="206"/>
      <c r="M385" s="206"/>
      <c r="N385" s="209"/>
      <c r="O385" s="209"/>
      <c r="P385" s="209"/>
      <c r="Q385" s="209"/>
      <c r="R385" s="209"/>
      <c r="S385" s="209"/>
      <c r="T385" s="209"/>
      <c r="U385" s="150" t="str">
        <f t="shared" si="36"/>
        <v/>
      </c>
      <c r="V385" s="207"/>
      <c r="W385" s="215"/>
    </row>
    <row r="386" spans="1:23">
      <c r="A386" s="195">
        <v>383</v>
      </c>
      <c r="B386" s="8">
        <f t="shared" si="33"/>
        <v>43359</v>
      </c>
      <c r="C386" s="199">
        <f t="shared" si="34"/>
        <v>0.0416666666666667</v>
      </c>
      <c r="D386" s="7" t="str">
        <f t="shared" si="31"/>
        <v>中班</v>
      </c>
      <c r="E386" s="196" t="str">
        <f t="shared" si="32"/>
        <v>丁</v>
      </c>
      <c r="F386" s="196">
        <f>SUMPRODUCT((考核汇总!$A$4:$A$1185=质量日常跟踪表!B386)*(考核汇总!$B$4:$B$1185=质量日常跟踪表!D386),考核汇总!$C$4:$C$1185)</f>
        <v>4</v>
      </c>
      <c r="G386" s="198">
        <f t="shared" si="35"/>
        <v>43359.9166666657</v>
      </c>
      <c r="H386" s="60" t="str">
        <f>IF($M386=H$2,MAX(H$4:H385)+1,"")</f>
        <v/>
      </c>
      <c r="I386" s="60" t="str">
        <f>IF($M386=I$2,MAX(I$4:I385)+1,"")</f>
        <v/>
      </c>
      <c r="J386" s="60" t="str">
        <f>IF($M386=J$2,MAX(J$4:J385)+1,"")</f>
        <v/>
      </c>
      <c r="K386" s="60" t="str">
        <f>IF($M386=K$2,MAX(K$4:K385)+1,"")</f>
        <v/>
      </c>
      <c r="L386" s="206"/>
      <c r="M386" s="206"/>
      <c r="N386" s="209"/>
      <c r="O386" s="209"/>
      <c r="P386" s="209"/>
      <c r="Q386" s="209"/>
      <c r="R386" s="209"/>
      <c r="S386" s="209"/>
      <c r="T386" s="209"/>
      <c r="U386" s="150" t="str">
        <f t="shared" si="36"/>
        <v/>
      </c>
      <c r="V386" s="207"/>
      <c r="W386" s="215"/>
    </row>
    <row r="387" spans="1:23">
      <c r="A387" s="195">
        <v>384</v>
      </c>
      <c r="B387" s="8">
        <f t="shared" si="33"/>
        <v>43359</v>
      </c>
      <c r="C387" s="199">
        <f t="shared" si="34"/>
        <v>0.0416666666666667</v>
      </c>
      <c r="D387" s="7" t="str">
        <f t="shared" si="31"/>
        <v>中班</v>
      </c>
      <c r="E387" s="196" t="str">
        <f t="shared" si="32"/>
        <v>丁</v>
      </c>
      <c r="F387" s="196">
        <f>SUMPRODUCT((考核汇总!$A$4:$A$1185=质量日常跟踪表!B387)*(考核汇总!$B$4:$B$1185=质量日常跟踪表!D387),考核汇总!$C$4:$C$1185)</f>
        <v>4</v>
      </c>
      <c r="G387" s="198">
        <f t="shared" si="35"/>
        <v>43359.9583333324</v>
      </c>
      <c r="H387" s="60" t="str">
        <f>IF($M387=H$2,MAX(H$4:H386)+1,"")</f>
        <v/>
      </c>
      <c r="I387" s="60" t="str">
        <f>IF($M387=I$2,MAX(I$4:I386)+1,"")</f>
        <v/>
      </c>
      <c r="J387" s="60" t="str">
        <f>IF($M387=J$2,MAX(J$4:J386)+1,"")</f>
        <v/>
      </c>
      <c r="K387" s="60" t="str">
        <f>IF($M387=K$2,MAX(K$4:K386)+1,"")</f>
        <v/>
      </c>
      <c r="L387" s="206"/>
      <c r="M387" s="206"/>
      <c r="N387" s="209"/>
      <c r="O387" s="209"/>
      <c r="P387" s="209"/>
      <c r="Q387" s="209"/>
      <c r="R387" s="209"/>
      <c r="S387" s="209"/>
      <c r="T387" s="209"/>
      <c r="U387" s="150" t="str">
        <f t="shared" si="36"/>
        <v/>
      </c>
      <c r="V387" s="207"/>
      <c r="W387" s="215"/>
    </row>
    <row r="388" spans="1:23">
      <c r="A388" s="195">
        <v>385</v>
      </c>
      <c r="B388" s="8">
        <f t="shared" si="33"/>
        <v>43360</v>
      </c>
      <c r="C388" s="199">
        <f t="shared" si="34"/>
        <v>0.0416666666666667</v>
      </c>
      <c r="D388" s="7" t="str">
        <f t="shared" ref="D388:D451" si="37">IF(HOUR(G388)&lt;8,"夜班",IF(HOUR(G388)&lt;16,"白班",IF(HOUR(G388)&lt;24,"中班",0)))</f>
        <v>夜班</v>
      </c>
      <c r="E388" s="196" t="str">
        <f t="shared" ref="E388:E451" si="38">IF(F388=1,"甲",IF(F388=2,"乙",IF(F388=3,"丙",IF(F388=4,"丁",""))))</f>
        <v>乙</v>
      </c>
      <c r="F388" s="196">
        <f>SUMPRODUCT((考核汇总!$A$4:$A$1185=质量日常跟踪表!B388)*(考核汇总!$B$4:$B$1185=质量日常跟踪表!D388),考核汇总!$C$4:$C$1185)</f>
        <v>2</v>
      </c>
      <c r="G388" s="198">
        <f t="shared" si="35"/>
        <v>43359.9999999991</v>
      </c>
      <c r="H388" s="60" t="str">
        <f>IF($M388=H$2,MAX(H$4:H387)+1,"")</f>
        <v/>
      </c>
      <c r="I388" s="60" t="str">
        <f>IF($M388=I$2,MAX(I$4:I387)+1,"")</f>
        <v/>
      </c>
      <c r="J388" s="60" t="str">
        <f>IF($M388=J$2,MAX(J$4:J387)+1,"")</f>
        <v/>
      </c>
      <c r="K388" s="60" t="str">
        <f>IF($M388=K$2,MAX(K$4:K387)+1,"")</f>
        <v/>
      </c>
      <c r="L388" s="206"/>
      <c r="M388" s="206"/>
      <c r="N388" s="209"/>
      <c r="O388" s="209"/>
      <c r="P388" s="209"/>
      <c r="Q388" s="209"/>
      <c r="R388" s="209"/>
      <c r="S388" s="209"/>
      <c r="T388" s="209"/>
      <c r="U388" s="150" t="str">
        <f t="shared" si="36"/>
        <v/>
      </c>
      <c r="V388" s="207"/>
      <c r="W388" s="215"/>
    </row>
    <row r="389" spans="1:23">
      <c r="A389" s="195">
        <v>386</v>
      </c>
      <c r="B389" s="8">
        <f t="shared" ref="B389:B452" si="39">IF(D389=D388,B388,IF(D389="夜班",B388+1,B388))</f>
        <v>43360</v>
      </c>
      <c r="C389" s="199">
        <f t="shared" ref="C389:C452" si="40">C388</f>
        <v>0.0416666666666667</v>
      </c>
      <c r="D389" s="7" t="str">
        <f t="shared" si="37"/>
        <v>夜班</v>
      </c>
      <c r="E389" s="196" t="str">
        <f t="shared" si="38"/>
        <v>乙</v>
      </c>
      <c r="F389" s="196">
        <f>SUMPRODUCT((考核汇总!$A$4:$A$1185=质量日常跟踪表!B389)*(考核汇总!$B$4:$B$1185=质量日常跟踪表!D389),考核汇总!$C$4:$C$1185)</f>
        <v>2</v>
      </c>
      <c r="G389" s="198">
        <f t="shared" ref="G389:G452" si="41">G388+C388</f>
        <v>43360.0416666657</v>
      </c>
      <c r="H389" s="60" t="str">
        <f>IF($M389=H$2,MAX(H$4:H388)+1,"")</f>
        <v/>
      </c>
      <c r="I389" s="60" t="str">
        <f>IF($M389=I$2,MAX(I$4:I388)+1,"")</f>
        <v/>
      </c>
      <c r="J389" s="60" t="str">
        <f>IF($M389=J$2,MAX(J$4:J388)+1,"")</f>
        <v/>
      </c>
      <c r="K389" s="60" t="str">
        <f>IF($M389=K$2,MAX(K$4:K388)+1,"")</f>
        <v/>
      </c>
      <c r="L389" s="206"/>
      <c r="M389" s="206"/>
      <c r="N389" s="209"/>
      <c r="O389" s="209"/>
      <c r="P389" s="209"/>
      <c r="Q389" s="209"/>
      <c r="R389" s="209"/>
      <c r="S389" s="209"/>
      <c r="T389" s="209"/>
      <c r="U389" s="150" t="str">
        <f t="shared" si="36"/>
        <v/>
      </c>
      <c r="V389" s="207"/>
      <c r="W389" s="215"/>
    </row>
    <row r="390" spans="1:23">
      <c r="A390" s="195">
        <v>387</v>
      </c>
      <c r="B390" s="8">
        <f t="shared" si="39"/>
        <v>43360</v>
      </c>
      <c r="C390" s="199">
        <f t="shared" si="40"/>
        <v>0.0416666666666667</v>
      </c>
      <c r="D390" s="7" t="str">
        <f t="shared" si="37"/>
        <v>夜班</v>
      </c>
      <c r="E390" s="196" t="str">
        <f t="shared" si="38"/>
        <v>乙</v>
      </c>
      <c r="F390" s="196">
        <f>SUMPRODUCT((考核汇总!$A$4:$A$1185=质量日常跟踪表!B390)*(考核汇总!$B$4:$B$1185=质量日常跟踪表!D390),考核汇总!$C$4:$C$1185)</f>
        <v>2</v>
      </c>
      <c r="G390" s="198">
        <f t="shared" si="41"/>
        <v>43360.0833333324</v>
      </c>
      <c r="H390" s="60" t="str">
        <f>IF($M390=H$2,MAX(H$4:H389)+1,"")</f>
        <v/>
      </c>
      <c r="I390" s="60" t="str">
        <f>IF($M390=I$2,MAX(I$4:I389)+1,"")</f>
        <v/>
      </c>
      <c r="J390" s="60" t="str">
        <f>IF($M390=J$2,MAX(J$4:J389)+1,"")</f>
        <v/>
      </c>
      <c r="K390" s="60" t="str">
        <f>IF($M390=K$2,MAX(K$4:K389)+1,"")</f>
        <v/>
      </c>
      <c r="L390" s="206"/>
      <c r="M390" s="206"/>
      <c r="N390" s="209"/>
      <c r="O390" s="209"/>
      <c r="P390" s="209"/>
      <c r="Q390" s="209"/>
      <c r="R390" s="209"/>
      <c r="S390" s="209"/>
      <c r="T390" s="209"/>
      <c r="U390" s="150" t="str">
        <f t="shared" si="36"/>
        <v/>
      </c>
      <c r="V390" s="207"/>
      <c r="W390" s="215"/>
    </row>
    <row r="391" spans="1:23">
      <c r="A391" s="195">
        <v>388</v>
      </c>
      <c r="B391" s="8">
        <f t="shared" si="39"/>
        <v>43360</v>
      </c>
      <c r="C391" s="199">
        <f t="shared" si="40"/>
        <v>0.0416666666666667</v>
      </c>
      <c r="D391" s="7" t="str">
        <f t="shared" si="37"/>
        <v>夜班</v>
      </c>
      <c r="E391" s="196" t="str">
        <f t="shared" si="38"/>
        <v>乙</v>
      </c>
      <c r="F391" s="196">
        <f>SUMPRODUCT((考核汇总!$A$4:$A$1185=质量日常跟踪表!B391)*(考核汇总!$B$4:$B$1185=质量日常跟踪表!D391),考核汇总!$C$4:$C$1185)</f>
        <v>2</v>
      </c>
      <c r="G391" s="198">
        <f t="shared" si="41"/>
        <v>43360.1249999991</v>
      </c>
      <c r="H391" s="60" t="str">
        <f>IF($M391=H$2,MAX(H$4:H390)+1,"")</f>
        <v/>
      </c>
      <c r="I391" s="60" t="str">
        <f>IF($M391=I$2,MAX(I$4:I390)+1,"")</f>
        <v/>
      </c>
      <c r="J391" s="60" t="str">
        <f>IF($M391=J$2,MAX(J$4:J390)+1,"")</f>
        <v/>
      </c>
      <c r="K391" s="60" t="str">
        <f>IF($M391=K$2,MAX(K$4:K390)+1,"")</f>
        <v/>
      </c>
      <c r="L391" s="206"/>
      <c r="M391" s="206"/>
      <c r="N391" s="209"/>
      <c r="O391" s="209"/>
      <c r="P391" s="209"/>
      <c r="Q391" s="209"/>
      <c r="R391" s="209"/>
      <c r="S391" s="209"/>
      <c r="T391" s="209"/>
      <c r="U391" s="150" t="str">
        <f t="shared" si="36"/>
        <v/>
      </c>
      <c r="V391" s="207"/>
      <c r="W391" s="215"/>
    </row>
    <row r="392" spans="1:23">
      <c r="A392" s="195">
        <v>389</v>
      </c>
      <c r="B392" s="8">
        <f t="shared" si="39"/>
        <v>43360</v>
      </c>
      <c r="C392" s="199">
        <f t="shared" si="40"/>
        <v>0.0416666666666667</v>
      </c>
      <c r="D392" s="7" t="str">
        <f t="shared" si="37"/>
        <v>夜班</v>
      </c>
      <c r="E392" s="196" t="str">
        <f t="shared" si="38"/>
        <v>乙</v>
      </c>
      <c r="F392" s="196">
        <f>SUMPRODUCT((考核汇总!$A$4:$A$1185=质量日常跟踪表!B392)*(考核汇总!$B$4:$B$1185=质量日常跟踪表!D392),考核汇总!$C$4:$C$1185)</f>
        <v>2</v>
      </c>
      <c r="G392" s="198">
        <f t="shared" si="41"/>
        <v>43360.1666666657</v>
      </c>
      <c r="H392" s="60" t="str">
        <f>IF($M392=H$2,MAX(H$4:H391)+1,"")</f>
        <v/>
      </c>
      <c r="I392" s="60" t="str">
        <f>IF($M392=I$2,MAX(I$4:I391)+1,"")</f>
        <v/>
      </c>
      <c r="J392" s="60" t="str">
        <f>IF($M392=J$2,MAX(J$4:J391)+1,"")</f>
        <v/>
      </c>
      <c r="K392" s="60" t="str">
        <f>IF($M392=K$2,MAX(K$4:K391)+1,"")</f>
        <v/>
      </c>
      <c r="L392" s="206"/>
      <c r="M392" s="206"/>
      <c r="N392" s="209"/>
      <c r="O392" s="209"/>
      <c r="P392" s="209"/>
      <c r="Q392" s="209"/>
      <c r="R392" s="209"/>
      <c r="S392" s="209"/>
      <c r="T392" s="209"/>
      <c r="U392" s="150" t="str">
        <f t="shared" si="36"/>
        <v/>
      </c>
      <c r="V392" s="207"/>
      <c r="W392" s="215"/>
    </row>
    <row r="393" spans="1:23">
      <c r="A393" s="195">
        <v>390</v>
      </c>
      <c r="B393" s="8">
        <f t="shared" si="39"/>
        <v>43360</v>
      </c>
      <c r="C393" s="199">
        <f t="shared" si="40"/>
        <v>0.0416666666666667</v>
      </c>
      <c r="D393" s="7" t="str">
        <f t="shared" si="37"/>
        <v>夜班</v>
      </c>
      <c r="E393" s="196" t="str">
        <f t="shared" si="38"/>
        <v>乙</v>
      </c>
      <c r="F393" s="196">
        <f>SUMPRODUCT((考核汇总!$A$4:$A$1185=质量日常跟踪表!B393)*(考核汇总!$B$4:$B$1185=质量日常跟踪表!D393),考核汇总!$C$4:$C$1185)</f>
        <v>2</v>
      </c>
      <c r="G393" s="198">
        <f t="shared" si="41"/>
        <v>43360.2083333324</v>
      </c>
      <c r="H393" s="60" t="str">
        <f>IF($M393=H$2,MAX(H$4:H392)+1,"")</f>
        <v/>
      </c>
      <c r="I393" s="60" t="str">
        <f>IF($M393=I$2,MAX(I$4:I392)+1,"")</f>
        <v/>
      </c>
      <c r="J393" s="60" t="str">
        <f>IF($M393=J$2,MAX(J$4:J392)+1,"")</f>
        <v/>
      </c>
      <c r="K393" s="60" t="str">
        <f>IF($M393=K$2,MAX(K$4:K392)+1,"")</f>
        <v/>
      </c>
      <c r="L393" s="206"/>
      <c r="M393" s="206"/>
      <c r="N393" s="209"/>
      <c r="O393" s="209"/>
      <c r="P393" s="209"/>
      <c r="Q393" s="209"/>
      <c r="R393" s="209"/>
      <c r="S393" s="209"/>
      <c r="T393" s="209"/>
      <c r="U393" s="150" t="str">
        <f t="shared" si="36"/>
        <v/>
      </c>
      <c r="V393" s="207"/>
      <c r="W393" s="215"/>
    </row>
    <row r="394" spans="1:23">
      <c r="A394" s="195">
        <v>391</v>
      </c>
      <c r="B394" s="8">
        <f t="shared" si="39"/>
        <v>43360</v>
      </c>
      <c r="C394" s="199">
        <f t="shared" si="40"/>
        <v>0.0416666666666667</v>
      </c>
      <c r="D394" s="7" t="str">
        <f t="shared" si="37"/>
        <v>夜班</v>
      </c>
      <c r="E394" s="196" t="str">
        <f t="shared" si="38"/>
        <v>乙</v>
      </c>
      <c r="F394" s="196">
        <f>SUMPRODUCT((考核汇总!$A$4:$A$1185=质量日常跟踪表!B394)*(考核汇总!$B$4:$B$1185=质量日常跟踪表!D394),考核汇总!$C$4:$C$1185)</f>
        <v>2</v>
      </c>
      <c r="G394" s="198">
        <f t="shared" si="41"/>
        <v>43360.2499999991</v>
      </c>
      <c r="H394" s="60" t="str">
        <f>IF($M394=H$2,MAX(H$4:H393)+1,"")</f>
        <v/>
      </c>
      <c r="I394" s="60" t="str">
        <f>IF($M394=I$2,MAX(I$4:I393)+1,"")</f>
        <v/>
      </c>
      <c r="J394" s="60" t="str">
        <f>IF($M394=J$2,MAX(J$4:J393)+1,"")</f>
        <v/>
      </c>
      <c r="K394" s="60" t="str">
        <f>IF($M394=K$2,MAX(K$4:K393)+1,"")</f>
        <v/>
      </c>
      <c r="L394" s="206"/>
      <c r="M394" s="206"/>
      <c r="N394" s="209"/>
      <c r="O394" s="209"/>
      <c r="P394" s="209"/>
      <c r="Q394" s="209"/>
      <c r="R394" s="209"/>
      <c r="S394" s="209"/>
      <c r="T394" s="209"/>
      <c r="U394" s="150" t="str">
        <f t="shared" si="36"/>
        <v/>
      </c>
      <c r="V394" s="207"/>
      <c r="W394" s="215"/>
    </row>
    <row r="395" spans="1:23">
      <c r="A395" s="195">
        <v>392</v>
      </c>
      <c r="B395" s="8">
        <f t="shared" si="39"/>
        <v>43360</v>
      </c>
      <c r="C395" s="199">
        <f t="shared" si="40"/>
        <v>0.0416666666666667</v>
      </c>
      <c r="D395" s="7" t="str">
        <f t="shared" si="37"/>
        <v>夜班</v>
      </c>
      <c r="E395" s="196" t="str">
        <f t="shared" si="38"/>
        <v>乙</v>
      </c>
      <c r="F395" s="196">
        <f>SUMPRODUCT((考核汇总!$A$4:$A$1185=质量日常跟踪表!B395)*(考核汇总!$B$4:$B$1185=质量日常跟踪表!D395),考核汇总!$C$4:$C$1185)</f>
        <v>2</v>
      </c>
      <c r="G395" s="198">
        <f t="shared" si="41"/>
        <v>43360.2916666657</v>
      </c>
      <c r="H395" s="60" t="str">
        <f>IF($M395=H$2,MAX(H$4:H394)+1,"")</f>
        <v/>
      </c>
      <c r="I395" s="60" t="str">
        <f>IF($M395=I$2,MAX(I$4:I394)+1,"")</f>
        <v/>
      </c>
      <c r="J395" s="60" t="str">
        <f>IF($M395=J$2,MAX(J$4:J394)+1,"")</f>
        <v/>
      </c>
      <c r="K395" s="60" t="str">
        <f>IF($M395=K$2,MAX(K$4:K394)+1,"")</f>
        <v/>
      </c>
      <c r="L395" s="206"/>
      <c r="M395" s="206"/>
      <c r="N395" s="209"/>
      <c r="O395" s="209"/>
      <c r="P395" s="209"/>
      <c r="Q395" s="209"/>
      <c r="R395" s="209"/>
      <c r="S395" s="209"/>
      <c r="T395" s="209"/>
      <c r="U395" s="150" t="str">
        <f t="shared" si="36"/>
        <v/>
      </c>
      <c r="V395" s="207"/>
      <c r="W395" s="215"/>
    </row>
    <row r="396" spans="1:23">
      <c r="A396" s="195">
        <v>393</v>
      </c>
      <c r="B396" s="8">
        <f t="shared" si="39"/>
        <v>43360</v>
      </c>
      <c r="C396" s="199">
        <f t="shared" si="40"/>
        <v>0.0416666666666667</v>
      </c>
      <c r="D396" s="7" t="str">
        <f t="shared" si="37"/>
        <v>白班</v>
      </c>
      <c r="E396" s="196" t="str">
        <f t="shared" si="38"/>
        <v>丙</v>
      </c>
      <c r="F396" s="196">
        <f>SUMPRODUCT((考核汇总!$A$4:$A$1185=质量日常跟踪表!B396)*(考核汇总!$B$4:$B$1185=质量日常跟踪表!D396),考核汇总!$C$4:$C$1185)</f>
        <v>3</v>
      </c>
      <c r="G396" s="198">
        <f t="shared" si="41"/>
        <v>43360.3333333324</v>
      </c>
      <c r="H396" s="60" t="str">
        <f>IF($M396=H$2,MAX(H$4:H395)+1,"")</f>
        <v/>
      </c>
      <c r="I396" s="60" t="str">
        <f>IF($M396=I$2,MAX(I$4:I395)+1,"")</f>
        <v/>
      </c>
      <c r="J396" s="60" t="str">
        <f>IF($M396=J$2,MAX(J$4:J395)+1,"")</f>
        <v/>
      </c>
      <c r="K396" s="60" t="str">
        <f>IF($M396=K$2,MAX(K$4:K395)+1,"")</f>
        <v/>
      </c>
      <c r="L396" s="206"/>
      <c r="M396" s="206"/>
      <c r="N396" s="209"/>
      <c r="O396" s="209"/>
      <c r="P396" s="209"/>
      <c r="Q396" s="209"/>
      <c r="R396" s="209"/>
      <c r="S396" s="209"/>
      <c r="T396" s="209"/>
      <c r="U396" s="150" t="str">
        <f t="shared" si="36"/>
        <v/>
      </c>
      <c r="V396" s="207"/>
      <c r="W396" s="215"/>
    </row>
    <row r="397" spans="1:23">
      <c r="A397" s="195">
        <v>394</v>
      </c>
      <c r="B397" s="8">
        <f t="shared" si="39"/>
        <v>43360</v>
      </c>
      <c r="C397" s="199">
        <f t="shared" si="40"/>
        <v>0.0416666666666667</v>
      </c>
      <c r="D397" s="7" t="str">
        <f t="shared" si="37"/>
        <v>白班</v>
      </c>
      <c r="E397" s="196" t="str">
        <f t="shared" si="38"/>
        <v>丙</v>
      </c>
      <c r="F397" s="196">
        <f>SUMPRODUCT((考核汇总!$A$4:$A$1185=质量日常跟踪表!B397)*(考核汇总!$B$4:$B$1185=质量日常跟踪表!D397),考核汇总!$C$4:$C$1185)</f>
        <v>3</v>
      </c>
      <c r="G397" s="198">
        <f t="shared" si="41"/>
        <v>43360.374999999</v>
      </c>
      <c r="H397" s="60" t="str">
        <f>IF($M397=H$2,MAX(H$4:H396)+1,"")</f>
        <v/>
      </c>
      <c r="I397" s="60" t="str">
        <f>IF($M397=I$2,MAX(I$4:I396)+1,"")</f>
        <v/>
      </c>
      <c r="J397" s="60" t="str">
        <f>IF($M397=J$2,MAX(J$4:J396)+1,"")</f>
        <v/>
      </c>
      <c r="K397" s="60" t="str">
        <f>IF($M397=K$2,MAX(K$4:K396)+1,"")</f>
        <v/>
      </c>
      <c r="L397" s="206"/>
      <c r="M397" s="206"/>
      <c r="N397" s="209"/>
      <c r="O397" s="209"/>
      <c r="P397" s="209"/>
      <c r="Q397" s="209"/>
      <c r="R397" s="209"/>
      <c r="S397" s="209"/>
      <c r="T397" s="209"/>
      <c r="U397" s="150" t="str">
        <f t="shared" si="36"/>
        <v/>
      </c>
      <c r="V397" s="207"/>
      <c r="W397" s="215"/>
    </row>
    <row r="398" spans="1:23">
      <c r="A398" s="195">
        <v>395</v>
      </c>
      <c r="B398" s="8">
        <f t="shared" si="39"/>
        <v>43360</v>
      </c>
      <c r="C398" s="199">
        <f t="shared" si="40"/>
        <v>0.0416666666666667</v>
      </c>
      <c r="D398" s="7" t="str">
        <f t="shared" si="37"/>
        <v>白班</v>
      </c>
      <c r="E398" s="196" t="str">
        <f t="shared" si="38"/>
        <v>丙</v>
      </c>
      <c r="F398" s="196">
        <f>SUMPRODUCT((考核汇总!$A$4:$A$1185=质量日常跟踪表!B398)*(考核汇总!$B$4:$B$1185=质量日常跟踪表!D398),考核汇总!$C$4:$C$1185)</f>
        <v>3</v>
      </c>
      <c r="G398" s="198">
        <f t="shared" si="41"/>
        <v>43360.4166666657</v>
      </c>
      <c r="H398" s="60" t="str">
        <f>IF($M398=H$2,MAX(H$4:H397)+1,"")</f>
        <v/>
      </c>
      <c r="I398" s="60" t="str">
        <f>IF($M398=I$2,MAX(I$4:I397)+1,"")</f>
        <v/>
      </c>
      <c r="J398" s="60" t="str">
        <f>IF($M398=J$2,MAX(J$4:J397)+1,"")</f>
        <v/>
      </c>
      <c r="K398" s="60" t="str">
        <f>IF($M398=K$2,MAX(K$4:K397)+1,"")</f>
        <v/>
      </c>
      <c r="L398" s="206"/>
      <c r="M398" s="206"/>
      <c r="N398" s="209"/>
      <c r="O398" s="209"/>
      <c r="P398" s="209"/>
      <c r="Q398" s="209"/>
      <c r="R398" s="209"/>
      <c r="S398" s="209"/>
      <c r="T398" s="209"/>
      <c r="U398" s="150" t="str">
        <f t="shared" si="36"/>
        <v/>
      </c>
      <c r="V398" s="207"/>
      <c r="W398" s="215"/>
    </row>
    <row r="399" spans="1:23">
      <c r="A399" s="195">
        <v>396</v>
      </c>
      <c r="B399" s="8">
        <f t="shared" si="39"/>
        <v>43360</v>
      </c>
      <c r="C399" s="199">
        <f t="shared" si="40"/>
        <v>0.0416666666666667</v>
      </c>
      <c r="D399" s="7" t="str">
        <f t="shared" si="37"/>
        <v>白班</v>
      </c>
      <c r="E399" s="196" t="str">
        <f t="shared" si="38"/>
        <v>丙</v>
      </c>
      <c r="F399" s="196">
        <f>SUMPRODUCT((考核汇总!$A$4:$A$1185=质量日常跟踪表!B399)*(考核汇总!$B$4:$B$1185=质量日常跟踪表!D399),考核汇总!$C$4:$C$1185)</f>
        <v>3</v>
      </c>
      <c r="G399" s="198">
        <f t="shared" si="41"/>
        <v>43360.4583333324</v>
      </c>
      <c r="H399" s="60" t="str">
        <f>IF($M399=H$2,MAX(H$4:H398)+1,"")</f>
        <v/>
      </c>
      <c r="I399" s="60" t="str">
        <f>IF($M399=I$2,MAX(I$4:I398)+1,"")</f>
        <v/>
      </c>
      <c r="J399" s="60" t="str">
        <f>IF($M399=J$2,MAX(J$4:J398)+1,"")</f>
        <v/>
      </c>
      <c r="K399" s="60" t="str">
        <f>IF($M399=K$2,MAX(K$4:K398)+1,"")</f>
        <v/>
      </c>
      <c r="L399" s="206"/>
      <c r="M399" s="206"/>
      <c r="N399" s="209"/>
      <c r="O399" s="209"/>
      <c r="P399" s="209"/>
      <c r="Q399" s="209"/>
      <c r="R399" s="209"/>
      <c r="S399" s="209"/>
      <c r="T399" s="209"/>
      <c r="U399" s="150" t="str">
        <f t="shared" si="36"/>
        <v/>
      </c>
      <c r="V399" s="207"/>
      <c r="W399" s="215"/>
    </row>
    <row r="400" spans="1:23">
      <c r="A400" s="195">
        <v>397</v>
      </c>
      <c r="B400" s="8">
        <f t="shared" si="39"/>
        <v>43360</v>
      </c>
      <c r="C400" s="199">
        <f t="shared" si="40"/>
        <v>0.0416666666666667</v>
      </c>
      <c r="D400" s="7" t="str">
        <f t="shared" si="37"/>
        <v>白班</v>
      </c>
      <c r="E400" s="196" t="str">
        <f t="shared" si="38"/>
        <v>丙</v>
      </c>
      <c r="F400" s="196">
        <f>SUMPRODUCT((考核汇总!$A$4:$A$1185=质量日常跟踪表!B400)*(考核汇总!$B$4:$B$1185=质量日常跟踪表!D400),考核汇总!$C$4:$C$1185)</f>
        <v>3</v>
      </c>
      <c r="G400" s="198">
        <f t="shared" si="41"/>
        <v>43360.499999999</v>
      </c>
      <c r="H400" s="60" t="str">
        <f>IF($M400=H$2,MAX(H$4:H399)+1,"")</f>
        <v/>
      </c>
      <c r="I400" s="60" t="str">
        <f>IF($M400=I$2,MAX(I$4:I399)+1,"")</f>
        <v/>
      </c>
      <c r="J400" s="60" t="str">
        <f>IF($M400=J$2,MAX(J$4:J399)+1,"")</f>
        <v/>
      </c>
      <c r="K400" s="60" t="str">
        <f>IF($M400=K$2,MAX(K$4:K399)+1,"")</f>
        <v/>
      </c>
      <c r="L400" s="206"/>
      <c r="M400" s="206"/>
      <c r="N400" s="209"/>
      <c r="O400" s="209"/>
      <c r="P400" s="209"/>
      <c r="Q400" s="209"/>
      <c r="R400" s="209"/>
      <c r="S400" s="209"/>
      <c r="T400" s="209"/>
      <c r="U400" s="150" t="str">
        <f t="shared" si="36"/>
        <v/>
      </c>
      <c r="V400" s="207"/>
      <c r="W400" s="215"/>
    </row>
    <row r="401" spans="1:23">
      <c r="A401" s="195">
        <v>398</v>
      </c>
      <c r="B401" s="8">
        <f t="shared" si="39"/>
        <v>43360</v>
      </c>
      <c r="C401" s="199">
        <f t="shared" si="40"/>
        <v>0.0416666666666667</v>
      </c>
      <c r="D401" s="7" t="str">
        <f t="shared" si="37"/>
        <v>白班</v>
      </c>
      <c r="E401" s="196" t="str">
        <f t="shared" si="38"/>
        <v>丙</v>
      </c>
      <c r="F401" s="196">
        <f>SUMPRODUCT((考核汇总!$A$4:$A$1185=质量日常跟踪表!B401)*(考核汇总!$B$4:$B$1185=质量日常跟踪表!D401),考核汇总!$C$4:$C$1185)</f>
        <v>3</v>
      </c>
      <c r="G401" s="198">
        <f t="shared" si="41"/>
        <v>43360.5416666657</v>
      </c>
      <c r="H401" s="60" t="str">
        <f>IF($M401=H$2,MAX(H$4:H400)+1,"")</f>
        <v/>
      </c>
      <c r="I401" s="60" t="str">
        <f>IF($M401=I$2,MAX(I$4:I400)+1,"")</f>
        <v/>
      </c>
      <c r="J401" s="60" t="str">
        <f>IF($M401=J$2,MAX(J$4:J400)+1,"")</f>
        <v/>
      </c>
      <c r="K401" s="60" t="str">
        <f>IF($M401=K$2,MAX(K$4:K400)+1,"")</f>
        <v/>
      </c>
      <c r="L401" s="206"/>
      <c r="M401" s="206"/>
      <c r="N401" s="209"/>
      <c r="O401" s="209"/>
      <c r="P401" s="209"/>
      <c r="Q401" s="209"/>
      <c r="R401" s="209"/>
      <c r="S401" s="209"/>
      <c r="T401" s="209"/>
      <c r="U401" s="150" t="str">
        <f t="shared" si="36"/>
        <v/>
      </c>
      <c r="V401" s="207"/>
      <c r="W401" s="215"/>
    </row>
    <row r="402" spans="1:23">
      <c r="A402" s="195">
        <v>399</v>
      </c>
      <c r="B402" s="8">
        <f t="shared" si="39"/>
        <v>43360</v>
      </c>
      <c r="C402" s="199">
        <f t="shared" si="40"/>
        <v>0.0416666666666667</v>
      </c>
      <c r="D402" s="7" t="str">
        <f t="shared" si="37"/>
        <v>白班</v>
      </c>
      <c r="E402" s="196" t="str">
        <f t="shared" si="38"/>
        <v>丙</v>
      </c>
      <c r="F402" s="196">
        <f>SUMPRODUCT((考核汇总!$A$4:$A$1185=质量日常跟踪表!B402)*(考核汇总!$B$4:$B$1185=质量日常跟踪表!D402),考核汇总!$C$4:$C$1185)</f>
        <v>3</v>
      </c>
      <c r="G402" s="198">
        <f t="shared" si="41"/>
        <v>43360.5833333324</v>
      </c>
      <c r="H402" s="60" t="str">
        <f>IF($M402=H$2,MAX(H$4:H401)+1,"")</f>
        <v/>
      </c>
      <c r="I402" s="60" t="str">
        <f>IF($M402=I$2,MAX(I$4:I401)+1,"")</f>
        <v/>
      </c>
      <c r="J402" s="60" t="str">
        <f>IF($M402=J$2,MAX(J$4:J401)+1,"")</f>
        <v/>
      </c>
      <c r="K402" s="60" t="str">
        <f>IF($M402=K$2,MAX(K$4:K401)+1,"")</f>
        <v/>
      </c>
      <c r="L402" s="206"/>
      <c r="M402" s="206"/>
      <c r="N402" s="209"/>
      <c r="O402" s="209"/>
      <c r="P402" s="209"/>
      <c r="Q402" s="209"/>
      <c r="R402" s="209"/>
      <c r="S402" s="209"/>
      <c r="T402" s="209"/>
      <c r="U402" s="150" t="str">
        <f t="shared" si="36"/>
        <v/>
      </c>
      <c r="V402" s="207"/>
      <c r="W402" s="215"/>
    </row>
    <row r="403" spans="1:23">
      <c r="A403" s="195">
        <v>400</v>
      </c>
      <c r="B403" s="8">
        <f t="shared" si="39"/>
        <v>43360</v>
      </c>
      <c r="C403" s="199">
        <f t="shared" si="40"/>
        <v>0.0416666666666667</v>
      </c>
      <c r="D403" s="7" t="str">
        <f t="shared" si="37"/>
        <v>白班</v>
      </c>
      <c r="E403" s="196" t="str">
        <f t="shared" si="38"/>
        <v>丙</v>
      </c>
      <c r="F403" s="196">
        <f>SUMPRODUCT((考核汇总!$A$4:$A$1185=质量日常跟踪表!B403)*(考核汇总!$B$4:$B$1185=质量日常跟踪表!D403),考核汇总!$C$4:$C$1185)</f>
        <v>3</v>
      </c>
      <c r="G403" s="198">
        <f t="shared" si="41"/>
        <v>43360.624999999</v>
      </c>
      <c r="H403" s="60" t="str">
        <f>IF($M403=H$2,MAX(H$4:H402)+1,"")</f>
        <v/>
      </c>
      <c r="I403" s="60" t="str">
        <f>IF($M403=I$2,MAX(I$4:I402)+1,"")</f>
        <v/>
      </c>
      <c r="J403" s="60" t="str">
        <f>IF($M403=J$2,MAX(J$4:J402)+1,"")</f>
        <v/>
      </c>
      <c r="K403" s="60" t="str">
        <f>IF($M403=K$2,MAX(K$4:K402)+1,"")</f>
        <v/>
      </c>
      <c r="L403" s="206"/>
      <c r="M403" s="206"/>
      <c r="N403" s="209"/>
      <c r="O403" s="209"/>
      <c r="P403" s="209"/>
      <c r="Q403" s="209"/>
      <c r="R403" s="209"/>
      <c r="S403" s="209"/>
      <c r="T403" s="209"/>
      <c r="U403" s="150" t="str">
        <f t="shared" si="36"/>
        <v/>
      </c>
      <c r="V403" s="207"/>
      <c r="W403" s="215"/>
    </row>
    <row r="404" spans="1:23">
      <c r="A404" s="195">
        <v>401</v>
      </c>
      <c r="B404" s="8">
        <f t="shared" si="39"/>
        <v>43360</v>
      </c>
      <c r="C404" s="199">
        <f t="shared" si="40"/>
        <v>0.0416666666666667</v>
      </c>
      <c r="D404" s="7" t="str">
        <f t="shared" si="37"/>
        <v>中班</v>
      </c>
      <c r="E404" s="196" t="str">
        <f t="shared" si="38"/>
        <v>丁</v>
      </c>
      <c r="F404" s="196">
        <f>SUMPRODUCT((考核汇总!$A$4:$A$1185=质量日常跟踪表!B404)*(考核汇总!$B$4:$B$1185=质量日常跟踪表!D404),考核汇总!$C$4:$C$1185)</f>
        <v>4</v>
      </c>
      <c r="G404" s="198">
        <f t="shared" si="41"/>
        <v>43360.6666666657</v>
      </c>
      <c r="H404" s="60" t="str">
        <f>IF($M404=H$2,MAX(H$4:H403)+1,"")</f>
        <v/>
      </c>
      <c r="I404" s="60" t="str">
        <f>IF($M404=I$2,MAX(I$4:I403)+1,"")</f>
        <v/>
      </c>
      <c r="J404" s="60" t="str">
        <f>IF($M404=J$2,MAX(J$4:J403)+1,"")</f>
        <v/>
      </c>
      <c r="K404" s="60" t="str">
        <f>IF($M404=K$2,MAX(K$4:K403)+1,"")</f>
        <v/>
      </c>
      <c r="L404" s="206"/>
      <c r="M404" s="206"/>
      <c r="N404" s="209"/>
      <c r="O404" s="209"/>
      <c r="P404" s="209"/>
      <c r="Q404" s="209"/>
      <c r="R404" s="209"/>
      <c r="S404" s="209"/>
      <c r="T404" s="209"/>
      <c r="U404" s="150" t="str">
        <f t="shared" si="36"/>
        <v/>
      </c>
      <c r="V404" s="207"/>
      <c r="W404" s="215"/>
    </row>
    <row r="405" spans="1:23">
      <c r="A405" s="195">
        <v>402</v>
      </c>
      <c r="B405" s="8">
        <f t="shared" si="39"/>
        <v>43360</v>
      </c>
      <c r="C405" s="199">
        <f t="shared" si="40"/>
        <v>0.0416666666666667</v>
      </c>
      <c r="D405" s="7" t="str">
        <f t="shared" si="37"/>
        <v>中班</v>
      </c>
      <c r="E405" s="196" t="str">
        <f t="shared" si="38"/>
        <v>丁</v>
      </c>
      <c r="F405" s="196">
        <f>SUMPRODUCT((考核汇总!$A$4:$A$1185=质量日常跟踪表!B405)*(考核汇总!$B$4:$B$1185=质量日常跟踪表!D405),考核汇总!$C$4:$C$1185)</f>
        <v>4</v>
      </c>
      <c r="G405" s="198">
        <f t="shared" si="41"/>
        <v>43360.7083333324</v>
      </c>
      <c r="H405" s="60" t="str">
        <f>IF($M405=H$2,MAX(H$4:H404)+1,"")</f>
        <v/>
      </c>
      <c r="I405" s="60" t="str">
        <f>IF($M405=I$2,MAX(I$4:I404)+1,"")</f>
        <v/>
      </c>
      <c r="J405" s="60" t="str">
        <f>IF($M405=J$2,MAX(J$4:J404)+1,"")</f>
        <v/>
      </c>
      <c r="K405" s="60" t="str">
        <f>IF($M405=K$2,MAX(K$4:K404)+1,"")</f>
        <v/>
      </c>
      <c r="L405" s="206"/>
      <c r="M405" s="206"/>
      <c r="N405" s="209"/>
      <c r="O405" s="209"/>
      <c r="P405" s="209"/>
      <c r="Q405" s="209"/>
      <c r="R405" s="209"/>
      <c r="S405" s="209"/>
      <c r="T405" s="209"/>
      <c r="U405" s="150" t="str">
        <f t="shared" si="36"/>
        <v/>
      </c>
      <c r="V405" s="207"/>
      <c r="W405" s="215"/>
    </row>
    <row r="406" spans="1:23">
      <c r="A406" s="195">
        <v>403</v>
      </c>
      <c r="B406" s="8">
        <f t="shared" si="39"/>
        <v>43360</v>
      </c>
      <c r="C406" s="199">
        <f t="shared" si="40"/>
        <v>0.0416666666666667</v>
      </c>
      <c r="D406" s="7" t="str">
        <f t="shared" si="37"/>
        <v>中班</v>
      </c>
      <c r="E406" s="196" t="str">
        <f t="shared" si="38"/>
        <v>丁</v>
      </c>
      <c r="F406" s="196">
        <f>SUMPRODUCT((考核汇总!$A$4:$A$1185=质量日常跟踪表!B406)*(考核汇总!$B$4:$B$1185=质量日常跟踪表!D406),考核汇总!$C$4:$C$1185)</f>
        <v>4</v>
      </c>
      <c r="G406" s="198">
        <f t="shared" si="41"/>
        <v>43360.749999999</v>
      </c>
      <c r="H406" s="60" t="str">
        <f>IF($M406=H$2,MAX(H$4:H405)+1,"")</f>
        <v/>
      </c>
      <c r="I406" s="60" t="str">
        <f>IF($M406=I$2,MAX(I$4:I405)+1,"")</f>
        <v/>
      </c>
      <c r="J406" s="60" t="str">
        <f>IF($M406=J$2,MAX(J$4:J405)+1,"")</f>
        <v/>
      </c>
      <c r="K406" s="60" t="str">
        <f>IF($M406=K$2,MAX(K$4:K405)+1,"")</f>
        <v/>
      </c>
      <c r="L406" s="206"/>
      <c r="M406" s="206"/>
      <c r="N406" s="209"/>
      <c r="O406" s="209"/>
      <c r="P406" s="209"/>
      <c r="Q406" s="209"/>
      <c r="R406" s="209"/>
      <c r="S406" s="209"/>
      <c r="T406" s="209"/>
      <c r="U406" s="150" t="str">
        <f t="shared" si="36"/>
        <v/>
      </c>
      <c r="V406" s="207"/>
      <c r="W406" s="215"/>
    </row>
    <row r="407" spans="1:23">
      <c r="A407" s="195">
        <v>404</v>
      </c>
      <c r="B407" s="8">
        <f t="shared" si="39"/>
        <v>43360</v>
      </c>
      <c r="C407" s="199">
        <f t="shared" si="40"/>
        <v>0.0416666666666667</v>
      </c>
      <c r="D407" s="7" t="str">
        <f t="shared" si="37"/>
        <v>中班</v>
      </c>
      <c r="E407" s="196" t="str">
        <f t="shared" si="38"/>
        <v>丁</v>
      </c>
      <c r="F407" s="196">
        <f>SUMPRODUCT((考核汇总!$A$4:$A$1185=质量日常跟踪表!B407)*(考核汇总!$B$4:$B$1185=质量日常跟踪表!D407),考核汇总!$C$4:$C$1185)</f>
        <v>4</v>
      </c>
      <c r="G407" s="198">
        <f t="shared" si="41"/>
        <v>43360.7916666657</v>
      </c>
      <c r="H407" s="60" t="str">
        <f>IF($M407=H$2,MAX(H$4:H406)+1,"")</f>
        <v/>
      </c>
      <c r="I407" s="60" t="str">
        <f>IF($M407=I$2,MAX(I$4:I406)+1,"")</f>
        <v/>
      </c>
      <c r="J407" s="60" t="str">
        <f>IF($M407=J$2,MAX(J$4:J406)+1,"")</f>
        <v/>
      </c>
      <c r="K407" s="60" t="str">
        <f>IF($M407=K$2,MAX(K$4:K406)+1,"")</f>
        <v/>
      </c>
      <c r="L407" s="206"/>
      <c r="M407" s="206"/>
      <c r="N407" s="209"/>
      <c r="O407" s="209"/>
      <c r="P407" s="209"/>
      <c r="Q407" s="209"/>
      <c r="R407" s="209"/>
      <c r="S407" s="209"/>
      <c r="T407" s="209"/>
      <c r="U407" s="150" t="str">
        <f t="shared" si="36"/>
        <v/>
      </c>
      <c r="V407" s="207"/>
      <c r="W407" s="215"/>
    </row>
    <row r="408" spans="1:23">
      <c r="A408" s="195">
        <v>405</v>
      </c>
      <c r="B408" s="8">
        <f t="shared" si="39"/>
        <v>43360</v>
      </c>
      <c r="C408" s="199">
        <f t="shared" si="40"/>
        <v>0.0416666666666667</v>
      </c>
      <c r="D408" s="7" t="str">
        <f t="shared" si="37"/>
        <v>中班</v>
      </c>
      <c r="E408" s="196" t="str">
        <f t="shared" si="38"/>
        <v>丁</v>
      </c>
      <c r="F408" s="196">
        <f>SUMPRODUCT((考核汇总!$A$4:$A$1185=质量日常跟踪表!B408)*(考核汇总!$B$4:$B$1185=质量日常跟踪表!D408),考核汇总!$C$4:$C$1185)</f>
        <v>4</v>
      </c>
      <c r="G408" s="198">
        <f t="shared" si="41"/>
        <v>43360.8333333324</v>
      </c>
      <c r="H408" s="60" t="str">
        <f>IF($M408=H$2,MAX(H$4:H407)+1,"")</f>
        <v/>
      </c>
      <c r="I408" s="60" t="str">
        <f>IF($M408=I$2,MAX(I$4:I407)+1,"")</f>
        <v/>
      </c>
      <c r="J408" s="60" t="str">
        <f>IF($M408=J$2,MAX(J$4:J407)+1,"")</f>
        <v/>
      </c>
      <c r="K408" s="60" t="str">
        <f>IF($M408=K$2,MAX(K$4:K407)+1,"")</f>
        <v/>
      </c>
      <c r="L408" s="206"/>
      <c r="M408" s="206"/>
      <c r="N408" s="209"/>
      <c r="O408" s="209"/>
      <c r="P408" s="209"/>
      <c r="Q408" s="209"/>
      <c r="R408" s="209"/>
      <c r="S408" s="209"/>
      <c r="T408" s="209"/>
      <c r="U408" s="150" t="str">
        <f t="shared" si="36"/>
        <v/>
      </c>
      <c r="V408" s="207"/>
      <c r="W408" s="215"/>
    </row>
    <row r="409" spans="1:23">
      <c r="A409" s="195">
        <v>406</v>
      </c>
      <c r="B409" s="8">
        <f t="shared" si="39"/>
        <v>43360</v>
      </c>
      <c r="C409" s="199">
        <f t="shared" si="40"/>
        <v>0.0416666666666667</v>
      </c>
      <c r="D409" s="7" t="str">
        <f t="shared" si="37"/>
        <v>中班</v>
      </c>
      <c r="E409" s="196" t="str">
        <f t="shared" si="38"/>
        <v>丁</v>
      </c>
      <c r="F409" s="196">
        <f>SUMPRODUCT((考核汇总!$A$4:$A$1185=质量日常跟踪表!B409)*(考核汇总!$B$4:$B$1185=质量日常跟踪表!D409),考核汇总!$C$4:$C$1185)</f>
        <v>4</v>
      </c>
      <c r="G409" s="198">
        <f t="shared" si="41"/>
        <v>43360.874999999</v>
      </c>
      <c r="H409" s="60" t="str">
        <f>IF($M409=H$2,MAX(H$4:H408)+1,"")</f>
        <v/>
      </c>
      <c r="I409" s="60" t="str">
        <f>IF($M409=I$2,MAX(I$4:I408)+1,"")</f>
        <v/>
      </c>
      <c r="J409" s="60" t="str">
        <f>IF($M409=J$2,MAX(J$4:J408)+1,"")</f>
        <v/>
      </c>
      <c r="K409" s="60" t="str">
        <f>IF($M409=K$2,MAX(K$4:K408)+1,"")</f>
        <v/>
      </c>
      <c r="L409" s="206"/>
      <c r="M409" s="206"/>
      <c r="N409" s="209"/>
      <c r="O409" s="209"/>
      <c r="P409" s="209"/>
      <c r="Q409" s="209"/>
      <c r="R409" s="209"/>
      <c r="S409" s="209"/>
      <c r="T409" s="209"/>
      <c r="U409" s="150" t="str">
        <f t="shared" si="36"/>
        <v/>
      </c>
      <c r="V409" s="207"/>
      <c r="W409" s="215"/>
    </row>
    <row r="410" spans="1:23">
      <c r="A410" s="195">
        <v>407</v>
      </c>
      <c r="B410" s="8">
        <f t="shared" si="39"/>
        <v>43360</v>
      </c>
      <c r="C410" s="199">
        <f t="shared" si="40"/>
        <v>0.0416666666666667</v>
      </c>
      <c r="D410" s="7" t="str">
        <f t="shared" si="37"/>
        <v>中班</v>
      </c>
      <c r="E410" s="196" t="str">
        <f t="shared" si="38"/>
        <v>丁</v>
      </c>
      <c r="F410" s="196">
        <f>SUMPRODUCT((考核汇总!$A$4:$A$1185=质量日常跟踪表!B410)*(考核汇总!$B$4:$B$1185=质量日常跟踪表!D410),考核汇总!$C$4:$C$1185)</f>
        <v>4</v>
      </c>
      <c r="G410" s="198">
        <f t="shared" si="41"/>
        <v>43360.9166666657</v>
      </c>
      <c r="H410" s="60" t="str">
        <f>IF($M410=H$2,MAX(H$4:H409)+1,"")</f>
        <v/>
      </c>
      <c r="I410" s="60" t="str">
        <f>IF($M410=I$2,MAX(I$4:I409)+1,"")</f>
        <v/>
      </c>
      <c r="J410" s="60" t="str">
        <f>IF($M410=J$2,MAX(J$4:J409)+1,"")</f>
        <v/>
      </c>
      <c r="K410" s="60" t="str">
        <f>IF($M410=K$2,MAX(K$4:K409)+1,"")</f>
        <v/>
      </c>
      <c r="L410" s="206"/>
      <c r="M410" s="206"/>
      <c r="N410" s="209"/>
      <c r="O410" s="209"/>
      <c r="P410" s="209"/>
      <c r="Q410" s="209"/>
      <c r="R410" s="209"/>
      <c r="S410" s="209"/>
      <c r="T410" s="209"/>
      <c r="U410" s="150" t="str">
        <f t="shared" si="36"/>
        <v/>
      </c>
      <c r="V410" s="207"/>
      <c r="W410" s="215"/>
    </row>
    <row r="411" spans="1:23">
      <c r="A411" s="195">
        <v>408</v>
      </c>
      <c r="B411" s="8">
        <f t="shared" si="39"/>
        <v>43360</v>
      </c>
      <c r="C411" s="199">
        <f t="shared" si="40"/>
        <v>0.0416666666666667</v>
      </c>
      <c r="D411" s="7" t="str">
        <f t="shared" si="37"/>
        <v>中班</v>
      </c>
      <c r="E411" s="196" t="str">
        <f t="shared" si="38"/>
        <v>丁</v>
      </c>
      <c r="F411" s="196">
        <f>SUMPRODUCT((考核汇总!$A$4:$A$1185=质量日常跟踪表!B411)*(考核汇总!$B$4:$B$1185=质量日常跟踪表!D411),考核汇总!$C$4:$C$1185)</f>
        <v>4</v>
      </c>
      <c r="G411" s="198">
        <f t="shared" si="41"/>
        <v>43360.9583333323</v>
      </c>
      <c r="H411" s="60" t="str">
        <f>IF($M411=H$2,MAX(H$4:H410)+1,"")</f>
        <v/>
      </c>
      <c r="I411" s="60" t="str">
        <f>IF($M411=I$2,MAX(I$4:I410)+1,"")</f>
        <v/>
      </c>
      <c r="J411" s="60" t="str">
        <f>IF($M411=J$2,MAX(J$4:J410)+1,"")</f>
        <v/>
      </c>
      <c r="K411" s="60" t="str">
        <f>IF($M411=K$2,MAX(K$4:K410)+1,"")</f>
        <v/>
      </c>
      <c r="L411" s="206"/>
      <c r="M411" s="206"/>
      <c r="N411" s="209"/>
      <c r="O411" s="209"/>
      <c r="P411" s="209"/>
      <c r="Q411" s="209"/>
      <c r="R411" s="209"/>
      <c r="S411" s="209"/>
      <c r="T411" s="209"/>
      <c r="U411" s="150" t="str">
        <f t="shared" si="36"/>
        <v/>
      </c>
      <c r="V411" s="207"/>
      <c r="W411" s="215"/>
    </row>
    <row r="412" spans="1:23">
      <c r="A412" s="195">
        <v>409</v>
      </c>
      <c r="B412" s="8">
        <f t="shared" si="39"/>
        <v>43361</v>
      </c>
      <c r="C412" s="199">
        <f t="shared" si="40"/>
        <v>0.0416666666666667</v>
      </c>
      <c r="D412" s="7" t="str">
        <f t="shared" si="37"/>
        <v>夜班</v>
      </c>
      <c r="E412" s="196" t="str">
        <f t="shared" si="38"/>
        <v>甲</v>
      </c>
      <c r="F412" s="196">
        <f>SUMPRODUCT((考核汇总!$A$4:$A$1185=质量日常跟踪表!B412)*(考核汇总!$B$4:$B$1185=质量日常跟踪表!D412),考核汇总!$C$4:$C$1185)</f>
        <v>1</v>
      </c>
      <c r="G412" s="198">
        <f t="shared" si="41"/>
        <v>43360.999999999</v>
      </c>
      <c r="H412" s="60" t="str">
        <f>IF($M412=H$2,MAX(H$4:H411)+1,"")</f>
        <v/>
      </c>
      <c r="I412" s="60" t="str">
        <f>IF($M412=I$2,MAX(I$4:I411)+1,"")</f>
        <v/>
      </c>
      <c r="J412" s="60" t="str">
        <f>IF($M412=J$2,MAX(J$4:J411)+1,"")</f>
        <v/>
      </c>
      <c r="K412" s="60" t="str">
        <f>IF($M412=K$2,MAX(K$4:K411)+1,"")</f>
        <v/>
      </c>
      <c r="L412" s="206"/>
      <c r="M412" s="206"/>
      <c r="N412" s="209"/>
      <c r="O412" s="209"/>
      <c r="P412" s="209"/>
      <c r="Q412" s="209"/>
      <c r="R412" s="209"/>
      <c r="S412" s="209"/>
      <c r="T412" s="209"/>
      <c r="U412" s="150" t="str">
        <f t="shared" si="36"/>
        <v/>
      </c>
      <c r="V412" s="207"/>
      <c r="W412" s="215"/>
    </row>
    <row r="413" spans="1:23">
      <c r="A413" s="195">
        <v>410</v>
      </c>
      <c r="B413" s="8">
        <f t="shared" si="39"/>
        <v>43361</v>
      </c>
      <c r="C413" s="199">
        <f t="shared" si="40"/>
        <v>0.0416666666666667</v>
      </c>
      <c r="D413" s="7" t="str">
        <f t="shared" si="37"/>
        <v>夜班</v>
      </c>
      <c r="E413" s="196" t="str">
        <f t="shared" si="38"/>
        <v>甲</v>
      </c>
      <c r="F413" s="196">
        <f>SUMPRODUCT((考核汇总!$A$4:$A$1185=质量日常跟踪表!B413)*(考核汇总!$B$4:$B$1185=质量日常跟踪表!D413),考核汇总!$C$4:$C$1185)</f>
        <v>1</v>
      </c>
      <c r="G413" s="198">
        <f t="shared" si="41"/>
        <v>43361.0416666657</v>
      </c>
      <c r="H413" s="60" t="str">
        <f>IF($M413=H$2,MAX(H$4:H412)+1,"")</f>
        <v/>
      </c>
      <c r="I413" s="60" t="str">
        <f>IF($M413=I$2,MAX(I$4:I412)+1,"")</f>
        <v/>
      </c>
      <c r="J413" s="60" t="str">
        <f>IF($M413=J$2,MAX(J$4:J412)+1,"")</f>
        <v/>
      </c>
      <c r="K413" s="60" t="str">
        <f>IF($M413=K$2,MAX(K$4:K412)+1,"")</f>
        <v/>
      </c>
      <c r="L413" s="206"/>
      <c r="M413" s="206"/>
      <c r="N413" s="209"/>
      <c r="O413" s="209"/>
      <c r="P413" s="209"/>
      <c r="Q413" s="209"/>
      <c r="R413" s="209"/>
      <c r="S413" s="209"/>
      <c r="T413" s="209"/>
      <c r="U413" s="150" t="str">
        <f t="shared" si="36"/>
        <v/>
      </c>
      <c r="V413" s="207"/>
      <c r="W413" s="215"/>
    </row>
    <row r="414" spans="1:23">
      <c r="A414" s="195">
        <v>411</v>
      </c>
      <c r="B414" s="8">
        <f t="shared" si="39"/>
        <v>43361</v>
      </c>
      <c r="C414" s="199">
        <f t="shared" si="40"/>
        <v>0.0416666666666667</v>
      </c>
      <c r="D414" s="7" t="str">
        <f t="shared" si="37"/>
        <v>夜班</v>
      </c>
      <c r="E414" s="196" t="str">
        <f t="shared" si="38"/>
        <v>甲</v>
      </c>
      <c r="F414" s="196">
        <f>SUMPRODUCT((考核汇总!$A$4:$A$1185=质量日常跟踪表!B414)*(考核汇总!$B$4:$B$1185=质量日常跟踪表!D414),考核汇总!$C$4:$C$1185)</f>
        <v>1</v>
      </c>
      <c r="G414" s="198">
        <f t="shared" si="41"/>
        <v>43361.0833333323</v>
      </c>
      <c r="H414" s="60" t="str">
        <f>IF($M414=H$2,MAX(H$4:H413)+1,"")</f>
        <v/>
      </c>
      <c r="I414" s="60" t="str">
        <f>IF($M414=I$2,MAX(I$4:I413)+1,"")</f>
        <v/>
      </c>
      <c r="J414" s="60" t="str">
        <f>IF($M414=J$2,MAX(J$4:J413)+1,"")</f>
        <v/>
      </c>
      <c r="K414" s="60" t="str">
        <f>IF($M414=K$2,MAX(K$4:K413)+1,"")</f>
        <v/>
      </c>
      <c r="L414" s="206"/>
      <c r="M414" s="206"/>
      <c r="N414" s="209"/>
      <c r="O414" s="209"/>
      <c r="P414" s="209"/>
      <c r="Q414" s="209"/>
      <c r="R414" s="209"/>
      <c r="S414" s="209"/>
      <c r="T414" s="209"/>
      <c r="U414" s="150" t="str">
        <f t="shared" si="36"/>
        <v/>
      </c>
      <c r="V414" s="207"/>
      <c r="W414" s="215"/>
    </row>
    <row r="415" spans="1:23">
      <c r="A415" s="195">
        <v>412</v>
      </c>
      <c r="B415" s="8">
        <f t="shared" si="39"/>
        <v>43361</v>
      </c>
      <c r="C415" s="199">
        <f t="shared" si="40"/>
        <v>0.0416666666666667</v>
      </c>
      <c r="D415" s="7" t="str">
        <f t="shared" si="37"/>
        <v>夜班</v>
      </c>
      <c r="E415" s="196" t="str">
        <f t="shared" si="38"/>
        <v>甲</v>
      </c>
      <c r="F415" s="196">
        <f>SUMPRODUCT((考核汇总!$A$4:$A$1185=质量日常跟踪表!B415)*(考核汇总!$B$4:$B$1185=质量日常跟踪表!D415),考核汇总!$C$4:$C$1185)</f>
        <v>1</v>
      </c>
      <c r="G415" s="198">
        <f t="shared" si="41"/>
        <v>43361.124999999</v>
      </c>
      <c r="H415" s="60" t="str">
        <f>IF($M415=H$2,MAX(H$4:H414)+1,"")</f>
        <v/>
      </c>
      <c r="I415" s="60" t="str">
        <f>IF($M415=I$2,MAX(I$4:I414)+1,"")</f>
        <v/>
      </c>
      <c r="J415" s="60" t="str">
        <f>IF($M415=J$2,MAX(J$4:J414)+1,"")</f>
        <v/>
      </c>
      <c r="K415" s="60" t="str">
        <f>IF($M415=K$2,MAX(K$4:K414)+1,"")</f>
        <v/>
      </c>
      <c r="L415" s="206"/>
      <c r="M415" s="206"/>
      <c r="N415" s="209"/>
      <c r="O415" s="209"/>
      <c r="P415" s="209"/>
      <c r="Q415" s="209"/>
      <c r="R415" s="209"/>
      <c r="S415" s="209"/>
      <c r="T415" s="209"/>
      <c r="U415" s="150" t="str">
        <f t="shared" si="36"/>
        <v/>
      </c>
      <c r="V415" s="207"/>
      <c r="W415" s="215"/>
    </row>
    <row r="416" spans="1:23">
      <c r="A416" s="195">
        <v>413</v>
      </c>
      <c r="B416" s="8">
        <f t="shared" si="39"/>
        <v>43361</v>
      </c>
      <c r="C416" s="199">
        <f t="shared" si="40"/>
        <v>0.0416666666666667</v>
      </c>
      <c r="D416" s="7" t="str">
        <f t="shared" si="37"/>
        <v>夜班</v>
      </c>
      <c r="E416" s="196" t="str">
        <f t="shared" si="38"/>
        <v>甲</v>
      </c>
      <c r="F416" s="196">
        <f>SUMPRODUCT((考核汇总!$A$4:$A$1185=质量日常跟踪表!B416)*(考核汇总!$B$4:$B$1185=质量日常跟踪表!D416),考核汇总!$C$4:$C$1185)</f>
        <v>1</v>
      </c>
      <c r="G416" s="198">
        <f t="shared" si="41"/>
        <v>43361.1666666657</v>
      </c>
      <c r="H416" s="60" t="str">
        <f>IF($M416=H$2,MAX(H$4:H415)+1,"")</f>
        <v/>
      </c>
      <c r="I416" s="60" t="str">
        <f>IF($M416=I$2,MAX(I$4:I415)+1,"")</f>
        <v/>
      </c>
      <c r="J416" s="60" t="str">
        <f>IF($M416=J$2,MAX(J$4:J415)+1,"")</f>
        <v/>
      </c>
      <c r="K416" s="60" t="str">
        <f>IF($M416=K$2,MAX(K$4:K415)+1,"")</f>
        <v/>
      </c>
      <c r="L416" s="206"/>
      <c r="M416" s="206"/>
      <c r="N416" s="209"/>
      <c r="O416" s="209"/>
      <c r="P416" s="209"/>
      <c r="Q416" s="209"/>
      <c r="R416" s="209"/>
      <c r="S416" s="209"/>
      <c r="T416" s="209"/>
      <c r="U416" s="150" t="str">
        <f t="shared" si="36"/>
        <v/>
      </c>
      <c r="V416" s="207"/>
      <c r="W416" s="215"/>
    </row>
    <row r="417" spans="1:23">
      <c r="A417" s="195">
        <v>414</v>
      </c>
      <c r="B417" s="8">
        <f t="shared" si="39"/>
        <v>43361</v>
      </c>
      <c r="C417" s="199">
        <f t="shared" si="40"/>
        <v>0.0416666666666667</v>
      </c>
      <c r="D417" s="7" t="str">
        <f t="shared" si="37"/>
        <v>夜班</v>
      </c>
      <c r="E417" s="196" t="str">
        <f t="shared" si="38"/>
        <v>甲</v>
      </c>
      <c r="F417" s="196">
        <f>SUMPRODUCT((考核汇总!$A$4:$A$1185=质量日常跟踪表!B417)*(考核汇总!$B$4:$B$1185=质量日常跟踪表!D417),考核汇总!$C$4:$C$1185)</f>
        <v>1</v>
      </c>
      <c r="G417" s="198">
        <f t="shared" si="41"/>
        <v>43361.2083333323</v>
      </c>
      <c r="H417" s="60" t="str">
        <f>IF($M417=H$2,MAX(H$4:H416)+1,"")</f>
        <v/>
      </c>
      <c r="I417" s="60" t="str">
        <f>IF($M417=I$2,MAX(I$4:I416)+1,"")</f>
        <v/>
      </c>
      <c r="J417" s="60" t="str">
        <f>IF($M417=J$2,MAX(J$4:J416)+1,"")</f>
        <v/>
      </c>
      <c r="K417" s="60" t="str">
        <f>IF($M417=K$2,MAX(K$4:K416)+1,"")</f>
        <v/>
      </c>
      <c r="L417" s="206"/>
      <c r="M417" s="206"/>
      <c r="N417" s="209"/>
      <c r="O417" s="209"/>
      <c r="P417" s="209"/>
      <c r="Q417" s="209"/>
      <c r="R417" s="209"/>
      <c r="S417" s="209"/>
      <c r="T417" s="209"/>
      <c r="U417" s="150" t="str">
        <f t="shared" si="36"/>
        <v/>
      </c>
      <c r="V417" s="207"/>
      <c r="W417" s="215"/>
    </row>
    <row r="418" spans="1:23">
      <c r="A418" s="195">
        <v>415</v>
      </c>
      <c r="B418" s="8">
        <f t="shared" si="39"/>
        <v>43361</v>
      </c>
      <c r="C418" s="199">
        <f t="shared" si="40"/>
        <v>0.0416666666666667</v>
      </c>
      <c r="D418" s="7" t="str">
        <f t="shared" si="37"/>
        <v>夜班</v>
      </c>
      <c r="E418" s="196" t="str">
        <f t="shared" si="38"/>
        <v>甲</v>
      </c>
      <c r="F418" s="196">
        <f>SUMPRODUCT((考核汇总!$A$4:$A$1185=质量日常跟踪表!B418)*(考核汇总!$B$4:$B$1185=质量日常跟踪表!D418),考核汇总!$C$4:$C$1185)</f>
        <v>1</v>
      </c>
      <c r="G418" s="198">
        <f t="shared" si="41"/>
        <v>43361.249999999</v>
      </c>
      <c r="H418" s="60" t="str">
        <f>IF($M418=H$2,MAX(H$4:H417)+1,"")</f>
        <v/>
      </c>
      <c r="I418" s="60" t="str">
        <f>IF($M418=I$2,MAX(I$4:I417)+1,"")</f>
        <v/>
      </c>
      <c r="J418" s="60" t="str">
        <f>IF($M418=J$2,MAX(J$4:J417)+1,"")</f>
        <v/>
      </c>
      <c r="K418" s="60" t="str">
        <f>IF($M418=K$2,MAX(K$4:K417)+1,"")</f>
        <v/>
      </c>
      <c r="L418" s="206"/>
      <c r="M418" s="206"/>
      <c r="N418" s="209"/>
      <c r="O418" s="209"/>
      <c r="P418" s="209"/>
      <c r="Q418" s="209"/>
      <c r="R418" s="209"/>
      <c r="S418" s="209"/>
      <c r="T418" s="209"/>
      <c r="U418" s="150" t="str">
        <f t="shared" si="36"/>
        <v/>
      </c>
      <c r="V418" s="207"/>
      <c r="W418" s="215"/>
    </row>
    <row r="419" spans="1:23">
      <c r="A419" s="195">
        <v>416</v>
      </c>
      <c r="B419" s="8">
        <f t="shared" si="39"/>
        <v>43361</v>
      </c>
      <c r="C419" s="199">
        <f t="shared" si="40"/>
        <v>0.0416666666666667</v>
      </c>
      <c r="D419" s="7" t="str">
        <f t="shared" si="37"/>
        <v>夜班</v>
      </c>
      <c r="E419" s="196" t="str">
        <f t="shared" si="38"/>
        <v>甲</v>
      </c>
      <c r="F419" s="196">
        <f>SUMPRODUCT((考核汇总!$A$4:$A$1185=质量日常跟踪表!B419)*(考核汇总!$B$4:$B$1185=质量日常跟踪表!D419),考核汇总!$C$4:$C$1185)</f>
        <v>1</v>
      </c>
      <c r="G419" s="198">
        <f t="shared" si="41"/>
        <v>43361.2916666657</v>
      </c>
      <c r="H419" s="60" t="str">
        <f>IF($M419=H$2,MAX(H$4:H418)+1,"")</f>
        <v/>
      </c>
      <c r="I419" s="60" t="str">
        <f>IF($M419=I$2,MAX(I$4:I418)+1,"")</f>
        <v/>
      </c>
      <c r="J419" s="60" t="str">
        <f>IF($M419=J$2,MAX(J$4:J418)+1,"")</f>
        <v/>
      </c>
      <c r="K419" s="60" t="str">
        <f>IF($M419=K$2,MAX(K$4:K418)+1,"")</f>
        <v/>
      </c>
      <c r="L419" s="206"/>
      <c r="M419" s="206"/>
      <c r="N419" s="209"/>
      <c r="O419" s="209"/>
      <c r="P419" s="209"/>
      <c r="Q419" s="209"/>
      <c r="R419" s="209"/>
      <c r="S419" s="209"/>
      <c r="T419" s="209"/>
      <c r="U419" s="150" t="str">
        <f t="shared" si="36"/>
        <v/>
      </c>
      <c r="V419" s="207"/>
      <c r="W419" s="215"/>
    </row>
    <row r="420" spans="1:23">
      <c r="A420" s="195">
        <v>417</v>
      </c>
      <c r="B420" s="8">
        <f t="shared" si="39"/>
        <v>43361</v>
      </c>
      <c r="C420" s="199">
        <f t="shared" si="40"/>
        <v>0.0416666666666667</v>
      </c>
      <c r="D420" s="7" t="str">
        <f t="shared" si="37"/>
        <v>白班</v>
      </c>
      <c r="E420" s="196" t="str">
        <f t="shared" si="38"/>
        <v>乙</v>
      </c>
      <c r="F420" s="196">
        <f>SUMPRODUCT((考核汇总!$A$4:$A$1185=质量日常跟踪表!B420)*(考核汇总!$B$4:$B$1185=质量日常跟踪表!D420),考核汇总!$C$4:$C$1185)</f>
        <v>2</v>
      </c>
      <c r="G420" s="198">
        <f t="shared" si="41"/>
        <v>43361.3333333323</v>
      </c>
      <c r="H420" s="60" t="str">
        <f>IF($M420=H$2,MAX(H$4:H419)+1,"")</f>
        <v/>
      </c>
      <c r="I420" s="60" t="str">
        <f>IF($M420=I$2,MAX(I$4:I419)+1,"")</f>
        <v/>
      </c>
      <c r="J420" s="60" t="str">
        <f>IF($M420=J$2,MAX(J$4:J419)+1,"")</f>
        <v/>
      </c>
      <c r="K420" s="60" t="str">
        <f>IF($M420=K$2,MAX(K$4:K419)+1,"")</f>
        <v/>
      </c>
      <c r="L420" s="206"/>
      <c r="M420" s="206"/>
      <c r="N420" s="209"/>
      <c r="O420" s="209"/>
      <c r="P420" s="209"/>
      <c r="Q420" s="209"/>
      <c r="R420" s="209"/>
      <c r="S420" s="209"/>
      <c r="T420" s="209"/>
      <c r="U420" s="150" t="str">
        <f t="shared" si="36"/>
        <v/>
      </c>
      <c r="V420" s="207"/>
      <c r="W420" s="215"/>
    </row>
    <row r="421" spans="1:23">
      <c r="A421" s="195">
        <v>418</v>
      </c>
      <c r="B421" s="8">
        <f t="shared" si="39"/>
        <v>43361</v>
      </c>
      <c r="C421" s="199">
        <f t="shared" si="40"/>
        <v>0.0416666666666667</v>
      </c>
      <c r="D421" s="7" t="str">
        <f t="shared" si="37"/>
        <v>白班</v>
      </c>
      <c r="E421" s="196" t="str">
        <f t="shared" si="38"/>
        <v>乙</v>
      </c>
      <c r="F421" s="196">
        <f>SUMPRODUCT((考核汇总!$A$4:$A$1185=质量日常跟踪表!B421)*(考核汇总!$B$4:$B$1185=质量日常跟踪表!D421),考核汇总!$C$4:$C$1185)</f>
        <v>2</v>
      </c>
      <c r="G421" s="198">
        <f t="shared" si="41"/>
        <v>43361.374999999</v>
      </c>
      <c r="H421" s="60" t="str">
        <f>IF($M421=H$2,MAX(H$4:H420)+1,"")</f>
        <v/>
      </c>
      <c r="I421" s="60" t="str">
        <f>IF($M421=I$2,MAX(I$4:I420)+1,"")</f>
        <v/>
      </c>
      <c r="J421" s="60" t="str">
        <f>IF($M421=J$2,MAX(J$4:J420)+1,"")</f>
        <v/>
      </c>
      <c r="K421" s="60" t="str">
        <f>IF($M421=K$2,MAX(K$4:K420)+1,"")</f>
        <v/>
      </c>
      <c r="L421" s="206"/>
      <c r="M421" s="206"/>
      <c r="N421" s="209"/>
      <c r="O421" s="209"/>
      <c r="P421" s="209"/>
      <c r="Q421" s="209"/>
      <c r="R421" s="209"/>
      <c r="S421" s="209"/>
      <c r="T421" s="209"/>
      <c r="U421" s="150" t="str">
        <f t="shared" si="36"/>
        <v/>
      </c>
      <c r="V421" s="207"/>
      <c r="W421" s="215"/>
    </row>
    <row r="422" spans="1:23">
      <c r="A422" s="195">
        <v>419</v>
      </c>
      <c r="B422" s="8">
        <f t="shared" si="39"/>
        <v>43361</v>
      </c>
      <c r="C422" s="199">
        <f t="shared" si="40"/>
        <v>0.0416666666666667</v>
      </c>
      <c r="D422" s="7" t="str">
        <f t="shared" si="37"/>
        <v>白班</v>
      </c>
      <c r="E422" s="196" t="str">
        <f t="shared" si="38"/>
        <v>乙</v>
      </c>
      <c r="F422" s="196">
        <f>SUMPRODUCT((考核汇总!$A$4:$A$1185=质量日常跟踪表!B422)*(考核汇总!$B$4:$B$1185=质量日常跟踪表!D422),考核汇总!$C$4:$C$1185)</f>
        <v>2</v>
      </c>
      <c r="G422" s="198">
        <f t="shared" si="41"/>
        <v>43361.4166666657</v>
      </c>
      <c r="H422" s="60" t="str">
        <f>IF($M422=H$2,MAX(H$4:H421)+1,"")</f>
        <v/>
      </c>
      <c r="I422" s="60" t="str">
        <f>IF($M422=I$2,MAX(I$4:I421)+1,"")</f>
        <v/>
      </c>
      <c r="J422" s="60" t="str">
        <f>IF($M422=J$2,MAX(J$4:J421)+1,"")</f>
        <v/>
      </c>
      <c r="K422" s="60" t="str">
        <f>IF($M422=K$2,MAX(K$4:K421)+1,"")</f>
        <v/>
      </c>
      <c r="L422" s="206"/>
      <c r="M422" s="206"/>
      <c r="N422" s="209"/>
      <c r="O422" s="209"/>
      <c r="P422" s="209"/>
      <c r="Q422" s="209"/>
      <c r="R422" s="209"/>
      <c r="S422" s="209"/>
      <c r="T422" s="209"/>
      <c r="U422" s="150" t="str">
        <f t="shared" si="36"/>
        <v/>
      </c>
      <c r="V422" s="207"/>
      <c r="W422" s="215"/>
    </row>
    <row r="423" spans="1:23">
      <c r="A423" s="195">
        <v>420</v>
      </c>
      <c r="B423" s="8">
        <f t="shared" si="39"/>
        <v>43361</v>
      </c>
      <c r="C423" s="199">
        <f t="shared" si="40"/>
        <v>0.0416666666666667</v>
      </c>
      <c r="D423" s="7" t="str">
        <f t="shared" si="37"/>
        <v>白班</v>
      </c>
      <c r="E423" s="196" t="str">
        <f t="shared" si="38"/>
        <v>乙</v>
      </c>
      <c r="F423" s="196">
        <f>SUMPRODUCT((考核汇总!$A$4:$A$1185=质量日常跟踪表!B423)*(考核汇总!$B$4:$B$1185=质量日常跟踪表!D423),考核汇总!$C$4:$C$1185)</f>
        <v>2</v>
      </c>
      <c r="G423" s="198">
        <f t="shared" si="41"/>
        <v>43361.4583333323</v>
      </c>
      <c r="H423" s="60" t="str">
        <f>IF($M423=H$2,MAX(H$4:H422)+1,"")</f>
        <v/>
      </c>
      <c r="I423" s="60" t="str">
        <f>IF($M423=I$2,MAX(I$4:I422)+1,"")</f>
        <v/>
      </c>
      <c r="J423" s="60" t="str">
        <f>IF($M423=J$2,MAX(J$4:J422)+1,"")</f>
        <v/>
      </c>
      <c r="K423" s="60" t="str">
        <f>IF($M423=K$2,MAX(K$4:K422)+1,"")</f>
        <v/>
      </c>
      <c r="L423" s="206"/>
      <c r="M423" s="206"/>
      <c r="N423" s="209"/>
      <c r="O423" s="209"/>
      <c r="P423" s="209"/>
      <c r="Q423" s="209"/>
      <c r="R423" s="209"/>
      <c r="S423" s="209"/>
      <c r="T423" s="209"/>
      <c r="U423" s="150" t="str">
        <f t="shared" si="36"/>
        <v/>
      </c>
      <c r="V423" s="207"/>
      <c r="W423" s="215"/>
    </row>
    <row r="424" spans="1:23">
      <c r="A424" s="195">
        <v>421</v>
      </c>
      <c r="B424" s="8">
        <f t="shared" si="39"/>
        <v>43361</v>
      </c>
      <c r="C424" s="199">
        <f t="shared" si="40"/>
        <v>0.0416666666666667</v>
      </c>
      <c r="D424" s="7" t="str">
        <f t="shared" si="37"/>
        <v>白班</v>
      </c>
      <c r="E424" s="196" t="str">
        <f t="shared" si="38"/>
        <v>乙</v>
      </c>
      <c r="F424" s="196">
        <f>SUMPRODUCT((考核汇总!$A$4:$A$1185=质量日常跟踪表!B424)*(考核汇总!$B$4:$B$1185=质量日常跟踪表!D424),考核汇总!$C$4:$C$1185)</f>
        <v>2</v>
      </c>
      <c r="G424" s="198">
        <f t="shared" si="41"/>
        <v>43361.499999999</v>
      </c>
      <c r="H424" s="60" t="str">
        <f>IF($M424=H$2,MAX(H$4:H423)+1,"")</f>
        <v/>
      </c>
      <c r="I424" s="60" t="str">
        <f>IF($M424=I$2,MAX(I$4:I423)+1,"")</f>
        <v/>
      </c>
      <c r="J424" s="60" t="str">
        <f>IF($M424=J$2,MAX(J$4:J423)+1,"")</f>
        <v/>
      </c>
      <c r="K424" s="60" t="str">
        <f>IF($M424=K$2,MAX(K$4:K423)+1,"")</f>
        <v/>
      </c>
      <c r="L424" s="206"/>
      <c r="M424" s="206"/>
      <c r="N424" s="209"/>
      <c r="O424" s="209"/>
      <c r="P424" s="209"/>
      <c r="Q424" s="209"/>
      <c r="R424" s="209"/>
      <c r="S424" s="209"/>
      <c r="T424" s="209"/>
      <c r="U424" s="150" t="str">
        <f t="shared" si="36"/>
        <v/>
      </c>
      <c r="V424" s="207"/>
      <c r="W424" s="215"/>
    </row>
    <row r="425" spans="1:23">
      <c r="A425" s="195">
        <v>422</v>
      </c>
      <c r="B425" s="8">
        <f t="shared" si="39"/>
        <v>43361</v>
      </c>
      <c r="C425" s="199">
        <f t="shared" si="40"/>
        <v>0.0416666666666667</v>
      </c>
      <c r="D425" s="7" t="str">
        <f t="shared" si="37"/>
        <v>白班</v>
      </c>
      <c r="E425" s="196" t="str">
        <f t="shared" si="38"/>
        <v>乙</v>
      </c>
      <c r="F425" s="196">
        <f>SUMPRODUCT((考核汇总!$A$4:$A$1185=质量日常跟踪表!B425)*(考核汇总!$B$4:$B$1185=质量日常跟踪表!D425),考核汇总!$C$4:$C$1185)</f>
        <v>2</v>
      </c>
      <c r="G425" s="198">
        <f t="shared" si="41"/>
        <v>43361.5416666656</v>
      </c>
      <c r="H425" s="60" t="str">
        <f>IF($M425=H$2,MAX(H$4:H424)+1,"")</f>
        <v/>
      </c>
      <c r="I425" s="60" t="str">
        <f>IF($M425=I$2,MAX(I$4:I424)+1,"")</f>
        <v/>
      </c>
      <c r="J425" s="60" t="str">
        <f>IF($M425=J$2,MAX(J$4:J424)+1,"")</f>
        <v/>
      </c>
      <c r="K425" s="60" t="str">
        <f>IF($M425=K$2,MAX(K$4:K424)+1,"")</f>
        <v/>
      </c>
      <c r="L425" s="206"/>
      <c r="M425" s="206"/>
      <c r="N425" s="209"/>
      <c r="O425" s="209"/>
      <c r="P425" s="209"/>
      <c r="Q425" s="209"/>
      <c r="R425" s="209"/>
      <c r="S425" s="209"/>
      <c r="T425" s="209"/>
      <c r="U425" s="150" t="str">
        <f t="shared" si="36"/>
        <v/>
      </c>
      <c r="V425" s="207"/>
      <c r="W425" s="215"/>
    </row>
    <row r="426" spans="1:23">
      <c r="A426" s="195">
        <v>423</v>
      </c>
      <c r="B426" s="8">
        <f t="shared" si="39"/>
        <v>43361</v>
      </c>
      <c r="C426" s="199">
        <f t="shared" si="40"/>
        <v>0.0416666666666667</v>
      </c>
      <c r="D426" s="7" t="str">
        <f t="shared" si="37"/>
        <v>白班</v>
      </c>
      <c r="E426" s="196" t="str">
        <f t="shared" si="38"/>
        <v>乙</v>
      </c>
      <c r="F426" s="196">
        <f>SUMPRODUCT((考核汇总!$A$4:$A$1185=质量日常跟踪表!B426)*(考核汇总!$B$4:$B$1185=质量日常跟踪表!D426),考核汇总!$C$4:$C$1185)</f>
        <v>2</v>
      </c>
      <c r="G426" s="198">
        <f t="shared" si="41"/>
        <v>43361.5833333323</v>
      </c>
      <c r="H426" s="60" t="str">
        <f>IF($M426=H$2,MAX(H$4:H425)+1,"")</f>
        <v/>
      </c>
      <c r="I426" s="60" t="str">
        <f>IF($M426=I$2,MAX(I$4:I425)+1,"")</f>
        <v/>
      </c>
      <c r="J426" s="60" t="str">
        <f>IF($M426=J$2,MAX(J$4:J425)+1,"")</f>
        <v/>
      </c>
      <c r="K426" s="60" t="str">
        <f>IF($M426=K$2,MAX(K$4:K425)+1,"")</f>
        <v/>
      </c>
      <c r="L426" s="206"/>
      <c r="M426" s="206"/>
      <c r="N426" s="209"/>
      <c r="O426" s="209"/>
      <c r="P426" s="209"/>
      <c r="Q426" s="209"/>
      <c r="R426" s="209"/>
      <c r="S426" s="209"/>
      <c r="T426" s="209"/>
      <c r="U426" s="150" t="str">
        <f t="shared" si="36"/>
        <v/>
      </c>
      <c r="V426" s="207"/>
      <c r="W426" s="215"/>
    </row>
    <row r="427" spans="1:23">
      <c r="A427" s="195">
        <v>424</v>
      </c>
      <c r="B427" s="8">
        <f t="shared" si="39"/>
        <v>43361</v>
      </c>
      <c r="C427" s="199">
        <f t="shared" si="40"/>
        <v>0.0416666666666667</v>
      </c>
      <c r="D427" s="7" t="str">
        <f t="shared" si="37"/>
        <v>白班</v>
      </c>
      <c r="E427" s="196" t="str">
        <f t="shared" si="38"/>
        <v>乙</v>
      </c>
      <c r="F427" s="196">
        <f>SUMPRODUCT((考核汇总!$A$4:$A$1185=质量日常跟踪表!B427)*(考核汇总!$B$4:$B$1185=质量日常跟踪表!D427),考核汇总!$C$4:$C$1185)</f>
        <v>2</v>
      </c>
      <c r="G427" s="198">
        <f t="shared" si="41"/>
        <v>43361.624999999</v>
      </c>
      <c r="H427" s="60" t="str">
        <f>IF($M427=H$2,MAX(H$4:H426)+1,"")</f>
        <v/>
      </c>
      <c r="I427" s="60" t="str">
        <f>IF($M427=I$2,MAX(I$4:I426)+1,"")</f>
        <v/>
      </c>
      <c r="J427" s="60" t="str">
        <f>IF($M427=J$2,MAX(J$4:J426)+1,"")</f>
        <v/>
      </c>
      <c r="K427" s="60" t="str">
        <f>IF($M427=K$2,MAX(K$4:K426)+1,"")</f>
        <v/>
      </c>
      <c r="L427" s="206"/>
      <c r="M427" s="206"/>
      <c r="N427" s="209"/>
      <c r="O427" s="209"/>
      <c r="P427" s="209"/>
      <c r="Q427" s="209"/>
      <c r="R427" s="209"/>
      <c r="S427" s="209"/>
      <c r="T427" s="209"/>
      <c r="U427" s="150" t="str">
        <f t="shared" si="36"/>
        <v/>
      </c>
      <c r="V427" s="207"/>
      <c r="W427" s="215"/>
    </row>
    <row r="428" spans="1:23">
      <c r="A428" s="195">
        <v>425</v>
      </c>
      <c r="B428" s="8">
        <f t="shared" si="39"/>
        <v>43361</v>
      </c>
      <c r="C428" s="199">
        <f t="shared" si="40"/>
        <v>0.0416666666666667</v>
      </c>
      <c r="D428" s="7" t="str">
        <f t="shared" si="37"/>
        <v>中班</v>
      </c>
      <c r="E428" s="196" t="str">
        <f t="shared" si="38"/>
        <v>丙</v>
      </c>
      <c r="F428" s="196">
        <f>SUMPRODUCT((考核汇总!$A$4:$A$1185=质量日常跟踪表!B428)*(考核汇总!$B$4:$B$1185=质量日常跟踪表!D428),考核汇总!$C$4:$C$1185)</f>
        <v>3</v>
      </c>
      <c r="G428" s="198">
        <f t="shared" si="41"/>
        <v>43361.6666666656</v>
      </c>
      <c r="H428" s="60" t="str">
        <f>IF($M428=H$2,MAX(H$4:H427)+1,"")</f>
        <v/>
      </c>
      <c r="I428" s="60" t="str">
        <f>IF($M428=I$2,MAX(I$4:I427)+1,"")</f>
        <v/>
      </c>
      <c r="J428" s="60" t="str">
        <f>IF($M428=J$2,MAX(J$4:J427)+1,"")</f>
        <v/>
      </c>
      <c r="K428" s="60" t="str">
        <f>IF($M428=K$2,MAX(K$4:K427)+1,"")</f>
        <v/>
      </c>
      <c r="L428" s="206"/>
      <c r="M428" s="206"/>
      <c r="N428" s="209"/>
      <c r="O428" s="209"/>
      <c r="P428" s="209"/>
      <c r="Q428" s="209"/>
      <c r="R428" s="209"/>
      <c r="S428" s="209"/>
      <c r="T428" s="209"/>
      <c r="U428" s="150" t="str">
        <f t="shared" ref="U428:U451" si="42">IF(N428="","",(N428*5+O428*4+P428*2.5+Q428*1.5+R428*0.75+S428*0.325+T428*0.25)/100)</f>
        <v/>
      </c>
      <c r="V428" s="207"/>
      <c r="W428" s="215"/>
    </row>
    <row r="429" spans="1:23">
      <c r="A429" s="195">
        <v>426</v>
      </c>
      <c r="B429" s="8">
        <f t="shared" si="39"/>
        <v>43361</v>
      </c>
      <c r="C429" s="199">
        <f t="shared" si="40"/>
        <v>0.0416666666666667</v>
      </c>
      <c r="D429" s="7" t="str">
        <f t="shared" si="37"/>
        <v>中班</v>
      </c>
      <c r="E429" s="196" t="str">
        <f t="shared" si="38"/>
        <v>丙</v>
      </c>
      <c r="F429" s="196">
        <f>SUMPRODUCT((考核汇总!$A$4:$A$1185=质量日常跟踪表!B429)*(考核汇总!$B$4:$B$1185=质量日常跟踪表!D429),考核汇总!$C$4:$C$1185)</f>
        <v>3</v>
      </c>
      <c r="G429" s="198">
        <f t="shared" si="41"/>
        <v>43361.7083333323</v>
      </c>
      <c r="H429" s="60" t="str">
        <f>IF($M429=H$2,MAX(H$4:H428)+1,"")</f>
        <v/>
      </c>
      <c r="I429" s="60" t="str">
        <f>IF($M429=I$2,MAX(I$4:I428)+1,"")</f>
        <v/>
      </c>
      <c r="J429" s="60" t="str">
        <f>IF($M429=J$2,MAX(J$4:J428)+1,"")</f>
        <v/>
      </c>
      <c r="K429" s="60" t="str">
        <f>IF($M429=K$2,MAX(K$4:K428)+1,"")</f>
        <v/>
      </c>
      <c r="L429" s="206"/>
      <c r="M429" s="206"/>
      <c r="N429" s="209"/>
      <c r="O429" s="209"/>
      <c r="P429" s="209"/>
      <c r="Q429" s="209"/>
      <c r="R429" s="209"/>
      <c r="S429" s="209"/>
      <c r="T429" s="209"/>
      <c r="U429" s="150" t="str">
        <f t="shared" si="42"/>
        <v/>
      </c>
      <c r="V429" s="207"/>
      <c r="W429" s="215"/>
    </row>
    <row r="430" spans="1:23">
      <c r="A430" s="195">
        <v>427</v>
      </c>
      <c r="B430" s="8">
        <f t="shared" si="39"/>
        <v>43361</v>
      </c>
      <c r="C430" s="199">
        <f t="shared" si="40"/>
        <v>0.0416666666666667</v>
      </c>
      <c r="D430" s="7" t="str">
        <f t="shared" si="37"/>
        <v>中班</v>
      </c>
      <c r="E430" s="196" t="str">
        <f t="shared" si="38"/>
        <v>丙</v>
      </c>
      <c r="F430" s="196">
        <f>SUMPRODUCT((考核汇总!$A$4:$A$1185=质量日常跟踪表!B430)*(考核汇总!$B$4:$B$1185=质量日常跟踪表!D430),考核汇总!$C$4:$C$1185)</f>
        <v>3</v>
      </c>
      <c r="G430" s="198">
        <f t="shared" si="41"/>
        <v>43361.749999999</v>
      </c>
      <c r="H430" s="60" t="str">
        <f>IF($M430=H$2,MAX(H$4:H429)+1,"")</f>
        <v/>
      </c>
      <c r="I430" s="60" t="str">
        <f>IF($M430=I$2,MAX(I$4:I429)+1,"")</f>
        <v/>
      </c>
      <c r="J430" s="60" t="str">
        <f>IF($M430=J$2,MAX(J$4:J429)+1,"")</f>
        <v/>
      </c>
      <c r="K430" s="60" t="str">
        <f>IF($M430=K$2,MAX(K$4:K429)+1,"")</f>
        <v/>
      </c>
      <c r="L430" s="206"/>
      <c r="M430" s="206"/>
      <c r="N430" s="209"/>
      <c r="O430" s="209"/>
      <c r="P430" s="209"/>
      <c r="Q430" s="209"/>
      <c r="R430" s="209"/>
      <c r="S430" s="209"/>
      <c r="T430" s="209"/>
      <c r="U430" s="150" t="str">
        <f t="shared" si="42"/>
        <v/>
      </c>
      <c r="V430" s="207"/>
      <c r="W430" s="215"/>
    </row>
    <row r="431" spans="1:23">
      <c r="A431" s="195">
        <v>428</v>
      </c>
      <c r="B431" s="8">
        <f t="shared" si="39"/>
        <v>43361</v>
      </c>
      <c r="C431" s="199">
        <f t="shared" si="40"/>
        <v>0.0416666666666667</v>
      </c>
      <c r="D431" s="7" t="str">
        <f t="shared" si="37"/>
        <v>中班</v>
      </c>
      <c r="E431" s="196" t="str">
        <f t="shared" si="38"/>
        <v>丙</v>
      </c>
      <c r="F431" s="196">
        <f>SUMPRODUCT((考核汇总!$A$4:$A$1185=质量日常跟踪表!B431)*(考核汇总!$B$4:$B$1185=质量日常跟踪表!D431),考核汇总!$C$4:$C$1185)</f>
        <v>3</v>
      </c>
      <c r="G431" s="198">
        <f t="shared" si="41"/>
        <v>43361.7916666656</v>
      </c>
      <c r="H431" s="60" t="str">
        <f>IF($M431=H$2,MAX(H$4:H430)+1,"")</f>
        <v/>
      </c>
      <c r="I431" s="60" t="str">
        <f>IF($M431=I$2,MAX(I$4:I430)+1,"")</f>
        <v/>
      </c>
      <c r="J431" s="60" t="str">
        <f>IF($M431=J$2,MAX(J$4:J430)+1,"")</f>
        <v/>
      </c>
      <c r="K431" s="60" t="str">
        <f>IF($M431=K$2,MAX(K$4:K430)+1,"")</f>
        <v/>
      </c>
      <c r="L431" s="206"/>
      <c r="M431" s="206"/>
      <c r="N431" s="209"/>
      <c r="O431" s="209"/>
      <c r="P431" s="209"/>
      <c r="Q431" s="209"/>
      <c r="R431" s="209"/>
      <c r="S431" s="209"/>
      <c r="T431" s="209"/>
      <c r="U431" s="150" t="str">
        <f t="shared" si="42"/>
        <v/>
      </c>
      <c r="V431" s="207"/>
      <c r="W431" s="215"/>
    </row>
    <row r="432" spans="1:23">
      <c r="A432" s="195">
        <v>429</v>
      </c>
      <c r="B432" s="8">
        <f t="shared" si="39"/>
        <v>43361</v>
      </c>
      <c r="C432" s="199">
        <f t="shared" si="40"/>
        <v>0.0416666666666667</v>
      </c>
      <c r="D432" s="7" t="str">
        <f t="shared" si="37"/>
        <v>中班</v>
      </c>
      <c r="E432" s="196" t="str">
        <f t="shared" si="38"/>
        <v>丙</v>
      </c>
      <c r="F432" s="196">
        <f>SUMPRODUCT((考核汇总!$A$4:$A$1185=质量日常跟踪表!B432)*(考核汇总!$B$4:$B$1185=质量日常跟踪表!D432),考核汇总!$C$4:$C$1185)</f>
        <v>3</v>
      </c>
      <c r="G432" s="198">
        <f t="shared" si="41"/>
        <v>43361.8333333323</v>
      </c>
      <c r="H432" s="60" t="str">
        <f>IF($M432=H$2,MAX(H$4:H431)+1,"")</f>
        <v/>
      </c>
      <c r="I432" s="60" t="str">
        <f>IF($M432=I$2,MAX(I$4:I431)+1,"")</f>
        <v/>
      </c>
      <c r="J432" s="60" t="str">
        <f>IF($M432=J$2,MAX(J$4:J431)+1,"")</f>
        <v/>
      </c>
      <c r="K432" s="60" t="str">
        <f>IF($M432=K$2,MAX(K$4:K431)+1,"")</f>
        <v/>
      </c>
      <c r="L432" s="206"/>
      <c r="M432" s="206"/>
      <c r="N432" s="209"/>
      <c r="O432" s="209"/>
      <c r="P432" s="209"/>
      <c r="Q432" s="209"/>
      <c r="R432" s="209"/>
      <c r="S432" s="209"/>
      <c r="T432" s="209"/>
      <c r="U432" s="150" t="str">
        <f t="shared" si="42"/>
        <v/>
      </c>
      <c r="V432" s="207"/>
      <c r="W432" s="215"/>
    </row>
    <row r="433" spans="1:23">
      <c r="A433" s="195">
        <v>430</v>
      </c>
      <c r="B433" s="8">
        <f t="shared" si="39"/>
        <v>43361</v>
      </c>
      <c r="C433" s="199">
        <f t="shared" si="40"/>
        <v>0.0416666666666667</v>
      </c>
      <c r="D433" s="7" t="str">
        <f t="shared" si="37"/>
        <v>中班</v>
      </c>
      <c r="E433" s="196" t="str">
        <f t="shared" si="38"/>
        <v>丙</v>
      </c>
      <c r="F433" s="196">
        <f>SUMPRODUCT((考核汇总!$A$4:$A$1185=质量日常跟踪表!B433)*(考核汇总!$B$4:$B$1185=质量日常跟踪表!D433),考核汇总!$C$4:$C$1185)</f>
        <v>3</v>
      </c>
      <c r="G433" s="198">
        <f t="shared" si="41"/>
        <v>43361.874999999</v>
      </c>
      <c r="H433" s="60" t="str">
        <f>IF($M433=H$2,MAX(H$4:H432)+1,"")</f>
        <v/>
      </c>
      <c r="I433" s="60" t="str">
        <f>IF($M433=I$2,MAX(I$4:I432)+1,"")</f>
        <v/>
      </c>
      <c r="J433" s="60" t="str">
        <f>IF($M433=J$2,MAX(J$4:J432)+1,"")</f>
        <v/>
      </c>
      <c r="K433" s="60" t="str">
        <f>IF($M433=K$2,MAX(K$4:K432)+1,"")</f>
        <v/>
      </c>
      <c r="L433" s="206"/>
      <c r="M433" s="206"/>
      <c r="N433" s="209"/>
      <c r="O433" s="209"/>
      <c r="P433" s="209"/>
      <c r="Q433" s="209"/>
      <c r="R433" s="209"/>
      <c r="S433" s="209"/>
      <c r="T433" s="209"/>
      <c r="U433" s="150" t="str">
        <f t="shared" si="42"/>
        <v/>
      </c>
      <c r="V433" s="207"/>
      <c r="W433" s="215"/>
    </row>
    <row r="434" spans="1:23">
      <c r="A434" s="195">
        <v>431</v>
      </c>
      <c r="B434" s="8">
        <f t="shared" si="39"/>
        <v>43361</v>
      </c>
      <c r="C434" s="199">
        <f t="shared" si="40"/>
        <v>0.0416666666666667</v>
      </c>
      <c r="D434" s="7" t="str">
        <f t="shared" si="37"/>
        <v>中班</v>
      </c>
      <c r="E434" s="196" t="str">
        <f t="shared" si="38"/>
        <v>丙</v>
      </c>
      <c r="F434" s="196">
        <f>SUMPRODUCT((考核汇总!$A$4:$A$1185=质量日常跟踪表!B434)*(考核汇总!$B$4:$B$1185=质量日常跟踪表!D434),考核汇总!$C$4:$C$1185)</f>
        <v>3</v>
      </c>
      <c r="G434" s="198">
        <f t="shared" si="41"/>
        <v>43361.9166666656</v>
      </c>
      <c r="H434" s="60" t="str">
        <f>IF($M434=H$2,MAX(H$4:H433)+1,"")</f>
        <v/>
      </c>
      <c r="I434" s="60" t="str">
        <f>IF($M434=I$2,MAX(I$4:I433)+1,"")</f>
        <v/>
      </c>
      <c r="J434" s="60" t="str">
        <f>IF($M434=J$2,MAX(J$4:J433)+1,"")</f>
        <v/>
      </c>
      <c r="K434" s="60" t="str">
        <f>IF($M434=K$2,MAX(K$4:K433)+1,"")</f>
        <v/>
      </c>
      <c r="L434" s="206"/>
      <c r="M434" s="206"/>
      <c r="N434" s="209"/>
      <c r="O434" s="209"/>
      <c r="P434" s="209"/>
      <c r="Q434" s="209"/>
      <c r="R434" s="209"/>
      <c r="S434" s="209"/>
      <c r="T434" s="209"/>
      <c r="U434" s="150" t="str">
        <f t="shared" si="42"/>
        <v/>
      </c>
      <c r="V434" s="207"/>
      <c r="W434" s="215"/>
    </row>
    <row r="435" spans="1:23">
      <c r="A435" s="195">
        <v>432</v>
      </c>
      <c r="B435" s="8">
        <f t="shared" si="39"/>
        <v>43361</v>
      </c>
      <c r="C435" s="199">
        <f t="shared" si="40"/>
        <v>0.0416666666666667</v>
      </c>
      <c r="D435" s="7" t="str">
        <f t="shared" si="37"/>
        <v>中班</v>
      </c>
      <c r="E435" s="196" t="str">
        <f t="shared" si="38"/>
        <v>丙</v>
      </c>
      <c r="F435" s="196">
        <f>SUMPRODUCT((考核汇总!$A$4:$A$1185=质量日常跟踪表!B435)*(考核汇总!$B$4:$B$1185=质量日常跟踪表!D435),考核汇总!$C$4:$C$1185)</f>
        <v>3</v>
      </c>
      <c r="G435" s="198">
        <f t="shared" si="41"/>
        <v>43361.9583333323</v>
      </c>
      <c r="H435" s="60" t="str">
        <f>IF($M435=H$2,MAX(H$4:H434)+1,"")</f>
        <v/>
      </c>
      <c r="I435" s="60" t="str">
        <f>IF($M435=I$2,MAX(I$4:I434)+1,"")</f>
        <v/>
      </c>
      <c r="J435" s="60" t="str">
        <f>IF($M435=J$2,MAX(J$4:J434)+1,"")</f>
        <v/>
      </c>
      <c r="K435" s="60" t="str">
        <f>IF($M435=K$2,MAX(K$4:K434)+1,"")</f>
        <v/>
      </c>
      <c r="L435" s="206"/>
      <c r="M435" s="206"/>
      <c r="N435" s="209"/>
      <c r="O435" s="209"/>
      <c r="P435" s="209"/>
      <c r="Q435" s="209"/>
      <c r="R435" s="209"/>
      <c r="S435" s="209"/>
      <c r="T435" s="209"/>
      <c r="U435" s="150" t="str">
        <f t="shared" si="42"/>
        <v/>
      </c>
      <c r="V435" s="207"/>
      <c r="W435" s="215"/>
    </row>
    <row r="436" spans="1:23">
      <c r="A436" s="195">
        <v>433</v>
      </c>
      <c r="B436" s="8">
        <f t="shared" si="39"/>
        <v>43362</v>
      </c>
      <c r="C436" s="199">
        <f t="shared" si="40"/>
        <v>0.0416666666666667</v>
      </c>
      <c r="D436" s="7" t="str">
        <f t="shared" si="37"/>
        <v>夜班</v>
      </c>
      <c r="E436" s="196" t="str">
        <f t="shared" si="38"/>
        <v>甲</v>
      </c>
      <c r="F436" s="196">
        <f>SUMPRODUCT((考核汇总!$A$4:$A$1185=质量日常跟踪表!B436)*(考核汇总!$B$4:$B$1185=质量日常跟踪表!D436),考核汇总!$C$4:$C$1185)</f>
        <v>1</v>
      </c>
      <c r="G436" s="198">
        <f t="shared" si="41"/>
        <v>43361.999999999</v>
      </c>
      <c r="H436" s="60" t="str">
        <f>IF($M436=H$2,MAX(H$4:H435)+1,"")</f>
        <v/>
      </c>
      <c r="I436" s="60" t="str">
        <f>IF($M436=I$2,MAX(I$4:I435)+1,"")</f>
        <v/>
      </c>
      <c r="J436" s="60" t="str">
        <f>IF($M436=J$2,MAX(J$4:J435)+1,"")</f>
        <v/>
      </c>
      <c r="K436" s="60" t="str">
        <f>IF($M436=K$2,MAX(K$4:K435)+1,"")</f>
        <v/>
      </c>
      <c r="L436" s="206"/>
      <c r="M436" s="206"/>
      <c r="N436" s="209"/>
      <c r="O436" s="209"/>
      <c r="P436" s="209"/>
      <c r="Q436" s="209"/>
      <c r="R436" s="209"/>
      <c r="S436" s="209"/>
      <c r="T436" s="209"/>
      <c r="U436" s="150" t="str">
        <f t="shared" si="42"/>
        <v/>
      </c>
      <c r="V436" s="207"/>
      <c r="W436" s="215"/>
    </row>
    <row r="437" spans="1:23">
      <c r="A437" s="195">
        <v>434</v>
      </c>
      <c r="B437" s="8">
        <f t="shared" si="39"/>
        <v>43362</v>
      </c>
      <c r="C437" s="199">
        <f t="shared" si="40"/>
        <v>0.0416666666666667</v>
      </c>
      <c r="D437" s="7" t="str">
        <f t="shared" si="37"/>
        <v>夜班</v>
      </c>
      <c r="E437" s="196" t="str">
        <f t="shared" si="38"/>
        <v>甲</v>
      </c>
      <c r="F437" s="196">
        <f>SUMPRODUCT((考核汇总!$A$4:$A$1185=质量日常跟踪表!B437)*(考核汇总!$B$4:$B$1185=质量日常跟踪表!D437),考核汇总!$C$4:$C$1185)</f>
        <v>1</v>
      </c>
      <c r="G437" s="198">
        <f t="shared" si="41"/>
        <v>43362.0416666656</v>
      </c>
      <c r="H437" s="60" t="str">
        <f>IF($M437=H$2,MAX(H$4:H436)+1,"")</f>
        <v/>
      </c>
      <c r="I437" s="60" t="str">
        <f>IF($M437=I$2,MAX(I$4:I436)+1,"")</f>
        <v/>
      </c>
      <c r="J437" s="60" t="str">
        <f>IF($M437=J$2,MAX(J$4:J436)+1,"")</f>
        <v/>
      </c>
      <c r="K437" s="60" t="str">
        <f>IF($M437=K$2,MAX(K$4:K436)+1,"")</f>
        <v/>
      </c>
      <c r="L437" s="206"/>
      <c r="M437" s="206"/>
      <c r="N437" s="209"/>
      <c r="O437" s="209"/>
      <c r="P437" s="209"/>
      <c r="Q437" s="209"/>
      <c r="R437" s="209"/>
      <c r="S437" s="209"/>
      <c r="T437" s="209"/>
      <c r="U437" s="150" t="str">
        <f t="shared" si="42"/>
        <v/>
      </c>
      <c r="V437" s="207"/>
      <c r="W437" s="215"/>
    </row>
    <row r="438" spans="1:23">
      <c r="A438" s="195">
        <v>435</v>
      </c>
      <c r="B438" s="8">
        <f t="shared" si="39"/>
        <v>43362</v>
      </c>
      <c r="C438" s="199">
        <f t="shared" si="40"/>
        <v>0.0416666666666667</v>
      </c>
      <c r="D438" s="7" t="str">
        <f t="shared" si="37"/>
        <v>夜班</v>
      </c>
      <c r="E438" s="196" t="str">
        <f t="shared" si="38"/>
        <v>甲</v>
      </c>
      <c r="F438" s="196">
        <f>SUMPRODUCT((考核汇总!$A$4:$A$1185=质量日常跟踪表!B438)*(考核汇总!$B$4:$B$1185=质量日常跟踪表!D438),考核汇总!$C$4:$C$1185)</f>
        <v>1</v>
      </c>
      <c r="G438" s="198">
        <f t="shared" si="41"/>
        <v>43362.0833333323</v>
      </c>
      <c r="H438" s="60" t="str">
        <f>IF($M438=H$2,MAX(H$4:H437)+1,"")</f>
        <v/>
      </c>
      <c r="I438" s="60" t="str">
        <f>IF($M438=I$2,MAX(I$4:I437)+1,"")</f>
        <v/>
      </c>
      <c r="J438" s="60" t="str">
        <f>IF($M438=J$2,MAX(J$4:J437)+1,"")</f>
        <v/>
      </c>
      <c r="K438" s="60" t="str">
        <f>IF($M438=K$2,MAX(K$4:K437)+1,"")</f>
        <v/>
      </c>
      <c r="L438" s="206"/>
      <c r="M438" s="206"/>
      <c r="N438" s="209"/>
      <c r="O438" s="209"/>
      <c r="P438" s="209"/>
      <c r="Q438" s="209"/>
      <c r="R438" s="209"/>
      <c r="S438" s="209"/>
      <c r="T438" s="209"/>
      <c r="U438" s="150" t="str">
        <f t="shared" si="42"/>
        <v/>
      </c>
      <c r="V438" s="207"/>
      <c r="W438" s="215"/>
    </row>
    <row r="439" spans="1:23">
      <c r="A439" s="195">
        <v>436</v>
      </c>
      <c r="B439" s="8">
        <f t="shared" si="39"/>
        <v>43362</v>
      </c>
      <c r="C439" s="199">
        <f t="shared" si="40"/>
        <v>0.0416666666666667</v>
      </c>
      <c r="D439" s="7" t="str">
        <f t="shared" si="37"/>
        <v>夜班</v>
      </c>
      <c r="E439" s="196" t="str">
        <f t="shared" si="38"/>
        <v>甲</v>
      </c>
      <c r="F439" s="196">
        <f>SUMPRODUCT((考核汇总!$A$4:$A$1185=质量日常跟踪表!B439)*(考核汇总!$B$4:$B$1185=质量日常跟踪表!D439),考核汇总!$C$4:$C$1185)</f>
        <v>1</v>
      </c>
      <c r="G439" s="198">
        <f t="shared" si="41"/>
        <v>43362.1249999989</v>
      </c>
      <c r="H439" s="60" t="str">
        <f>IF($M439=H$2,MAX(H$4:H438)+1,"")</f>
        <v/>
      </c>
      <c r="I439" s="60" t="str">
        <f>IF($M439=I$2,MAX(I$4:I438)+1,"")</f>
        <v/>
      </c>
      <c r="J439" s="60" t="str">
        <f>IF($M439=J$2,MAX(J$4:J438)+1,"")</f>
        <v/>
      </c>
      <c r="K439" s="60" t="str">
        <f>IF($M439=K$2,MAX(K$4:K438)+1,"")</f>
        <v/>
      </c>
      <c r="L439" s="206"/>
      <c r="M439" s="206"/>
      <c r="N439" s="209"/>
      <c r="O439" s="209"/>
      <c r="P439" s="209"/>
      <c r="Q439" s="209"/>
      <c r="R439" s="209"/>
      <c r="S439" s="209"/>
      <c r="T439" s="209"/>
      <c r="U439" s="150" t="str">
        <f t="shared" si="42"/>
        <v/>
      </c>
      <c r="V439" s="207"/>
      <c r="W439" s="215"/>
    </row>
    <row r="440" spans="1:23">
      <c r="A440" s="195">
        <v>437</v>
      </c>
      <c r="B440" s="8">
        <f t="shared" si="39"/>
        <v>43362</v>
      </c>
      <c r="C440" s="199">
        <f t="shared" si="40"/>
        <v>0.0416666666666667</v>
      </c>
      <c r="D440" s="7" t="str">
        <f t="shared" si="37"/>
        <v>夜班</v>
      </c>
      <c r="E440" s="196" t="str">
        <f t="shared" si="38"/>
        <v>甲</v>
      </c>
      <c r="F440" s="196">
        <f>SUMPRODUCT((考核汇总!$A$4:$A$1185=质量日常跟踪表!B440)*(考核汇总!$B$4:$B$1185=质量日常跟踪表!D440),考核汇总!$C$4:$C$1185)</f>
        <v>1</v>
      </c>
      <c r="G440" s="198">
        <f t="shared" si="41"/>
        <v>43362.1666666656</v>
      </c>
      <c r="H440" s="60" t="str">
        <f>IF($M440=H$2,MAX(H$4:H439)+1,"")</f>
        <v/>
      </c>
      <c r="I440" s="60" t="str">
        <f>IF($M440=I$2,MAX(I$4:I439)+1,"")</f>
        <v/>
      </c>
      <c r="J440" s="60" t="str">
        <f>IF($M440=J$2,MAX(J$4:J439)+1,"")</f>
        <v/>
      </c>
      <c r="K440" s="60" t="str">
        <f>IF($M440=K$2,MAX(K$4:K439)+1,"")</f>
        <v/>
      </c>
      <c r="L440" s="206"/>
      <c r="M440" s="206"/>
      <c r="N440" s="209"/>
      <c r="O440" s="209"/>
      <c r="P440" s="209"/>
      <c r="Q440" s="209"/>
      <c r="R440" s="209"/>
      <c r="S440" s="209"/>
      <c r="T440" s="209"/>
      <c r="U440" s="150" t="str">
        <f t="shared" si="42"/>
        <v/>
      </c>
      <c r="V440" s="207"/>
      <c r="W440" s="215"/>
    </row>
    <row r="441" spans="1:23">
      <c r="A441" s="195">
        <v>438</v>
      </c>
      <c r="B441" s="8">
        <f t="shared" si="39"/>
        <v>43362</v>
      </c>
      <c r="C441" s="199">
        <f t="shared" si="40"/>
        <v>0.0416666666666667</v>
      </c>
      <c r="D441" s="7" t="str">
        <f t="shared" si="37"/>
        <v>夜班</v>
      </c>
      <c r="E441" s="196" t="str">
        <f t="shared" si="38"/>
        <v>甲</v>
      </c>
      <c r="F441" s="196">
        <f>SUMPRODUCT((考核汇总!$A$4:$A$1185=质量日常跟踪表!B441)*(考核汇总!$B$4:$B$1185=质量日常跟踪表!D441),考核汇总!$C$4:$C$1185)</f>
        <v>1</v>
      </c>
      <c r="G441" s="198">
        <f t="shared" si="41"/>
        <v>43362.2083333323</v>
      </c>
      <c r="H441" s="60" t="str">
        <f>IF($M441=H$2,MAX(H$4:H440)+1,"")</f>
        <v/>
      </c>
      <c r="I441" s="60" t="str">
        <f>IF($M441=I$2,MAX(I$4:I440)+1,"")</f>
        <v/>
      </c>
      <c r="J441" s="60" t="str">
        <f>IF($M441=J$2,MAX(J$4:J440)+1,"")</f>
        <v/>
      </c>
      <c r="K441" s="60" t="str">
        <f>IF($M441=K$2,MAX(K$4:K440)+1,"")</f>
        <v/>
      </c>
      <c r="L441" s="206"/>
      <c r="M441" s="206"/>
      <c r="N441" s="209"/>
      <c r="O441" s="209"/>
      <c r="P441" s="209"/>
      <c r="Q441" s="209"/>
      <c r="R441" s="209"/>
      <c r="S441" s="209"/>
      <c r="T441" s="209"/>
      <c r="U441" s="150" t="str">
        <f t="shared" si="42"/>
        <v/>
      </c>
      <c r="V441" s="207"/>
      <c r="W441" s="215"/>
    </row>
    <row r="442" spans="1:23">
      <c r="A442" s="195">
        <v>439</v>
      </c>
      <c r="B442" s="8">
        <f t="shared" si="39"/>
        <v>43362</v>
      </c>
      <c r="C442" s="199">
        <f t="shared" si="40"/>
        <v>0.0416666666666667</v>
      </c>
      <c r="D442" s="7" t="str">
        <f t="shared" si="37"/>
        <v>夜班</v>
      </c>
      <c r="E442" s="196" t="str">
        <f t="shared" si="38"/>
        <v>甲</v>
      </c>
      <c r="F442" s="196">
        <f>SUMPRODUCT((考核汇总!$A$4:$A$1185=质量日常跟踪表!B442)*(考核汇总!$B$4:$B$1185=质量日常跟踪表!D442),考核汇总!$C$4:$C$1185)</f>
        <v>1</v>
      </c>
      <c r="G442" s="198">
        <f t="shared" si="41"/>
        <v>43362.2499999989</v>
      </c>
      <c r="H442" s="60" t="str">
        <f>IF($M442=H$2,MAX(H$4:H441)+1,"")</f>
        <v/>
      </c>
      <c r="I442" s="60" t="str">
        <f>IF($M442=I$2,MAX(I$4:I441)+1,"")</f>
        <v/>
      </c>
      <c r="J442" s="60" t="str">
        <f>IF($M442=J$2,MAX(J$4:J441)+1,"")</f>
        <v/>
      </c>
      <c r="K442" s="60" t="str">
        <f>IF($M442=K$2,MAX(K$4:K441)+1,"")</f>
        <v/>
      </c>
      <c r="L442" s="206"/>
      <c r="M442" s="206"/>
      <c r="N442" s="209"/>
      <c r="O442" s="209"/>
      <c r="P442" s="209"/>
      <c r="Q442" s="209"/>
      <c r="R442" s="209"/>
      <c r="S442" s="209"/>
      <c r="T442" s="209"/>
      <c r="U442" s="150" t="str">
        <f t="shared" si="42"/>
        <v/>
      </c>
      <c r="V442" s="207"/>
      <c r="W442" s="215"/>
    </row>
    <row r="443" spans="1:23">
      <c r="A443" s="195">
        <v>440</v>
      </c>
      <c r="B443" s="8">
        <f t="shared" si="39"/>
        <v>43362</v>
      </c>
      <c r="C443" s="199">
        <f t="shared" si="40"/>
        <v>0.0416666666666667</v>
      </c>
      <c r="D443" s="7" t="str">
        <f t="shared" si="37"/>
        <v>夜班</v>
      </c>
      <c r="E443" s="196" t="str">
        <f t="shared" si="38"/>
        <v>甲</v>
      </c>
      <c r="F443" s="196">
        <f>SUMPRODUCT((考核汇总!$A$4:$A$1185=质量日常跟踪表!B443)*(考核汇总!$B$4:$B$1185=质量日常跟踪表!D443),考核汇总!$C$4:$C$1185)</f>
        <v>1</v>
      </c>
      <c r="G443" s="198">
        <f t="shared" si="41"/>
        <v>43362.2916666656</v>
      </c>
      <c r="H443" s="60" t="str">
        <f>IF($M443=H$2,MAX(H$4:H442)+1,"")</f>
        <v/>
      </c>
      <c r="I443" s="60" t="str">
        <f>IF($M443=I$2,MAX(I$4:I442)+1,"")</f>
        <v/>
      </c>
      <c r="J443" s="60" t="str">
        <f>IF($M443=J$2,MAX(J$4:J442)+1,"")</f>
        <v/>
      </c>
      <c r="K443" s="60" t="str">
        <f>IF($M443=K$2,MAX(K$4:K442)+1,"")</f>
        <v/>
      </c>
      <c r="L443" s="206"/>
      <c r="M443" s="206"/>
      <c r="N443" s="209"/>
      <c r="O443" s="209"/>
      <c r="P443" s="209"/>
      <c r="Q443" s="209"/>
      <c r="R443" s="209"/>
      <c r="S443" s="209"/>
      <c r="T443" s="209"/>
      <c r="U443" s="150" t="str">
        <f t="shared" si="42"/>
        <v/>
      </c>
      <c r="V443" s="207"/>
      <c r="W443" s="215"/>
    </row>
    <row r="444" spans="1:23">
      <c r="A444" s="195">
        <v>441</v>
      </c>
      <c r="B444" s="8">
        <f t="shared" si="39"/>
        <v>43362</v>
      </c>
      <c r="C444" s="199">
        <f t="shared" si="40"/>
        <v>0.0416666666666667</v>
      </c>
      <c r="D444" s="7" t="str">
        <f t="shared" si="37"/>
        <v>白班</v>
      </c>
      <c r="E444" s="196" t="str">
        <f t="shared" si="38"/>
        <v>乙</v>
      </c>
      <c r="F444" s="196">
        <f>SUMPRODUCT((考核汇总!$A$4:$A$1185=质量日常跟踪表!B444)*(考核汇总!$B$4:$B$1185=质量日常跟踪表!D444),考核汇总!$C$4:$C$1185)</f>
        <v>2</v>
      </c>
      <c r="G444" s="198">
        <f t="shared" si="41"/>
        <v>43362.3333333323</v>
      </c>
      <c r="H444" s="60" t="str">
        <f>IF($M444=H$2,MAX(H$4:H443)+1,"")</f>
        <v/>
      </c>
      <c r="I444" s="60" t="str">
        <f>IF($M444=I$2,MAX(I$4:I443)+1,"")</f>
        <v/>
      </c>
      <c r="J444" s="60" t="str">
        <f>IF($M444=J$2,MAX(J$4:J443)+1,"")</f>
        <v/>
      </c>
      <c r="K444" s="60" t="str">
        <f>IF($M444=K$2,MAX(K$4:K443)+1,"")</f>
        <v/>
      </c>
      <c r="L444" s="206"/>
      <c r="M444" s="206"/>
      <c r="N444" s="209"/>
      <c r="O444" s="209"/>
      <c r="P444" s="209"/>
      <c r="Q444" s="209"/>
      <c r="R444" s="209"/>
      <c r="S444" s="209"/>
      <c r="T444" s="209"/>
      <c r="U444" s="150" t="str">
        <f t="shared" si="42"/>
        <v/>
      </c>
      <c r="V444" s="207"/>
      <c r="W444" s="215"/>
    </row>
    <row r="445" spans="1:23">
      <c r="A445" s="195">
        <v>442</v>
      </c>
      <c r="B445" s="8">
        <f t="shared" si="39"/>
        <v>43362</v>
      </c>
      <c r="C445" s="199">
        <f t="shared" si="40"/>
        <v>0.0416666666666667</v>
      </c>
      <c r="D445" s="7" t="str">
        <f t="shared" si="37"/>
        <v>白班</v>
      </c>
      <c r="E445" s="196" t="str">
        <f t="shared" si="38"/>
        <v>乙</v>
      </c>
      <c r="F445" s="196">
        <f>SUMPRODUCT((考核汇总!$A$4:$A$1185=质量日常跟踪表!B445)*(考核汇总!$B$4:$B$1185=质量日常跟踪表!D445),考核汇总!$C$4:$C$1185)</f>
        <v>2</v>
      </c>
      <c r="G445" s="198">
        <f t="shared" si="41"/>
        <v>43362.3749999989</v>
      </c>
      <c r="H445" s="60" t="str">
        <f>IF($M445=H$2,MAX(H$4:H444)+1,"")</f>
        <v/>
      </c>
      <c r="I445" s="60" t="str">
        <f>IF($M445=I$2,MAX(I$4:I444)+1,"")</f>
        <v/>
      </c>
      <c r="J445" s="60" t="str">
        <f>IF($M445=J$2,MAX(J$4:J444)+1,"")</f>
        <v/>
      </c>
      <c r="K445" s="60" t="str">
        <f>IF($M445=K$2,MAX(K$4:K444)+1,"")</f>
        <v/>
      </c>
      <c r="L445" s="206"/>
      <c r="M445" s="206"/>
      <c r="N445" s="209"/>
      <c r="O445" s="209"/>
      <c r="P445" s="209"/>
      <c r="Q445" s="209"/>
      <c r="R445" s="209"/>
      <c r="S445" s="209"/>
      <c r="T445" s="209"/>
      <c r="U445" s="150" t="str">
        <f t="shared" si="42"/>
        <v/>
      </c>
      <c r="V445" s="207"/>
      <c r="W445" s="215"/>
    </row>
    <row r="446" spans="1:23">
      <c r="A446" s="195">
        <v>443</v>
      </c>
      <c r="B446" s="8">
        <f t="shared" si="39"/>
        <v>43362</v>
      </c>
      <c r="C446" s="199">
        <f t="shared" si="40"/>
        <v>0.0416666666666667</v>
      </c>
      <c r="D446" s="7" t="str">
        <f t="shared" si="37"/>
        <v>白班</v>
      </c>
      <c r="E446" s="196" t="str">
        <f t="shared" si="38"/>
        <v>乙</v>
      </c>
      <c r="F446" s="196">
        <f>SUMPRODUCT((考核汇总!$A$4:$A$1185=质量日常跟踪表!B446)*(考核汇总!$B$4:$B$1185=质量日常跟踪表!D446),考核汇总!$C$4:$C$1185)</f>
        <v>2</v>
      </c>
      <c r="G446" s="198">
        <f t="shared" si="41"/>
        <v>43362.4166666656</v>
      </c>
      <c r="H446" s="60" t="str">
        <f>IF($M446=H$2,MAX(H$4:H445)+1,"")</f>
        <v/>
      </c>
      <c r="I446" s="60" t="str">
        <f>IF($M446=I$2,MAX(I$4:I445)+1,"")</f>
        <v/>
      </c>
      <c r="J446" s="60" t="str">
        <f>IF($M446=J$2,MAX(J$4:J445)+1,"")</f>
        <v/>
      </c>
      <c r="K446" s="60" t="str">
        <f>IF($M446=K$2,MAX(K$4:K445)+1,"")</f>
        <v/>
      </c>
      <c r="L446" s="206"/>
      <c r="M446" s="206"/>
      <c r="N446" s="209"/>
      <c r="O446" s="209"/>
      <c r="P446" s="209"/>
      <c r="Q446" s="209"/>
      <c r="R446" s="209"/>
      <c r="S446" s="209"/>
      <c r="T446" s="209"/>
      <c r="U446" s="150" t="str">
        <f t="shared" si="42"/>
        <v/>
      </c>
      <c r="V446" s="207"/>
      <c r="W446" s="215"/>
    </row>
    <row r="447" spans="1:23">
      <c r="A447" s="195">
        <v>444</v>
      </c>
      <c r="B447" s="8">
        <f t="shared" si="39"/>
        <v>43362</v>
      </c>
      <c r="C447" s="199">
        <f t="shared" si="40"/>
        <v>0.0416666666666667</v>
      </c>
      <c r="D447" s="7" t="str">
        <f t="shared" si="37"/>
        <v>白班</v>
      </c>
      <c r="E447" s="196" t="str">
        <f t="shared" si="38"/>
        <v>乙</v>
      </c>
      <c r="F447" s="196">
        <f>SUMPRODUCT((考核汇总!$A$4:$A$1185=质量日常跟踪表!B447)*(考核汇总!$B$4:$B$1185=质量日常跟踪表!D447),考核汇总!$C$4:$C$1185)</f>
        <v>2</v>
      </c>
      <c r="G447" s="198">
        <f t="shared" si="41"/>
        <v>43362.4583333323</v>
      </c>
      <c r="H447" s="60" t="str">
        <f>IF($M447=H$2,MAX(H$4:H446)+1,"")</f>
        <v/>
      </c>
      <c r="I447" s="60" t="str">
        <f>IF($M447=I$2,MAX(I$4:I446)+1,"")</f>
        <v/>
      </c>
      <c r="J447" s="60" t="str">
        <f>IF($M447=J$2,MAX(J$4:J446)+1,"")</f>
        <v/>
      </c>
      <c r="K447" s="60" t="str">
        <f>IF($M447=K$2,MAX(K$4:K446)+1,"")</f>
        <v/>
      </c>
      <c r="L447" s="206"/>
      <c r="M447" s="206"/>
      <c r="N447" s="209"/>
      <c r="O447" s="209"/>
      <c r="P447" s="209"/>
      <c r="Q447" s="209"/>
      <c r="R447" s="209"/>
      <c r="S447" s="209"/>
      <c r="T447" s="209"/>
      <c r="U447" s="150" t="str">
        <f t="shared" si="42"/>
        <v/>
      </c>
      <c r="V447" s="207"/>
      <c r="W447" s="215"/>
    </row>
    <row r="448" spans="1:23">
      <c r="A448" s="195">
        <v>445</v>
      </c>
      <c r="B448" s="8">
        <f t="shared" si="39"/>
        <v>43362</v>
      </c>
      <c r="C448" s="199">
        <f t="shared" si="40"/>
        <v>0.0416666666666667</v>
      </c>
      <c r="D448" s="7" t="str">
        <f t="shared" si="37"/>
        <v>白班</v>
      </c>
      <c r="E448" s="196" t="str">
        <f t="shared" si="38"/>
        <v>乙</v>
      </c>
      <c r="F448" s="196">
        <f>SUMPRODUCT((考核汇总!$A$4:$A$1185=质量日常跟踪表!B448)*(考核汇总!$B$4:$B$1185=质量日常跟踪表!D448),考核汇总!$C$4:$C$1185)</f>
        <v>2</v>
      </c>
      <c r="G448" s="198">
        <f t="shared" si="41"/>
        <v>43362.4999999989</v>
      </c>
      <c r="H448" s="60" t="str">
        <f>IF($M448=H$2,MAX(H$4:H447)+1,"")</f>
        <v/>
      </c>
      <c r="I448" s="60" t="str">
        <f>IF($M448=I$2,MAX(I$4:I447)+1,"")</f>
        <v/>
      </c>
      <c r="J448" s="60" t="str">
        <f>IF($M448=J$2,MAX(J$4:J447)+1,"")</f>
        <v/>
      </c>
      <c r="K448" s="60" t="str">
        <f>IF($M448=K$2,MAX(K$4:K447)+1,"")</f>
        <v/>
      </c>
      <c r="L448" s="206"/>
      <c r="M448" s="206"/>
      <c r="N448" s="209"/>
      <c r="O448" s="209"/>
      <c r="P448" s="209"/>
      <c r="Q448" s="209"/>
      <c r="R448" s="209"/>
      <c r="S448" s="209"/>
      <c r="T448" s="209"/>
      <c r="U448" s="150" t="str">
        <f t="shared" si="42"/>
        <v/>
      </c>
      <c r="V448" s="207"/>
      <c r="W448" s="215"/>
    </row>
    <row r="449" spans="1:23">
      <c r="A449" s="195">
        <v>446</v>
      </c>
      <c r="B449" s="8">
        <f t="shared" si="39"/>
        <v>43362</v>
      </c>
      <c r="C449" s="199">
        <f t="shared" si="40"/>
        <v>0.0416666666666667</v>
      </c>
      <c r="D449" s="7" t="str">
        <f t="shared" si="37"/>
        <v>白班</v>
      </c>
      <c r="E449" s="196" t="str">
        <f t="shared" si="38"/>
        <v>乙</v>
      </c>
      <c r="F449" s="196">
        <f>SUMPRODUCT((考核汇总!$A$4:$A$1185=质量日常跟踪表!B449)*(考核汇总!$B$4:$B$1185=质量日常跟踪表!D449),考核汇总!$C$4:$C$1185)</f>
        <v>2</v>
      </c>
      <c r="G449" s="198">
        <f t="shared" si="41"/>
        <v>43362.5416666656</v>
      </c>
      <c r="H449" s="60" t="str">
        <f>IF($M449=H$2,MAX(H$4:H448)+1,"")</f>
        <v/>
      </c>
      <c r="I449" s="60" t="str">
        <f>IF($M449=I$2,MAX(I$4:I448)+1,"")</f>
        <v/>
      </c>
      <c r="J449" s="60" t="str">
        <f>IF($M449=J$2,MAX(J$4:J448)+1,"")</f>
        <v/>
      </c>
      <c r="K449" s="60" t="str">
        <f>IF($M449=K$2,MAX(K$4:K448)+1,"")</f>
        <v/>
      </c>
      <c r="L449" s="206"/>
      <c r="M449" s="206"/>
      <c r="N449" s="209"/>
      <c r="O449" s="209"/>
      <c r="P449" s="209"/>
      <c r="Q449" s="209"/>
      <c r="R449" s="209"/>
      <c r="S449" s="209"/>
      <c r="T449" s="209"/>
      <c r="U449" s="150" t="str">
        <f t="shared" si="42"/>
        <v/>
      </c>
      <c r="V449" s="207"/>
      <c r="W449" s="215"/>
    </row>
    <row r="450" spans="1:23">
      <c r="A450" s="195">
        <v>447</v>
      </c>
      <c r="B450" s="8">
        <f t="shared" si="39"/>
        <v>43362</v>
      </c>
      <c r="C450" s="199">
        <f t="shared" si="40"/>
        <v>0.0416666666666667</v>
      </c>
      <c r="D450" s="7" t="str">
        <f t="shared" si="37"/>
        <v>白班</v>
      </c>
      <c r="E450" s="196" t="str">
        <f t="shared" si="38"/>
        <v>乙</v>
      </c>
      <c r="F450" s="196">
        <f>SUMPRODUCT((考核汇总!$A$4:$A$1185=质量日常跟踪表!B450)*(考核汇总!$B$4:$B$1185=质量日常跟踪表!D450),考核汇总!$C$4:$C$1185)</f>
        <v>2</v>
      </c>
      <c r="G450" s="198">
        <f t="shared" si="41"/>
        <v>43362.5833333323</v>
      </c>
      <c r="H450" s="60" t="str">
        <f>IF($M450=H$2,MAX(H$4:H449)+1,"")</f>
        <v/>
      </c>
      <c r="I450" s="60" t="str">
        <f>IF($M450=I$2,MAX(I$4:I449)+1,"")</f>
        <v/>
      </c>
      <c r="J450" s="60" t="str">
        <f>IF($M450=J$2,MAX(J$4:J449)+1,"")</f>
        <v/>
      </c>
      <c r="K450" s="60" t="str">
        <f>IF($M450=K$2,MAX(K$4:K449)+1,"")</f>
        <v/>
      </c>
      <c r="L450" s="206"/>
      <c r="M450" s="206"/>
      <c r="N450" s="209"/>
      <c r="O450" s="209"/>
      <c r="P450" s="209"/>
      <c r="Q450" s="209"/>
      <c r="R450" s="209"/>
      <c r="S450" s="209"/>
      <c r="T450" s="209"/>
      <c r="U450" s="150" t="str">
        <f t="shared" si="42"/>
        <v/>
      </c>
      <c r="V450" s="207"/>
      <c r="W450" s="215"/>
    </row>
    <row r="451" spans="1:23">
      <c r="A451" s="195">
        <v>448</v>
      </c>
      <c r="B451" s="8">
        <f t="shared" si="39"/>
        <v>43362</v>
      </c>
      <c r="C451" s="199">
        <f t="shared" si="40"/>
        <v>0.0416666666666667</v>
      </c>
      <c r="D451" s="7" t="str">
        <f t="shared" si="37"/>
        <v>白班</v>
      </c>
      <c r="E451" s="196" t="str">
        <f t="shared" si="38"/>
        <v>乙</v>
      </c>
      <c r="F451" s="196">
        <f>SUMPRODUCT((考核汇总!$A$4:$A$1185=质量日常跟踪表!B451)*(考核汇总!$B$4:$B$1185=质量日常跟踪表!D451),考核汇总!$C$4:$C$1185)</f>
        <v>2</v>
      </c>
      <c r="G451" s="198">
        <f t="shared" si="41"/>
        <v>43362.6249999989</v>
      </c>
      <c r="H451" s="60" t="str">
        <f>IF($M451=H$2,MAX(H$4:H450)+1,"")</f>
        <v/>
      </c>
      <c r="I451" s="60" t="str">
        <f>IF($M451=I$2,MAX(I$4:I450)+1,"")</f>
        <v/>
      </c>
      <c r="J451" s="60" t="str">
        <f>IF($M451=J$2,MAX(J$4:J450)+1,"")</f>
        <v/>
      </c>
      <c r="K451" s="60" t="str">
        <f>IF($M451=K$2,MAX(K$4:K450)+1,"")</f>
        <v/>
      </c>
      <c r="L451" s="206"/>
      <c r="M451" s="206"/>
      <c r="N451" s="209"/>
      <c r="O451" s="209"/>
      <c r="P451" s="209"/>
      <c r="Q451" s="209"/>
      <c r="R451" s="209"/>
      <c r="S451" s="209"/>
      <c r="T451" s="209"/>
      <c r="U451" s="150" t="str">
        <f t="shared" si="42"/>
        <v/>
      </c>
      <c r="V451" s="207"/>
      <c r="W451" s="215"/>
    </row>
    <row r="452" spans="1:23">
      <c r="A452" s="195">
        <v>449</v>
      </c>
      <c r="B452" s="8">
        <f t="shared" si="39"/>
        <v>43362</v>
      </c>
      <c r="C452" s="199">
        <f t="shared" si="40"/>
        <v>0.0416666666666667</v>
      </c>
      <c r="D452" s="7" t="str">
        <f t="shared" ref="D452:D515" si="43">IF(HOUR(G452)&lt;8,"夜班",IF(HOUR(G452)&lt;16,"白班",IF(HOUR(G452)&lt;24,"中班",0)))</f>
        <v>中班</v>
      </c>
      <c r="E452" s="196" t="str">
        <f t="shared" ref="E452:E515" si="44">IF(F452=1,"甲",IF(F452=2,"乙",IF(F452=3,"丙",IF(F452=4,"丁",""))))</f>
        <v>丙</v>
      </c>
      <c r="F452" s="196">
        <f>SUMPRODUCT((考核汇总!$A$4:$A$1185=质量日常跟踪表!B452)*(考核汇总!$B$4:$B$1185=质量日常跟踪表!D452),考核汇总!$C$4:$C$1185)</f>
        <v>3</v>
      </c>
      <c r="G452" s="198">
        <f t="shared" si="41"/>
        <v>43362.6666666656</v>
      </c>
      <c r="H452" s="60" t="str">
        <f>IF($M452=H$2,MAX(H$4:H451)+1,"")</f>
        <v/>
      </c>
      <c r="I452" s="60" t="str">
        <f>IF($M452=I$2,MAX(I$4:I451)+1,"")</f>
        <v/>
      </c>
      <c r="J452" s="60" t="str">
        <f>IF($M452=J$2,MAX(J$4:J451)+1,"")</f>
        <v/>
      </c>
      <c r="K452" s="60" t="str">
        <f>IF($M452=K$2,MAX(K$4:K451)+1,"")</f>
        <v/>
      </c>
      <c r="L452" s="206"/>
      <c r="M452" s="206"/>
      <c r="N452" s="209"/>
      <c r="O452" s="209"/>
      <c r="P452" s="209"/>
      <c r="Q452" s="209"/>
      <c r="R452" s="209"/>
      <c r="S452" s="209"/>
      <c r="T452" s="209"/>
      <c r="U452" s="150"/>
      <c r="V452" s="207"/>
      <c r="W452" s="215"/>
    </row>
    <row r="453" spans="1:23">
      <c r="A453" s="195">
        <v>450</v>
      </c>
      <c r="B453" s="8">
        <f t="shared" ref="B453:B516" si="45">IF(D453=D452,B452,IF(D453="夜班",B452+1,B452))</f>
        <v>43362</v>
      </c>
      <c r="C453" s="199">
        <f t="shared" ref="C453:C516" si="46">C452</f>
        <v>0.0416666666666667</v>
      </c>
      <c r="D453" s="7" t="str">
        <f t="shared" si="43"/>
        <v>中班</v>
      </c>
      <c r="E453" s="196" t="str">
        <f t="shared" si="44"/>
        <v>丙</v>
      </c>
      <c r="F453" s="196">
        <f>SUMPRODUCT((考核汇总!$A$4:$A$1185=质量日常跟踪表!B453)*(考核汇总!$B$4:$B$1185=质量日常跟踪表!D453),考核汇总!$C$4:$C$1185)</f>
        <v>3</v>
      </c>
      <c r="G453" s="198">
        <f t="shared" ref="G453:G516" si="47">G452+C452</f>
        <v>43362.7083333322</v>
      </c>
      <c r="H453" s="60" t="str">
        <f>IF($M453=H$2,MAX(H$4:H452)+1,"")</f>
        <v/>
      </c>
      <c r="I453" s="60" t="str">
        <f>IF($M453=I$2,MAX(I$4:I452)+1,"")</f>
        <v/>
      </c>
      <c r="J453" s="60" t="str">
        <f>IF($M453=J$2,MAX(J$4:J452)+1,"")</f>
        <v/>
      </c>
      <c r="K453" s="60" t="str">
        <f>IF($M453=K$2,MAX(K$4:K452)+1,"")</f>
        <v/>
      </c>
      <c r="L453" s="206"/>
      <c r="M453" s="206"/>
      <c r="N453" s="209"/>
      <c r="O453" s="209"/>
      <c r="P453" s="209"/>
      <c r="Q453" s="209"/>
      <c r="R453" s="209"/>
      <c r="S453" s="209"/>
      <c r="T453" s="209"/>
      <c r="U453" s="150"/>
      <c r="V453" s="207"/>
      <c r="W453" s="215"/>
    </row>
    <row r="454" spans="1:23">
      <c r="A454" s="195">
        <v>451</v>
      </c>
      <c r="B454" s="8">
        <f t="shared" si="45"/>
        <v>43362</v>
      </c>
      <c r="C454" s="199">
        <f t="shared" si="46"/>
        <v>0.0416666666666667</v>
      </c>
      <c r="D454" s="7" t="str">
        <f t="shared" si="43"/>
        <v>中班</v>
      </c>
      <c r="E454" s="196" t="str">
        <f t="shared" si="44"/>
        <v>丙</v>
      </c>
      <c r="F454" s="196">
        <f>SUMPRODUCT((考核汇总!$A$4:$A$1185=质量日常跟踪表!B454)*(考核汇总!$B$4:$B$1185=质量日常跟踪表!D454),考核汇总!$C$4:$C$1185)</f>
        <v>3</v>
      </c>
      <c r="G454" s="198">
        <f t="shared" si="47"/>
        <v>43362.7499999989</v>
      </c>
      <c r="H454" s="60" t="str">
        <f>IF($M454=H$2,MAX(H$4:H453)+1,"")</f>
        <v/>
      </c>
      <c r="I454" s="60" t="str">
        <f>IF($M454=I$2,MAX(I$4:I453)+1,"")</f>
        <v/>
      </c>
      <c r="J454" s="60" t="str">
        <f>IF($M454=J$2,MAX(J$4:J453)+1,"")</f>
        <v/>
      </c>
      <c r="K454" s="60" t="str">
        <f>IF($M454=K$2,MAX(K$4:K453)+1,"")</f>
        <v/>
      </c>
      <c r="L454" s="206"/>
      <c r="M454" s="206"/>
      <c r="N454" s="209"/>
      <c r="O454" s="209"/>
      <c r="P454" s="209"/>
      <c r="Q454" s="209"/>
      <c r="R454" s="209"/>
      <c r="S454" s="209"/>
      <c r="T454" s="209"/>
      <c r="U454" s="150" t="str">
        <f t="shared" ref="U454:U475" si="48">IF(N454="","",(N454*5+O454*4+P454*2.5+Q454*1.5+R454*0.75+S454*0.325+T454*0.25)/100)</f>
        <v/>
      </c>
      <c r="V454" s="207"/>
      <c r="W454" s="215"/>
    </row>
    <row r="455" spans="1:23">
      <c r="A455" s="195">
        <v>452</v>
      </c>
      <c r="B455" s="8">
        <f t="shared" si="45"/>
        <v>43362</v>
      </c>
      <c r="C455" s="199">
        <f t="shared" si="46"/>
        <v>0.0416666666666667</v>
      </c>
      <c r="D455" s="7" t="str">
        <f t="shared" si="43"/>
        <v>中班</v>
      </c>
      <c r="E455" s="196" t="str">
        <f t="shared" si="44"/>
        <v>丙</v>
      </c>
      <c r="F455" s="196">
        <f>SUMPRODUCT((考核汇总!$A$4:$A$1185=质量日常跟踪表!B455)*(考核汇总!$B$4:$B$1185=质量日常跟踪表!D455),考核汇总!$C$4:$C$1185)</f>
        <v>3</v>
      </c>
      <c r="G455" s="198">
        <f t="shared" si="47"/>
        <v>43362.7916666656</v>
      </c>
      <c r="H455" s="60" t="str">
        <f>IF($M455=H$2,MAX(H$4:H454)+1,"")</f>
        <v/>
      </c>
      <c r="I455" s="60" t="str">
        <f>IF($M455=I$2,MAX(I$4:I454)+1,"")</f>
        <v/>
      </c>
      <c r="J455" s="60" t="str">
        <f>IF($M455=J$2,MAX(J$4:J454)+1,"")</f>
        <v/>
      </c>
      <c r="K455" s="60" t="str">
        <f>IF($M455=K$2,MAX(K$4:K454)+1,"")</f>
        <v/>
      </c>
      <c r="L455" s="206"/>
      <c r="M455" s="206"/>
      <c r="N455" s="209"/>
      <c r="O455" s="209"/>
      <c r="P455" s="209"/>
      <c r="Q455" s="209"/>
      <c r="R455" s="209"/>
      <c r="S455" s="209"/>
      <c r="T455" s="209"/>
      <c r="U455" s="150" t="str">
        <f t="shared" si="48"/>
        <v/>
      </c>
      <c r="V455" s="207"/>
      <c r="W455" s="215"/>
    </row>
    <row r="456" spans="1:23">
      <c r="A456" s="195">
        <v>453</v>
      </c>
      <c r="B456" s="8">
        <f t="shared" si="45"/>
        <v>43362</v>
      </c>
      <c r="C456" s="199">
        <f t="shared" si="46"/>
        <v>0.0416666666666667</v>
      </c>
      <c r="D456" s="7" t="str">
        <f t="shared" si="43"/>
        <v>中班</v>
      </c>
      <c r="E456" s="196" t="str">
        <f t="shared" si="44"/>
        <v>丙</v>
      </c>
      <c r="F456" s="196">
        <f>SUMPRODUCT((考核汇总!$A$4:$A$1185=质量日常跟踪表!B456)*(考核汇总!$B$4:$B$1185=质量日常跟踪表!D456),考核汇总!$C$4:$C$1185)</f>
        <v>3</v>
      </c>
      <c r="G456" s="198">
        <f t="shared" si="47"/>
        <v>43362.8333333322</v>
      </c>
      <c r="H456" s="60" t="str">
        <f>IF($M456=H$2,MAX(H$4:H455)+1,"")</f>
        <v/>
      </c>
      <c r="I456" s="60" t="str">
        <f>IF($M456=I$2,MAX(I$4:I455)+1,"")</f>
        <v/>
      </c>
      <c r="J456" s="60" t="str">
        <f>IF($M456=J$2,MAX(J$4:J455)+1,"")</f>
        <v/>
      </c>
      <c r="K456" s="60" t="str">
        <f>IF($M456=K$2,MAX(K$4:K455)+1,"")</f>
        <v/>
      </c>
      <c r="L456" s="206"/>
      <c r="M456" s="206"/>
      <c r="N456" s="209"/>
      <c r="O456" s="209"/>
      <c r="P456" s="209"/>
      <c r="Q456" s="209"/>
      <c r="R456" s="209"/>
      <c r="S456" s="209"/>
      <c r="T456" s="209"/>
      <c r="U456" s="150" t="str">
        <f t="shared" si="48"/>
        <v/>
      </c>
      <c r="V456" s="207"/>
      <c r="W456" s="215"/>
    </row>
    <row r="457" spans="1:23">
      <c r="A457" s="195">
        <v>454</v>
      </c>
      <c r="B457" s="8">
        <f t="shared" si="45"/>
        <v>43362</v>
      </c>
      <c r="C457" s="199">
        <f t="shared" si="46"/>
        <v>0.0416666666666667</v>
      </c>
      <c r="D457" s="7" t="str">
        <f t="shared" si="43"/>
        <v>中班</v>
      </c>
      <c r="E457" s="196" t="str">
        <f t="shared" si="44"/>
        <v>丙</v>
      </c>
      <c r="F457" s="196">
        <f>SUMPRODUCT((考核汇总!$A$4:$A$1185=质量日常跟踪表!B457)*(考核汇总!$B$4:$B$1185=质量日常跟踪表!D457),考核汇总!$C$4:$C$1185)</f>
        <v>3</v>
      </c>
      <c r="G457" s="198">
        <f t="shared" si="47"/>
        <v>43362.8749999989</v>
      </c>
      <c r="H457" s="60" t="str">
        <f>IF($M457=H$2,MAX(H$4:H456)+1,"")</f>
        <v/>
      </c>
      <c r="I457" s="60" t="str">
        <f>IF($M457=I$2,MAX(I$4:I456)+1,"")</f>
        <v/>
      </c>
      <c r="J457" s="60" t="str">
        <f>IF($M457=J$2,MAX(J$4:J456)+1,"")</f>
        <v/>
      </c>
      <c r="K457" s="60" t="str">
        <f>IF($M457=K$2,MAX(K$4:K456)+1,"")</f>
        <v/>
      </c>
      <c r="L457" s="206"/>
      <c r="M457" s="206"/>
      <c r="N457" s="209"/>
      <c r="O457" s="209"/>
      <c r="P457" s="209"/>
      <c r="Q457" s="209"/>
      <c r="R457" s="209"/>
      <c r="S457" s="209"/>
      <c r="T457" s="209"/>
      <c r="U457" s="150" t="str">
        <f t="shared" si="48"/>
        <v/>
      </c>
      <c r="V457" s="207"/>
      <c r="W457" s="215"/>
    </row>
    <row r="458" spans="1:23">
      <c r="A458" s="195">
        <v>455</v>
      </c>
      <c r="B458" s="8">
        <f t="shared" si="45"/>
        <v>43362</v>
      </c>
      <c r="C458" s="199">
        <f t="shared" si="46"/>
        <v>0.0416666666666667</v>
      </c>
      <c r="D458" s="7" t="str">
        <f t="shared" si="43"/>
        <v>中班</v>
      </c>
      <c r="E458" s="196" t="str">
        <f t="shared" si="44"/>
        <v>丙</v>
      </c>
      <c r="F458" s="196">
        <f>SUMPRODUCT((考核汇总!$A$4:$A$1185=质量日常跟踪表!B458)*(考核汇总!$B$4:$B$1185=质量日常跟踪表!D458),考核汇总!$C$4:$C$1185)</f>
        <v>3</v>
      </c>
      <c r="G458" s="198">
        <f t="shared" si="47"/>
        <v>43362.9166666656</v>
      </c>
      <c r="H458" s="60" t="str">
        <f>IF($M458=H$2,MAX(H$4:H457)+1,"")</f>
        <v/>
      </c>
      <c r="I458" s="60" t="str">
        <f>IF($M458=I$2,MAX(I$4:I457)+1,"")</f>
        <v/>
      </c>
      <c r="J458" s="60" t="str">
        <f>IF($M458=J$2,MAX(J$4:J457)+1,"")</f>
        <v/>
      </c>
      <c r="K458" s="60" t="str">
        <f>IF($M458=K$2,MAX(K$4:K457)+1,"")</f>
        <v/>
      </c>
      <c r="L458" s="206"/>
      <c r="M458" s="206"/>
      <c r="N458" s="209"/>
      <c r="O458" s="209"/>
      <c r="P458" s="209"/>
      <c r="Q458" s="209"/>
      <c r="R458" s="209"/>
      <c r="S458" s="209"/>
      <c r="T458" s="209"/>
      <c r="U458" s="150" t="str">
        <f t="shared" si="48"/>
        <v/>
      </c>
      <c r="V458" s="207"/>
      <c r="W458" s="215"/>
    </row>
    <row r="459" spans="1:23">
      <c r="A459" s="195">
        <v>456</v>
      </c>
      <c r="B459" s="8">
        <f t="shared" si="45"/>
        <v>43362</v>
      </c>
      <c r="C459" s="199">
        <f t="shared" si="46"/>
        <v>0.0416666666666667</v>
      </c>
      <c r="D459" s="7" t="str">
        <f t="shared" si="43"/>
        <v>中班</v>
      </c>
      <c r="E459" s="196" t="str">
        <f t="shared" si="44"/>
        <v>丙</v>
      </c>
      <c r="F459" s="196">
        <f>SUMPRODUCT((考核汇总!$A$4:$A$1185=质量日常跟踪表!B459)*(考核汇总!$B$4:$B$1185=质量日常跟踪表!D459),考核汇总!$C$4:$C$1185)</f>
        <v>3</v>
      </c>
      <c r="G459" s="198">
        <f t="shared" si="47"/>
        <v>43362.9583333322</v>
      </c>
      <c r="H459" s="60" t="str">
        <f>IF($M459=H$2,MAX(H$4:H458)+1,"")</f>
        <v/>
      </c>
      <c r="I459" s="60" t="str">
        <f>IF($M459=I$2,MAX(I$4:I458)+1,"")</f>
        <v/>
      </c>
      <c r="J459" s="60" t="str">
        <f>IF($M459=J$2,MAX(J$4:J458)+1,"")</f>
        <v/>
      </c>
      <c r="K459" s="60" t="str">
        <f>IF($M459=K$2,MAX(K$4:K458)+1,"")</f>
        <v/>
      </c>
      <c r="L459" s="206"/>
      <c r="M459" s="206"/>
      <c r="N459" s="209"/>
      <c r="O459" s="209"/>
      <c r="P459" s="209"/>
      <c r="Q459" s="209"/>
      <c r="R459" s="209"/>
      <c r="S459" s="209"/>
      <c r="T459" s="209"/>
      <c r="U459" s="150" t="str">
        <f t="shared" si="48"/>
        <v/>
      </c>
      <c r="V459" s="207"/>
      <c r="W459" s="215"/>
    </row>
    <row r="460" spans="1:23">
      <c r="A460" s="195">
        <v>457</v>
      </c>
      <c r="B460" s="8">
        <f t="shared" si="45"/>
        <v>43363</v>
      </c>
      <c r="C460" s="199">
        <f t="shared" si="46"/>
        <v>0.0416666666666667</v>
      </c>
      <c r="D460" s="7" t="str">
        <f t="shared" si="43"/>
        <v>夜班</v>
      </c>
      <c r="E460" s="196" t="str">
        <f t="shared" si="44"/>
        <v>丁</v>
      </c>
      <c r="F460" s="196">
        <f>SUMPRODUCT((考核汇总!$A$4:$A$1185=质量日常跟踪表!B460)*(考核汇总!$B$4:$B$1185=质量日常跟踪表!D460),考核汇总!$C$4:$C$1185)</f>
        <v>4</v>
      </c>
      <c r="G460" s="198">
        <f t="shared" si="47"/>
        <v>43362.9999999989</v>
      </c>
      <c r="H460" s="60" t="str">
        <f>IF($M460=H$2,MAX(H$4:H459)+1,"")</f>
        <v/>
      </c>
      <c r="I460" s="60" t="str">
        <f>IF($M460=I$2,MAX(I$4:I459)+1,"")</f>
        <v/>
      </c>
      <c r="J460" s="60" t="str">
        <f>IF($M460=J$2,MAX(J$4:J459)+1,"")</f>
        <v/>
      </c>
      <c r="K460" s="60" t="str">
        <f>IF($M460=K$2,MAX(K$4:K459)+1,"")</f>
        <v/>
      </c>
      <c r="L460" s="206"/>
      <c r="M460" s="206"/>
      <c r="N460" s="209"/>
      <c r="O460" s="209"/>
      <c r="P460" s="209"/>
      <c r="Q460" s="209"/>
      <c r="R460" s="209"/>
      <c r="S460" s="209"/>
      <c r="T460" s="209"/>
      <c r="U460" s="150" t="str">
        <f t="shared" si="48"/>
        <v/>
      </c>
      <c r="V460" s="207"/>
      <c r="W460" s="215"/>
    </row>
    <row r="461" spans="1:23">
      <c r="A461" s="195">
        <v>458</v>
      </c>
      <c r="B461" s="8">
        <f t="shared" si="45"/>
        <v>43363</v>
      </c>
      <c r="C461" s="199">
        <f t="shared" si="46"/>
        <v>0.0416666666666667</v>
      </c>
      <c r="D461" s="7" t="str">
        <f t="shared" si="43"/>
        <v>夜班</v>
      </c>
      <c r="E461" s="196" t="str">
        <f t="shared" si="44"/>
        <v>丁</v>
      </c>
      <c r="F461" s="196">
        <f>SUMPRODUCT((考核汇总!$A$4:$A$1185=质量日常跟踪表!B461)*(考核汇总!$B$4:$B$1185=质量日常跟踪表!D461),考核汇总!$C$4:$C$1185)</f>
        <v>4</v>
      </c>
      <c r="G461" s="198">
        <f t="shared" si="47"/>
        <v>43363.0416666656</v>
      </c>
      <c r="H461" s="60" t="str">
        <f>IF($M461=H$2,MAX(H$4:H460)+1,"")</f>
        <v/>
      </c>
      <c r="I461" s="60" t="str">
        <f>IF($M461=I$2,MAX(I$4:I460)+1,"")</f>
        <v/>
      </c>
      <c r="J461" s="60" t="str">
        <f>IF($M461=J$2,MAX(J$4:J460)+1,"")</f>
        <v/>
      </c>
      <c r="K461" s="60" t="str">
        <f>IF($M461=K$2,MAX(K$4:K460)+1,"")</f>
        <v/>
      </c>
      <c r="L461" s="206"/>
      <c r="M461" s="206"/>
      <c r="N461" s="209"/>
      <c r="O461" s="209"/>
      <c r="P461" s="209"/>
      <c r="Q461" s="209"/>
      <c r="R461" s="209"/>
      <c r="S461" s="209"/>
      <c r="T461" s="209"/>
      <c r="U461" s="150" t="str">
        <f t="shared" si="48"/>
        <v/>
      </c>
      <c r="V461" s="207"/>
      <c r="W461" s="215"/>
    </row>
    <row r="462" spans="1:23">
      <c r="A462" s="195">
        <v>459</v>
      </c>
      <c r="B462" s="8">
        <f t="shared" si="45"/>
        <v>43363</v>
      </c>
      <c r="C462" s="199">
        <f t="shared" si="46"/>
        <v>0.0416666666666667</v>
      </c>
      <c r="D462" s="7" t="str">
        <f t="shared" si="43"/>
        <v>夜班</v>
      </c>
      <c r="E462" s="196" t="str">
        <f t="shared" si="44"/>
        <v>丁</v>
      </c>
      <c r="F462" s="196">
        <f>SUMPRODUCT((考核汇总!$A$4:$A$1185=质量日常跟踪表!B462)*(考核汇总!$B$4:$B$1185=质量日常跟踪表!D462),考核汇总!$C$4:$C$1185)</f>
        <v>4</v>
      </c>
      <c r="G462" s="198">
        <f t="shared" si="47"/>
        <v>43363.0833333322</v>
      </c>
      <c r="H462" s="60" t="str">
        <f>IF($M462=H$2,MAX(H$4:H461)+1,"")</f>
        <v/>
      </c>
      <c r="I462" s="60" t="str">
        <f>IF($M462=I$2,MAX(I$4:I461)+1,"")</f>
        <v/>
      </c>
      <c r="J462" s="60" t="str">
        <f>IF($M462=J$2,MAX(J$4:J461)+1,"")</f>
        <v/>
      </c>
      <c r="K462" s="60" t="str">
        <f>IF($M462=K$2,MAX(K$4:K461)+1,"")</f>
        <v/>
      </c>
      <c r="L462" s="206"/>
      <c r="M462" s="206"/>
      <c r="N462" s="209"/>
      <c r="O462" s="209"/>
      <c r="P462" s="209"/>
      <c r="Q462" s="209"/>
      <c r="R462" s="209"/>
      <c r="S462" s="209"/>
      <c r="T462" s="209"/>
      <c r="U462" s="150" t="str">
        <f t="shared" si="48"/>
        <v/>
      </c>
      <c r="V462" s="207"/>
      <c r="W462" s="215"/>
    </row>
    <row r="463" spans="1:23">
      <c r="A463" s="195">
        <v>460</v>
      </c>
      <c r="B463" s="8">
        <f t="shared" si="45"/>
        <v>43363</v>
      </c>
      <c r="C463" s="199">
        <f t="shared" si="46"/>
        <v>0.0416666666666667</v>
      </c>
      <c r="D463" s="7" t="str">
        <f t="shared" si="43"/>
        <v>夜班</v>
      </c>
      <c r="E463" s="196" t="str">
        <f t="shared" si="44"/>
        <v>丁</v>
      </c>
      <c r="F463" s="196">
        <f>SUMPRODUCT((考核汇总!$A$4:$A$1185=质量日常跟踪表!B463)*(考核汇总!$B$4:$B$1185=质量日常跟踪表!D463),考核汇总!$C$4:$C$1185)</f>
        <v>4</v>
      </c>
      <c r="G463" s="198">
        <f t="shared" si="47"/>
        <v>43363.1249999989</v>
      </c>
      <c r="H463" s="60" t="str">
        <f>IF($M463=H$2,MAX(H$4:H462)+1,"")</f>
        <v/>
      </c>
      <c r="I463" s="60" t="str">
        <f>IF($M463=I$2,MAX(I$4:I462)+1,"")</f>
        <v/>
      </c>
      <c r="J463" s="60" t="str">
        <f>IF($M463=J$2,MAX(J$4:J462)+1,"")</f>
        <v/>
      </c>
      <c r="K463" s="60" t="str">
        <f>IF($M463=K$2,MAX(K$4:K462)+1,"")</f>
        <v/>
      </c>
      <c r="L463" s="206"/>
      <c r="M463" s="206"/>
      <c r="N463" s="209"/>
      <c r="O463" s="209"/>
      <c r="P463" s="209"/>
      <c r="Q463" s="209"/>
      <c r="R463" s="209"/>
      <c r="S463" s="209"/>
      <c r="T463" s="209"/>
      <c r="U463" s="150" t="str">
        <f t="shared" si="48"/>
        <v/>
      </c>
      <c r="V463" s="207"/>
      <c r="W463" s="215"/>
    </row>
    <row r="464" spans="1:23">
      <c r="A464" s="195">
        <v>461</v>
      </c>
      <c r="B464" s="8">
        <f t="shared" si="45"/>
        <v>43363</v>
      </c>
      <c r="C464" s="199">
        <f t="shared" si="46"/>
        <v>0.0416666666666667</v>
      </c>
      <c r="D464" s="7" t="str">
        <f t="shared" si="43"/>
        <v>夜班</v>
      </c>
      <c r="E464" s="196" t="str">
        <f t="shared" si="44"/>
        <v>丁</v>
      </c>
      <c r="F464" s="196">
        <f>SUMPRODUCT((考核汇总!$A$4:$A$1185=质量日常跟踪表!B464)*(考核汇总!$B$4:$B$1185=质量日常跟踪表!D464),考核汇总!$C$4:$C$1185)</f>
        <v>4</v>
      </c>
      <c r="G464" s="198">
        <f t="shared" si="47"/>
        <v>43363.1666666656</v>
      </c>
      <c r="H464" s="60" t="str">
        <f>IF($M464=H$2,MAX(H$4:H463)+1,"")</f>
        <v/>
      </c>
      <c r="I464" s="60" t="str">
        <f>IF($M464=I$2,MAX(I$4:I463)+1,"")</f>
        <v/>
      </c>
      <c r="J464" s="60" t="str">
        <f>IF($M464=J$2,MAX(J$4:J463)+1,"")</f>
        <v/>
      </c>
      <c r="K464" s="60" t="str">
        <f>IF($M464=K$2,MAX(K$4:K463)+1,"")</f>
        <v/>
      </c>
      <c r="L464" s="206"/>
      <c r="M464" s="206"/>
      <c r="N464" s="209"/>
      <c r="O464" s="209"/>
      <c r="P464" s="209"/>
      <c r="Q464" s="209"/>
      <c r="R464" s="209"/>
      <c r="S464" s="209"/>
      <c r="T464" s="209"/>
      <c r="U464" s="150" t="str">
        <f t="shared" si="48"/>
        <v/>
      </c>
      <c r="V464" s="207"/>
      <c r="W464" s="215"/>
    </row>
    <row r="465" spans="1:23">
      <c r="A465" s="195">
        <v>462</v>
      </c>
      <c r="B465" s="8">
        <f t="shared" si="45"/>
        <v>43363</v>
      </c>
      <c r="C465" s="199">
        <f t="shared" si="46"/>
        <v>0.0416666666666667</v>
      </c>
      <c r="D465" s="7" t="str">
        <f t="shared" si="43"/>
        <v>夜班</v>
      </c>
      <c r="E465" s="196" t="str">
        <f t="shared" si="44"/>
        <v>丁</v>
      </c>
      <c r="F465" s="196">
        <f>SUMPRODUCT((考核汇总!$A$4:$A$1185=质量日常跟踪表!B465)*(考核汇总!$B$4:$B$1185=质量日常跟踪表!D465),考核汇总!$C$4:$C$1185)</f>
        <v>4</v>
      </c>
      <c r="G465" s="198">
        <f t="shared" si="47"/>
        <v>43363.2083333322</v>
      </c>
      <c r="H465" s="60" t="str">
        <f>IF($M465=H$2,MAX(H$4:H464)+1,"")</f>
        <v/>
      </c>
      <c r="I465" s="60" t="str">
        <f>IF($M465=I$2,MAX(I$4:I464)+1,"")</f>
        <v/>
      </c>
      <c r="J465" s="60" t="str">
        <f>IF($M465=J$2,MAX(J$4:J464)+1,"")</f>
        <v/>
      </c>
      <c r="K465" s="60" t="str">
        <f>IF($M465=K$2,MAX(K$4:K464)+1,"")</f>
        <v/>
      </c>
      <c r="L465" s="206"/>
      <c r="M465" s="206"/>
      <c r="N465" s="209"/>
      <c r="O465" s="209"/>
      <c r="P465" s="209"/>
      <c r="Q465" s="209"/>
      <c r="R465" s="209"/>
      <c r="S465" s="209"/>
      <c r="T465" s="209"/>
      <c r="U465" s="150" t="str">
        <f t="shared" si="48"/>
        <v/>
      </c>
      <c r="V465" s="207"/>
      <c r="W465" s="215"/>
    </row>
    <row r="466" spans="1:23">
      <c r="A466" s="195">
        <v>463</v>
      </c>
      <c r="B466" s="8">
        <f t="shared" si="45"/>
        <v>43363</v>
      </c>
      <c r="C466" s="199">
        <f t="shared" si="46"/>
        <v>0.0416666666666667</v>
      </c>
      <c r="D466" s="7" t="str">
        <f t="shared" si="43"/>
        <v>夜班</v>
      </c>
      <c r="E466" s="196" t="str">
        <f t="shared" si="44"/>
        <v>丁</v>
      </c>
      <c r="F466" s="196">
        <f>SUMPRODUCT((考核汇总!$A$4:$A$1185=质量日常跟踪表!B466)*(考核汇总!$B$4:$B$1185=质量日常跟踪表!D466),考核汇总!$C$4:$C$1185)</f>
        <v>4</v>
      </c>
      <c r="G466" s="198">
        <f t="shared" si="47"/>
        <v>43363.2499999989</v>
      </c>
      <c r="H466" s="60" t="str">
        <f>IF($M466=H$2,MAX(H$4:H465)+1,"")</f>
        <v/>
      </c>
      <c r="I466" s="60" t="str">
        <f>IF($M466=I$2,MAX(I$4:I465)+1,"")</f>
        <v/>
      </c>
      <c r="J466" s="60" t="str">
        <f>IF($M466=J$2,MAX(J$4:J465)+1,"")</f>
        <v/>
      </c>
      <c r="K466" s="60" t="str">
        <f>IF($M466=K$2,MAX(K$4:K465)+1,"")</f>
        <v/>
      </c>
      <c r="L466" s="206"/>
      <c r="M466" s="206"/>
      <c r="N466" s="209"/>
      <c r="O466" s="209"/>
      <c r="P466" s="209"/>
      <c r="Q466" s="209"/>
      <c r="R466" s="209"/>
      <c r="S466" s="209"/>
      <c r="T466" s="209"/>
      <c r="U466" s="150" t="str">
        <f t="shared" si="48"/>
        <v/>
      </c>
      <c r="V466" s="207"/>
      <c r="W466" s="215"/>
    </row>
    <row r="467" spans="1:23">
      <c r="A467" s="195">
        <v>464</v>
      </c>
      <c r="B467" s="8">
        <f t="shared" si="45"/>
        <v>43363</v>
      </c>
      <c r="C467" s="199">
        <f t="shared" si="46"/>
        <v>0.0416666666666667</v>
      </c>
      <c r="D467" s="7" t="str">
        <f t="shared" si="43"/>
        <v>夜班</v>
      </c>
      <c r="E467" s="196" t="str">
        <f t="shared" si="44"/>
        <v>丁</v>
      </c>
      <c r="F467" s="196">
        <f>SUMPRODUCT((考核汇总!$A$4:$A$1185=质量日常跟踪表!B467)*(考核汇总!$B$4:$B$1185=质量日常跟踪表!D467),考核汇总!$C$4:$C$1185)</f>
        <v>4</v>
      </c>
      <c r="G467" s="198">
        <f t="shared" si="47"/>
        <v>43363.2916666655</v>
      </c>
      <c r="H467" s="60" t="str">
        <f>IF($M467=H$2,MAX(H$4:H466)+1,"")</f>
        <v/>
      </c>
      <c r="I467" s="60" t="str">
        <f>IF($M467=I$2,MAX(I$4:I466)+1,"")</f>
        <v/>
      </c>
      <c r="J467" s="60" t="str">
        <f>IF($M467=J$2,MAX(J$4:J466)+1,"")</f>
        <v/>
      </c>
      <c r="K467" s="60" t="str">
        <f>IF($M467=K$2,MAX(K$4:K466)+1,"")</f>
        <v/>
      </c>
      <c r="L467" s="206"/>
      <c r="M467" s="206"/>
      <c r="N467" s="209"/>
      <c r="O467" s="209"/>
      <c r="P467" s="209"/>
      <c r="Q467" s="209"/>
      <c r="R467" s="209"/>
      <c r="S467" s="209"/>
      <c r="T467" s="209"/>
      <c r="U467" s="150" t="str">
        <f t="shared" si="48"/>
        <v/>
      </c>
      <c r="V467" s="207"/>
      <c r="W467" s="215"/>
    </row>
    <row r="468" spans="1:23">
      <c r="A468" s="195">
        <v>465</v>
      </c>
      <c r="B468" s="8">
        <f t="shared" si="45"/>
        <v>43363</v>
      </c>
      <c r="C468" s="199">
        <f t="shared" si="46"/>
        <v>0.0416666666666667</v>
      </c>
      <c r="D468" s="7" t="str">
        <f t="shared" si="43"/>
        <v>白班</v>
      </c>
      <c r="E468" s="196" t="str">
        <f t="shared" si="44"/>
        <v>甲</v>
      </c>
      <c r="F468" s="196">
        <f>SUMPRODUCT((考核汇总!$A$4:$A$1185=质量日常跟踪表!B468)*(考核汇总!$B$4:$B$1185=质量日常跟踪表!D468),考核汇总!$C$4:$C$1185)</f>
        <v>1</v>
      </c>
      <c r="G468" s="198">
        <f t="shared" si="47"/>
        <v>43363.3333333322</v>
      </c>
      <c r="H468" s="60" t="str">
        <f>IF($M468=H$2,MAX(H$4:H467)+1,"")</f>
        <v/>
      </c>
      <c r="I468" s="60" t="str">
        <f>IF($M468=I$2,MAX(I$4:I467)+1,"")</f>
        <v/>
      </c>
      <c r="J468" s="60" t="str">
        <f>IF($M468=J$2,MAX(J$4:J467)+1,"")</f>
        <v/>
      </c>
      <c r="K468" s="60" t="str">
        <f>IF($M468=K$2,MAX(K$4:K467)+1,"")</f>
        <v/>
      </c>
      <c r="L468" s="206"/>
      <c r="M468" s="206"/>
      <c r="N468" s="209"/>
      <c r="O468" s="209"/>
      <c r="P468" s="209"/>
      <c r="Q468" s="209"/>
      <c r="R468" s="209"/>
      <c r="S468" s="209"/>
      <c r="T468" s="209"/>
      <c r="U468" s="150" t="str">
        <f t="shared" si="48"/>
        <v/>
      </c>
      <c r="V468" s="207"/>
      <c r="W468" s="215"/>
    </row>
    <row r="469" spans="1:23">
      <c r="A469" s="195">
        <v>466</v>
      </c>
      <c r="B469" s="8">
        <f t="shared" si="45"/>
        <v>43363</v>
      </c>
      <c r="C469" s="199">
        <f t="shared" si="46"/>
        <v>0.0416666666666667</v>
      </c>
      <c r="D469" s="7" t="str">
        <f t="shared" si="43"/>
        <v>白班</v>
      </c>
      <c r="E469" s="196" t="str">
        <f t="shared" si="44"/>
        <v>甲</v>
      </c>
      <c r="F469" s="196">
        <f>SUMPRODUCT((考核汇总!$A$4:$A$1185=质量日常跟踪表!B469)*(考核汇总!$B$4:$B$1185=质量日常跟踪表!D469),考核汇总!$C$4:$C$1185)</f>
        <v>1</v>
      </c>
      <c r="G469" s="198">
        <f t="shared" si="47"/>
        <v>43363.3749999989</v>
      </c>
      <c r="H469" s="60" t="str">
        <f>IF($M469=H$2,MAX(H$4:H468)+1,"")</f>
        <v/>
      </c>
      <c r="I469" s="60" t="str">
        <f>IF($M469=I$2,MAX(I$4:I468)+1,"")</f>
        <v/>
      </c>
      <c r="J469" s="60" t="str">
        <f>IF($M469=J$2,MAX(J$4:J468)+1,"")</f>
        <v/>
      </c>
      <c r="K469" s="60" t="str">
        <f>IF($M469=K$2,MAX(K$4:K468)+1,"")</f>
        <v/>
      </c>
      <c r="L469" s="206"/>
      <c r="M469" s="206"/>
      <c r="N469" s="209"/>
      <c r="O469" s="209"/>
      <c r="P469" s="209"/>
      <c r="Q469" s="209"/>
      <c r="R469" s="209"/>
      <c r="S469" s="209"/>
      <c r="T469" s="209"/>
      <c r="U469" s="150" t="str">
        <f t="shared" si="48"/>
        <v/>
      </c>
      <c r="V469" s="207"/>
      <c r="W469" s="215"/>
    </row>
    <row r="470" spans="1:23">
      <c r="A470" s="195">
        <v>467</v>
      </c>
      <c r="B470" s="8">
        <f t="shared" si="45"/>
        <v>43363</v>
      </c>
      <c r="C470" s="199">
        <f t="shared" si="46"/>
        <v>0.0416666666666667</v>
      </c>
      <c r="D470" s="7" t="str">
        <f t="shared" si="43"/>
        <v>白班</v>
      </c>
      <c r="E470" s="196" t="str">
        <f t="shared" si="44"/>
        <v>甲</v>
      </c>
      <c r="F470" s="196">
        <f>SUMPRODUCT((考核汇总!$A$4:$A$1185=质量日常跟踪表!B470)*(考核汇总!$B$4:$B$1185=质量日常跟踪表!D470),考核汇总!$C$4:$C$1185)</f>
        <v>1</v>
      </c>
      <c r="G470" s="198">
        <f t="shared" si="47"/>
        <v>43363.4166666655</v>
      </c>
      <c r="H470" s="60" t="str">
        <f>IF($M470=H$2,MAX(H$4:H469)+1,"")</f>
        <v/>
      </c>
      <c r="I470" s="60" t="str">
        <f>IF($M470=I$2,MAX(I$4:I469)+1,"")</f>
        <v/>
      </c>
      <c r="J470" s="60" t="str">
        <f>IF($M470=J$2,MAX(J$4:J469)+1,"")</f>
        <v/>
      </c>
      <c r="K470" s="60" t="str">
        <f>IF($M470=K$2,MAX(K$4:K469)+1,"")</f>
        <v/>
      </c>
      <c r="L470" s="206"/>
      <c r="M470" s="206"/>
      <c r="N470" s="209"/>
      <c r="O470" s="209"/>
      <c r="P470" s="209"/>
      <c r="Q470" s="209"/>
      <c r="R470" s="209"/>
      <c r="S470" s="209"/>
      <c r="T470" s="209"/>
      <c r="U470" s="150" t="str">
        <f t="shared" si="48"/>
        <v/>
      </c>
      <c r="V470" s="207"/>
      <c r="W470" s="215"/>
    </row>
    <row r="471" spans="1:23">
      <c r="A471" s="195">
        <v>468</v>
      </c>
      <c r="B471" s="8">
        <f t="shared" si="45"/>
        <v>43363</v>
      </c>
      <c r="C471" s="199">
        <f t="shared" si="46"/>
        <v>0.0416666666666667</v>
      </c>
      <c r="D471" s="7" t="str">
        <f t="shared" si="43"/>
        <v>白班</v>
      </c>
      <c r="E471" s="196" t="str">
        <f t="shared" si="44"/>
        <v>甲</v>
      </c>
      <c r="F471" s="196">
        <f>SUMPRODUCT((考核汇总!$A$4:$A$1185=质量日常跟踪表!B471)*(考核汇总!$B$4:$B$1185=质量日常跟踪表!D471),考核汇总!$C$4:$C$1185)</f>
        <v>1</v>
      </c>
      <c r="G471" s="198">
        <f t="shared" si="47"/>
        <v>43363.4583333322</v>
      </c>
      <c r="H471" s="60" t="str">
        <f>IF($M471=H$2,MAX(H$4:H470)+1,"")</f>
        <v/>
      </c>
      <c r="I471" s="60" t="str">
        <f>IF($M471=I$2,MAX(I$4:I470)+1,"")</f>
        <v/>
      </c>
      <c r="J471" s="60" t="str">
        <f>IF($M471=J$2,MAX(J$4:J470)+1,"")</f>
        <v/>
      </c>
      <c r="K471" s="60" t="str">
        <f>IF($M471=K$2,MAX(K$4:K470)+1,"")</f>
        <v/>
      </c>
      <c r="L471" s="206"/>
      <c r="M471" s="206"/>
      <c r="N471" s="209"/>
      <c r="O471" s="209"/>
      <c r="P471" s="209"/>
      <c r="Q471" s="209"/>
      <c r="R471" s="209"/>
      <c r="S471" s="209"/>
      <c r="T471" s="209"/>
      <c r="U471" s="150" t="str">
        <f t="shared" si="48"/>
        <v/>
      </c>
      <c r="V471" s="207"/>
      <c r="W471" s="215"/>
    </row>
    <row r="472" spans="1:23">
      <c r="A472" s="195">
        <v>469</v>
      </c>
      <c r="B472" s="8">
        <f t="shared" si="45"/>
        <v>43363</v>
      </c>
      <c r="C472" s="199">
        <f t="shared" si="46"/>
        <v>0.0416666666666667</v>
      </c>
      <c r="D472" s="7" t="str">
        <f t="shared" si="43"/>
        <v>白班</v>
      </c>
      <c r="E472" s="196" t="str">
        <f t="shared" si="44"/>
        <v>甲</v>
      </c>
      <c r="F472" s="196">
        <f>SUMPRODUCT((考核汇总!$A$4:$A$1185=质量日常跟踪表!B472)*(考核汇总!$B$4:$B$1185=质量日常跟踪表!D472),考核汇总!$C$4:$C$1185)</f>
        <v>1</v>
      </c>
      <c r="G472" s="198">
        <f t="shared" si="47"/>
        <v>43363.4999999989</v>
      </c>
      <c r="H472" s="60" t="str">
        <f>IF($M472=H$2,MAX(H$4:H471)+1,"")</f>
        <v/>
      </c>
      <c r="I472" s="60" t="str">
        <f>IF($M472=I$2,MAX(I$4:I471)+1,"")</f>
        <v/>
      </c>
      <c r="J472" s="60" t="str">
        <f>IF($M472=J$2,MAX(J$4:J471)+1,"")</f>
        <v/>
      </c>
      <c r="K472" s="60" t="str">
        <f>IF($M472=K$2,MAX(K$4:K471)+1,"")</f>
        <v/>
      </c>
      <c r="L472" s="206"/>
      <c r="M472" s="206"/>
      <c r="N472" s="209"/>
      <c r="O472" s="209"/>
      <c r="P472" s="209"/>
      <c r="Q472" s="209"/>
      <c r="R472" s="209"/>
      <c r="S472" s="209"/>
      <c r="T472" s="209"/>
      <c r="U472" s="150" t="str">
        <f t="shared" si="48"/>
        <v/>
      </c>
      <c r="V472" s="207"/>
      <c r="W472" s="215"/>
    </row>
    <row r="473" spans="1:23">
      <c r="A473" s="195">
        <v>470</v>
      </c>
      <c r="B473" s="8">
        <f t="shared" si="45"/>
        <v>43363</v>
      </c>
      <c r="C473" s="199">
        <f t="shared" si="46"/>
        <v>0.0416666666666667</v>
      </c>
      <c r="D473" s="7" t="str">
        <f t="shared" si="43"/>
        <v>白班</v>
      </c>
      <c r="E473" s="196" t="str">
        <f t="shared" si="44"/>
        <v>甲</v>
      </c>
      <c r="F473" s="196">
        <f>SUMPRODUCT((考核汇总!$A$4:$A$1185=质量日常跟踪表!B473)*(考核汇总!$B$4:$B$1185=质量日常跟踪表!D473),考核汇总!$C$4:$C$1185)</f>
        <v>1</v>
      </c>
      <c r="G473" s="198">
        <f t="shared" si="47"/>
        <v>43363.5416666655</v>
      </c>
      <c r="H473" s="60" t="str">
        <f>IF($M473=H$2,MAX(H$4:H472)+1,"")</f>
        <v/>
      </c>
      <c r="I473" s="60" t="str">
        <f>IF($M473=I$2,MAX(I$4:I472)+1,"")</f>
        <v/>
      </c>
      <c r="J473" s="60" t="str">
        <f>IF($M473=J$2,MAX(J$4:J472)+1,"")</f>
        <v/>
      </c>
      <c r="K473" s="60" t="str">
        <f>IF($M473=K$2,MAX(K$4:K472)+1,"")</f>
        <v/>
      </c>
      <c r="L473" s="206"/>
      <c r="M473" s="206"/>
      <c r="N473" s="209"/>
      <c r="O473" s="209"/>
      <c r="P473" s="209"/>
      <c r="Q473" s="209"/>
      <c r="R473" s="209"/>
      <c r="S473" s="209"/>
      <c r="T473" s="209"/>
      <c r="U473" s="150" t="str">
        <f t="shared" si="48"/>
        <v/>
      </c>
      <c r="V473" s="207"/>
      <c r="W473" s="215"/>
    </row>
    <row r="474" spans="1:23">
      <c r="A474" s="195">
        <v>471</v>
      </c>
      <c r="B474" s="8">
        <f t="shared" si="45"/>
        <v>43363</v>
      </c>
      <c r="C474" s="199">
        <f t="shared" si="46"/>
        <v>0.0416666666666667</v>
      </c>
      <c r="D474" s="7" t="str">
        <f t="shared" si="43"/>
        <v>白班</v>
      </c>
      <c r="E474" s="196" t="str">
        <f t="shared" si="44"/>
        <v>甲</v>
      </c>
      <c r="F474" s="196">
        <f>SUMPRODUCT((考核汇总!$A$4:$A$1185=质量日常跟踪表!B474)*(考核汇总!$B$4:$B$1185=质量日常跟踪表!D474),考核汇总!$C$4:$C$1185)</f>
        <v>1</v>
      </c>
      <c r="G474" s="198">
        <f t="shared" si="47"/>
        <v>43363.5833333322</v>
      </c>
      <c r="H474" s="60" t="str">
        <f>IF($M474=H$2,MAX(H$4:H473)+1,"")</f>
        <v/>
      </c>
      <c r="I474" s="60" t="str">
        <f>IF($M474=I$2,MAX(I$4:I473)+1,"")</f>
        <v/>
      </c>
      <c r="J474" s="60" t="str">
        <f>IF($M474=J$2,MAX(J$4:J473)+1,"")</f>
        <v/>
      </c>
      <c r="K474" s="60" t="str">
        <f>IF($M474=K$2,MAX(K$4:K473)+1,"")</f>
        <v/>
      </c>
      <c r="L474" s="206"/>
      <c r="M474" s="206"/>
      <c r="N474" s="209"/>
      <c r="O474" s="209"/>
      <c r="P474" s="209"/>
      <c r="Q474" s="209"/>
      <c r="R474" s="209"/>
      <c r="S474" s="209"/>
      <c r="T474" s="209"/>
      <c r="U474" s="150" t="str">
        <f t="shared" si="48"/>
        <v/>
      </c>
      <c r="V474" s="207"/>
      <c r="W474" s="215"/>
    </row>
    <row r="475" spans="1:23">
      <c r="A475" s="195">
        <v>472</v>
      </c>
      <c r="B475" s="8">
        <f t="shared" si="45"/>
        <v>43363</v>
      </c>
      <c r="C475" s="199">
        <f t="shared" si="46"/>
        <v>0.0416666666666667</v>
      </c>
      <c r="D475" s="7" t="str">
        <f t="shared" si="43"/>
        <v>白班</v>
      </c>
      <c r="E475" s="196" t="str">
        <f t="shared" si="44"/>
        <v>甲</v>
      </c>
      <c r="F475" s="196">
        <f>SUMPRODUCT((考核汇总!$A$4:$A$1185=质量日常跟踪表!B475)*(考核汇总!$B$4:$B$1185=质量日常跟踪表!D475),考核汇总!$C$4:$C$1185)</f>
        <v>1</v>
      </c>
      <c r="G475" s="198">
        <f t="shared" si="47"/>
        <v>43363.6249999989</v>
      </c>
      <c r="H475" s="60" t="str">
        <f>IF($M475=H$2,MAX(H$4:H474)+1,"")</f>
        <v/>
      </c>
      <c r="I475" s="60" t="str">
        <f>IF($M475=I$2,MAX(I$4:I474)+1,"")</f>
        <v/>
      </c>
      <c r="J475" s="60" t="str">
        <f>IF($M475=J$2,MAX(J$4:J474)+1,"")</f>
        <v/>
      </c>
      <c r="K475" s="60" t="str">
        <f>IF($M475=K$2,MAX(K$4:K474)+1,"")</f>
        <v/>
      </c>
      <c r="L475" s="206"/>
      <c r="M475" s="206"/>
      <c r="N475" s="209"/>
      <c r="O475" s="209"/>
      <c r="P475" s="209"/>
      <c r="Q475" s="209"/>
      <c r="R475" s="209"/>
      <c r="S475" s="209"/>
      <c r="T475" s="209"/>
      <c r="U475" s="150" t="str">
        <f t="shared" si="48"/>
        <v/>
      </c>
      <c r="V475" s="207"/>
      <c r="W475" s="215"/>
    </row>
    <row r="476" spans="1:23">
      <c r="A476" s="195">
        <v>473</v>
      </c>
      <c r="B476" s="8">
        <f t="shared" si="45"/>
        <v>43363</v>
      </c>
      <c r="C476" s="199">
        <f t="shared" si="46"/>
        <v>0.0416666666666667</v>
      </c>
      <c r="D476" s="7" t="str">
        <f t="shared" si="43"/>
        <v>中班</v>
      </c>
      <c r="E476" s="196" t="str">
        <f t="shared" si="44"/>
        <v>乙</v>
      </c>
      <c r="F476" s="196">
        <f>SUMPRODUCT((考核汇总!$A$4:$A$1185=质量日常跟踪表!B476)*(考核汇总!$B$4:$B$1185=质量日常跟踪表!D476),考核汇总!$C$4:$C$1185)</f>
        <v>2</v>
      </c>
      <c r="G476" s="198">
        <f t="shared" si="47"/>
        <v>43363.6666666655</v>
      </c>
      <c r="H476" s="60" t="str">
        <f>IF($M476=H$2,MAX(H$4:H475)+1,"")</f>
        <v/>
      </c>
      <c r="I476" s="60" t="str">
        <f>IF($M476=I$2,MAX(I$4:I475)+1,"")</f>
        <v/>
      </c>
      <c r="J476" s="60" t="str">
        <f>IF($M476=J$2,MAX(J$4:J475)+1,"")</f>
        <v/>
      </c>
      <c r="K476" s="60" t="str">
        <f>IF($M476=K$2,MAX(K$4:K475)+1,"")</f>
        <v/>
      </c>
      <c r="L476" s="206"/>
      <c r="M476" s="206"/>
      <c r="N476" s="209"/>
      <c r="O476" s="209"/>
      <c r="P476" s="209"/>
      <c r="Q476" s="209"/>
      <c r="R476" s="209"/>
      <c r="S476" s="209"/>
      <c r="T476" s="209"/>
      <c r="U476" s="150"/>
      <c r="V476" s="207"/>
      <c r="W476" s="215"/>
    </row>
    <row r="477" spans="1:23">
      <c r="A477" s="195">
        <v>474</v>
      </c>
      <c r="B477" s="8">
        <f t="shared" si="45"/>
        <v>43363</v>
      </c>
      <c r="C477" s="199">
        <f t="shared" si="46"/>
        <v>0.0416666666666667</v>
      </c>
      <c r="D477" s="7" t="str">
        <f t="shared" si="43"/>
        <v>中班</v>
      </c>
      <c r="E477" s="196" t="str">
        <f t="shared" si="44"/>
        <v>乙</v>
      </c>
      <c r="F477" s="196">
        <f>SUMPRODUCT((考核汇总!$A$4:$A$1185=质量日常跟踪表!B477)*(考核汇总!$B$4:$B$1185=质量日常跟踪表!D477),考核汇总!$C$4:$C$1185)</f>
        <v>2</v>
      </c>
      <c r="G477" s="198">
        <f t="shared" si="47"/>
        <v>43363.7083333322</v>
      </c>
      <c r="H477" s="60" t="str">
        <f>IF($M477=H$2,MAX(H$4:H476)+1,"")</f>
        <v/>
      </c>
      <c r="I477" s="60" t="str">
        <f>IF($M477=I$2,MAX(I$4:I476)+1,"")</f>
        <v/>
      </c>
      <c r="J477" s="60" t="str">
        <f>IF($M477=J$2,MAX(J$4:J476)+1,"")</f>
        <v/>
      </c>
      <c r="K477" s="60" t="str">
        <f>IF($M477=K$2,MAX(K$4:K476)+1,"")</f>
        <v/>
      </c>
      <c r="L477" s="206"/>
      <c r="M477" s="206"/>
      <c r="N477" s="209"/>
      <c r="O477" s="209"/>
      <c r="P477" s="209"/>
      <c r="Q477" s="209"/>
      <c r="R477" s="209"/>
      <c r="S477" s="209"/>
      <c r="T477" s="209"/>
      <c r="U477" s="150"/>
      <c r="V477" s="207"/>
      <c r="W477" s="215"/>
    </row>
    <row r="478" spans="1:23">
      <c r="A478" s="195">
        <v>475</v>
      </c>
      <c r="B478" s="8">
        <f t="shared" si="45"/>
        <v>43363</v>
      </c>
      <c r="C478" s="199">
        <f t="shared" si="46"/>
        <v>0.0416666666666667</v>
      </c>
      <c r="D478" s="7" t="str">
        <f t="shared" si="43"/>
        <v>中班</v>
      </c>
      <c r="E478" s="196" t="str">
        <f t="shared" si="44"/>
        <v>乙</v>
      </c>
      <c r="F478" s="196">
        <f>SUMPRODUCT((考核汇总!$A$4:$A$1185=质量日常跟踪表!B478)*(考核汇总!$B$4:$B$1185=质量日常跟踪表!D478),考核汇总!$C$4:$C$1185)</f>
        <v>2</v>
      </c>
      <c r="G478" s="198">
        <f t="shared" si="47"/>
        <v>43363.7499999989</v>
      </c>
      <c r="H478" s="60" t="str">
        <f>IF($M478=H$2,MAX(H$4:H477)+1,"")</f>
        <v/>
      </c>
      <c r="I478" s="60" t="str">
        <f>IF($M478=I$2,MAX(I$4:I477)+1,"")</f>
        <v/>
      </c>
      <c r="J478" s="60" t="str">
        <f>IF($M478=J$2,MAX(J$4:J477)+1,"")</f>
        <v/>
      </c>
      <c r="K478" s="60" t="str">
        <f>IF($M478=K$2,MAX(K$4:K477)+1,"")</f>
        <v/>
      </c>
      <c r="L478" s="206"/>
      <c r="M478" s="206"/>
      <c r="N478" s="209"/>
      <c r="O478" s="209"/>
      <c r="P478" s="209"/>
      <c r="Q478" s="209"/>
      <c r="R478" s="209"/>
      <c r="S478" s="209"/>
      <c r="T478" s="209"/>
      <c r="U478" s="150" t="str">
        <f t="shared" ref="U478:U541" si="49">IF(N478="","",(N478*5+O478*4+P478*2.5+Q478*1.5+R478*0.75+S478*0.325+T478*0.25)/100)</f>
        <v/>
      </c>
      <c r="V478" s="207"/>
      <c r="W478" s="215"/>
    </row>
    <row r="479" spans="1:23">
      <c r="A479" s="195">
        <v>476</v>
      </c>
      <c r="B479" s="8">
        <f t="shared" si="45"/>
        <v>43363</v>
      </c>
      <c r="C479" s="199">
        <f t="shared" si="46"/>
        <v>0.0416666666666667</v>
      </c>
      <c r="D479" s="7" t="str">
        <f t="shared" si="43"/>
        <v>中班</v>
      </c>
      <c r="E479" s="196" t="str">
        <f t="shared" si="44"/>
        <v>乙</v>
      </c>
      <c r="F479" s="196">
        <f>SUMPRODUCT((考核汇总!$A$4:$A$1185=质量日常跟踪表!B479)*(考核汇总!$B$4:$B$1185=质量日常跟踪表!D479),考核汇总!$C$4:$C$1185)</f>
        <v>2</v>
      </c>
      <c r="G479" s="198">
        <f t="shared" si="47"/>
        <v>43363.7916666655</v>
      </c>
      <c r="H479" s="60" t="str">
        <f>IF($M479=H$2,MAX(H$4:H478)+1,"")</f>
        <v/>
      </c>
      <c r="I479" s="60" t="str">
        <f>IF($M479=I$2,MAX(I$4:I478)+1,"")</f>
        <v/>
      </c>
      <c r="J479" s="60" t="str">
        <f>IF($M479=J$2,MAX(J$4:J478)+1,"")</f>
        <v/>
      </c>
      <c r="K479" s="60" t="str">
        <f>IF($M479=K$2,MAX(K$4:K478)+1,"")</f>
        <v/>
      </c>
      <c r="L479" s="206"/>
      <c r="M479" s="206"/>
      <c r="N479" s="209"/>
      <c r="O479" s="209"/>
      <c r="P479" s="209"/>
      <c r="Q479" s="209"/>
      <c r="R479" s="209"/>
      <c r="S479" s="209"/>
      <c r="T479" s="209"/>
      <c r="U479" s="150" t="str">
        <f t="shared" si="49"/>
        <v/>
      </c>
      <c r="V479" s="207"/>
      <c r="W479" s="215"/>
    </row>
    <row r="480" spans="1:23">
      <c r="A480" s="195">
        <v>477</v>
      </c>
      <c r="B480" s="8">
        <f t="shared" si="45"/>
        <v>43363</v>
      </c>
      <c r="C480" s="199">
        <f t="shared" si="46"/>
        <v>0.0416666666666667</v>
      </c>
      <c r="D480" s="7" t="str">
        <f t="shared" si="43"/>
        <v>中班</v>
      </c>
      <c r="E480" s="196" t="str">
        <f t="shared" si="44"/>
        <v>乙</v>
      </c>
      <c r="F480" s="196">
        <f>SUMPRODUCT((考核汇总!$A$4:$A$1185=质量日常跟踪表!B480)*(考核汇总!$B$4:$B$1185=质量日常跟踪表!D480),考核汇总!$C$4:$C$1185)</f>
        <v>2</v>
      </c>
      <c r="G480" s="198">
        <f t="shared" si="47"/>
        <v>43363.8333333322</v>
      </c>
      <c r="H480" s="60" t="str">
        <f>IF($M480=H$2,MAX(H$4:H479)+1,"")</f>
        <v/>
      </c>
      <c r="I480" s="60" t="str">
        <f>IF($M480=I$2,MAX(I$4:I479)+1,"")</f>
        <v/>
      </c>
      <c r="J480" s="60" t="str">
        <f>IF($M480=J$2,MAX(J$4:J479)+1,"")</f>
        <v/>
      </c>
      <c r="K480" s="60" t="str">
        <f>IF($M480=K$2,MAX(K$4:K479)+1,"")</f>
        <v/>
      </c>
      <c r="L480" s="206"/>
      <c r="M480" s="206"/>
      <c r="N480" s="209"/>
      <c r="O480" s="209"/>
      <c r="P480" s="209"/>
      <c r="Q480" s="209"/>
      <c r="R480" s="209"/>
      <c r="S480" s="209"/>
      <c r="T480" s="209"/>
      <c r="U480" s="150" t="str">
        <f t="shared" si="49"/>
        <v/>
      </c>
      <c r="V480" s="207"/>
      <c r="W480" s="215"/>
    </row>
    <row r="481" spans="1:23">
      <c r="A481" s="195">
        <v>478</v>
      </c>
      <c r="B481" s="8">
        <f t="shared" si="45"/>
        <v>43363</v>
      </c>
      <c r="C481" s="199">
        <f t="shared" si="46"/>
        <v>0.0416666666666667</v>
      </c>
      <c r="D481" s="7" t="str">
        <f t="shared" si="43"/>
        <v>中班</v>
      </c>
      <c r="E481" s="196" t="str">
        <f t="shared" si="44"/>
        <v>乙</v>
      </c>
      <c r="F481" s="196">
        <f>SUMPRODUCT((考核汇总!$A$4:$A$1185=质量日常跟踪表!B481)*(考核汇总!$B$4:$B$1185=质量日常跟踪表!D481),考核汇总!$C$4:$C$1185)</f>
        <v>2</v>
      </c>
      <c r="G481" s="198">
        <f t="shared" si="47"/>
        <v>43363.8749999988</v>
      </c>
      <c r="H481" s="60" t="str">
        <f>IF($M481=H$2,MAX(H$4:H480)+1,"")</f>
        <v/>
      </c>
      <c r="I481" s="60" t="str">
        <f>IF($M481=I$2,MAX(I$4:I480)+1,"")</f>
        <v/>
      </c>
      <c r="J481" s="60" t="str">
        <f>IF($M481=J$2,MAX(J$4:J480)+1,"")</f>
        <v/>
      </c>
      <c r="K481" s="60" t="str">
        <f>IF($M481=K$2,MAX(K$4:K480)+1,"")</f>
        <v/>
      </c>
      <c r="L481" s="206"/>
      <c r="M481" s="206"/>
      <c r="N481" s="209"/>
      <c r="O481" s="209"/>
      <c r="P481" s="209"/>
      <c r="Q481" s="209"/>
      <c r="R481" s="209"/>
      <c r="S481" s="209"/>
      <c r="T481" s="209"/>
      <c r="U481" s="150" t="str">
        <f t="shared" si="49"/>
        <v/>
      </c>
      <c r="V481" s="207"/>
      <c r="W481" s="215"/>
    </row>
    <row r="482" spans="1:23">
      <c r="A482" s="195">
        <v>479</v>
      </c>
      <c r="B482" s="8">
        <f t="shared" si="45"/>
        <v>43363</v>
      </c>
      <c r="C482" s="199">
        <f t="shared" si="46"/>
        <v>0.0416666666666667</v>
      </c>
      <c r="D482" s="7" t="str">
        <f t="shared" si="43"/>
        <v>中班</v>
      </c>
      <c r="E482" s="196" t="str">
        <f t="shared" si="44"/>
        <v>乙</v>
      </c>
      <c r="F482" s="196">
        <f>SUMPRODUCT((考核汇总!$A$4:$A$1185=质量日常跟踪表!B482)*(考核汇总!$B$4:$B$1185=质量日常跟踪表!D482),考核汇总!$C$4:$C$1185)</f>
        <v>2</v>
      </c>
      <c r="G482" s="198">
        <f t="shared" si="47"/>
        <v>43363.9166666655</v>
      </c>
      <c r="H482" s="60" t="str">
        <f>IF($M482=H$2,MAX(H$4:H481)+1,"")</f>
        <v/>
      </c>
      <c r="I482" s="60" t="str">
        <f>IF($M482=I$2,MAX(I$4:I481)+1,"")</f>
        <v/>
      </c>
      <c r="J482" s="60" t="str">
        <f>IF($M482=J$2,MAX(J$4:J481)+1,"")</f>
        <v/>
      </c>
      <c r="K482" s="60" t="str">
        <f>IF($M482=K$2,MAX(K$4:K481)+1,"")</f>
        <v/>
      </c>
      <c r="L482" s="206"/>
      <c r="M482" s="206"/>
      <c r="N482" s="209"/>
      <c r="O482" s="209"/>
      <c r="P482" s="209"/>
      <c r="Q482" s="209"/>
      <c r="R482" s="209"/>
      <c r="S482" s="209"/>
      <c r="T482" s="209"/>
      <c r="U482" s="150" t="str">
        <f t="shared" si="49"/>
        <v/>
      </c>
      <c r="V482" s="207"/>
      <c r="W482" s="215"/>
    </row>
    <row r="483" spans="1:23">
      <c r="A483" s="195">
        <v>480</v>
      </c>
      <c r="B483" s="8">
        <f t="shared" si="45"/>
        <v>43363</v>
      </c>
      <c r="C483" s="199">
        <f t="shared" si="46"/>
        <v>0.0416666666666667</v>
      </c>
      <c r="D483" s="7" t="str">
        <f t="shared" si="43"/>
        <v>中班</v>
      </c>
      <c r="E483" s="196" t="str">
        <f t="shared" si="44"/>
        <v>乙</v>
      </c>
      <c r="F483" s="196">
        <f>SUMPRODUCT((考核汇总!$A$4:$A$1185=质量日常跟踪表!B483)*(考核汇总!$B$4:$B$1185=质量日常跟踪表!D483),考核汇总!$C$4:$C$1185)</f>
        <v>2</v>
      </c>
      <c r="G483" s="198">
        <f t="shared" si="47"/>
        <v>43363.9583333322</v>
      </c>
      <c r="H483" s="60" t="str">
        <f>IF($M483=H$2,MAX(H$4:H482)+1,"")</f>
        <v/>
      </c>
      <c r="I483" s="60" t="str">
        <f>IF($M483=I$2,MAX(I$4:I482)+1,"")</f>
        <v/>
      </c>
      <c r="J483" s="60" t="str">
        <f>IF($M483=J$2,MAX(J$4:J482)+1,"")</f>
        <v/>
      </c>
      <c r="K483" s="60" t="str">
        <f>IF($M483=K$2,MAX(K$4:K482)+1,"")</f>
        <v/>
      </c>
      <c r="L483" s="206"/>
      <c r="M483" s="206"/>
      <c r="N483" s="209"/>
      <c r="O483" s="209"/>
      <c r="P483" s="209"/>
      <c r="Q483" s="209"/>
      <c r="R483" s="209"/>
      <c r="S483" s="209"/>
      <c r="T483" s="209"/>
      <c r="U483" s="150" t="str">
        <f t="shared" si="49"/>
        <v/>
      </c>
      <c r="V483" s="207"/>
      <c r="W483" s="215"/>
    </row>
    <row r="484" spans="1:23">
      <c r="A484" s="195">
        <v>481</v>
      </c>
      <c r="B484" s="8">
        <f t="shared" si="45"/>
        <v>43364</v>
      </c>
      <c r="C484" s="199">
        <f t="shared" si="46"/>
        <v>0.0416666666666667</v>
      </c>
      <c r="D484" s="7" t="str">
        <f t="shared" si="43"/>
        <v>夜班</v>
      </c>
      <c r="E484" s="196" t="str">
        <f t="shared" si="44"/>
        <v>丁</v>
      </c>
      <c r="F484" s="196">
        <f>SUMPRODUCT((考核汇总!$A$4:$A$1185=质量日常跟踪表!B484)*(考核汇总!$B$4:$B$1185=质量日常跟踪表!D484),考核汇总!$C$4:$C$1185)</f>
        <v>4</v>
      </c>
      <c r="G484" s="198">
        <f t="shared" si="47"/>
        <v>43363.9999999988</v>
      </c>
      <c r="H484" s="60" t="str">
        <f>IF($M484=H$2,MAX(H$4:H483)+1,"")</f>
        <v/>
      </c>
      <c r="I484" s="60" t="str">
        <f>IF($M484=I$2,MAX(I$4:I483)+1,"")</f>
        <v/>
      </c>
      <c r="J484" s="60" t="str">
        <f>IF($M484=J$2,MAX(J$4:J483)+1,"")</f>
        <v/>
      </c>
      <c r="K484" s="60" t="str">
        <f>IF($M484=K$2,MAX(K$4:K483)+1,"")</f>
        <v/>
      </c>
      <c r="L484" s="206"/>
      <c r="M484" s="206"/>
      <c r="N484" s="209"/>
      <c r="O484" s="209"/>
      <c r="P484" s="209"/>
      <c r="Q484" s="209"/>
      <c r="R484" s="209"/>
      <c r="S484" s="209"/>
      <c r="T484" s="209"/>
      <c r="U484" s="150" t="str">
        <f t="shared" si="49"/>
        <v/>
      </c>
      <c r="V484" s="207"/>
      <c r="W484" s="215"/>
    </row>
    <row r="485" spans="1:23">
      <c r="A485" s="195">
        <v>482</v>
      </c>
      <c r="B485" s="8">
        <f t="shared" si="45"/>
        <v>43364</v>
      </c>
      <c r="C485" s="199">
        <f t="shared" si="46"/>
        <v>0.0416666666666667</v>
      </c>
      <c r="D485" s="7" t="str">
        <f t="shared" si="43"/>
        <v>夜班</v>
      </c>
      <c r="E485" s="196" t="str">
        <f t="shared" si="44"/>
        <v>丁</v>
      </c>
      <c r="F485" s="196">
        <f>SUMPRODUCT((考核汇总!$A$4:$A$1185=质量日常跟踪表!B485)*(考核汇总!$B$4:$B$1185=质量日常跟踪表!D485),考核汇总!$C$4:$C$1185)</f>
        <v>4</v>
      </c>
      <c r="G485" s="198">
        <f t="shared" si="47"/>
        <v>43364.0416666655</v>
      </c>
      <c r="H485" s="60" t="str">
        <f>IF($M485=H$2,MAX(H$4:H484)+1,"")</f>
        <v/>
      </c>
      <c r="I485" s="60" t="str">
        <f>IF($M485=I$2,MAX(I$4:I484)+1,"")</f>
        <v/>
      </c>
      <c r="J485" s="60" t="str">
        <f>IF($M485=J$2,MAX(J$4:J484)+1,"")</f>
        <v/>
      </c>
      <c r="K485" s="60" t="str">
        <f>IF($M485=K$2,MAX(K$4:K484)+1,"")</f>
        <v/>
      </c>
      <c r="L485" s="206"/>
      <c r="M485" s="206"/>
      <c r="N485" s="209"/>
      <c r="O485" s="209"/>
      <c r="P485" s="209"/>
      <c r="Q485" s="209"/>
      <c r="R485" s="209"/>
      <c r="S485" s="209"/>
      <c r="T485" s="209"/>
      <c r="U485" s="150" t="str">
        <f t="shared" si="49"/>
        <v/>
      </c>
      <c r="V485" s="207"/>
      <c r="W485" s="215"/>
    </row>
    <row r="486" spans="1:23">
      <c r="A486" s="195">
        <v>483</v>
      </c>
      <c r="B486" s="8">
        <f t="shared" si="45"/>
        <v>43364</v>
      </c>
      <c r="C486" s="199">
        <f t="shared" si="46"/>
        <v>0.0416666666666667</v>
      </c>
      <c r="D486" s="7" t="str">
        <f t="shared" si="43"/>
        <v>夜班</v>
      </c>
      <c r="E486" s="196" t="str">
        <f t="shared" si="44"/>
        <v>丁</v>
      </c>
      <c r="F486" s="196">
        <f>SUMPRODUCT((考核汇总!$A$4:$A$1185=质量日常跟踪表!B486)*(考核汇总!$B$4:$B$1185=质量日常跟踪表!D486),考核汇总!$C$4:$C$1185)</f>
        <v>4</v>
      </c>
      <c r="G486" s="198">
        <f t="shared" si="47"/>
        <v>43364.0833333322</v>
      </c>
      <c r="H486" s="60" t="str">
        <f>IF($M486=H$2,MAX(H$4:H485)+1,"")</f>
        <v/>
      </c>
      <c r="I486" s="60" t="str">
        <f>IF($M486=I$2,MAX(I$4:I485)+1,"")</f>
        <v/>
      </c>
      <c r="J486" s="60" t="str">
        <f>IF($M486=J$2,MAX(J$4:J485)+1,"")</f>
        <v/>
      </c>
      <c r="K486" s="60" t="str">
        <f>IF($M486=K$2,MAX(K$4:K485)+1,"")</f>
        <v/>
      </c>
      <c r="L486" s="206"/>
      <c r="M486" s="206"/>
      <c r="N486" s="209"/>
      <c r="O486" s="209"/>
      <c r="P486" s="209"/>
      <c r="Q486" s="209"/>
      <c r="R486" s="209"/>
      <c r="S486" s="209"/>
      <c r="T486" s="209"/>
      <c r="U486" s="150" t="str">
        <f t="shared" si="49"/>
        <v/>
      </c>
      <c r="V486" s="207"/>
      <c r="W486" s="215"/>
    </row>
    <row r="487" spans="1:23">
      <c r="A487" s="195">
        <v>484</v>
      </c>
      <c r="B487" s="8">
        <f t="shared" si="45"/>
        <v>43364</v>
      </c>
      <c r="C487" s="199">
        <f t="shared" si="46"/>
        <v>0.0416666666666667</v>
      </c>
      <c r="D487" s="7" t="str">
        <f t="shared" si="43"/>
        <v>夜班</v>
      </c>
      <c r="E487" s="196" t="str">
        <f t="shared" si="44"/>
        <v>丁</v>
      </c>
      <c r="F487" s="196">
        <f>SUMPRODUCT((考核汇总!$A$4:$A$1185=质量日常跟踪表!B487)*(考核汇总!$B$4:$B$1185=质量日常跟踪表!D487),考核汇总!$C$4:$C$1185)</f>
        <v>4</v>
      </c>
      <c r="G487" s="198">
        <f t="shared" si="47"/>
        <v>43364.1249999988</v>
      </c>
      <c r="H487" s="60" t="str">
        <f>IF($M487=H$2,MAX(H$4:H486)+1,"")</f>
        <v/>
      </c>
      <c r="I487" s="60" t="str">
        <f>IF($M487=I$2,MAX(I$4:I486)+1,"")</f>
        <v/>
      </c>
      <c r="J487" s="60" t="str">
        <f>IF($M487=J$2,MAX(J$4:J486)+1,"")</f>
        <v/>
      </c>
      <c r="K487" s="60" t="str">
        <f>IF($M487=K$2,MAX(K$4:K486)+1,"")</f>
        <v/>
      </c>
      <c r="L487" s="206"/>
      <c r="M487" s="206"/>
      <c r="N487" s="209"/>
      <c r="O487" s="209"/>
      <c r="P487" s="209"/>
      <c r="Q487" s="209"/>
      <c r="R487" s="209"/>
      <c r="S487" s="209"/>
      <c r="T487" s="209"/>
      <c r="U487" s="150" t="str">
        <f t="shared" si="49"/>
        <v/>
      </c>
      <c r="V487" s="207"/>
      <c r="W487" s="215"/>
    </row>
    <row r="488" spans="1:23">
      <c r="A488" s="195">
        <v>485</v>
      </c>
      <c r="B488" s="8">
        <f t="shared" si="45"/>
        <v>43364</v>
      </c>
      <c r="C488" s="199">
        <f t="shared" si="46"/>
        <v>0.0416666666666667</v>
      </c>
      <c r="D488" s="7" t="str">
        <f t="shared" si="43"/>
        <v>夜班</v>
      </c>
      <c r="E488" s="196" t="str">
        <f t="shared" si="44"/>
        <v>丁</v>
      </c>
      <c r="F488" s="196">
        <f>SUMPRODUCT((考核汇总!$A$4:$A$1185=质量日常跟踪表!B488)*(考核汇总!$B$4:$B$1185=质量日常跟踪表!D488),考核汇总!$C$4:$C$1185)</f>
        <v>4</v>
      </c>
      <c r="G488" s="198">
        <f t="shared" si="47"/>
        <v>43364.1666666655</v>
      </c>
      <c r="H488" s="60" t="str">
        <f>IF($M488=H$2,MAX(H$4:H487)+1,"")</f>
        <v/>
      </c>
      <c r="I488" s="60" t="str">
        <f>IF($M488=I$2,MAX(I$4:I487)+1,"")</f>
        <v/>
      </c>
      <c r="J488" s="60" t="str">
        <f>IF($M488=J$2,MAX(J$4:J487)+1,"")</f>
        <v/>
      </c>
      <c r="K488" s="60" t="str">
        <f>IF($M488=K$2,MAX(K$4:K487)+1,"")</f>
        <v/>
      </c>
      <c r="L488" s="206"/>
      <c r="M488" s="206"/>
      <c r="N488" s="209"/>
      <c r="O488" s="209"/>
      <c r="P488" s="209"/>
      <c r="Q488" s="209"/>
      <c r="R488" s="209"/>
      <c r="S488" s="209"/>
      <c r="T488" s="209"/>
      <c r="U488" s="150" t="str">
        <f t="shared" si="49"/>
        <v/>
      </c>
      <c r="V488" s="207"/>
      <c r="W488" s="215"/>
    </row>
    <row r="489" spans="1:23">
      <c r="A489" s="195">
        <v>486</v>
      </c>
      <c r="B489" s="8">
        <f t="shared" si="45"/>
        <v>43364</v>
      </c>
      <c r="C489" s="199">
        <f t="shared" si="46"/>
        <v>0.0416666666666667</v>
      </c>
      <c r="D489" s="7" t="str">
        <f t="shared" si="43"/>
        <v>夜班</v>
      </c>
      <c r="E489" s="196" t="str">
        <f t="shared" si="44"/>
        <v>丁</v>
      </c>
      <c r="F489" s="196">
        <f>SUMPRODUCT((考核汇总!$A$4:$A$1185=质量日常跟踪表!B489)*(考核汇总!$B$4:$B$1185=质量日常跟踪表!D489),考核汇总!$C$4:$C$1185)</f>
        <v>4</v>
      </c>
      <c r="G489" s="198">
        <f t="shared" si="47"/>
        <v>43364.2083333322</v>
      </c>
      <c r="H489" s="60" t="str">
        <f>IF($M489=H$2,MAX(H$4:H488)+1,"")</f>
        <v/>
      </c>
      <c r="I489" s="60" t="str">
        <f>IF($M489=I$2,MAX(I$4:I488)+1,"")</f>
        <v/>
      </c>
      <c r="J489" s="60" t="str">
        <f>IF($M489=J$2,MAX(J$4:J488)+1,"")</f>
        <v/>
      </c>
      <c r="K489" s="60" t="str">
        <f>IF($M489=K$2,MAX(K$4:K488)+1,"")</f>
        <v/>
      </c>
      <c r="L489" s="206"/>
      <c r="M489" s="206"/>
      <c r="N489" s="209"/>
      <c r="O489" s="209"/>
      <c r="P489" s="209"/>
      <c r="Q489" s="209"/>
      <c r="R489" s="209"/>
      <c r="S489" s="209"/>
      <c r="T489" s="209"/>
      <c r="U489" s="150" t="str">
        <f t="shared" si="49"/>
        <v/>
      </c>
      <c r="V489" s="207"/>
      <c r="W489" s="215"/>
    </row>
    <row r="490" spans="1:23">
      <c r="A490" s="195">
        <v>487</v>
      </c>
      <c r="B490" s="8">
        <f t="shared" si="45"/>
        <v>43364</v>
      </c>
      <c r="C490" s="199">
        <f t="shared" si="46"/>
        <v>0.0416666666666667</v>
      </c>
      <c r="D490" s="7" t="str">
        <f t="shared" si="43"/>
        <v>夜班</v>
      </c>
      <c r="E490" s="196" t="str">
        <f t="shared" si="44"/>
        <v>丁</v>
      </c>
      <c r="F490" s="196">
        <f>SUMPRODUCT((考核汇总!$A$4:$A$1185=质量日常跟踪表!B490)*(考核汇总!$B$4:$B$1185=质量日常跟踪表!D490),考核汇总!$C$4:$C$1185)</f>
        <v>4</v>
      </c>
      <c r="G490" s="198">
        <f t="shared" si="47"/>
        <v>43364.2499999988</v>
      </c>
      <c r="H490" s="60" t="str">
        <f>IF($M490=H$2,MAX(H$4:H489)+1,"")</f>
        <v/>
      </c>
      <c r="I490" s="60" t="str">
        <f>IF($M490=I$2,MAX(I$4:I489)+1,"")</f>
        <v/>
      </c>
      <c r="J490" s="60" t="str">
        <f>IF($M490=J$2,MAX(J$4:J489)+1,"")</f>
        <v/>
      </c>
      <c r="K490" s="60" t="str">
        <f>IF($M490=K$2,MAX(K$4:K489)+1,"")</f>
        <v/>
      </c>
      <c r="L490" s="206"/>
      <c r="M490" s="206"/>
      <c r="N490" s="209"/>
      <c r="O490" s="209"/>
      <c r="P490" s="209"/>
      <c r="Q490" s="209"/>
      <c r="R490" s="209"/>
      <c r="S490" s="209"/>
      <c r="T490" s="209"/>
      <c r="U490" s="150" t="str">
        <f t="shared" si="49"/>
        <v/>
      </c>
      <c r="V490" s="207"/>
      <c r="W490" s="215"/>
    </row>
    <row r="491" spans="1:23">
      <c r="A491" s="195">
        <v>488</v>
      </c>
      <c r="B491" s="8">
        <f t="shared" si="45"/>
        <v>43364</v>
      </c>
      <c r="C491" s="199">
        <f t="shared" si="46"/>
        <v>0.0416666666666667</v>
      </c>
      <c r="D491" s="7" t="str">
        <f t="shared" si="43"/>
        <v>夜班</v>
      </c>
      <c r="E491" s="196" t="str">
        <f t="shared" si="44"/>
        <v>丁</v>
      </c>
      <c r="F491" s="196">
        <f>SUMPRODUCT((考核汇总!$A$4:$A$1185=质量日常跟踪表!B491)*(考核汇总!$B$4:$B$1185=质量日常跟踪表!D491),考核汇总!$C$4:$C$1185)</f>
        <v>4</v>
      </c>
      <c r="G491" s="198">
        <f t="shared" si="47"/>
        <v>43364.2916666655</v>
      </c>
      <c r="H491" s="60" t="str">
        <f>IF($M491=H$2,MAX(H$4:H490)+1,"")</f>
        <v/>
      </c>
      <c r="I491" s="60" t="str">
        <f>IF($M491=I$2,MAX(I$4:I490)+1,"")</f>
        <v/>
      </c>
      <c r="J491" s="60" t="str">
        <f>IF($M491=J$2,MAX(J$4:J490)+1,"")</f>
        <v/>
      </c>
      <c r="K491" s="60" t="str">
        <f>IF($M491=K$2,MAX(K$4:K490)+1,"")</f>
        <v/>
      </c>
      <c r="L491" s="206"/>
      <c r="M491" s="206"/>
      <c r="N491" s="209"/>
      <c r="O491" s="209"/>
      <c r="P491" s="209"/>
      <c r="Q491" s="209"/>
      <c r="R491" s="209"/>
      <c r="S491" s="209"/>
      <c r="T491" s="209"/>
      <c r="U491" s="150" t="str">
        <f t="shared" si="49"/>
        <v/>
      </c>
      <c r="V491" s="207"/>
      <c r="W491" s="215"/>
    </row>
    <row r="492" ht="14.25" customHeight="1" spans="1:23">
      <c r="A492" s="195">
        <v>489</v>
      </c>
      <c r="B492" s="8">
        <f t="shared" si="45"/>
        <v>43364</v>
      </c>
      <c r="C492" s="199">
        <f t="shared" si="46"/>
        <v>0.0416666666666667</v>
      </c>
      <c r="D492" s="7" t="str">
        <f t="shared" si="43"/>
        <v>白班</v>
      </c>
      <c r="E492" s="196" t="str">
        <f t="shared" si="44"/>
        <v>甲</v>
      </c>
      <c r="F492" s="196">
        <f>SUMPRODUCT((考核汇总!$A$4:$A$1185=质量日常跟踪表!B492)*(考核汇总!$B$4:$B$1185=质量日常跟踪表!D492),考核汇总!$C$4:$C$1185)</f>
        <v>1</v>
      </c>
      <c r="G492" s="198">
        <f t="shared" si="47"/>
        <v>43364.3333333321</v>
      </c>
      <c r="H492" s="60" t="str">
        <f>IF($M492=H$2,MAX(H$4:H491)+1,"")</f>
        <v/>
      </c>
      <c r="I492" s="60" t="str">
        <f>IF($M492=I$2,MAX(I$4:I491)+1,"")</f>
        <v/>
      </c>
      <c r="J492" s="60" t="str">
        <f>IF($M492=J$2,MAX(J$4:J491)+1,"")</f>
        <v/>
      </c>
      <c r="K492" s="60" t="str">
        <f>IF($M492=K$2,MAX(K$4:K491)+1,"")</f>
        <v/>
      </c>
      <c r="L492" s="206"/>
      <c r="M492" s="206"/>
      <c r="N492" s="209"/>
      <c r="O492" s="209"/>
      <c r="P492" s="209"/>
      <c r="Q492" s="209"/>
      <c r="R492" s="209"/>
      <c r="S492" s="209"/>
      <c r="T492" s="209"/>
      <c r="U492" s="150" t="str">
        <f t="shared" si="49"/>
        <v/>
      </c>
      <c r="V492" s="207"/>
      <c r="W492" s="215"/>
    </row>
    <row r="493" spans="1:23">
      <c r="A493" s="195">
        <v>490</v>
      </c>
      <c r="B493" s="8">
        <f t="shared" si="45"/>
        <v>43364</v>
      </c>
      <c r="C493" s="199">
        <f t="shared" si="46"/>
        <v>0.0416666666666667</v>
      </c>
      <c r="D493" s="7" t="str">
        <f t="shared" si="43"/>
        <v>白班</v>
      </c>
      <c r="E493" s="196" t="str">
        <f t="shared" si="44"/>
        <v>甲</v>
      </c>
      <c r="F493" s="196">
        <f>SUMPRODUCT((考核汇总!$A$4:$A$1185=质量日常跟踪表!B493)*(考核汇总!$B$4:$B$1185=质量日常跟踪表!D493),考核汇总!$C$4:$C$1185)</f>
        <v>1</v>
      </c>
      <c r="G493" s="198">
        <f t="shared" si="47"/>
        <v>43364.3749999988</v>
      </c>
      <c r="H493" s="60" t="str">
        <f>IF($M493=H$2,MAX(H$4:H492)+1,"")</f>
        <v/>
      </c>
      <c r="I493" s="60" t="str">
        <f>IF($M493=I$2,MAX(I$4:I492)+1,"")</f>
        <v/>
      </c>
      <c r="J493" s="60" t="str">
        <f>IF($M493=J$2,MAX(J$4:J492)+1,"")</f>
        <v/>
      </c>
      <c r="K493" s="60" t="str">
        <f>IF($M493=K$2,MAX(K$4:K492)+1,"")</f>
        <v/>
      </c>
      <c r="L493" s="206"/>
      <c r="M493" s="206"/>
      <c r="N493" s="209"/>
      <c r="O493" s="209"/>
      <c r="P493" s="209"/>
      <c r="Q493" s="209"/>
      <c r="R493" s="209"/>
      <c r="S493" s="209"/>
      <c r="T493" s="209"/>
      <c r="U493" s="150" t="str">
        <f t="shared" si="49"/>
        <v/>
      </c>
      <c r="V493" s="207"/>
      <c r="W493" s="215"/>
    </row>
    <row r="494" spans="1:23">
      <c r="A494" s="195">
        <v>491</v>
      </c>
      <c r="B494" s="8">
        <f t="shared" si="45"/>
        <v>43364</v>
      </c>
      <c r="C494" s="199">
        <f t="shared" si="46"/>
        <v>0.0416666666666667</v>
      </c>
      <c r="D494" s="7" t="str">
        <f t="shared" si="43"/>
        <v>白班</v>
      </c>
      <c r="E494" s="196" t="str">
        <f t="shared" si="44"/>
        <v>甲</v>
      </c>
      <c r="F494" s="196">
        <f>SUMPRODUCT((考核汇总!$A$4:$A$1185=质量日常跟踪表!B494)*(考核汇总!$B$4:$B$1185=质量日常跟踪表!D494),考核汇总!$C$4:$C$1185)</f>
        <v>1</v>
      </c>
      <c r="G494" s="198">
        <f t="shared" si="47"/>
        <v>43364.4166666655</v>
      </c>
      <c r="H494" s="60" t="str">
        <f>IF($M494=H$2,MAX(H$4:H493)+1,"")</f>
        <v/>
      </c>
      <c r="I494" s="60" t="str">
        <f>IF($M494=I$2,MAX(I$4:I493)+1,"")</f>
        <v/>
      </c>
      <c r="J494" s="60" t="str">
        <f>IF($M494=J$2,MAX(J$4:J493)+1,"")</f>
        <v/>
      </c>
      <c r="K494" s="60" t="str">
        <f>IF($M494=K$2,MAX(K$4:K493)+1,"")</f>
        <v/>
      </c>
      <c r="L494" s="206"/>
      <c r="M494" s="206"/>
      <c r="N494" s="209"/>
      <c r="O494" s="209"/>
      <c r="P494" s="209"/>
      <c r="Q494" s="209"/>
      <c r="R494" s="209"/>
      <c r="S494" s="209"/>
      <c r="T494" s="209"/>
      <c r="U494" s="150" t="str">
        <f t="shared" si="49"/>
        <v/>
      </c>
      <c r="V494" s="207"/>
      <c r="W494" s="215"/>
    </row>
    <row r="495" spans="1:23">
      <c r="A495" s="195">
        <v>492</v>
      </c>
      <c r="B495" s="8">
        <f t="shared" si="45"/>
        <v>43364</v>
      </c>
      <c r="C495" s="199">
        <f t="shared" si="46"/>
        <v>0.0416666666666667</v>
      </c>
      <c r="D495" s="7" t="str">
        <f t="shared" si="43"/>
        <v>白班</v>
      </c>
      <c r="E495" s="196" t="str">
        <f t="shared" si="44"/>
        <v>甲</v>
      </c>
      <c r="F495" s="196">
        <f>SUMPRODUCT((考核汇总!$A$4:$A$1185=质量日常跟踪表!B495)*(考核汇总!$B$4:$B$1185=质量日常跟踪表!D495),考核汇总!$C$4:$C$1185)</f>
        <v>1</v>
      </c>
      <c r="G495" s="198">
        <f t="shared" si="47"/>
        <v>43364.4583333321</v>
      </c>
      <c r="H495" s="60" t="str">
        <f>IF($M495=H$2,MAX(H$4:H494)+1,"")</f>
        <v/>
      </c>
      <c r="I495" s="60" t="str">
        <f>IF($M495=I$2,MAX(I$4:I494)+1,"")</f>
        <v/>
      </c>
      <c r="J495" s="60" t="str">
        <f>IF($M495=J$2,MAX(J$4:J494)+1,"")</f>
        <v/>
      </c>
      <c r="K495" s="60" t="str">
        <f>IF($M495=K$2,MAX(K$4:K494)+1,"")</f>
        <v/>
      </c>
      <c r="L495" s="206"/>
      <c r="M495" s="206"/>
      <c r="N495" s="209"/>
      <c r="O495" s="209"/>
      <c r="P495" s="209"/>
      <c r="Q495" s="209"/>
      <c r="R495" s="209"/>
      <c r="S495" s="209"/>
      <c r="T495" s="209"/>
      <c r="U495" s="150" t="str">
        <f t="shared" si="49"/>
        <v/>
      </c>
      <c r="V495" s="207"/>
      <c r="W495" s="215"/>
    </row>
    <row r="496" spans="1:23">
      <c r="A496" s="195">
        <v>493</v>
      </c>
      <c r="B496" s="8">
        <f t="shared" si="45"/>
        <v>43364</v>
      </c>
      <c r="C496" s="199">
        <f t="shared" si="46"/>
        <v>0.0416666666666667</v>
      </c>
      <c r="D496" s="7" t="str">
        <f t="shared" si="43"/>
        <v>白班</v>
      </c>
      <c r="E496" s="196" t="str">
        <f t="shared" si="44"/>
        <v>甲</v>
      </c>
      <c r="F496" s="196">
        <f>SUMPRODUCT((考核汇总!$A$4:$A$1185=质量日常跟踪表!B496)*(考核汇总!$B$4:$B$1185=质量日常跟踪表!D496),考核汇总!$C$4:$C$1185)</f>
        <v>1</v>
      </c>
      <c r="G496" s="198">
        <f t="shared" si="47"/>
        <v>43364.4999999988</v>
      </c>
      <c r="H496" s="60" t="str">
        <f>IF($M496=H$2,MAX(H$4:H495)+1,"")</f>
        <v/>
      </c>
      <c r="I496" s="60" t="str">
        <f>IF($M496=I$2,MAX(I$4:I495)+1,"")</f>
        <v/>
      </c>
      <c r="J496" s="60" t="str">
        <f>IF($M496=J$2,MAX(J$4:J495)+1,"")</f>
        <v/>
      </c>
      <c r="K496" s="60" t="str">
        <f>IF($M496=K$2,MAX(K$4:K495)+1,"")</f>
        <v/>
      </c>
      <c r="L496" s="206"/>
      <c r="M496" s="206"/>
      <c r="N496" s="209"/>
      <c r="O496" s="209"/>
      <c r="P496" s="209"/>
      <c r="Q496" s="209"/>
      <c r="R496" s="209"/>
      <c r="S496" s="209"/>
      <c r="T496" s="209"/>
      <c r="U496" s="150" t="str">
        <f t="shared" si="49"/>
        <v/>
      </c>
      <c r="V496" s="207"/>
      <c r="W496" s="215"/>
    </row>
    <row r="497" spans="1:23">
      <c r="A497" s="195">
        <v>494</v>
      </c>
      <c r="B497" s="8">
        <f t="shared" si="45"/>
        <v>43364</v>
      </c>
      <c r="C497" s="199">
        <f t="shared" si="46"/>
        <v>0.0416666666666667</v>
      </c>
      <c r="D497" s="7" t="str">
        <f t="shared" si="43"/>
        <v>白班</v>
      </c>
      <c r="E497" s="196" t="str">
        <f t="shared" si="44"/>
        <v>甲</v>
      </c>
      <c r="F497" s="196">
        <f>SUMPRODUCT((考核汇总!$A$4:$A$1185=质量日常跟踪表!B497)*(考核汇总!$B$4:$B$1185=质量日常跟踪表!D497),考核汇总!$C$4:$C$1185)</f>
        <v>1</v>
      </c>
      <c r="G497" s="198">
        <f t="shared" si="47"/>
        <v>43364.5416666655</v>
      </c>
      <c r="H497" s="60" t="str">
        <f>IF($M497=H$2,MAX(H$4:H496)+1,"")</f>
        <v/>
      </c>
      <c r="I497" s="60" t="str">
        <f>IF($M497=I$2,MAX(I$4:I496)+1,"")</f>
        <v/>
      </c>
      <c r="J497" s="60" t="str">
        <f>IF($M497=J$2,MAX(J$4:J496)+1,"")</f>
        <v/>
      </c>
      <c r="K497" s="60" t="str">
        <f>IF($M497=K$2,MAX(K$4:K496)+1,"")</f>
        <v/>
      </c>
      <c r="L497" s="206"/>
      <c r="M497" s="206"/>
      <c r="N497" s="209"/>
      <c r="O497" s="209"/>
      <c r="P497" s="209"/>
      <c r="Q497" s="209"/>
      <c r="R497" s="209"/>
      <c r="S497" s="209"/>
      <c r="T497" s="209"/>
      <c r="U497" s="150" t="str">
        <f t="shared" si="49"/>
        <v/>
      </c>
      <c r="V497" s="207"/>
      <c r="W497" s="215"/>
    </row>
    <row r="498" spans="1:23">
      <c r="A498" s="195">
        <v>495</v>
      </c>
      <c r="B498" s="8">
        <f t="shared" si="45"/>
        <v>43364</v>
      </c>
      <c r="C498" s="199">
        <f t="shared" si="46"/>
        <v>0.0416666666666667</v>
      </c>
      <c r="D498" s="7" t="str">
        <f t="shared" si="43"/>
        <v>白班</v>
      </c>
      <c r="E498" s="196" t="str">
        <f t="shared" si="44"/>
        <v>甲</v>
      </c>
      <c r="F498" s="196">
        <f>SUMPRODUCT((考核汇总!$A$4:$A$1185=质量日常跟踪表!B498)*(考核汇总!$B$4:$B$1185=质量日常跟踪表!D498),考核汇总!$C$4:$C$1185)</f>
        <v>1</v>
      </c>
      <c r="G498" s="198">
        <f t="shared" si="47"/>
        <v>43364.5833333321</v>
      </c>
      <c r="H498" s="60" t="str">
        <f>IF($M498=H$2,MAX(H$4:H497)+1,"")</f>
        <v/>
      </c>
      <c r="I498" s="60" t="str">
        <f>IF($M498=I$2,MAX(I$4:I497)+1,"")</f>
        <v/>
      </c>
      <c r="J498" s="60" t="str">
        <f>IF($M498=J$2,MAX(J$4:J497)+1,"")</f>
        <v/>
      </c>
      <c r="K498" s="60" t="str">
        <f>IF($M498=K$2,MAX(K$4:K497)+1,"")</f>
        <v/>
      </c>
      <c r="L498" s="206"/>
      <c r="M498" s="206"/>
      <c r="N498" s="209"/>
      <c r="O498" s="209"/>
      <c r="P498" s="209"/>
      <c r="Q498" s="209"/>
      <c r="R498" s="209"/>
      <c r="S498" s="209"/>
      <c r="T498" s="209"/>
      <c r="U498" s="150" t="str">
        <f t="shared" si="49"/>
        <v/>
      </c>
      <c r="V498" s="207"/>
      <c r="W498" s="215"/>
    </row>
    <row r="499" spans="1:23">
      <c r="A499" s="195">
        <v>496</v>
      </c>
      <c r="B499" s="8">
        <f t="shared" si="45"/>
        <v>43364</v>
      </c>
      <c r="C499" s="199">
        <f t="shared" si="46"/>
        <v>0.0416666666666667</v>
      </c>
      <c r="D499" s="7" t="str">
        <f t="shared" si="43"/>
        <v>白班</v>
      </c>
      <c r="E499" s="196" t="str">
        <f t="shared" si="44"/>
        <v>甲</v>
      </c>
      <c r="F499" s="196">
        <f>SUMPRODUCT((考核汇总!$A$4:$A$1185=质量日常跟踪表!B499)*(考核汇总!$B$4:$B$1185=质量日常跟踪表!D499),考核汇总!$C$4:$C$1185)</f>
        <v>1</v>
      </c>
      <c r="G499" s="198">
        <f t="shared" si="47"/>
        <v>43364.6249999988</v>
      </c>
      <c r="H499" s="60" t="str">
        <f>IF($M499=H$2,MAX(H$4:H498)+1,"")</f>
        <v/>
      </c>
      <c r="I499" s="60" t="str">
        <f>IF($M499=I$2,MAX(I$4:I498)+1,"")</f>
        <v/>
      </c>
      <c r="J499" s="60" t="str">
        <f>IF($M499=J$2,MAX(J$4:J498)+1,"")</f>
        <v/>
      </c>
      <c r="K499" s="60" t="str">
        <f>IF($M499=K$2,MAX(K$4:K498)+1,"")</f>
        <v/>
      </c>
      <c r="L499" s="206"/>
      <c r="M499" s="206"/>
      <c r="N499" s="209"/>
      <c r="O499" s="209"/>
      <c r="P499" s="209"/>
      <c r="Q499" s="209"/>
      <c r="R499" s="209"/>
      <c r="S499" s="209"/>
      <c r="T499" s="209"/>
      <c r="U499" s="150" t="str">
        <f t="shared" si="49"/>
        <v/>
      </c>
      <c r="V499" s="207"/>
      <c r="W499" s="215"/>
    </row>
    <row r="500" spans="1:23">
      <c r="A500" s="195">
        <v>497</v>
      </c>
      <c r="B500" s="8">
        <f t="shared" si="45"/>
        <v>43364</v>
      </c>
      <c r="C500" s="199">
        <f t="shared" si="46"/>
        <v>0.0416666666666667</v>
      </c>
      <c r="D500" s="7" t="str">
        <f t="shared" si="43"/>
        <v>中班</v>
      </c>
      <c r="E500" s="196" t="str">
        <f t="shared" si="44"/>
        <v>乙</v>
      </c>
      <c r="F500" s="196">
        <f>SUMPRODUCT((考核汇总!$A$4:$A$1185=质量日常跟踪表!B500)*(考核汇总!$B$4:$B$1185=质量日常跟踪表!D500),考核汇总!$C$4:$C$1185)</f>
        <v>2</v>
      </c>
      <c r="G500" s="198">
        <f t="shared" si="47"/>
        <v>43364.6666666655</v>
      </c>
      <c r="H500" s="60" t="str">
        <f>IF($M500=H$2,MAX(H$4:H499)+1,"")</f>
        <v/>
      </c>
      <c r="I500" s="60" t="str">
        <f>IF($M500=I$2,MAX(I$4:I499)+1,"")</f>
        <v/>
      </c>
      <c r="J500" s="60" t="str">
        <f>IF($M500=J$2,MAX(J$4:J499)+1,"")</f>
        <v/>
      </c>
      <c r="K500" s="60" t="str">
        <f>IF($M500=K$2,MAX(K$4:K499)+1,"")</f>
        <v/>
      </c>
      <c r="L500" s="206"/>
      <c r="M500" s="206"/>
      <c r="N500" s="209"/>
      <c r="O500" s="209"/>
      <c r="P500" s="209"/>
      <c r="Q500" s="209"/>
      <c r="R500" s="209"/>
      <c r="S500" s="209"/>
      <c r="T500" s="209"/>
      <c r="U500" s="150" t="str">
        <f t="shared" si="49"/>
        <v/>
      </c>
      <c r="V500" s="207"/>
      <c r="W500" s="215"/>
    </row>
    <row r="501" spans="1:23">
      <c r="A501" s="195">
        <v>498</v>
      </c>
      <c r="B501" s="8">
        <f t="shared" si="45"/>
        <v>43364</v>
      </c>
      <c r="C501" s="199">
        <f t="shared" si="46"/>
        <v>0.0416666666666667</v>
      </c>
      <c r="D501" s="7" t="str">
        <f t="shared" si="43"/>
        <v>中班</v>
      </c>
      <c r="E501" s="196" t="str">
        <f t="shared" si="44"/>
        <v>乙</v>
      </c>
      <c r="F501" s="196">
        <f>SUMPRODUCT((考核汇总!$A$4:$A$1185=质量日常跟踪表!B501)*(考核汇总!$B$4:$B$1185=质量日常跟踪表!D501),考核汇总!$C$4:$C$1185)</f>
        <v>2</v>
      </c>
      <c r="G501" s="198">
        <f t="shared" si="47"/>
        <v>43364.7083333321</v>
      </c>
      <c r="H501" s="60" t="str">
        <f>IF($M501=H$2,MAX(H$4:H500)+1,"")</f>
        <v/>
      </c>
      <c r="I501" s="60" t="str">
        <f>IF($M501=I$2,MAX(I$4:I500)+1,"")</f>
        <v/>
      </c>
      <c r="J501" s="60" t="str">
        <f>IF($M501=J$2,MAX(J$4:J500)+1,"")</f>
        <v/>
      </c>
      <c r="K501" s="60" t="str">
        <f>IF($M501=K$2,MAX(K$4:K500)+1,"")</f>
        <v/>
      </c>
      <c r="L501" s="206"/>
      <c r="M501" s="206"/>
      <c r="N501" s="209"/>
      <c r="O501" s="209"/>
      <c r="P501" s="209"/>
      <c r="Q501" s="209"/>
      <c r="R501" s="209"/>
      <c r="S501" s="209"/>
      <c r="T501" s="209"/>
      <c r="U501" s="150" t="str">
        <f t="shared" si="49"/>
        <v/>
      </c>
      <c r="V501" s="207"/>
      <c r="W501" s="215"/>
    </row>
    <row r="502" spans="1:23">
      <c r="A502" s="195">
        <v>499</v>
      </c>
      <c r="B502" s="8">
        <f t="shared" si="45"/>
        <v>43364</v>
      </c>
      <c r="C502" s="199">
        <f t="shared" si="46"/>
        <v>0.0416666666666667</v>
      </c>
      <c r="D502" s="7" t="str">
        <f t="shared" si="43"/>
        <v>中班</v>
      </c>
      <c r="E502" s="196" t="str">
        <f t="shared" si="44"/>
        <v>乙</v>
      </c>
      <c r="F502" s="196">
        <f>SUMPRODUCT((考核汇总!$A$4:$A$1185=质量日常跟踪表!B502)*(考核汇总!$B$4:$B$1185=质量日常跟踪表!D502),考核汇总!$C$4:$C$1185)</f>
        <v>2</v>
      </c>
      <c r="G502" s="198">
        <f t="shared" si="47"/>
        <v>43364.7499999988</v>
      </c>
      <c r="H502" s="60" t="str">
        <f>IF($M502=H$2,MAX(H$4:H501)+1,"")</f>
        <v/>
      </c>
      <c r="I502" s="60" t="str">
        <f>IF($M502=I$2,MAX(I$4:I501)+1,"")</f>
        <v/>
      </c>
      <c r="J502" s="60" t="str">
        <f>IF($M502=J$2,MAX(J$4:J501)+1,"")</f>
        <v/>
      </c>
      <c r="K502" s="60" t="str">
        <f>IF($M502=K$2,MAX(K$4:K501)+1,"")</f>
        <v/>
      </c>
      <c r="L502" s="206"/>
      <c r="M502" s="206"/>
      <c r="N502" s="209"/>
      <c r="O502" s="209"/>
      <c r="P502" s="209"/>
      <c r="Q502" s="209"/>
      <c r="R502" s="209"/>
      <c r="S502" s="209"/>
      <c r="T502" s="209"/>
      <c r="U502" s="150" t="str">
        <f t="shared" si="49"/>
        <v/>
      </c>
      <c r="V502" s="207"/>
      <c r="W502" s="215"/>
    </row>
    <row r="503" spans="1:23">
      <c r="A503" s="195">
        <v>500</v>
      </c>
      <c r="B503" s="8">
        <f t="shared" si="45"/>
        <v>43364</v>
      </c>
      <c r="C503" s="199">
        <f t="shared" si="46"/>
        <v>0.0416666666666667</v>
      </c>
      <c r="D503" s="7" t="str">
        <f t="shared" si="43"/>
        <v>中班</v>
      </c>
      <c r="E503" s="196" t="str">
        <f t="shared" si="44"/>
        <v>乙</v>
      </c>
      <c r="F503" s="196">
        <f>SUMPRODUCT((考核汇总!$A$4:$A$1185=质量日常跟踪表!B503)*(考核汇总!$B$4:$B$1185=质量日常跟踪表!D503),考核汇总!$C$4:$C$1185)</f>
        <v>2</v>
      </c>
      <c r="G503" s="198">
        <f t="shared" si="47"/>
        <v>43364.7916666655</v>
      </c>
      <c r="H503" s="60" t="str">
        <f>IF($M503=H$2,MAX(H$4:H502)+1,"")</f>
        <v/>
      </c>
      <c r="I503" s="60" t="str">
        <f>IF($M503=I$2,MAX(I$4:I502)+1,"")</f>
        <v/>
      </c>
      <c r="J503" s="60" t="str">
        <f>IF($M503=J$2,MAX(J$4:J502)+1,"")</f>
        <v/>
      </c>
      <c r="K503" s="60" t="str">
        <f>IF($M503=K$2,MAX(K$4:K502)+1,"")</f>
        <v/>
      </c>
      <c r="L503" s="206"/>
      <c r="M503" s="206"/>
      <c r="N503" s="209"/>
      <c r="O503" s="209"/>
      <c r="P503" s="209"/>
      <c r="Q503" s="209"/>
      <c r="R503" s="209"/>
      <c r="S503" s="209"/>
      <c r="T503" s="209"/>
      <c r="U503" s="150" t="str">
        <f t="shared" si="49"/>
        <v/>
      </c>
      <c r="V503" s="207"/>
      <c r="W503" s="215"/>
    </row>
    <row r="504" spans="1:23">
      <c r="A504" s="195">
        <v>501</v>
      </c>
      <c r="B504" s="8">
        <f t="shared" si="45"/>
        <v>43364</v>
      </c>
      <c r="C504" s="199">
        <f t="shared" si="46"/>
        <v>0.0416666666666667</v>
      </c>
      <c r="D504" s="7" t="str">
        <f t="shared" si="43"/>
        <v>中班</v>
      </c>
      <c r="E504" s="196" t="str">
        <f t="shared" si="44"/>
        <v>乙</v>
      </c>
      <c r="F504" s="196">
        <f>SUMPRODUCT((考核汇总!$A$4:$A$1185=质量日常跟踪表!B504)*(考核汇总!$B$4:$B$1185=质量日常跟踪表!D504),考核汇总!$C$4:$C$1185)</f>
        <v>2</v>
      </c>
      <c r="G504" s="198">
        <f t="shared" si="47"/>
        <v>43364.8333333321</v>
      </c>
      <c r="H504" s="60" t="str">
        <f>IF($M504=H$2,MAX(H$4:H503)+1,"")</f>
        <v/>
      </c>
      <c r="I504" s="60" t="str">
        <f>IF($M504=I$2,MAX(I$4:I503)+1,"")</f>
        <v/>
      </c>
      <c r="J504" s="60" t="str">
        <f>IF($M504=J$2,MAX(J$4:J503)+1,"")</f>
        <v/>
      </c>
      <c r="K504" s="60" t="str">
        <f>IF($M504=K$2,MAX(K$4:K503)+1,"")</f>
        <v/>
      </c>
      <c r="L504" s="206"/>
      <c r="M504" s="206"/>
      <c r="N504" s="209"/>
      <c r="O504" s="209"/>
      <c r="P504" s="209"/>
      <c r="Q504" s="209"/>
      <c r="R504" s="209"/>
      <c r="S504" s="209"/>
      <c r="T504" s="209"/>
      <c r="U504" s="150" t="str">
        <f t="shared" si="49"/>
        <v/>
      </c>
      <c r="V504" s="207"/>
      <c r="W504" s="215"/>
    </row>
    <row r="505" spans="1:23">
      <c r="A505" s="195">
        <v>502</v>
      </c>
      <c r="B505" s="8">
        <f t="shared" si="45"/>
        <v>43364</v>
      </c>
      <c r="C505" s="199">
        <f t="shared" si="46"/>
        <v>0.0416666666666667</v>
      </c>
      <c r="D505" s="7" t="str">
        <f t="shared" si="43"/>
        <v>中班</v>
      </c>
      <c r="E505" s="196" t="str">
        <f t="shared" si="44"/>
        <v>乙</v>
      </c>
      <c r="F505" s="196">
        <f>SUMPRODUCT((考核汇总!$A$4:$A$1185=质量日常跟踪表!B505)*(考核汇总!$B$4:$B$1185=质量日常跟踪表!D505),考核汇总!$C$4:$C$1185)</f>
        <v>2</v>
      </c>
      <c r="G505" s="198">
        <f t="shared" si="47"/>
        <v>43364.8749999988</v>
      </c>
      <c r="H505" s="60" t="str">
        <f>IF($M505=H$2,MAX(H$4:H504)+1,"")</f>
        <v/>
      </c>
      <c r="I505" s="60" t="str">
        <f>IF($M505=I$2,MAX(I$4:I504)+1,"")</f>
        <v/>
      </c>
      <c r="J505" s="60" t="str">
        <f>IF($M505=J$2,MAX(J$4:J504)+1,"")</f>
        <v/>
      </c>
      <c r="K505" s="60" t="str">
        <f>IF($M505=K$2,MAX(K$4:K504)+1,"")</f>
        <v/>
      </c>
      <c r="L505" s="206"/>
      <c r="M505" s="206"/>
      <c r="N505" s="209"/>
      <c r="O505" s="209"/>
      <c r="P505" s="209"/>
      <c r="Q505" s="209"/>
      <c r="R505" s="209"/>
      <c r="S505" s="209"/>
      <c r="T505" s="209"/>
      <c r="U505" s="150" t="str">
        <f t="shared" si="49"/>
        <v/>
      </c>
      <c r="V505" s="207"/>
      <c r="W505" s="215"/>
    </row>
    <row r="506" spans="1:23">
      <c r="A506" s="195">
        <v>503</v>
      </c>
      <c r="B506" s="8">
        <f t="shared" si="45"/>
        <v>43364</v>
      </c>
      <c r="C506" s="199">
        <f t="shared" si="46"/>
        <v>0.0416666666666667</v>
      </c>
      <c r="D506" s="7" t="str">
        <f t="shared" si="43"/>
        <v>中班</v>
      </c>
      <c r="E506" s="196" t="str">
        <f t="shared" si="44"/>
        <v>乙</v>
      </c>
      <c r="F506" s="196">
        <f>SUMPRODUCT((考核汇总!$A$4:$A$1185=质量日常跟踪表!B506)*(考核汇总!$B$4:$B$1185=质量日常跟踪表!D506),考核汇总!$C$4:$C$1185)</f>
        <v>2</v>
      </c>
      <c r="G506" s="198">
        <f t="shared" si="47"/>
        <v>43364.9166666654</v>
      </c>
      <c r="H506" s="60" t="str">
        <f>IF($M506=H$2,MAX(H$4:H505)+1,"")</f>
        <v/>
      </c>
      <c r="I506" s="60" t="str">
        <f>IF($M506=I$2,MAX(I$4:I505)+1,"")</f>
        <v/>
      </c>
      <c r="J506" s="60" t="str">
        <f>IF($M506=J$2,MAX(J$4:J505)+1,"")</f>
        <v/>
      </c>
      <c r="K506" s="60" t="str">
        <f>IF($M506=K$2,MAX(K$4:K505)+1,"")</f>
        <v/>
      </c>
      <c r="L506" s="206"/>
      <c r="M506" s="206"/>
      <c r="N506" s="209"/>
      <c r="O506" s="209"/>
      <c r="P506" s="209"/>
      <c r="Q506" s="209"/>
      <c r="R506" s="209"/>
      <c r="S506" s="209"/>
      <c r="T506" s="209"/>
      <c r="U506" s="150" t="str">
        <f t="shared" si="49"/>
        <v/>
      </c>
      <c r="V506" s="207"/>
      <c r="W506" s="215"/>
    </row>
    <row r="507" spans="1:23">
      <c r="A507" s="195">
        <v>504</v>
      </c>
      <c r="B507" s="8">
        <f t="shared" si="45"/>
        <v>43364</v>
      </c>
      <c r="C507" s="199">
        <f t="shared" si="46"/>
        <v>0.0416666666666667</v>
      </c>
      <c r="D507" s="7" t="str">
        <f t="shared" si="43"/>
        <v>中班</v>
      </c>
      <c r="E507" s="196" t="str">
        <f t="shared" si="44"/>
        <v>乙</v>
      </c>
      <c r="F507" s="196">
        <f>SUMPRODUCT((考核汇总!$A$4:$A$1185=质量日常跟踪表!B507)*(考核汇总!$B$4:$B$1185=质量日常跟踪表!D507),考核汇总!$C$4:$C$1185)</f>
        <v>2</v>
      </c>
      <c r="G507" s="198">
        <f t="shared" si="47"/>
        <v>43364.9583333321</v>
      </c>
      <c r="H507" s="60" t="str">
        <f>IF($M507=H$2,MAX(H$4:H506)+1,"")</f>
        <v/>
      </c>
      <c r="I507" s="60" t="str">
        <f>IF($M507=I$2,MAX(I$4:I506)+1,"")</f>
        <v/>
      </c>
      <c r="J507" s="60" t="str">
        <f>IF($M507=J$2,MAX(J$4:J506)+1,"")</f>
        <v/>
      </c>
      <c r="K507" s="60" t="str">
        <f>IF($M507=K$2,MAX(K$4:K506)+1,"")</f>
        <v/>
      </c>
      <c r="L507" s="206"/>
      <c r="M507" s="206"/>
      <c r="N507" s="209"/>
      <c r="O507" s="209"/>
      <c r="P507" s="209"/>
      <c r="Q507" s="209"/>
      <c r="R507" s="209"/>
      <c r="S507" s="209"/>
      <c r="T507" s="209"/>
      <c r="U507" s="150" t="str">
        <f t="shared" si="49"/>
        <v/>
      </c>
      <c r="V507" s="207"/>
      <c r="W507" s="215"/>
    </row>
    <row r="508" spans="1:23">
      <c r="A508" s="195">
        <v>505</v>
      </c>
      <c r="B508" s="8">
        <f t="shared" si="45"/>
        <v>43365</v>
      </c>
      <c r="C508" s="199">
        <f t="shared" si="46"/>
        <v>0.0416666666666667</v>
      </c>
      <c r="D508" s="7" t="str">
        <f t="shared" si="43"/>
        <v>夜班</v>
      </c>
      <c r="E508" s="196" t="str">
        <f t="shared" si="44"/>
        <v>丙</v>
      </c>
      <c r="F508" s="196">
        <f>SUMPRODUCT((考核汇总!$A$4:$A$1185=质量日常跟踪表!B508)*(考核汇总!$B$4:$B$1185=质量日常跟踪表!D508),考核汇总!$C$4:$C$1185)</f>
        <v>3</v>
      </c>
      <c r="G508" s="198">
        <f t="shared" si="47"/>
        <v>43364.9999999988</v>
      </c>
      <c r="H508" s="60" t="str">
        <f>IF($M508=H$2,MAX(H$4:H507)+1,"")</f>
        <v/>
      </c>
      <c r="I508" s="60" t="str">
        <f>IF($M508=I$2,MAX(I$4:I507)+1,"")</f>
        <v/>
      </c>
      <c r="J508" s="60" t="str">
        <f>IF($M508=J$2,MAX(J$4:J507)+1,"")</f>
        <v/>
      </c>
      <c r="K508" s="60" t="str">
        <f>IF($M508=K$2,MAX(K$4:K507)+1,"")</f>
        <v/>
      </c>
      <c r="L508" s="206"/>
      <c r="M508" s="206"/>
      <c r="N508" s="209"/>
      <c r="O508" s="209"/>
      <c r="P508" s="209"/>
      <c r="Q508" s="209"/>
      <c r="R508" s="209"/>
      <c r="S508" s="209"/>
      <c r="T508" s="209"/>
      <c r="U508" s="150" t="str">
        <f t="shared" si="49"/>
        <v/>
      </c>
      <c r="V508" s="207"/>
      <c r="W508" s="215"/>
    </row>
    <row r="509" spans="1:23">
      <c r="A509" s="195">
        <v>506</v>
      </c>
      <c r="B509" s="8">
        <f t="shared" si="45"/>
        <v>43365</v>
      </c>
      <c r="C509" s="199">
        <f t="shared" si="46"/>
        <v>0.0416666666666667</v>
      </c>
      <c r="D509" s="7" t="str">
        <f t="shared" si="43"/>
        <v>夜班</v>
      </c>
      <c r="E509" s="196" t="str">
        <f t="shared" si="44"/>
        <v>丙</v>
      </c>
      <c r="F509" s="196">
        <f>SUMPRODUCT((考核汇总!$A$4:$A$1185=质量日常跟踪表!B509)*(考核汇总!$B$4:$B$1185=质量日常跟踪表!D509),考核汇总!$C$4:$C$1185)</f>
        <v>3</v>
      </c>
      <c r="G509" s="198">
        <f t="shared" si="47"/>
        <v>43365.0416666654</v>
      </c>
      <c r="H509" s="60" t="str">
        <f>IF($M509=H$2,MAX(H$4:H508)+1,"")</f>
        <v/>
      </c>
      <c r="I509" s="60" t="str">
        <f>IF($M509=I$2,MAX(I$4:I508)+1,"")</f>
        <v/>
      </c>
      <c r="J509" s="60" t="str">
        <f>IF($M509=J$2,MAX(J$4:J508)+1,"")</f>
        <v/>
      </c>
      <c r="K509" s="60" t="str">
        <f>IF($M509=K$2,MAX(K$4:K508)+1,"")</f>
        <v/>
      </c>
      <c r="L509" s="206"/>
      <c r="M509" s="206"/>
      <c r="N509" s="209"/>
      <c r="O509" s="209"/>
      <c r="P509" s="209"/>
      <c r="Q509" s="209"/>
      <c r="R509" s="209"/>
      <c r="S509" s="209"/>
      <c r="T509" s="209"/>
      <c r="U509" s="150" t="str">
        <f t="shared" si="49"/>
        <v/>
      </c>
      <c r="V509" s="207"/>
      <c r="W509" s="215"/>
    </row>
    <row r="510" spans="1:23">
      <c r="A510" s="195">
        <v>507</v>
      </c>
      <c r="B510" s="8">
        <f t="shared" si="45"/>
        <v>43365</v>
      </c>
      <c r="C510" s="199">
        <f t="shared" si="46"/>
        <v>0.0416666666666667</v>
      </c>
      <c r="D510" s="7" t="str">
        <f t="shared" si="43"/>
        <v>夜班</v>
      </c>
      <c r="E510" s="196" t="str">
        <f t="shared" si="44"/>
        <v>丙</v>
      </c>
      <c r="F510" s="196">
        <f>SUMPRODUCT((考核汇总!$A$4:$A$1185=质量日常跟踪表!B510)*(考核汇总!$B$4:$B$1185=质量日常跟踪表!D510),考核汇总!$C$4:$C$1185)</f>
        <v>3</v>
      </c>
      <c r="G510" s="198">
        <f t="shared" si="47"/>
        <v>43365.0833333321</v>
      </c>
      <c r="H510" s="60" t="str">
        <f>IF($M510=H$2,MAX(H$4:H509)+1,"")</f>
        <v/>
      </c>
      <c r="I510" s="60" t="str">
        <f>IF($M510=I$2,MAX(I$4:I509)+1,"")</f>
        <v/>
      </c>
      <c r="J510" s="60" t="str">
        <f>IF($M510=J$2,MAX(J$4:J509)+1,"")</f>
        <v/>
      </c>
      <c r="K510" s="60" t="str">
        <f>IF($M510=K$2,MAX(K$4:K509)+1,"")</f>
        <v/>
      </c>
      <c r="L510" s="206"/>
      <c r="M510" s="206"/>
      <c r="N510" s="209"/>
      <c r="O510" s="209"/>
      <c r="P510" s="209"/>
      <c r="Q510" s="209"/>
      <c r="R510" s="209"/>
      <c r="S510" s="209"/>
      <c r="T510" s="209"/>
      <c r="U510" s="150" t="str">
        <f t="shared" si="49"/>
        <v/>
      </c>
      <c r="V510" s="207"/>
      <c r="W510" s="215"/>
    </row>
    <row r="511" spans="1:23">
      <c r="A511" s="195">
        <v>508</v>
      </c>
      <c r="B511" s="8">
        <f t="shared" si="45"/>
        <v>43365</v>
      </c>
      <c r="C511" s="199">
        <f t="shared" si="46"/>
        <v>0.0416666666666667</v>
      </c>
      <c r="D511" s="7" t="str">
        <f t="shared" si="43"/>
        <v>夜班</v>
      </c>
      <c r="E511" s="196" t="str">
        <f t="shared" si="44"/>
        <v>丙</v>
      </c>
      <c r="F511" s="196">
        <f>SUMPRODUCT((考核汇总!$A$4:$A$1185=质量日常跟踪表!B511)*(考核汇总!$B$4:$B$1185=质量日常跟踪表!D511),考核汇总!$C$4:$C$1185)</f>
        <v>3</v>
      </c>
      <c r="G511" s="198">
        <f t="shared" si="47"/>
        <v>43365.1249999988</v>
      </c>
      <c r="H511" s="60" t="str">
        <f>IF($M511=H$2,MAX(H$4:H510)+1,"")</f>
        <v/>
      </c>
      <c r="I511" s="60" t="str">
        <f>IF($M511=I$2,MAX(I$4:I510)+1,"")</f>
        <v/>
      </c>
      <c r="J511" s="60" t="str">
        <f>IF($M511=J$2,MAX(J$4:J510)+1,"")</f>
        <v/>
      </c>
      <c r="K511" s="60" t="str">
        <f>IF($M511=K$2,MAX(K$4:K510)+1,"")</f>
        <v/>
      </c>
      <c r="L511" s="206"/>
      <c r="M511" s="206"/>
      <c r="N511" s="209"/>
      <c r="O511" s="209"/>
      <c r="P511" s="209"/>
      <c r="Q511" s="209"/>
      <c r="R511" s="209"/>
      <c r="S511" s="209"/>
      <c r="T511" s="209"/>
      <c r="U511" s="150" t="str">
        <f t="shared" si="49"/>
        <v/>
      </c>
      <c r="V511" s="207"/>
      <c r="W511" s="215"/>
    </row>
    <row r="512" spans="1:23">
      <c r="A512" s="195">
        <v>509</v>
      </c>
      <c r="B512" s="8">
        <f t="shared" si="45"/>
        <v>43365</v>
      </c>
      <c r="C512" s="199">
        <f t="shared" si="46"/>
        <v>0.0416666666666667</v>
      </c>
      <c r="D512" s="7" t="str">
        <f t="shared" si="43"/>
        <v>夜班</v>
      </c>
      <c r="E512" s="196" t="str">
        <f t="shared" si="44"/>
        <v>丙</v>
      </c>
      <c r="F512" s="196">
        <f>SUMPRODUCT((考核汇总!$A$4:$A$1185=质量日常跟踪表!B512)*(考核汇总!$B$4:$B$1185=质量日常跟踪表!D512),考核汇总!$C$4:$C$1185)</f>
        <v>3</v>
      </c>
      <c r="G512" s="198">
        <f t="shared" si="47"/>
        <v>43365.1666666654</v>
      </c>
      <c r="H512" s="60" t="str">
        <f>IF($M512=H$2,MAX(H$4:H511)+1,"")</f>
        <v/>
      </c>
      <c r="I512" s="60" t="str">
        <f>IF($M512=I$2,MAX(I$4:I511)+1,"")</f>
        <v/>
      </c>
      <c r="J512" s="60" t="str">
        <f>IF($M512=J$2,MAX(J$4:J511)+1,"")</f>
        <v/>
      </c>
      <c r="K512" s="60" t="str">
        <f>IF($M512=K$2,MAX(K$4:K511)+1,"")</f>
        <v/>
      </c>
      <c r="L512" s="206"/>
      <c r="M512" s="206"/>
      <c r="N512" s="209"/>
      <c r="O512" s="209"/>
      <c r="P512" s="209"/>
      <c r="Q512" s="209"/>
      <c r="R512" s="209"/>
      <c r="S512" s="209"/>
      <c r="T512" s="209"/>
      <c r="U512" s="150" t="str">
        <f t="shared" si="49"/>
        <v/>
      </c>
      <c r="V512" s="207"/>
      <c r="W512" s="215"/>
    </row>
    <row r="513" spans="1:23">
      <c r="A513" s="195">
        <v>510</v>
      </c>
      <c r="B513" s="8">
        <f t="shared" si="45"/>
        <v>43365</v>
      </c>
      <c r="C513" s="199">
        <f t="shared" si="46"/>
        <v>0.0416666666666667</v>
      </c>
      <c r="D513" s="7" t="str">
        <f t="shared" si="43"/>
        <v>夜班</v>
      </c>
      <c r="E513" s="196" t="str">
        <f t="shared" si="44"/>
        <v>丙</v>
      </c>
      <c r="F513" s="196">
        <f>SUMPRODUCT((考核汇总!$A$4:$A$1185=质量日常跟踪表!B513)*(考核汇总!$B$4:$B$1185=质量日常跟踪表!D513),考核汇总!$C$4:$C$1185)</f>
        <v>3</v>
      </c>
      <c r="G513" s="198">
        <f t="shared" si="47"/>
        <v>43365.2083333321</v>
      </c>
      <c r="H513" s="60" t="str">
        <f>IF($M513=H$2,MAX(H$4:H512)+1,"")</f>
        <v/>
      </c>
      <c r="I513" s="60" t="str">
        <f>IF($M513=I$2,MAX(I$4:I512)+1,"")</f>
        <v/>
      </c>
      <c r="J513" s="60" t="str">
        <f>IF($M513=J$2,MAX(J$4:J512)+1,"")</f>
        <v/>
      </c>
      <c r="K513" s="60" t="str">
        <f>IF($M513=K$2,MAX(K$4:K512)+1,"")</f>
        <v/>
      </c>
      <c r="L513" s="206"/>
      <c r="M513" s="206"/>
      <c r="N513" s="209"/>
      <c r="O513" s="209"/>
      <c r="P513" s="209"/>
      <c r="Q513" s="209"/>
      <c r="R513" s="209"/>
      <c r="S513" s="209"/>
      <c r="T513" s="209"/>
      <c r="U513" s="150" t="str">
        <f t="shared" si="49"/>
        <v/>
      </c>
      <c r="V513" s="207"/>
      <c r="W513" s="215"/>
    </row>
    <row r="514" spans="1:23">
      <c r="A514" s="195">
        <v>511</v>
      </c>
      <c r="B514" s="8">
        <f t="shared" si="45"/>
        <v>43365</v>
      </c>
      <c r="C514" s="199">
        <f t="shared" si="46"/>
        <v>0.0416666666666667</v>
      </c>
      <c r="D514" s="7" t="str">
        <f t="shared" si="43"/>
        <v>夜班</v>
      </c>
      <c r="E514" s="196" t="str">
        <f t="shared" si="44"/>
        <v>丙</v>
      </c>
      <c r="F514" s="196">
        <f>SUMPRODUCT((考核汇总!$A$4:$A$1185=质量日常跟踪表!B514)*(考核汇总!$B$4:$B$1185=质量日常跟踪表!D514),考核汇总!$C$4:$C$1185)</f>
        <v>3</v>
      </c>
      <c r="G514" s="198">
        <f t="shared" si="47"/>
        <v>43365.2499999988</v>
      </c>
      <c r="H514" s="60" t="str">
        <f>IF($M514=H$2,MAX(H$4:H513)+1,"")</f>
        <v/>
      </c>
      <c r="I514" s="60" t="str">
        <f>IF($M514=I$2,MAX(I$4:I513)+1,"")</f>
        <v/>
      </c>
      <c r="J514" s="60" t="str">
        <f>IF($M514=J$2,MAX(J$4:J513)+1,"")</f>
        <v/>
      </c>
      <c r="K514" s="60" t="str">
        <f>IF($M514=K$2,MAX(K$4:K513)+1,"")</f>
        <v/>
      </c>
      <c r="L514" s="206"/>
      <c r="M514" s="206"/>
      <c r="N514" s="209"/>
      <c r="O514" s="209"/>
      <c r="P514" s="209"/>
      <c r="Q514" s="209"/>
      <c r="R514" s="209"/>
      <c r="S514" s="209"/>
      <c r="T514" s="209"/>
      <c r="U514" s="150" t="str">
        <f t="shared" si="49"/>
        <v/>
      </c>
      <c r="V514" s="207"/>
      <c r="W514" s="215"/>
    </row>
    <row r="515" spans="1:23">
      <c r="A515" s="195">
        <v>512</v>
      </c>
      <c r="B515" s="8">
        <f t="shared" si="45"/>
        <v>43365</v>
      </c>
      <c r="C515" s="199">
        <f t="shared" si="46"/>
        <v>0.0416666666666667</v>
      </c>
      <c r="D515" s="7" t="str">
        <f t="shared" si="43"/>
        <v>夜班</v>
      </c>
      <c r="E515" s="196" t="str">
        <f t="shared" si="44"/>
        <v>丙</v>
      </c>
      <c r="F515" s="196">
        <f>SUMPRODUCT((考核汇总!$A$4:$A$1185=质量日常跟踪表!B515)*(考核汇总!$B$4:$B$1185=质量日常跟踪表!D515),考核汇总!$C$4:$C$1185)</f>
        <v>3</v>
      </c>
      <c r="G515" s="198">
        <f t="shared" si="47"/>
        <v>43365.2916666654</v>
      </c>
      <c r="H515" s="60" t="str">
        <f>IF($M515=H$2,MAX(H$4:H514)+1,"")</f>
        <v/>
      </c>
      <c r="I515" s="60" t="str">
        <f>IF($M515=I$2,MAX(I$4:I514)+1,"")</f>
        <v/>
      </c>
      <c r="J515" s="60" t="str">
        <f>IF($M515=J$2,MAX(J$4:J514)+1,"")</f>
        <v/>
      </c>
      <c r="K515" s="60" t="str">
        <f>IF($M515=K$2,MAX(K$4:K514)+1,"")</f>
        <v/>
      </c>
      <c r="L515" s="206"/>
      <c r="M515" s="206"/>
      <c r="N515" s="209"/>
      <c r="O515" s="209"/>
      <c r="P515" s="209"/>
      <c r="Q515" s="209"/>
      <c r="R515" s="209"/>
      <c r="S515" s="209"/>
      <c r="T515" s="209"/>
      <c r="U515" s="150" t="str">
        <f t="shared" si="49"/>
        <v/>
      </c>
      <c r="V515" s="207"/>
      <c r="W515" s="215"/>
    </row>
    <row r="516" spans="1:23">
      <c r="A516" s="195">
        <v>513</v>
      </c>
      <c r="B516" s="8">
        <f t="shared" si="45"/>
        <v>43365</v>
      </c>
      <c r="C516" s="199">
        <f t="shared" si="46"/>
        <v>0.0416666666666667</v>
      </c>
      <c r="D516" s="7" t="str">
        <f t="shared" ref="D516:D579" si="50">IF(HOUR(G516)&lt;8,"夜班",IF(HOUR(G516)&lt;16,"白班",IF(HOUR(G516)&lt;24,"中班",0)))</f>
        <v>白班</v>
      </c>
      <c r="E516" s="196" t="str">
        <f t="shared" ref="E516:E579" si="51">IF(F516=1,"甲",IF(F516=2,"乙",IF(F516=3,"丙",IF(F516=4,"丁",""))))</f>
        <v>丁</v>
      </c>
      <c r="F516" s="196">
        <f>SUMPRODUCT((考核汇总!$A$4:$A$1185=质量日常跟踪表!B516)*(考核汇总!$B$4:$B$1185=质量日常跟踪表!D516),考核汇总!$C$4:$C$1185)</f>
        <v>4</v>
      </c>
      <c r="G516" s="198">
        <f t="shared" si="47"/>
        <v>43365.3333333321</v>
      </c>
      <c r="H516" s="60" t="str">
        <f>IF($M516=H$2,MAX(H$4:H515)+1,"")</f>
        <v/>
      </c>
      <c r="I516" s="60" t="str">
        <f>IF($M516=I$2,MAX(I$4:I515)+1,"")</f>
        <v/>
      </c>
      <c r="J516" s="60" t="str">
        <f>IF($M516=J$2,MAX(J$4:J515)+1,"")</f>
        <v/>
      </c>
      <c r="K516" s="60" t="str">
        <f>IF($M516=K$2,MAX(K$4:K515)+1,"")</f>
        <v/>
      </c>
      <c r="L516" s="206"/>
      <c r="M516" s="206"/>
      <c r="N516" s="209"/>
      <c r="O516" s="209"/>
      <c r="P516" s="209"/>
      <c r="Q516" s="209"/>
      <c r="R516" s="209"/>
      <c r="S516" s="209"/>
      <c r="T516" s="209"/>
      <c r="U516" s="150" t="str">
        <f t="shared" si="49"/>
        <v/>
      </c>
      <c r="V516" s="207"/>
      <c r="W516" s="215"/>
    </row>
    <row r="517" spans="1:23">
      <c r="A517" s="195">
        <v>514</v>
      </c>
      <c r="B517" s="8">
        <f t="shared" ref="B517:B580" si="52">IF(D517=D516,B516,IF(D517="夜班",B516+1,B516))</f>
        <v>43365</v>
      </c>
      <c r="C517" s="199">
        <f t="shared" ref="C517:C580" si="53">C516</f>
        <v>0.0416666666666667</v>
      </c>
      <c r="D517" s="7" t="str">
        <f t="shared" si="50"/>
        <v>白班</v>
      </c>
      <c r="E517" s="196" t="str">
        <f t="shared" si="51"/>
        <v>丁</v>
      </c>
      <c r="F517" s="196">
        <f>SUMPRODUCT((考核汇总!$A$4:$A$1185=质量日常跟踪表!B517)*(考核汇总!$B$4:$B$1185=质量日常跟踪表!D517),考核汇总!$C$4:$C$1185)</f>
        <v>4</v>
      </c>
      <c r="G517" s="198">
        <f t="shared" ref="G517:G580" si="54">G516+C516</f>
        <v>43365.3749999988</v>
      </c>
      <c r="H517" s="60" t="str">
        <f>IF($M517=H$2,MAX(H$4:H516)+1,"")</f>
        <v/>
      </c>
      <c r="I517" s="60" t="str">
        <f>IF($M517=I$2,MAX(I$4:I516)+1,"")</f>
        <v/>
      </c>
      <c r="J517" s="60" t="str">
        <f>IF($M517=J$2,MAX(J$4:J516)+1,"")</f>
        <v/>
      </c>
      <c r="K517" s="60" t="str">
        <f>IF($M517=K$2,MAX(K$4:K516)+1,"")</f>
        <v/>
      </c>
      <c r="L517" s="206"/>
      <c r="M517" s="206"/>
      <c r="N517" s="209"/>
      <c r="O517" s="209"/>
      <c r="P517" s="209"/>
      <c r="Q517" s="209"/>
      <c r="R517" s="209"/>
      <c r="S517" s="209"/>
      <c r="T517" s="209"/>
      <c r="U517" s="150" t="str">
        <f t="shared" si="49"/>
        <v/>
      </c>
      <c r="V517" s="207"/>
      <c r="W517" s="215"/>
    </row>
    <row r="518" spans="1:23">
      <c r="A518" s="195">
        <v>515</v>
      </c>
      <c r="B518" s="8">
        <f t="shared" si="52"/>
        <v>43365</v>
      </c>
      <c r="C518" s="199">
        <f t="shared" si="53"/>
        <v>0.0416666666666667</v>
      </c>
      <c r="D518" s="7" t="str">
        <f t="shared" si="50"/>
        <v>白班</v>
      </c>
      <c r="E518" s="196" t="str">
        <f t="shared" si="51"/>
        <v>丁</v>
      </c>
      <c r="F518" s="196">
        <f>SUMPRODUCT((考核汇总!$A$4:$A$1185=质量日常跟踪表!B518)*(考核汇总!$B$4:$B$1185=质量日常跟踪表!D518),考核汇总!$C$4:$C$1185)</f>
        <v>4</v>
      </c>
      <c r="G518" s="198">
        <f t="shared" si="54"/>
        <v>43365.4166666654</v>
      </c>
      <c r="H518" s="60" t="str">
        <f>IF($M518=H$2,MAX(H$4:H517)+1,"")</f>
        <v/>
      </c>
      <c r="I518" s="60" t="str">
        <f>IF($M518=I$2,MAX(I$4:I517)+1,"")</f>
        <v/>
      </c>
      <c r="J518" s="60" t="str">
        <f>IF($M518=J$2,MAX(J$4:J517)+1,"")</f>
        <v/>
      </c>
      <c r="K518" s="60" t="str">
        <f>IF($M518=K$2,MAX(K$4:K517)+1,"")</f>
        <v/>
      </c>
      <c r="L518" s="206"/>
      <c r="M518" s="206"/>
      <c r="N518" s="209"/>
      <c r="O518" s="209"/>
      <c r="P518" s="209"/>
      <c r="Q518" s="209"/>
      <c r="R518" s="209"/>
      <c r="S518" s="209"/>
      <c r="T518" s="209"/>
      <c r="U518" s="150" t="str">
        <f t="shared" si="49"/>
        <v/>
      </c>
      <c r="V518" s="207"/>
      <c r="W518" s="215"/>
    </row>
    <row r="519" spans="1:23">
      <c r="A519" s="195">
        <v>516</v>
      </c>
      <c r="B519" s="8">
        <f t="shared" si="52"/>
        <v>43365</v>
      </c>
      <c r="C519" s="199">
        <f t="shared" si="53"/>
        <v>0.0416666666666667</v>
      </c>
      <c r="D519" s="7" t="str">
        <f t="shared" si="50"/>
        <v>白班</v>
      </c>
      <c r="E519" s="196" t="str">
        <f t="shared" si="51"/>
        <v>丁</v>
      </c>
      <c r="F519" s="196">
        <f>SUMPRODUCT((考核汇总!$A$4:$A$1185=质量日常跟踪表!B519)*(考核汇总!$B$4:$B$1185=质量日常跟踪表!D519),考核汇总!$C$4:$C$1185)</f>
        <v>4</v>
      </c>
      <c r="G519" s="198">
        <f t="shared" si="54"/>
        <v>43365.4583333321</v>
      </c>
      <c r="H519" s="60" t="str">
        <f>IF($M519=H$2,MAX(H$4:H518)+1,"")</f>
        <v/>
      </c>
      <c r="I519" s="60" t="str">
        <f>IF($M519=I$2,MAX(I$4:I518)+1,"")</f>
        <v/>
      </c>
      <c r="J519" s="60" t="str">
        <f>IF($M519=J$2,MAX(J$4:J518)+1,"")</f>
        <v/>
      </c>
      <c r="K519" s="60" t="str">
        <f>IF($M519=K$2,MAX(K$4:K518)+1,"")</f>
        <v/>
      </c>
      <c r="L519" s="206"/>
      <c r="M519" s="206"/>
      <c r="N519" s="209"/>
      <c r="O519" s="209"/>
      <c r="P519" s="209"/>
      <c r="Q519" s="209"/>
      <c r="R519" s="209"/>
      <c r="S519" s="209"/>
      <c r="T519" s="209"/>
      <c r="U519" s="150" t="str">
        <f t="shared" si="49"/>
        <v/>
      </c>
      <c r="V519" s="207"/>
      <c r="W519" s="215"/>
    </row>
    <row r="520" spans="1:23">
      <c r="A520" s="195">
        <v>517</v>
      </c>
      <c r="B520" s="8">
        <f t="shared" si="52"/>
        <v>43365</v>
      </c>
      <c r="C520" s="199">
        <f t="shared" si="53"/>
        <v>0.0416666666666667</v>
      </c>
      <c r="D520" s="7" t="str">
        <f t="shared" si="50"/>
        <v>白班</v>
      </c>
      <c r="E520" s="196" t="str">
        <f t="shared" si="51"/>
        <v>丁</v>
      </c>
      <c r="F520" s="196">
        <f>SUMPRODUCT((考核汇总!$A$4:$A$1185=质量日常跟踪表!B520)*(考核汇总!$B$4:$B$1185=质量日常跟踪表!D520),考核汇总!$C$4:$C$1185)</f>
        <v>4</v>
      </c>
      <c r="G520" s="198">
        <f t="shared" si="54"/>
        <v>43365.4999999987</v>
      </c>
      <c r="H520" s="60" t="str">
        <f>IF($M520=H$2,MAX(H$4:H519)+1,"")</f>
        <v/>
      </c>
      <c r="I520" s="60" t="str">
        <f>IF($M520=I$2,MAX(I$4:I519)+1,"")</f>
        <v/>
      </c>
      <c r="J520" s="60" t="str">
        <f>IF($M520=J$2,MAX(J$4:J519)+1,"")</f>
        <v/>
      </c>
      <c r="K520" s="60" t="str">
        <f>IF($M520=K$2,MAX(K$4:K519)+1,"")</f>
        <v/>
      </c>
      <c r="L520" s="206"/>
      <c r="M520" s="206"/>
      <c r="N520" s="209"/>
      <c r="O520" s="209"/>
      <c r="P520" s="209"/>
      <c r="Q520" s="209"/>
      <c r="R520" s="209"/>
      <c r="S520" s="209"/>
      <c r="T520" s="209"/>
      <c r="U520" s="150" t="str">
        <f t="shared" si="49"/>
        <v/>
      </c>
      <c r="V520" s="207"/>
      <c r="W520" s="215"/>
    </row>
    <row r="521" spans="1:23">
      <c r="A521" s="195">
        <v>518</v>
      </c>
      <c r="B521" s="8">
        <f t="shared" si="52"/>
        <v>43365</v>
      </c>
      <c r="C521" s="199">
        <f t="shared" si="53"/>
        <v>0.0416666666666667</v>
      </c>
      <c r="D521" s="7" t="str">
        <f t="shared" si="50"/>
        <v>白班</v>
      </c>
      <c r="E521" s="196" t="str">
        <f t="shared" si="51"/>
        <v>丁</v>
      </c>
      <c r="F521" s="196">
        <f>SUMPRODUCT((考核汇总!$A$4:$A$1185=质量日常跟踪表!B521)*(考核汇总!$B$4:$B$1185=质量日常跟踪表!D521),考核汇总!$C$4:$C$1185)</f>
        <v>4</v>
      </c>
      <c r="G521" s="198">
        <f t="shared" si="54"/>
        <v>43365.5416666654</v>
      </c>
      <c r="H521" s="60" t="str">
        <f>IF($M521=H$2,MAX(H$4:H520)+1,"")</f>
        <v/>
      </c>
      <c r="I521" s="60" t="str">
        <f>IF($M521=I$2,MAX(I$4:I520)+1,"")</f>
        <v/>
      </c>
      <c r="J521" s="60" t="str">
        <f>IF($M521=J$2,MAX(J$4:J520)+1,"")</f>
        <v/>
      </c>
      <c r="K521" s="60" t="str">
        <f>IF($M521=K$2,MAX(K$4:K520)+1,"")</f>
        <v/>
      </c>
      <c r="L521" s="206"/>
      <c r="M521" s="206"/>
      <c r="N521" s="209"/>
      <c r="O521" s="209"/>
      <c r="P521" s="209"/>
      <c r="Q521" s="209"/>
      <c r="R521" s="209"/>
      <c r="S521" s="209"/>
      <c r="T521" s="209"/>
      <c r="U521" s="150" t="str">
        <f t="shared" si="49"/>
        <v/>
      </c>
      <c r="V521" s="207"/>
      <c r="W521" s="215"/>
    </row>
    <row r="522" spans="1:23">
      <c r="A522" s="195">
        <v>519</v>
      </c>
      <c r="B522" s="8">
        <f t="shared" si="52"/>
        <v>43365</v>
      </c>
      <c r="C522" s="199">
        <f t="shared" si="53"/>
        <v>0.0416666666666667</v>
      </c>
      <c r="D522" s="7" t="str">
        <f t="shared" si="50"/>
        <v>白班</v>
      </c>
      <c r="E522" s="196" t="str">
        <f t="shared" si="51"/>
        <v>丁</v>
      </c>
      <c r="F522" s="196">
        <f>SUMPRODUCT((考核汇总!$A$4:$A$1185=质量日常跟踪表!B522)*(考核汇总!$B$4:$B$1185=质量日常跟踪表!D522),考核汇总!$C$4:$C$1185)</f>
        <v>4</v>
      </c>
      <c r="G522" s="198">
        <f t="shared" si="54"/>
        <v>43365.5833333321</v>
      </c>
      <c r="H522" s="60" t="str">
        <f>IF($M522=H$2,MAX(H$4:H521)+1,"")</f>
        <v/>
      </c>
      <c r="I522" s="60" t="str">
        <f>IF($M522=I$2,MAX(I$4:I521)+1,"")</f>
        <v/>
      </c>
      <c r="J522" s="60" t="str">
        <f>IF($M522=J$2,MAX(J$4:J521)+1,"")</f>
        <v/>
      </c>
      <c r="K522" s="60" t="str">
        <f>IF($M522=K$2,MAX(K$4:K521)+1,"")</f>
        <v/>
      </c>
      <c r="L522" s="206"/>
      <c r="M522" s="206"/>
      <c r="N522" s="209"/>
      <c r="O522" s="209"/>
      <c r="P522" s="209"/>
      <c r="Q522" s="209"/>
      <c r="R522" s="209"/>
      <c r="S522" s="209"/>
      <c r="T522" s="209"/>
      <c r="U522" s="150" t="str">
        <f t="shared" si="49"/>
        <v/>
      </c>
      <c r="V522" s="207"/>
      <c r="W522" s="215"/>
    </row>
    <row r="523" spans="1:23">
      <c r="A523" s="195">
        <v>520</v>
      </c>
      <c r="B523" s="8">
        <f t="shared" si="52"/>
        <v>43365</v>
      </c>
      <c r="C523" s="199">
        <f t="shared" si="53"/>
        <v>0.0416666666666667</v>
      </c>
      <c r="D523" s="7" t="str">
        <f t="shared" si="50"/>
        <v>白班</v>
      </c>
      <c r="E523" s="196" t="str">
        <f t="shared" si="51"/>
        <v>丁</v>
      </c>
      <c r="F523" s="196">
        <f>SUMPRODUCT((考核汇总!$A$4:$A$1185=质量日常跟踪表!B523)*(考核汇总!$B$4:$B$1185=质量日常跟踪表!D523),考核汇总!$C$4:$C$1185)</f>
        <v>4</v>
      </c>
      <c r="G523" s="198">
        <f t="shared" si="54"/>
        <v>43365.6249999987</v>
      </c>
      <c r="H523" s="60" t="str">
        <f>IF($M523=H$2,MAX(H$4:H522)+1,"")</f>
        <v/>
      </c>
      <c r="I523" s="60" t="str">
        <f>IF($M523=I$2,MAX(I$4:I522)+1,"")</f>
        <v/>
      </c>
      <c r="J523" s="60" t="str">
        <f>IF($M523=J$2,MAX(J$4:J522)+1,"")</f>
        <v/>
      </c>
      <c r="K523" s="60" t="str">
        <f>IF($M523=K$2,MAX(K$4:K522)+1,"")</f>
        <v/>
      </c>
      <c r="L523" s="206"/>
      <c r="M523" s="206"/>
      <c r="N523" s="209"/>
      <c r="O523" s="209"/>
      <c r="P523" s="209"/>
      <c r="Q523" s="209"/>
      <c r="R523" s="209"/>
      <c r="S523" s="209"/>
      <c r="T523" s="209"/>
      <c r="U523" s="150" t="str">
        <f t="shared" si="49"/>
        <v/>
      </c>
      <c r="V523" s="207"/>
      <c r="W523" s="215"/>
    </row>
    <row r="524" spans="1:23">
      <c r="A524" s="195">
        <v>521</v>
      </c>
      <c r="B524" s="8">
        <f t="shared" si="52"/>
        <v>43365</v>
      </c>
      <c r="C524" s="199">
        <f t="shared" si="53"/>
        <v>0.0416666666666667</v>
      </c>
      <c r="D524" s="7" t="str">
        <f t="shared" si="50"/>
        <v>中班</v>
      </c>
      <c r="E524" s="196" t="str">
        <f t="shared" si="51"/>
        <v>甲</v>
      </c>
      <c r="F524" s="196">
        <f>SUMPRODUCT((考核汇总!$A$4:$A$1185=质量日常跟踪表!B524)*(考核汇总!$B$4:$B$1185=质量日常跟踪表!D524),考核汇总!$C$4:$C$1185)</f>
        <v>1</v>
      </c>
      <c r="G524" s="198">
        <f t="shared" si="54"/>
        <v>43365.6666666654</v>
      </c>
      <c r="H524" s="60" t="str">
        <f>IF($M524=H$2,MAX(H$4:H523)+1,"")</f>
        <v/>
      </c>
      <c r="I524" s="60" t="str">
        <f>IF($M524=I$2,MAX(I$4:I523)+1,"")</f>
        <v/>
      </c>
      <c r="J524" s="60" t="str">
        <f>IF($M524=J$2,MAX(J$4:J523)+1,"")</f>
        <v/>
      </c>
      <c r="K524" s="60" t="str">
        <f>IF($M524=K$2,MAX(K$4:K523)+1,"")</f>
        <v/>
      </c>
      <c r="L524" s="206"/>
      <c r="M524" s="206"/>
      <c r="N524" s="209"/>
      <c r="O524" s="209"/>
      <c r="P524" s="209"/>
      <c r="Q524" s="209"/>
      <c r="R524" s="209"/>
      <c r="S524" s="209"/>
      <c r="T524" s="209"/>
      <c r="U524" s="150" t="str">
        <f t="shared" si="49"/>
        <v/>
      </c>
      <c r="V524" s="207"/>
      <c r="W524" s="215"/>
    </row>
    <row r="525" spans="1:23">
      <c r="A525" s="195">
        <v>522</v>
      </c>
      <c r="B525" s="8">
        <f t="shared" si="52"/>
        <v>43365</v>
      </c>
      <c r="C525" s="199">
        <f t="shared" si="53"/>
        <v>0.0416666666666667</v>
      </c>
      <c r="D525" s="7" t="str">
        <f t="shared" si="50"/>
        <v>中班</v>
      </c>
      <c r="E525" s="196" t="str">
        <f t="shared" si="51"/>
        <v>甲</v>
      </c>
      <c r="F525" s="196">
        <f>SUMPRODUCT((考核汇总!$A$4:$A$1185=质量日常跟踪表!B525)*(考核汇总!$B$4:$B$1185=质量日常跟踪表!D525),考核汇总!$C$4:$C$1185)</f>
        <v>1</v>
      </c>
      <c r="G525" s="198">
        <f t="shared" si="54"/>
        <v>43365.7083333321</v>
      </c>
      <c r="H525" s="60" t="str">
        <f>IF($M525=H$2,MAX(H$4:H524)+1,"")</f>
        <v/>
      </c>
      <c r="I525" s="60" t="str">
        <f>IF($M525=I$2,MAX(I$4:I524)+1,"")</f>
        <v/>
      </c>
      <c r="J525" s="60" t="str">
        <f>IF($M525=J$2,MAX(J$4:J524)+1,"")</f>
        <v/>
      </c>
      <c r="K525" s="60" t="str">
        <f>IF($M525=K$2,MAX(K$4:K524)+1,"")</f>
        <v/>
      </c>
      <c r="L525" s="206"/>
      <c r="M525" s="206"/>
      <c r="N525" s="209"/>
      <c r="O525" s="209"/>
      <c r="P525" s="209"/>
      <c r="Q525" s="209"/>
      <c r="R525" s="209"/>
      <c r="S525" s="209"/>
      <c r="T525" s="209"/>
      <c r="U525" s="150" t="str">
        <f t="shared" si="49"/>
        <v/>
      </c>
      <c r="V525" s="207"/>
      <c r="W525" s="215"/>
    </row>
    <row r="526" spans="1:23">
      <c r="A526" s="195">
        <v>523</v>
      </c>
      <c r="B526" s="8">
        <f t="shared" si="52"/>
        <v>43365</v>
      </c>
      <c r="C526" s="199">
        <f t="shared" si="53"/>
        <v>0.0416666666666667</v>
      </c>
      <c r="D526" s="7" t="str">
        <f t="shared" si="50"/>
        <v>中班</v>
      </c>
      <c r="E526" s="196" t="str">
        <f t="shared" si="51"/>
        <v>甲</v>
      </c>
      <c r="F526" s="196">
        <f>SUMPRODUCT((考核汇总!$A$4:$A$1185=质量日常跟踪表!B526)*(考核汇总!$B$4:$B$1185=质量日常跟踪表!D526),考核汇总!$C$4:$C$1185)</f>
        <v>1</v>
      </c>
      <c r="G526" s="198">
        <f t="shared" si="54"/>
        <v>43365.7499999987</v>
      </c>
      <c r="H526" s="60" t="str">
        <f>IF($M526=H$2,MAX(H$4:H525)+1,"")</f>
        <v/>
      </c>
      <c r="I526" s="60" t="str">
        <f>IF($M526=I$2,MAX(I$4:I525)+1,"")</f>
        <v/>
      </c>
      <c r="J526" s="60" t="str">
        <f>IF($M526=J$2,MAX(J$4:J525)+1,"")</f>
        <v/>
      </c>
      <c r="K526" s="60" t="str">
        <f>IF($M526=K$2,MAX(K$4:K525)+1,"")</f>
        <v/>
      </c>
      <c r="L526" s="206"/>
      <c r="M526" s="206"/>
      <c r="N526" s="209"/>
      <c r="O526" s="209"/>
      <c r="P526" s="209"/>
      <c r="Q526" s="209"/>
      <c r="R526" s="209"/>
      <c r="S526" s="209"/>
      <c r="T526" s="209"/>
      <c r="U526" s="150" t="str">
        <f t="shared" si="49"/>
        <v/>
      </c>
      <c r="V526" s="207"/>
      <c r="W526" s="215"/>
    </row>
    <row r="527" spans="1:23">
      <c r="A527" s="195">
        <v>524</v>
      </c>
      <c r="B527" s="8">
        <f t="shared" si="52"/>
        <v>43365</v>
      </c>
      <c r="C527" s="199">
        <f t="shared" si="53"/>
        <v>0.0416666666666667</v>
      </c>
      <c r="D527" s="7" t="str">
        <f t="shared" si="50"/>
        <v>中班</v>
      </c>
      <c r="E527" s="196" t="str">
        <f t="shared" si="51"/>
        <v>甲</v>
      </c>
      <c r="F527" s="196">
        <f>SUMPRODUCT((考核汇总!$A$4:$A$1185=质量日常跟踪表!B527)*(考核汇总!$B$4:$B$1185=质量日常跟踪表!D527),考核汇总!$C$4:$C$1185)</f>
        <v>1</v>
      </c>
      <c r="G527" s="198">
        <f t="shared" si="54"/>
        <v>43365.7916666654</v>
      </c>
      <c r="H527" s="60" t="str">
        <f>IF($M527=H$2,MAX(H$4:H526)+1,"")</f>
        <v/>
      </c>
      <c r="I527" s="60" t="str">
        <f>IF($M527=I$2,MAX(I$4:I526)+1,"")</f>
        <v/>
      </c>
      <c r="J527" s="60" t="str">
        <f>IF($M527=J$2,MAX(J$4:J526)+1,"")</f>
        <v/>
      </c>
      <c r="K527" s="60" t="str">
        <f>IF($M527=K$2,MAX(K$4:K526)+1,"")</f>
        <v/>
      </c>
      <c r="L527" s="206"/>
      <c r="M527" s="206"/>
      <c r="N527" s="209"/>
      <c r="O527" s="209"/>
      <c r="P527" s="209"/>
      <c r="Q527" s="209"/>
      <c r="R527" s="209"/>
      <c r="S527" s="209"/>
      <c r="T527" s="209"/>
      <c r="U527" s="150" t="str">
        <f t="shared" si="49"/>
        <v/>
      </c>
      <c r="V527" s="207"/>
      <c r="W527" s="215"/>
    </row>
    <row r="528" spans="1:23">
      <c r="A528" s="195">
        <v>525</v>
      </c>
      <c r="B528" s="8">
        <f t="shared" si="52"/>
        <v>43365</v>
      </c>
      <c r="C528" s="199">
        <f t="shared" si="53"/>
        <v>0.0416666666666667</v>
      </c>
      <c r="D528" s="7" t="str">
        <f t="shared" si="50"/>
        <v>中班</v>
      </c>
      <c r="E528" s="196" t="str">
        <f t="shared" si="51"/>
        <v>甲</v>
      </c>
      <c r="F528" s="196">
        <f>SUMPRODUCT((考核汇总!$A$4:$A$1185=质量日常跟踪表!B528)*(考核汇总!$B$4:$B$1185=质量日常跟踪表!D528),考核汇总!$C$4:$C$1185)</f>
        <v>1</v>
      </c>
      <c r="G528" s="198">
        <f t="shared" si="54"/>
        <v>43365.8333333321</v>
      </c>
      <c r="H528" s="60" t="str">
        <f>IF($M528=H$2,MAX(H$4:H527)+1,"")</f>
        <v/>
      </c>
      <c r="I528" s="60" t="str">
        <f>IF($M528=I$2,MAX(I$4:I527)+1,"")</f>
        <v/>
      </c>
      <c r="J528" s="60" t="str">
        <f>IF($M528=J$2,MAX(J$4:J527)+1,"")</f>
        <v/>
      </c>
      <c r="K528" s="60" t="str">
        <f>IF($M528=K$2,MAX(K$4:K527)+1,"")</f>
        <v/>
      </c>
      <c r="L528" s="206"/>
      <c r="M528" s="206"/>
      <c r="N528" s="209"/>
      <c r="O528" s="209"/>
      <c r="P528" s="209"/>
      <c r="Q528" s="209"/>
      <c r="R528" s="209"/>
      <c r="S528" s="209"/>
      <c r="T528" s="209"/>
      <c r="U528" s="150" t="str">
        <f t="shared" si="49"/>
        <v/>
      </c>
      <c r="V528" s="207"/>
      <c r="W528" s="215"/>
    </row>
    <row r="529" spans="1:23">
      <c r="A529" s="195">
        <v>526</v>
      </c>
      <c r="B529" s="8">
        <f t="shared" si="52"/>
        <v>43365</v>
      </c>
      <c r="C529" s="199">
        <f t="shared" si="53"/>
        <v>0.0416666666666667</v>
      </c>
      <c r="D529" s="7" t="str">
        <f t="shared" si="50"/>
        <v>中班</v>
      </c>
      <c r="E529" s="196" t="str">
        <f t="shared" si="51"/>
        <v>甲</v>
      </c>
      <c r="F529" s="196">
        <f>SUMPRODUCT((考核汇总!$A$4:$A$1185=质量日常跟踪表!B529)*(考核汇总!$B$4:$B$1185=质量日常跟踪表!D529),考核汇总!$C$4:$C$1185)</f>
        <v>1</v>
      </c>
      <c r="G529" s="198">
        <f t="shared" si="54"/>
        <v>43365.8749999987</v>
      </c>
      <c r="H529" s="60" t="str">
        <f>IF($M529=H$2,MAX(H$4:H528)+1,"")</f>
        <v/>
      </c>
      <c r="I529" s="60" t="str">
        <f>IF($M529=I$2,MAX(I$4:I528)+1,"")</f>
        <v/>
      </c>
      <c r="J529" s="60" t="str">
        <f>IF($M529=J$2,MAX(J$4:J528)+1,"")</f>
        <v/>
      </c>
      <c r="K529" s="60" t="str">
        <f>IF($M529=K$2,MAX(K$4:K528)+1,"")</f>
        <v/>
      </c>
      <c r="L529" s="206"/>
      <c r="M529" s="206"/>
      <c r="N529" s="209"/>
      <c r="O529" s="209"/>
      <c r="P529" s="209"/>
      <c r="Q529" s="209"/>
      <c r="R529" s="209"/>
      <c r="S529" s="209"/>
      <c r="T529" s="209"/>
      <c r="U529" s="150" t="str">
        <f t="shared" si="49"/>
        <v/>
      </c>
      <c r="V529" s="207"/>
      <c r="W529" s="215"/>
    </row>
    <row r="530" spans="1:23">
      <c r="A530" s="195">
        <v>527</v>
      </c>
      <c r="B530" s="8">
        <f t="shared" si="52"/>
        <v>43365</v>
      </c>
      <c r="C530" s="199">
        <f t="shared" si="53"/>
        <v>0.0416666666666667</v>
      </c>
      <c r="D530" s="7" t="str">
        <f t="shared" si="50"/>
        <v>中班</v>
      </c>
      <c r="E530" s="196" t="str">
        <f t="shared" si="51"/>
        <v>甲</v>
      </c>
      <c r="F530" s="196">
        <f>SUMPRODUCT((考核汇总!$A$4:$A$1185=质量日常跟踪表!B530)*(考核汇总!$B$4:$B$1185=质量日常跟踪表!D530),考核汇总!$C$4:$C$1185)</f>
        <v>1</v>
      </c>
      <c r="G530" s="198">
        <f t="shared" si="54"/>
        <v>43365.9166666654</v>
      </c>
      <c r="H530" s="60" t="str">
        <f>IF($M530=H$2,MAX(H$4:H529)+1,"")</f>
        <v/>
      </c>
      <c r="I530" s="60" t="str">
        <f>IF($M530=I$2,MAX(I$4:I529)+1,"")</f>
        <v/>
      </c>
      <c r="J530" s="60" t="str">
        <f>IF($M530=J$2,MAX(J$4:J529)+1,"")</f>
        <v/>
      </c>
      <c r="K530" s="60" t="str">
        <f>IF($M530=K$2,MAX(K$4:K529)+1,"")</f>
        <v/>
      </c>
      <c r="L530" s="206"/>
      <c r="M530" s="206"/>
      <c r="N530" s="209"/>
      <c r="O530" s="209"/>
      <c r="P530" s="209"/>
      <c r="Q530" s="209"/>
      <c r="R530" s="209"/>
      <c r="S530" s="209"/>
      <c r="T530" s="209"/>
      <c r="U530" s="150" t="str">
        <f t="shared" si="49"/>
        <v/>
      </c>
      <c r="V530" s="207"/>
      <c r="W530" s="215"/>
    </row>
    <row r="531" spans="1:23">
      <c r="A531" s="195">
        <v>528</v>
      </c>
      <c r="B531" s="8">
        <f t="shared" si="52"/>
        <v>43365</v>
      </c>
      <c r="C531" s="199">
        <f t="shared" si="53"/>
        <v>0.0416666666666667</v>
      </c>
      <c r="D531" s="7" t="str">
        <f t="shared" si="50"/>
        <v>中班</v>
      </c>
      <c r="E531" s="196" t="str">
        <f t="shared" si="51"/>
        <v>甲</v>
      </c>
      <c r="F531" s="196">
        <f>SUMPRODUCT((考核汇总!$A$4:$A$1185=质量日常跟踪表!B531)*(考核汇总!$B$4:$B$1185=质量日常跟踪表!D531),考核汇总!$C$4:$C$1185)</f>
        <v>1</v>
      </c>
      <c r="G531" s="198">
        <f t="shared" si="54"/>
        <v>43365.9583333321</v>
      </c>
      <c r="H531" s="60" t="str">
        <f>IF($M531=H$2,MAX(H$4:H530)+1,"")</f>
        <v/>
      </c>
      <c r="I531" s="60" t="str">
        <f>IF($M531=I$2,MAX(I$4:I530)+1,"")</f>
        <v/>
      </c>
      <c r="J531" s="60" t="str">
        <f>IF($M531=J$2,MAX(J$4:J530)+1,"")</f>
        <v/>
      </c>
      <c r="K531" s="60" t="str">
        <f>IF($M531=K$2,MAX(K$4:K530)+1,"")</f>
        <v/>
      </c>
      <c r="L531" s="206"/>
      <c r="M531" s="206"/>
      <c r="N531" s="209"/>
      <c r="O531" s="209"/>
      <c r="P531" s="209"/>
      <c r="Q531" s="209"/>
      <c r="R531" s="209"/>
      <c r="S531" s="209"/>
      <c r="T531" s="209"/>
      <c r="U531" s="150" t="str">
        <f t="shared" si="49"/>
        <v/>
      </c>
      <c r="V531" s="207"/>
      <c r="W531" s="215"/>
    </row>
    <row r="532" spans="1:23">
      <c r="A532" s="195">
        <v>529</v>
      </c>
      <c r="B532" s="8">
        <f t="shared" si="52"/>
        <v>43366</v>
      </c>
      <c r="C532" s="199">
        <f t="shared" si="53"/>
        <v>0.0416666666666667</v>
      </c>
      <c r="D532" s="7" t="str">
        <f t="shared" si="50"/>
        <v>夜班</v>
      </c>
      <c r="E532" s="196" t="str">
        <f t="shared" si="51"/>
        <v>丙</v>
      </c>
      <c r="F532" s="196">
        <f>SUMPRODUCT((考核汇总!$A$4:$A$1185=质量日常跟踪表!B532)*(考核汇总!$B$4:$B$1185=质量日常跟踪表!D532),考核汇总!$C$4:$C$1185)</f>
        <v>3</v>
      </c>
      <c r="G532" s="198">
        <f t="shared" si="54"/>
        <v>43365.9999999987</v>
      </c>
      <c r="H532" s="60" t="str">
        <f>IF($M532=H$2,MAX(H$4:H531)+1,"")</f>
        <v/>
      </c>
      <c r="I532" s="60" t="str">
        <f>IF($M532=I$2,MAX(I$4:I531)+1,"")</f>
        <v/>
      </c>
      <c r="J532" s="60" t="str">
        <f>IF($M532=J$2,MAX(J$4:J531)+1,"")</f>
        <v/>
      </c>
      <c r="K532" s="60" t="str">
        <f>IF($M532=K$2,MAX(K$4:K531)+1,"")</f>
        <v/>
      </c>
      <c r="L532" s="206"/>
      <c r="M532" s="206"/>
      <c r="N532" s="209"/>
      <c r="O532" s="209"/>
      <c r="P532" s="209"/>
      <c r="Q532" s="209"/>
      <c r="R532" s="209"/>
      <c r="S532" s="209"/>
      <c r="T532" s="209"/>
      <c r="U532" s="150" t="str">
        <f t="shared" si="49"/>
        <v/>
      </c>
      <c r="V532" s="207"/>
      <c r="W532" s="215"/>
    </row>
    <row r="533" spans="1:23">
      <c r="A533" s="195">
        <v>530</v>
      </c>
      <c r="B533" s="8">
        <f t="shared" si="52"/>
        <v>43366</v>
      </c>
      <c r="C533" s="199">
        <f t="shared" si="53"/>
        <v>0.0416666666666667</v>
      </c>
      <c r="D533" s="7" t="str">
        <f t="shared" si="50"/>
        <v>夜班</v>
      </c>
      <c r="E533" s="196" t="str">
        <f t="shared" si="51"/>
        <v>丙</v>
      </c>
      <c r="F533" s="196">
        <f>SUMPRODUCT((考核汇总!$A$4:$A$1185=质量日常跟踪表!B533)*(考核汇总!$B$4:$B$1185=质量日常跟踪表!D533),考核汇总!$C$4:$C$1185)</f>
        <v>3</v>
      </c>
      <c r="G533" s="198">
        <f t="shared" si="54"/>
        <v>43366.0416666654</v>
      </c>
      <c r="H533" s="60" t="str">
        <f>IF($M533=H$2,MAX(H$4:H532)+1,"")</f>
        <v/>
      </c>
      <c r="I533" s="60" t="str">
        <f>IF($M533=I$2,MAX(I$4:I532)+1,"")</f>
        <v/>
      </c>
      <c r="J533" s="60" t="str">
        <f>IF($M533=J$2,MAX(J$4:J532)+1,"")</f>
        <v/>
      </c>
      <c r="K533" s="60" t="str">
        <f>IF($M533=K$2,MAX(K$4:K532)+1,"")</f>
        <v/>
      </c>
      <c r="L533" s="206"/>
      <c r="M533" s="206"/>
      <c r="N533" s="209"/>
      <c r="O533" s="209"/>
      <c r="P533" s="209"/>
      <c r="Q533" s="209"/>
      <c r="R533" s="209"/>
      <c r="S533" s="209"/>
      <c r="T533" s="209"/>
      <c r="U533" s="150" t="str">
        <f t="shared" si="49"/>
        <v/>
      </c>
      <c r="V533" s="207"/>
      <c r="W533" s="215"/>
    </row>
    <row r="534" spans="1:23">
      <c r="A534" s="195">
        <v>531</v>
      </c>
      <c r="B534" s="8">
        <f t="shared" si="52"/>
        <v>43366</v>
      </c>
      <c r="C534" s="199">
        <f t="shared" si="53"/>
        <v>0.0416666666666667</v>
      </c>
      <c r="D534" s="7" t="str">
        <f t="shared" si="50"/>
        <v>夜班</v>
      </c>
      <c r="E534" s="196" t="str">
        <f t="shared" si="51"/>
        <v>丙</v>
      </c>
      <c r="F534" s="196">
        <f>SUMPRODUCT((考核汇总!$A$4:$A$1185=质量日常跟踪表!B534)*(考核汇总!$B$4:$B$1185=质量日常跟踪表!D534),考核汇总!$C$4:$C$1185)</f>
        <v>3</v>
      </c>
      <c r="G534" s="198">
        <f t="shared" si="54"/>
        <v>43366.083333332</v>
      </c>
      <c r="H534" s="60" t="str">
        <f>IF($M534=H$2,MAX(H$4:H533)+1,"")</f>
        <v/>
      </c>
      <c r="I534" s="60" t="str">
        <f>IF($M534=I$2,MAX(I$4:I533)+1,"")</f>
        <v/>
      </c>
      <c r="J534" s="60" t="str">
        <f>IF($M534=J$2,MAX(J$4:J533)+1,"")</f>
        <v/>
      </c>
      <c r="K534" s="60" t="str">
        <f>IF($M534=K$2,MAX(K$4:K533)+1,"")</f>
        <v/>
      </c>
      <c r="L534" s="206"/>
      <c r="M534" s="206"/>
      <c r="N534" s="209"/>
      <c r="O534" s="209"/>
      <c r="P534" s="209"/>
      <c r="Q534" s="209"/>
      <c r="R534" s="209"/>
      <c r="S534" s="209"/>
      <c r="T534" s="209"/>
      <c r="U534" s="150" t="str">
        <f t="shared" si="49"/>
        <v/>
      </c>
      <c r="V534" s="207"/>
      <c r="W534" s="215"/>
    </row>
    <row r="535" spans="1:23">
      <c r="A535" s="195">
        <v>532</v>
      </c>
      <c r="B535" s="8">
        <f t="shared" si="52"/>
        <v>43366</v>
      </c>
      <c r="C535" s="199">
        <f t="shared" si="53"/>
        <v>0.0416666666666667</v>
      </c>
      <c r="D535" s="7" t="str">
        <f t="shared" si="50"/>
        <v>夜班</v>
      </c>
      <c r="E535" s="196" t="str">
        <f t="shared" si="51"/>
        <v>丙</v>
      </c>
      <c r="F535" s="196">
        <f>SUMPRODUCT((考核汇总!$A$4:$A$1185=质量日常跟踪表!B535)*(考核汇总!$B$4:$B$1185=质量日常跟踪表!D535),考核汇总!$C$4:$C$1185)</f>
        <v>3</v>
      </c>
      <c r="G535" s="198">
        <f t="shared" si="54"/>
        <v>43366.1249999987</v>
      </c>
      <c r="H535" s="60" t="str">
        <f>IF($M535=H$2,MAX(H$4:H534)+1,"")</f>
        <v/>
      </c>
      <c r="I535" s="60" t="str">
        <f>IF($M535=I$2,MAX(I$4:I534)+1,"")</f>
        <v/>
      </c>
      <c r="J535" s="60" t="str">
        <f>IF($M535=J$2,MAX(J$4:J534)+1,"")</f>
        <v/>
      </c>
      <c r="K535" s="60" t="str">
        <f>IF($M535=K$2,MAX(K$4:K534)+1,"")</f>
        <v/>
      </c>
      <c r="L535" s="206"/>
      <c r="M535" s="206"/>
      <c r="N535" s="209"/>
      <c r="O535" s="209"/>
      <c r="P535" s="209"/>
      <c r="Q535" s="209"/>
      <c r="R535" s="209"/>
      <c r="S535" s="209"/>
      <c r="T535" s="209"/>
      <c r="U535" s="150" t="str">
        <f t="shared" si="49"/>
        <v/>
      </c>
      <c r="V535" s="207"/>
      <c r="W535" s="215"/>
    </row>
    <row r="536" spans="1:23">
      <c r="A536" s="195">
        <v>533</v>
      </c>
      <c r="B536" s="8">
        <f t="shared" si="52"/>
        <v>43366</v>
      </c>
      <c r="C536" s="199">
        <f t="shared" si="53"/>
        <v>0.0416666666666667</v>
      </c>
      <c r="D536" s="7" t="str">
        <f t="shared" si="50"/>
        <v>夜班</v>
      </c>
      <c r="E536" s="196" t="str">
        <f t="shared" si="51"/>
        <v>丙</v>
      </c>
      <c r="F536" s="196">
        <f>SUMPRODUCT((考核汇总!$A$4:$A$1185=质量日常跟踪表!B536)*(考核汇总!$B$4:$B$1185=质量日常跟踪表!D536),考核汇总!$C$4:$C$1185)</f>
        <v>3</v>
      </c>
      <c r="G536" s="198">
        <f t="shared" si="54"/>
        <v>43366.1666666654</v>
      </c>
      <c r="H536" s="60" t="str">
        <f>IF($M536=H$2,MAX(H$4:H535)+1,"")</f>
        <v/>
      </c>
      <c r="I536" s="60" t="str">
        <f>IF($M536=I$2,MAX(I$4:I535)+1,"")</f>
        <v/>
      </c>
      <c r="J536" s="60" t="str">
        <f>IF($M536=J$2,MAX(J$4:J535)+1,"")</f>
        <v/>
      </c>
      <c r="K536" s="60" t="str">
        <f>IF($M536=K$2,MAX(K$4:K535)+1,"")</f>
        <v/>
      </c>
      <c r="L536" s="206"/>
      <c r="M536" s="206"/>
      <c r="N536" s="209"/>
      <c r="O536" s="209"/>
      <c r="P536" s="209"/>
      <c r="Q536" s="209"/>
      <c r="R536" s="209"/>
      <c r="S536" s="209"/>
      <c r="T536" s="209"/>
      <c r="U536" s="150" t="str">
        <f t="shared" si="49"/>
        <v/>
      </c>
      <c r="V536" s="207"/>
      <c r="W536" s="215"/>
    </row>
    <row r="537" spans="1:23">
      <c r="A537" s="195">
        <v>534</v>
      </c>
      <c r="B537" s="8">
        <f t="shared" si="52"/>
        <v>43366</v>
      </c>
      <c r="C537" s="199">
        <f t="shared" si="53"/>
        <v>0.0416666666666667</v>
      </c>
      <c r="D537" s="7" t="str">
        <f t="shared" si="50"/>
        <v>夜班</v>
      </c>
      <c r="E537" s="196" t="str">
        <f t="shared" si="51"/>
        <v>丙</v>
      </c>
      <c r="F537" s="196">
        <f>SUMPRODUCT((考核汇总!$A$4:$A$1185=质量日常跟踪表!B537)*(考核汇总!$B$4:$B$1185=质量日常跟踪表!D537),考核汇总!$C$4:$C$1185)</f>
        <v>3</v>
      </c>
      <c r="G537" s="198">
        <f t="shared" si="54"/>
        <v>43366.208333332</v>
      </c>
      <c r="H537" s="60" t="str">
        <f>IF($M537=H$2,MAX(H$4:H536)+1,"")</f>
        <v/>
      </c>
      <c r="I537" s="60" t="str">
        <f>IF($M537=I$2,MAX(I$4:I536)+1,"")</f>
        <v/>
      </c>
      <c r="J537" s="60" t="str">
        <f>IF($M537=J$2,MAX(J$4:J536)+1,"")</f>
        <v/>
      </c>
      <c r="K537" s="60" t="str">
        <f>IF($M537=K$2,MAX(K$4:K536)+1,"")</f>
        <v/>
      </c>
      <c r="L537" s="206"/>
      <c r="M537" s="206"/>
      <c r="N537" s="209"/>
      <c r="O537" s="209"/>
      <c r="P537" s="209"/>
      <c r="Q537" s="209"/>
      <c r="R537" s="209"/>
      <c r="S537" s="209"/>
      <c r="T537" s="209"/>
      <c r="U537" s="150" t="str">
        <f t="shared" si="49"/>
        <v/>
      </c>
      <c r="V537" s="207"/>
      <c r="W537" s="215"/>
    </row>
    <row r="538" spans="1:23">
      <c r="A538" s="195">
        <v>535</v>
      </c>
      <c r="B538" s="8">
        <f t="shared" si="52"/>
        <v>43366</v>
      </c>
      <c r="C538" s="199">
        <f t="shared" si="53"/>
        <v>0.0416666666666667</v>
      </c>
      <c r="D538" s="7" t="str">
        <f t="shared" si="50"/>
        <v>夜班</v>
      </c>
      <c r="E538" s="196" t="str">
        <f t="shared" si="51"/>
        <v>丙</v>
      </c>
      <c r="F538" s="196">
        <f>SUMPRODUCT((考核汇总!$A$4:$A$1185=质量日常跟踪表!B538)*(考核汇总!$B$4:$B$1185=质量日常跟踪表!D538),考核汇总!$C$4:$C$1185)</f>
        <v>3</v>
      </c>
      <c r="G538" s="198">
        <f t="shared" si="54"/>
        <v>43366.2499999987</v>
      </c>
      <c r="H538" s="60" t="str">
        <f>IF($M538=H$2,MAX(H$4:H537)+1,"")</f>
        <v/>
      </c>
      <c r="I538" s="60" t="str">
        <f>IF($M538=I$2,MAX(I$4:I537)+1,"")</f>
        <v/>
      </c>
      <c r="J538" s="60" t="str">
        <f>IF($M538=J$2,MAX(J$4:J537)+1,"")</f>
        <v/>
      </c>
      <c r="K538" s="60" t="str">
        <f>IF($M538=K$2,MAX(K$4:K537)+1,"")</f>
        <v/>
      </c>
      <c r="L538" s="206"/>
      <c r="M538" s="206"/>
      <c r="N538" s="209"/>
      <c r="O538" s="209"/>
      <c r="P538" s="209"/>
      <c r="Q538" s="209"/>
      <c r="R538" s="209"/>
      <c r="S538" s="209"/>
      <c r="T538" s="209"/>
      <c r="U538" s="150" t="str">
        <f t="shared" si="49"/>
        <v/>
      </c>
      <c r="V538" s="207"/>
      <c r="W538" s="215"/>
    </row>
    <row r="539" spans="1:23">
      <c r="A539" s="195">
        <v>536</v>
      </c>
      <c r="B539" s="8">
        <f t="shared" si="52"/>
        <v>43366</v>
      </c>
      <c r="C539" s="199">
        <f t="shared" si="53"/>
        <v>0.0416666666666667</v>
      </c>
      <c r="D539" s="7" t="str">
        <f t="shared" si="50"/>
        <v>夜班</v>
      </c>
      <c r="E539" s="196" t="str">
        <f t="shared" si="51"/>
        <v>丙</v>
      </c>
      <c r="F539" s="196">
        <f>SUMPRODUCT((考核汇总!$A$4:$A$1185=质量日常跟踪表!B539)*(考核汇总!$B$4:$B$1185=质量日常跟踪表!D539),考核汇总!$C$4:$C$1185)</f>
        <v>3</v>
      </c>
      <c r="G539" s="198">
        <f t="shared" si="54"/>
        <v>43366.2916666654</v>
      </c>
      <c r="H539" s="60" t="str">
        <f>IF($M539=H$2,MAX(H$4:H538)+1,"")</f>
        <v/>
      </c>
      <c r="I539" s="60" t="str">
        <f>IF($M539=I$2,MAX(I$4:I538)+1,"")</f>
        <v/>
      </c>
      <c r="J539" s="60" t="str">
        <f>IF($M539=J$2,MAX(J$4:J538)+1,"")</f>
        <v/>
      </c>
      <c r="K539" s="60" t="str">
        <f>IF($M539=K$2,MAX(K$4:K538)+1,"")</f>
        <v/>
      </c>
      <c r="L539" s="206"/>
      <c r="M539" s="206"/>
      <c r="N539" s="209"/>
      <c r="O539" s="209"/>
      <c r="P539" s="209"/>
      <c r="Q539" s="209"/>
      <c r="R539" s="209"/>
      <c r="S539" s="209"/>
      <c r="T539" s="209"/>
      <c r="U539" s="150" t="str">
        <f t="shared" si="49"/>
        <v/>
      </c>
      <c r="V539" s="207"/>
      <c r="W539" s="215"/>
    </row>
    <row r="540" spans="1:23">
      <c r="A540" s="195">
        <v>537</v>
      </c>
      <c r="B540" s="8">
        <f t="shared" si="52"/>
        <v>43366</v>
      </c>
      <c r="C540" s="199">
        <f t="shared" si="53"/>
        <v>0.0416666666666667</v>
      </c>
      <c r="D540" s="7" t="str">
        <f t="shared" si="50"/>
        <v>白班</v>
      </c>
      <c r="E540" s="196" t="str">
        <f t="shared" si="51"/>
        <v>丁</v>
      </c>
      <c r="F540" s="196">
        <f>SUMPRODUCT((考核汇总!$A$4:$A$1185=质量日常跟踪表!B540)*(考核汇总!$B$4:$B$1185=质量日常跟踪表!D540),考核汇总!$C$4:$C$1185)</f>
        <v>4</v>
      </c>
      <c r="G540" s="198">
        <f t="shared" si="54"/>
        <v>43366.333333332</v>
      </c>
      <c r="H540" s="60" t="str">
        <f>IF($M540=H$2,MAX(H$4:H539)+1,"")</f>
        <v/>
      </c>
      <c r="I540" s="60" t="str">
        <f>IF($M540=I$2,MAX(I$4:I539)+1,"")</f>
        <v/>
      </c>
      <c r="J540" s="60" t="str">
        <f>IF($M540=J$2,MAX(J$4:J539)+1,"")</f>
        <v/>
      </c>
      <c r="K540" s="60" t="str">
        <f>IF($M540=K$2,MAX(K$4:K539)+1,"")</f>
        <v/>
      </c>
      <c r="L540" s="206"/>
      <c r="M540" s="206"/>
      <c r="N540" s="209"/>
      <c r="O540" s="209"/>
      <c r="P540" s="209"/>
      <c r="Q540" s="209"/>
      <c r="R540" s="209"/>
      <c r="S540" s="209"/>
      <c r="T540" s="209"/>
      <c r="U540" s="150" t="str">
        <f t="shared" si="49"/>
        <v/>
      </c>
      <c r="V540" s="207"/>
      <c r="W540" s="215"/>
    </row>
    <row r="541" spans="1:23">
      <c r="A541" s="195">
        <v>538</v>
      </c>
      <c r="B541" s="8">
        <f t="shared" si="52"/>
        <v>43366</v>
      </c>
      <c r="C541" s="199">
        <f t="shared" si="53"/>
        <v>0.0416666666666667</v>
      </c>
      <c r="D541" s="7" t="str">
        <f t="shared" si="50"/>
        <v>白班</v>
      </c>
      <c r="E541" s="196" t="str">
        <f t="shared" si="51"/>
        <v>丁</v>
      </c>
      <c r="F541" s="196">
        <f>SUMPRODUCT((考核汇总!$A$4:$A$1185=质量日常跟踪表!B541)*(考核汇总!$B$4:$B$1185=质量日常跟踪表!D541),考核汇总!$C$4:$C$1185)</f>
        <v>4</v>
      </c>
      <c r="G541" s="198">
        <f t="shared" si="54"/>
        <v>43366.3749999987</v>
      </c>
      <c r="H541" s="60" t="str">
        <f>IF($M541=H$2,MAX(H$4:H540)+1,"")</f>
        <v/>
      </c>
      <c r="I541" s="60" t="str">
        <f>IF($M541=I$2,MAX(I$4:I540)+1,"")</f>
        <v/>
      </c>
      <c r="J541" s="60" t="str">
        <f>IF($M541=J$2,MAX(J$4:J540)+1,"")</f>
        <v/>
      </c>
      <c r="K541" s="60" t="str">
        <f>IF($M541=K$2,MAX(K$4:K540)+1,"")</f>
        <v/>
      </c>
      <c r="L541" s="206"/>
      <c r="M541" s="206"/>
      <c r="N541" s="209"/>
      <c r="O541" s="209"/>
      <c r="P541" s="209"/>
      <c r="Q541" s="209"/>
      <c r="R541" s="209"/>
      <c r="S541" s="209"/>
      <c r="T541" s="209"/>
      <c r="U541" s="150" t="str">
        <f t="shared" si="49"/>
        <v/>
      </c>
      <c r="V541" s="207"/>
      <c r="W541" s="215"/>
    </row>
    <row r="542" spans="1:23">
      <c r="A542" s="195">
        <v>539</v>
      </c>
      <c r="B542" s="8">
        <f t="shared" si="52"/>
        <v>43366</v>
      </c>
      <c r="C542" s="199">
        <f t="shared" si="53"/>
        <v>0.0416666666666667</v>
      </c>
      <c r="D542" s="7" t="str">
        <f t="shared" si="50"/>
        <v>白班</v>
      </c>
      <c r="E542" s="196" t="str">
        <f t="shared" si="51"/>
        <v>丁</v>
      </c>
      <c r="F542" s="196">
        <f>SUMPRODUCT((考核汇总!$A$4:$A$1185=质量日常跟踪表!B542)*(考核汇总!$B$4:$B$1185=质量日常跟踪表!D542),考核汇总!$C$4:$C$1185)</f>
        <v>4</v>
      </c>
      <c r="G542" s="198">
        <f t="shared" si="54"/>
        <v>43366.4166666654</v>
      </c>
      <c r="H542" s="60" t="str">
        <f>IF($M542=H$2,MAX(H$4:H541)+1,"")</f>
        <v/>
      </c>
      <c r="I542" s="60" t="str">
        <f>IF($M542=I$2,MAX(I$4:I541)+1,"")</f>
        <v/>
      </c>
      <c r="J542" s="60" t="str">
        <f>IF($M542=J$2,MAX(J$4:J541)+1,"")</f>
        <v/>
      </c>
      <c r="K542" s="60" t="str">
        <f>IF($M542=K$2,MAX(K$4:K541)+1,"")</f>
        <v/>
      </c>
      <c r="L542" s="206"/>
      <c r="M542" s="206"/>
      <c r="N542" s="209"/>
      <c r="O542" s="209"/>
      <c r="P542" s="209"/>
      <c r="Q542" s="209"/>
      <c r="R542" s="209"/>
      <c r="S542" s="209"/>
      <c r="T542" s="209"/>
      <c r="U542" s="150" t="str">
        <f t="shared" ref="U542:U605" si="55">IF(N542="","",(N542*5+O542*4+P542*2.5+Q542*1.5+R542*0.75+S542*0.325+T542*0.25)/100)</f>
        <v/>
      </c>
      <c r="V542" s="207"/>
      <c r="W542" s="215"/>
    </row>
    <row r="543" spans="1:23">
      <c r="A543" s="195">
        <v>540</v>
      </c>
      <c r="B543" s="8">
        <f t="shared" si="52"/>
        <v>43366</v>
      </c>
      <c r="C543" s="199">
        <f t="shared" si="53"/>
        <v>0.0416666666666667</v>
      </c>
      <c r="D543" s="7" t="str">
        <f t="shared" si="50"/>
        <v>白班</v>
      </c>
      <c r="E543" s="196" t="str">
        <f t="shared" si="51"/>
        <v>丁</v>
      </c>
      <c r="F543" s="196">
        <f>SUMPRODUCT((考核汇总!$A$4:$A$1185=质量日常跟踪表!B543)*(考核汇总!$B$4:$B$1185=质量日常跟踪表!D543),考核汇总!$C$4:$C$1185)</f>
        <v>4</v>
      </c>
      <c r="G543" s="198">
        <f t="shared" si="54"/>
        <v>43366.458333332</v>
      </c>
      <c r="H543" s="60" t="str">
        <f>IF($M543=H$2,MAX(H$4:H542)+1,"")</f>
        <v/>
      </c>
      <c r="I543" s="60" t="str">
        <f>IF($M543=I$2,MAX(I$4:I542)+1,"")</f>
        <v/>
      </c>
      <c r="J543" s="60" t="str">
        <f>IF($M543=J$2,MAX(J$4:J542)+1,"")</f>
        <v/>
      </c>
      <c r="K543" s="60" t="str">
        <f>IF($M543=K$2,MAX(K$4:K542)+1,"")</f>
        <v/>
      </c>
      <c r="L543" s="206"/>
      <c r="M543" s="206"/>
      <c r="N543" s="209"/>
      <c r="O543" s="209"/>
      <c r="P543" s="209"/>
      <c r="Q543" s="209"/>
      <c r="R543" s="209"/>
      <c r="S543" s="209"/>
      <c r="T543" s="209"/>
      <c r="U543" s="150" t="str">
        <f t="shared" si="55"/>
        <v/>
      </c>
      <c r="V543" s="207"/>
      <c r="W543" s="215"/>
    </row>
    <row r="544" spans="1:23">
      <c r="A544" s="195">
        <v>541</v>
      </c>
      <c r="B544" s="8">
        <f t="shared" si="52"/>
        <v>43366</v>
      </c>
      <c r="C544" s="199">
        <f t="shared" si="53"/>
        <v>0.0416666666666667</v>
      </c>
      <c r="D544" s="7" t="str">
        <f t="shared" si="50"/>
        <v>白班</v>
      </c>
      <c r="E544" s="196" t="str">
        <f t="shared" si="51"/>
        <v>丁</v>
      </c>
      <c r="F544" s="196">
        <f>SUMPRODUCT((考核汇总!$A$4:$A$1185=质量日常跟踪表!B544)*(考核汇总!$B$4:$B$1185=质量日常跟踪表!D544),考核汇总!$C$4:$C$1185)</f>
        <v>4</v>
      </c>
      <c r="G544" s="198">
        <f t="shared" si="54"/>
        <v>43366.4999999987</v>
      </c>
      <c r="H544" s="60" t="str">
        <f>IF($M544=H$2,MAX(H$4:H543)+1,"")</f>
        <v/>
      </c>
      <c r="I544" s="60" t="str">
        <f>IF($M544=I$2,MAX(I$4:I543)+1,"")</f>
        <v/>
      </c>
      <c r="J544" s="60" t="str">
        <f>IF($M544=J$2,MAX(J$4:J543)+1,"")</f>
        <v/>
      </c>
      <c r="K544" s="60" t="str">
        <f>IF($M544=K$2,MAX(K$4:K543)+1,"")</f>
        <v/>
      </c>
      <c r="L544" s="206"/>
      <c r="M544" s="206"/>
      <c r="N544" s="209"/>
      <c r="O544" s="209"/>
      <c r="P544" s="209"/>
      <c r="Q544" s="209"/>
      <c r="R544" s="209"/>
      <c r="S544" s="209"/>
      <c r="T544" s="209"/>
      <c r="U544" s="150" t="str">
        <f t="shared" si="55"/>
        <v/>
      </c>
      <c r="V544" s="207"/>
      <c r="W544" s="215"/>
    </row>
    <row r="545" spans="1:23">
      <c r="A545" s="195">
        <v>542</v>
      </c>
      <c r="B545" s="8">
        <f t="shared" si="52"/>
        <v>43366</v>
      </c>
      <c r="C545" s="199">
        <f t="shared" si="53"/>
        <v>0.0416666666666667</v>
      </c>
      <c r="D545" s="7" t="str">
        <f t="shared" si="50"/>
        <v>白班</v>
      </c>
      <c r="E545" s="196" t="str">
        <f t="shared" si="51"/>
        <v>丁</v>
      </c>
      <c r="F545" s="196">
        <f>SUMPRODUCT((考核汇总!$A$4:$A$1185=质量日常跟踪表!B545)*(考核汇总!$B$4:$B$1185=质量日常跟踪表!D545),考核汇总!$C$4:$C$1185)</f>
        <v>4</v>
      </c>
      <c r="G545" s="198">
        <f t="shared" si="54"/>
        <v>43366.5416666654</v>
      </c>
      <c r="H545" s="60" t="str">
        <f>IF($M545=H$2,MAX(H$4:H544)+1,"")</f>
        <v/>
      </c>
      <c r="I545" s="60" t="str">
        <f>IF($M545=I$2,MAX(I$4:I544)+1,"")</f>
        <v/>
      </c>
      <c r="J545" s="60" t="str">
        <f>IF($M545=J$2,MAX(J$4:J544)+1,"")</f>
        <v/>
      </c>
      <c r="K545" s="60" t="str">
        <f>IF($M545=K$2,MAX(K$4:K544)+1,"")</f>
        <v/>
      </c>
      <c r="L545" s="206"/>
      <c r="M545" s="206"/>
      <c r="N545" s="209"/>
      <c r="O545" s="209"/>
      <c r="P545" s="209"/>
      <c r="Q545" s="209"/>
      <c r="R545" s="209"/>
      <c r="S545" s="209"/>
      <c r="T545" s="209"/>
      <c r="U545" s="150" t="str">
        <f t="shared" si="55"/>
        <v/>
      </c>
      <c r="V545" s="207"/>
      <c r="W545" s="215"/>
    </row>
    <row r="546" spans="1:23">
      <c r="A546" s="195">
        <v>543</v>
      </c>
      <c r="B546" s="8">
        <f t="shared" si="52"/>
        <v>43366</v>
      </c>
      <c r="C546" s="199">
        <f t="shared" si="53"/>
        <v>0.0416666666666667</v>
      </c>
      <c r="D546" s="7" t="str">
        <f t="shared" si="50"/>
        <v>白班</v>
      </c>
      <c r="E546" s="196" t="str">
        <f t="shared" si="51"/>
        <v>丁</v>
      </c>
      <c r="F546" s="196">
        <f>SUMPRODUCT((考核汇总!$A$4:$A$1185=质量日常跟踪表!B546)*(考核汇总!$B$4:$B$1185=质量日常跟踪表!D546),考核汇总!$C$4:$C$1185)</f>
        <v>4</v>
      </c>
      <c r="G546" s="198">
        <f t="shared" si="54"/>
        <v>43366.583333332</v>
      </c>
      <c r="H546" s="60" t="str">
        <f>IF($M546=H$2,MAX(H$4:H545)+1,"")</f>
        <v/>
      </c>
      <c r="I546" s="60" t="str">
        <f>IF($M546=I$2,MAX(I$4:I545)+1,"")</f>
        <v/>
      </c>
      <c r="J546" s="60" t="str">
        <f>IF($M546=J$2,MAX(J$4:J545)+1,"")</f>
        <v/>
      </c>
      <c r="K546" s="60" t="str">
        <f>IF($M546=K$2,MAX(K$4:K545)+1,"")</f>
        <v/>
      </c>
      <c r="L546" s="206"/>
      <c r="M546" s="206"/>
      <c r="N546" s="209"/>
      <c r="O546" s="209"/>
      <c r="P546" s="209"/>
      <c r="Q546" s="209"/>
      <c r="R546" s="209"/>
      <c r="S546" s="209"/>
      <c r="T546" s="209"/>
      <c r="U546" s="150" t="str">
        <f t="shared" si="55"/>
        <v/>
      </c>
      <c r="V546" s="207"/>
      <c r="W546" s="215"/>
    </row>
    <row r="547" spans="1:23">
      <c r="A547" s="195">
        <v>544</v>
      </c>
      <c r="B547" s="8">
        <f t="shared" si="52"/>
        <v>43366</v>
      </c>
      <c r="C547" s="199">
        <f t="shared" si="53"/>
        <v>0.0416666666666667</v>
      </c>
      <c r="D547" s="7" t="str">
        <f t="shared" si="50"/>
        <v>白班</v>
      </c>
      <c r="E547" s="196" t="str">
        <f t="shared" si="51"/>
        <v>丁</v>
      </c>
      <c r="F547" s="196">
        <f>SUMPRODUCT((考核汇总!$A$4:$A$1185=质量日常跟踪表!B547)*(考核汇总!$B$4:$B$1185=质量日常跟踪表!D547),考核汇总!$C$4:$C$1185)</f>
        <v>4</v>
      </c>
      <c r="G547" s="198">
        <f t="shared" si="54"/>
        <v>43366.6249999987</v>
      </c>
      <c r="H547" s="60" t="str">
        <f>IF($M547=H$2,MAX(H$4:H546)+1,"")</f>
        <v/>
      </c>
      <c r="I547" s="60" t="str">
        <f>IF($M547=I$2,MAX(I$4:I546)+1,"")</f>
        <v/>
      </c>
      <c r="J547" s="60" t="str">
        <f>IF($M547=J$2,MAX(J$4:J546)+1,"")</f>
        <v/>
      </c>
      <c r="K547" s="60" t="str">
        <f>IF($M547=K$2,MAX(K$4:K546)+1,"")</f>
        <v/>
      </c>
      <c r="L547" s="206"/>
      <c r="M547" s="206"/>
      <c r="N547" s="209"/>
      <c r="O547" s="209"/>
      <c r="P547" s="209"/>
      <c r="Q547" s="209"/>
      <c r="R547" s="209"/>
      <c r="S547" s="209"/>
      <c r="T547" s="209"/>
      <c r="U547" s="150" t="str">
        <f t="shared" si="55"/>
        <v/>
      </c>
      <c r="V547" s="207"/>
      <c r="W547" s="215"/>
    </row>
    <row r="548" spans="1:23">
      <c r="A548" s="195">
        <v>545</v>
      </c>
      <c r="B548" s="8">
        <f t="shared" si="52"/>
        <v>43366</v>
      </c>
      <c r="C548" s="199">
        <f t="shared" si="53"/>
        <v>0.0416666666666667</v>
      </c>
      <c r="D548" s="7" t="str">
        <f t="shared" si="50"/>
        <v>中班</v>
      </c>
      <c r="E548" s="196" t="str">
        <f t="shared" si="51"/>
        <v>甲</v>
      </c>
      <c r="F548" s="196">
        <f>SUMPRODUCT((考核汇总!$A$4:$A$1185=质量日常跟踪表!B548)*(考核汇总!$B$4:$B$1185=质量日常跟踪表!D548),考核汇总!$C$4:$C$1185)</f>
        <v>1</v>
      </c>
      <c r="G548" s="198">
        <f t="shared" si="54"/>
        <v>43366.6666666653</v>
      </c>
      <c r="H548" s="60" t="str">
        <f>IF($M548=H$2,MAX(H$4:H547)+1,"")</f>
        <v/>
      </c>
      <c r="I548" s="60" t="str">
        <f>IF($M548=I$2,MAX(I$4:I547)+1,"")</f>
        <v/>
      </c>
      <c r="J548" s="60" t="str">
        <f>IF($M548=J$2,MAX(J$4:J547)+1,"")</f>
        <v/>
      </c>
      <c r="K548" s="60" t="str">
        <f>IF($M548=K$2,MAX(K$4:K547)+1,"")</f>
        <v/>
      </c>
      <c r="L548" s="206"/>
      <c r="M548" s="206"/>
      <c r="N548" s="209"/>
      <c r="O548" s="209"/>
      <c r="P548" s="209"/>
      <c r="Q548" s="209"/>
      <c r="R548" s="209"/>
      <c r="S548" s="209"/>
      <c r="T548" s="209"/>
      <c r="U548" s="150" t="str">
        <f t="shared" si="55"/>
        <v/>
      </c>
      <c r="V548" s="207"/>
      <c r="W548" s="215"/>
    </row>
    <row r="549" spans="1:23">
      <c r="A549" s="195">
        <v>546</v>
      </c>
      <c r="B549" s="8">
        <f t="shared" si="52"/>
        <v>43366</v>
      </c>
      <c r="C549" s="199">
        <f t="shared" si="53"/>
        <v>0.0416666666666667</v>
      </c>
      <c r="D549" s="7" t="str">
        <f t="shared" si="50"/>
        <v>中班</v>
      </c>
      <c r="E549" s="196" t="str">
        <f t="shared" si="51"/>
        <v>甲</v>
      </c>
      <c r="F549" s="196">
        <f>SUMPRODUCT((考核汇总!$A$4:$A$1185=质量日常跟踪表!B549)*(考核汇总!$B$4:$B$1185=质量日常跟踪表!D549),考核汇总!$C$4:$C$1185)</f>
        <v>1</v>
      </c>
      <c r="G549" s="198">
        <f t="shared" si="54"/>
        <v>43366.708333332</v>
      </c>
      <c r="H549" s="60" t="str">
        <f>IF($M549=H$2,MAX(H$4:H548)+1,"")</f>
        <v/>
      </c>
      <c r="I549" s="60" t="str">
        <f>IF($M549=I$2,MAX(I$4:I548)+1,"")</f>
        <v/>
      </c>
      <c r="J549" s="60" t="str">
        <f>IF($M549=J$2,MAX(J$4:J548)+1,"")</f>
        <v/>
      </c>
      <c r="K549" s="60" t="str">
        <f>IF($M549=K$2,MAX(K$4:K548)+1,"")</f>
        <v/>
      </c>
      <c r="L549" s="206"/>
      <c r="M549" s="206"/>
      <c r="N549" s="209"/>
      <c r="O549" s="209"/>
      <c r="P549" s="209"/>
      <c r="Q549" s="209"/>
      <c r="R549" s="209"/>
      <c r="S549" s="209"/>
      <c r="T549" s="209"/>
      <c r="U549" s="150" t="str">
        <f t="shared" si="55"/>
        <v/>
      </c>
      <c r="V549" s="207"/>
      <c r="W549" s="215"/>
    </row>
    <row r="550" spans="1:23">
      <c r="A550" s="195">
        <v>547</v>
      </c>
      <c r="B550" s="8">
        <f t="shared" si="52"/>
        <v>43366</v>
      </c>
      <c r="C550" s="199">
        <f t="shared" si="53"/>
        <v>0.0416666666666667</v>
      </c>
      <c r="D550" s="7" t="str">
        <f t="shared" si="50"/>
        <v>中班</v>
      </c>
      <c r="E550" s="196" t="str">
        <f t="shared" si="51"/>
        <v>甲</v>
      </c>
      <c r="F550" s="196">
        <f>SUMPRODUCT((考核汇总!$A$4:$A$1185=质量日常跟踪表!B550)*(考核汇总!$B$4:$B$1185=质量日常跟踪表!D550),考核汇总!$C$4:$C$1185)</f>
        <v>1</v>
      </c>
      <c r="G550" s="198">
        <f t="shared" si="54"/>
        <v>43366.7499999987</v>
      </c>
      <c r="H550" s="60" t="str">
        <f>IF($M550=H$2,MAX(H$4:H549)+1,"")</f>
        <v/>
      </c>
      <c r="I550" s="60" t="str">
        <f>IF($M550=I$2,MAX(I$4:I549)+1,"")</f>
        <v/>
      </c>
      <c r="J550" s="60" t="str">
        <f>IF($M550=J$2,MAX(J$4:J549)+1,"")</f>
        <v/>
      </c>
      <c r="K550" s="60" t="str">
        <f>IF($M550=K$2,MAX(K$4:K549)+1,"")</f>
        <v/>
      </c>
      <c r="L550" s="206"/>
      <c r="M550" s="206"/>
      <c r="N550" s="209"/>
      <c r="O550" s="209"/>
      <c r="P550" s="209"/>
      <c r="Q550" s="209"/>
      <c r="R550" s="209"/>
      <c r="S550" s="209"/>
      <c r="T550" s="209"/>
      <c r="U550" s="150" t="str">
        <f t="shared" si="55"/>
        <v/>
      </c>
      <c r="V550" s="207"/>
      <c r="W550" s="215"/>
    </row>
    <row r="551" spans="1:23">
      <c r="A551" s="195">
        <v>548</v>
      </c>
      <c r="B551" s="8">
        <f t="shared" si="52"/>
        <v>43366</v>
      </c>
      <c r="C551" s="199">
        <f t="shared" si="53"/>
        <v>0.0416666666666667</v>
      </c>
      <c r="D551" s="7" t="str">
        <f t="shared" si="50"/>
        <v>中班</v>
      </c>
      <c r="E551" s="196" t="str">
        <f t="shared" si="51"/>
        <v>甲</v>
      </c>
      <c r="F551" s="196">
        <f>SUMPRODUCT((考核汇总!$A$4:$A$1185=质量日常跟踪表!B551)*(考核汇总!$B$4:$B$1185=质量日常跟踪表!D551),考核汇总!$C$4:$C$1185)</f>
        <v>1</v>
      </c>
      <c r="G551" s="198">
        <f t="shared" si="54"/>
        <v>43366.7916666653</v>
      </c>
      <c r="H551" s="60" t="str">
        <f>IF($M551=H$2,MAX(H$4:H550)+1,"")</f>
        <v/>
      </c>
      <c r="I551" s="60" t="str">
        <f>IF($M551=I$2,MAX(I$4:I550)+1,"")</f>
        <v/>
      </c>
      <c r="J551" s="60" t="str">
        <f>IF($M551=J$2,MAX(J$4:J550)+1,"")</f>
        <v/>
      </c>
      <c r="K551" s="60" t="str">
        <f>IF($M551=K$2,MAX(K$4:K550)+1,"")</f>
        <v/>
      </c>
      <c r="L551" s="206"/>
      <c r="M551" s="206"/>
      <c r="N551" s="209"/>
      <c r="O551" s="209"/>
      <c r="P551" s="209"/>
      <c r="Q551" s="209"/>
      <c r="R551" s="209"/>
      <c r="S551" s="209"/>
      <c r="T551" s="209"/>
      <c r="U551" s="150" t="str">
        <f t="shared" si="55"/>
        <v/>
      </c>
      <c r="V551" s="207"/>
      <c r="W551" s="215"/>
    </row>
    <row r="552" spans="1:23">
      <c r="A552" s="195">
        <v>549</v>
      </c>
      <c r="B552" s="8">
        <f t="shared" si="52"/>
        <v>43366</v>
      </c>
      <c r="C552" s="199">
        <f t="shared" si="53"/>
        <v>0.0416666666666667</v>
      </c>
      <c r="D552" s="7" t="str">
        <f t="shared" si="50"/>
        <v>中班</v>
      </c>
      <c r="E552" s="196" t="str">
        <f t="shared" si="51"/>
        <v>甲</v>
      </c>
      <c r="F552" s="196">
        <f>SUMPRODUCT((考核汇总!$A$4:$A$1185=质量日常跟踪表!B552)*(考核汇总!$B$4:$B$1185=质量日常跟踪表!D552),考核汇总!$C$4:$C$1185)</f>
        <v>1</v>
      </c>
      <c r="G552" s="198">
        <f t="shared" si="54"/>
        <v>43366.833333332</v>
      </c>
      <c r="H552" s="60" t="str">
        <f>IF($M552=H$2,MAX(H$4:H551)+1,"")</f>
        <v/>
      </c>
      <c r="I552" s="60" t="str">
        <f>IF($M552=I$2,MAX(I$4:I551)+1,"")</f>
        <v/>
      </c>
      <c r="J552" s="60" t="str">
        <f>IF($M552=J$2,MAX(J$4:J551)+1,"")</f>
        <v/>
      </c>
      <c r="K552" s="60" t="str">
        <f>IF($M552=K$2,MAX(K$4:K551)+1,"")</f>
        <v/>
      </c>
      <c r="L552" s="206"/>
      <c r="M552" s="206"/>
      <c r="N552" s="209"/>
      <c r="O552" s="209"/>
      <c r="P552" s="209"/>
      <c r="Q552" s="209"/>
      <c r="R552" s="209"/>
      <c r="S552" s="209"/>
      <c r="T552" s="209"/>
      <c r="U552" s="150" t="str">
        <f t="shared" si="55"/>
        <v/>
      </c>
      <c r="V552" s="207"/>
      <c r="W552" s="215"/>
    </row>
    <row r="553" spans="1:23">
      <c r="A553" s="195">
        <v>550</v>
      </c>
      <c r="B553" s="8">
        <f t="shared" si="52"/>
        <v>43366</v>
      </c>
      <c r="C553" s="199">
        <f t="shared" si="53"/>
        <v>0.0416666666666667</v>
      </c>
      <c r="D553" s="7" t="str">
        <f t="shared" si="50"/>
        <v>中班</v>
      </c>
      <c r="E553" s="196" t="str">
        <f t="shared" si="51"/>
        <v>甲</v>
      </c>
      <c r="F553" s="196">
        <f>SUMPRODUCT((考核汇总!$A$4:$A$1185=质量日常跟踪表!B553)*(考核汇总!$B$4:$B$1185=质量日常跟踪表!D553),考核汇总!$C$4:$C$1185)</f>
        <v>1</v>
      </c>
      <c r="G553" s="198">
        <f t="shared" si="54"/>
        <v>43366.8749999987</v>
      </c>
      <c r="H553" s="60" t="str">
        <f>IF($M553=H$2,MAX(H$4:H552)+1,"")</f>
        <v/>
      </c>
      <c r="I553" s="60" t="str">
        <f>IF($M553=I$2,MAX(I$4:I552)+1,"")</f>
        <v/>
      </c>
      <c r="J553" s="60" t="str">
        <f>IF($M553=J$2,MAX(J$4:J552)+1,"")</f>
        <v/>
      </c>
      <c r="K553" s="60" t="str">
        <f>IF($M553=K$2,MAX(K$4:K552)+1,"")</f>
        <v/>
      </c>
      <c r="L553" s="206"/>
      <c r="M553" s="206"/>
      <c r="N553" s="209"/>
      <c r="O553" s="209"/>
      <c r="P553" s="209"/>
      <c r="Q553" s="209"/>
      <c r="R553" s="209"/>
      <c r="S553" s="209"/>
      <c r="T553" s="209"/>
      <c r="U553" s="150" t="str">
        <f t="shared" si="55"/>
        <v/>
      </c>
      <c r="V553" s="207"/>
      <c r="W553" s="215"/>
    </row>
    <row r="554" spans="1:23">
      <c r="A554" s="195">
        <v>551</v>
      </c>
      <c r="B554" s="8">
        <f t="shared" si="52"/>
        <v>43366</v>
      </c>
      <c r="C554" s="199">
        <f t="shared" si="53"/>
        <v>0.0416666666666667</v>
      </c>
      <c r="D554" s="7" t="str">
        <f t="shared" si="50"/>
        <v>中班</v>
      </c>
      <c r="E554" s="196" t="str">
        <f t="shared" si="51"/>
        <v>甲</v>
      </c>
      <c r="F554" s="196">
        <f>SUMPRODUCT((考核汇总!$A$4:$A$1185=质量日常跟踪表!B554)*(考核汇总!$B$4:$B$1185=质量日常跟踪表!D554),考核汇总!$C$4:$C$1185)</f>
        <v>1</v>
      </c>
      <c r="G554" s="198">
        <f t="shared" si="54"/>
        <v>43366.9166666653</v>
      </c>
      <c r="H554" s="60" t="str">
        <f>IF($M554=H$2,MAX(H$4:H553)+1,"")</f>
        <v/>
      </c>
      <c r="I554" s="60" t="str">
        <f>IF($M554=I$2,MAX(I$4:I553)+1,"")</f>
        <v/>
      </c>
      <c r="J554" s="60" t="str">
        <f>IF($M554=J$2,MAX(J$4:J553)+1,"")</f>
        <v/>
      </c>
      <c r="K554" s="60" t="str">
        <f>IF($M554=K$2,MAX(K$4:K553)+1,"")</f>
        <v/>
      </c>
      <c r="L554" s="206"/>
      <c r="M554" s="206"/>
      <c r="N554" s="209"/>
      <c r="O554" s="209"/>
      <c r="P554" s="209"/>
      <c r="Q554" s="209"/>
      <c r="R554" s="209"/>
      <c r="S554" s="209"/>
      <c r="T554" s="209"/>
      <c r="U554" s="150" t="str">
        <f t="shared" si="55"/>
        <v/>
      </c>
      <c r="V554" s="207"/>
      <c r="W554" s="215"/>
    </row>
    <row r="555" spans="1:23">
      <c r="A555" s="195">
        <v>552</v>
      </c>
      <c r="B555" s="8">
        <f t="shared" si="52"/>
        <v>43366</v>
      </c>
      <c r="C555" s="199">
        <f t="shared" si="53"/>
        <v>0.0416666666666667</v>
      </c>
      <c r="D555" s="7" t="str">
        <f t="shared" si="50"/>
        <v>中班</v>
      </c>
      <c r="E555" s="196" t="str">
        <f t="shared" si="51"/>
        <v>甲</v>
      </c>
      <c r="F555" s="196">
        <f>SUMPRODUCT((考核汇总!$A$4:$A$1185=质量日常跟踪表!B555)*(考核汇总!$B$4:$B$1185=质量日常跟踪表!D555),考核汇总!$C$4:$C$1185)</f>
        <v>1</v>
      </c>
      <c r="G555" s="198">
        <f t="shared" si="54"/>
        <v>43366.958333332</v>
      </c>
      <c r="H555" s="60" t="str">
        <f>IF($M555=H$2,MAX(H$4:H554)+1,"")</f>
        <v/>
      </c>
      <c r="I555" s="60" t="str">
        <f>IF($M555=I$2,MAX(I$4:I554)+1,"")</f>
        <v/>
      </c>
      <c r="J555" s="60" t="str">
        <f>IF($M555=J$2,MAX(J$4:J554)+1,"")</f>
        <v/>
      </c>
      <c r="K555" s="60" t="str">
        <f>IF($M555=K$2,MAX(K$4:K554)+1,"")</f>
        <v/>
      </c>
      <c r="L555" s="206"/>
      <c r="M555" s="206"/>
      <c r="N555" s="209"/>
      <c r="O555" s="209"/>
      <c r="P555" s="209"/>
      <c r="Q555" s="209"/>
      <c r="R555" s="209"/>
      <c r="S555" s="209"/>
      <c r="T555" s="209"/>
      <c r="U555" s="150" t="str">
        <f t="shared" si="55"/>
        <v/>
      </c>
      <c r="V555" s="207"/>
      <c r="W555" s="215"/>
    </row>
    <row r="556" spans="1:23">
      <c r="A556" s="195">
        <v>553</v>
      </c>
      <c r="B556" s="8">
        <f t="shared" si="52"/>
        <v>43367</v>
      </c>
      <c r="C556" s="199">
        <f t="shared" si="53"/>
        <v>0.0416666666666667</v>
      </c>
      <c r="D556" s="7" t="str">
        <f t="shared" si="50"/>
        <v>夜班</v>
      </c>
      <c r="E556" s="196" t="str">
        <f t="shared" si="51"/>
        <v>乙</v>
      </c>
      <c r="F556" s="196">
        <f>SUMPRODUCT((考核汇总!$A$4:$A$1185=质量日常跟踪表!B556)*(考核汇总!$B$4:$B$1185=质量日常跟踪表!D556),考核汇总!$C$4:$C$1185)</f>
        <v>2</v>
      </c>
      <c r="G556" s="198">
        <f t="shared" si="54"/>
        <v>43366.9999999987</v>
      </c>
      <c r="H556" s="60" t="str">
        <f>IF($M556=H$2,MAX(H$4:H555)+1,"")</f>
        <v/>
      </c>
      <c r="I556" s="60" t="str">
        <f>IF($M556=I$2,MAX(I$4:I555)+1,"")</f>
        <v/>
      </c>
      <c r="J556" s="60" t="str">
        <f>IF($M556=J$2,MAX(J$4:J555)+1,"")</f>
        <v/>
      </c>
      <c r="K556" s="60" t="str">
        <f>IF($M556=K$2,MAX(K$4:K555)+1,"")</f>
        <v/>
      </c>
      <c r="L556" s="206"/>
      <c r="M556" s="206"/>
      <c r="N556" s="209"/>
      <c r="O556" s="209"/>
      <c r="P556" s="209"/>
      <c r="Q556" s="209"/>
      <c r="R556" s="209"/>
      <c r="S556" s="209"/>
      <c r="T556" s="209"/>
      <c r="U556" s="150" t="str">
        <f t="shared" si="55"/>
        <v/>
      </c>
      <c r="V556" s="207"/>
      <c r="W556" s="215"/>
    </row>
    <row r="557" spans="1:23">
      <c r="A557" s="195">
        <v>554</v>
      </c>
      <c r="B557" s="8">
        <f t="shared" si="52"/>
        <v>43367</v>
      </c>
      <c r="C557" s="199">
        <f t="shared" si="53"/>
        <v>0.0416666666666667</v>
      </c>
      <c r="D557" s="7" t="str">
        <f t="shared" si="50"/>
        <v>夜班</v>
      </c>
      <c r="E557" s="196" t="str">
        <f t="shared" si="51"/>
        <v>乙</v>
      </c>
      <c r="F557" s="196">
        <f>SUMPRODUCT((考核汇总!$A$4:$A$1185=质量日常跟踪表!B557)*(考核汇总!$B$4:$B$1185=质量日常跟踪表!D557),考核汇总!$C$4:$C$1185)</f>
        <v>2</v>
      </c>
      <c r="G557" s="198">
        <f t="shared" si="54"/>
        <v>43367.0416666653</v>
      </c>
      <c r="H557" s="60" t="str">
        <f>IF($M557=H$2,MAX(H$4:H556)+1,"")</f>
        <v/>
      </c>
      <c r="I557" s="60" t="str">
        <f>IF($M557=I$2,MAX(I$4:I556)+1,"")</f>
        <v/>
      </c>
      <c r="J557" s="60" t="str">
        <f>IF($M557=J$2,MAX(J$4:J556)+1,"")</f>
        <v/>
      </c>
      <c r="K557" s="60" t="str">
        <f>IF($M557=K$2,MAX(K$4:K556)+1,"")</f>
        <v/>
      </c>
      <c r="L557" s="206"/>
      <c r="M557" s="206"/>
      <c r="N557" s="209"/>
      <c r="O557" s="209"/>
      <c r="P557" s="209"/>
      <c r="Q557" s="209"/>
      <c r="R557" s="209"/>
      <c r="S557" s="209"/>
      <c r="T557" s="209"/>
      <c r="U557" s="150" t="str">
        <f t="shared" si="55"/>
        <v/>
      </c>
      <c r="V557" s="207"/>
      <c r="W557" s="215"/>
    </row>
    <row r="558" spans="1:23">
      <c r="A558" s="195">
        <v>555</v>
      </c>
      <c r="B558" s="8">
        <f t="shared" si="52"/>
        <v>43367</v>
      </c>
      <c r="C558" s="199">
        <f t="shared" si="53"/>
        <v>0.0416666666666667</v>
      </c>
      <c r="D558" s="7" t="str">
        <f t="shared" si="50"/>
        <v>夜班</v>
      </c>
      <c r="E558" s="196" t="str">
        <f t="shared" si="51"/>
        <v>乙</v>
      </c>
      <c r="F558" s="196">
        <f>SUMPRODUCT((考核汇总!$A$4:$A$1185=质量日常跟踪表!B558)*(考核汇总!$B$4:$B$1185=质量日常跟踪表!D558),考核汇总!$C$4:$C$1185)</f>
        <v>2</v>
      </c>
      <c r="G558" s="198">
        <f t="shared" si="54"/>
        <v>43367.083333332</v>
      </c>
      <c r="H558" s="60" t="str">
        <f>IF($M558=H$2,MAX(H$4:H557)+1,"")</f>
        <v/>
      </c>
      <c r="I558" s="60" t="str">
        <f>IF($M558=I$2,MAX(I$4:I557)+1,"")</f>
        <v/>
      </c>
      <c r="J558" s="60" t="str">
        <f>IF($M558=J$2,MAX(J$4:J557)+1,"")</f>
        <v/>
      </c>
      <c r="K558" s="60" t="str">
        <f>IF($M558=K$2,MAX(K$4:K557)+1,"")</f>
        <v/>
      </c>
      <c r="L558" s="206"/>
      <c r="M558" s="206"/>
      <c r="N558" s="209"/>
      <c r="O558" s="209"/>
      <c r="P558" s="209"/>
      <c r="Q558" s="209"/>
      <c r="R558" s="209"/>
      <c r="S558" s="209"/>
      <c r="T558" s="209"/>
      <c r="U558" s="150" t="str">
        <f t="shared" si="55"/>
        <v/>
      </c>
      <c r="V558" s="207"/>
      <c r="W558" s="215"/>
    </row>
    <row r="559" spans="1:23">
      <c r="A559" s="195">
        <v>556</v>
      </c>
      <c r="B559" s="8">
        <f t="shared" si="52"/>
        <v>43367</v>
      </c>
      <c r="C559" s="199">
        <f t="shared" si="53"/>
        <v>0.0416666666666667</v>
      </c>
      <c r="D559" s="7" t="str">
        <f t="shared" si="50"/>
        <v>夜班</v>
      </c>
      <c r="E559" s="196" t="str">
        <f t="shared" si="51"/>
        <v>乙</v>
      </c>
      <c r="F559" s="196">
        <f>SUMPRODUCT((考核汇总!$A$4:$A$1185=质量日常跟踪表!B559)*(考核汇总!$B$4:$B$1185=质量日常跟踪表!D559),考核汇总!$C$4:$C$1185)</f>
        <v>2</v>
      </c>
      <c r="G559" s="198">
        <f t="shared" si="54"/>
        <v>43367.1249999987</v>
      </c>
      <c r="H559" s="60" t="str">
        <f>IF($M559=H$2,MAX(H$4:H558)+1,"")</f>
        <v/>
      </c>
      <c r="I559" s="60" t="str">
        <f>IF($M559=I$2,MAX(I$4:I558)+1,"")</f>
        <v/>
      </c>
      <c r="J559" s="60" t="str">
        <f>IF($M559=J$2,MAX(J$4:J558)+1,"")</f>
        <v/>
      </c>
      <c r="K559" s="60" t="str">
        <f>IF($M559=K$2,MAX(K$4:K558)+1,"")</f>
        <v/>
      </c>
      <c r="L559" s="206"/>
      <c r="M559" s="206"/>
      <c r="N559" s="209"/>
      <c r="O559" s="209"/>
      <c r="P559" s="209"/>
      <c r="Q559" s="209"/>
      <c r="R559" s="209"/>
      <c r="S559" s="209"/>
      <c r="T559" s="209"/>
      <c r="U559" s="150" t="str">
        <f t="shared" si="55"/>
        <v/>
      </c>
      <c r="V559" s="207"/>
      <c r="W559" s="215"/>
    </row>
    <row r="560" spans="1:23">
      <c r="A560" s="195">
        <v>557</v>
      </c>
      <c r="B560" s="8">
        <f t="shared" si="52"/>
        <v>43367</v>
      </c>
      <c r="C560" s="199">
        <f t="shared" si="53"/>
        <v>0.0416666666666667</v>
      </c>
      <c r="D560" s="7" t="str">
        <f t="shared" si="50"/>
        <v>夜班</v>
      </c>
      <c r="E560" s="196" t="str">
        <f t="shared" si="51"/>
        <v>乙</v>
      </c>
      <c r="F560" s="196">
        <f>SUMPRODUCT((考核汇总!$A$4:$A$1185=质量日常跟踪表!B560)*(考核汇总!$B$4:$B$1185=质量日常跟踪表!D560),考核汇总!$C$4:$C$1185)</f>
        <v>2</v>
      </c>
      <c r="G560" s="198">
        <f t="shared" si="54"/>
        <v>43367.1666666653</v>
      </c>
      <c r="H560" s="60" t="str">
        <f>IF($M560=H$2,MAX(H$4:H559)+1,"")</f>
        <v/>
      </c>
      <c r="I560" s="60" t="str">
        <f>IF($M560=I$2,MAX(I$4:I559)+1,"")</f>
        <v/>
      </c>
      <c r="J560" s="60" t="str">
        <f>IF($M560=J$2,MAX(J$4:J559)+1,"")</f>
        <v/>
      </c>
      <c r="K560" s="60" t="str">
        <f>IF($M560=K$2,MAX(K$4:K559)+1,"")</f>
        <v/>
      </c>
      <c r="L560" s="206"/>
      <c r="M560" s="206"/>
      <c r="N560" s="209"/>
      <c r="O560" s="209"/>
      <c r="P560" s="209"/>
      <c r="Q560" s="209"/>
      <c r="R560" s="209"/>
      <c r="S560" s="209"/>
      <c r="T560" s="209"/>
      <c r="U560" s="150" t="str">
        <f t="shared" si="55"/>
        <v/>
      </c>
      <c r="V560" s="207"/>
      <c r="W560" s="215"/>
    </row>
    <row r="561" spans="1:23">
      <c r="A561" s="195">
        <v>558</v>
      </c>
      <c r="B561" s="8">
        <f t="shared" si="52"/>
        <v>43367</v>
      </c>
      <c r="C561" s="199">
        <f t="shared" si="53"/>
        <v>0.0416666666666667</v>
      </c>
      <c r="D561" s="7" t="str">
        <f t="shared" si="50"/>
        <v>夜班</v>
      </c>
      <c r="E561" s="196" t="str">
        <f t="shared" si="51"/>
        <v>乙</v>
      </c>
      <c r="F561" s="196">
        <f>SUMPRODUCT((考核汇总!$A$4:$A$1185=质量日常跟踪表!B561)*(考核汇总!$B$4:$B$1185=质量日常跟踪表!D561),考核汇总!$C$4:$C$1185)</f>
        <v>2</v>
      </c>
      <c r="G561" s="198">
        <f t="shared" si="54"/>
        <v>43367.208333332</v>
      </c>
      <c r="H561" s="60" t="str">
        <f>IF($M561=H$2,MAX(H$4:H560)+1,"")</f>
        <v/>
      </c>
      <c r="I561" s="60" t="str">
        <f>IF($M561=I$2,MAX(I$4:I560)+1,"")</f>
        <v/>
      </c>
      <c r="J561" s="60" t="str">
        <f>IF($M561=J$2,MAX(J$4:J560)+1,"")</f>
        <v/>
      </c>
      <c r="K561" s="60" t="str">
        <f>IF($M561=K$2,MAX(K$4:K560)+1,"")</f>
        <v/>
      </c>
      <c r="L561" s="206"/>
      <c r="M561" s="206"/>
      <c r="N561" s="209"/>
      <c r="O561" s="209"/>
      <c r="P561" s="209"/>
      <c r="Q561" s="209"/>
      <c r="R561" s="209"/>
      <c r="S561" s="209"/>
      <c r="T561" s="209"/>
      <c r="U561" s="150" t="str">
        <f t="shared" si="55"/>
        <v/>
      </c>
      <c r="V561" s="207"/>
      <c r="W561" s="215"/>
    </row>
    <row r="562" spans="1:23">
      <c r="A562" s="195">
        <v>559</v>
      </c>
      <c r="B562" s="8">
        <f t="shared" si="52"/>
        <v>43367</v>
      </c>
      <c r="C562" s="199">
        <f t="shared" si="53"/>
        <v>0.0416666666666667</v>
      </c>
      <c r="D562" s="7" t="str">
        <f t="shared" si="50"/>
        <v>夜班</v>
      </c>
      <c r="E562" s="196" t="str">
        <f t="shared" si="51"/>
        <v>乙</v>
      </c>
      <c r="F562" s="196">
        <f>SUMPRODUCT((考核汇总!$A$4:$A$1185=质量日常跟踪表!B562)*(考核汇总!$B$4:$B$1185=质量日常跟踪表!D562),考核汇总!$C$4:$C$1185)</f>
        <v>2</v>
      </c>
      <c r="G562" s="198">
        <f t="shared" si="54"/>
        <v>43367.2499999986</v>
      </c>
      <c r="H562" s="60" t="str">
        <f>IF($M562=H$2,MAX(H$4:H561)+1,"")</f>
        <v/>
      </c>
      <c r="I562" s="60" t="str">
        <f>IF($M562=I$2,MAX(I$4:I561)+1,"")</f>
        <v/>
      </c>
      <c r="J562" s="60" t="str">
        <f>IF($M562=J$2,MAX(J$4:J561)+1,"")</f>
        <v/>
      </c>
      <c r="K562" s="60" t="str">
        <f>IF($M562=K$2,MAX(K$4:K561)+1,"")</f>
        <v/>
      </c>
      <c r="L562" s="206"/>
      <c r="M562" s="206"/>
      <c r="N562" s="209"/>
      <c r="O562" s="209"/>
      <c r="P562" s="209"/>
      <c r="Q562" s="209"/>
      <c r="R562" s="209"/>
      <c r="S562" s="209"/>
      <c r="T562" s="209"/>
      <c r="U562" s="150" t="str">
        <f t="shared" si="55"/>
        <v/>
      </c>
      <c r="V562" s="207"/>
      <c r="W562" s="215"/>
    </row>
    <row r="563" spans="1:23">
      <c r="A563" s="195">
        <v>560</v>
      </c>
      <c r="B563" s="8">
        <f t="shared" si="52"/>
        <v>43367</v>
      </c>
      <c r="C563" s="199">
        <f t="shared" si="53"/>
        <v>0.0416666666666667</v>
      </c>
      <c r="D563" s="7" t="str">
        <f t="shared" si="50"/>
        <v>夜班</v>
      </c>
      <c r="E563" s="196" t="str">
        <f t="shared" si="51"/>
        <v>乙</v>
      </c>
      <c r="F563" s="196">
        <f>SUMPRODUCT((考核汇总!$A$4:$A$1185=质量日常跟踪表!B563)*(考核汇总!$B$4:$B$1185=质量日常跟踪表!D563),考核汇总!$C$4:$C$1185)</f>
        <v>2</v>
      </c>
      <c r="G563" s="198">
        <f t="shared" si="54"/>
        <v>43367.2916666653</v>
      </c>
      <c r="H563" s="60" t="str">
        <f>IF($M563=H$2,MAX(H$4:H562)+1,"")</f>
        <v/>
      </c>
      <c r="I563" s="60" t="str">
        <f>IF($M563=I$2,MAX(I$4:I562)+1,"")</f>
        <v/>
      </c>
      <c r="J563" s="60" t="str">
        <f>IF($M563=J$2,MAX(J$4:J562)+1,"")</f>
        <v/>
      </c>
      <c r="K563" s="60" t="str">
        <f>IF($M563=K$2,MAX(K$4:K562)+1,"")</f>
        <v/>
      </c>
      <c r="L563" s="206"/>
      <c r="M563" s="206"/>
      <c r="N563" s="209"/>
      <c r="O563" s="209"/>
      <c r="P563" s="209"/>
      <c r="Q563" s="209"/>
      <c r="R563" s="209"/>
      <c r="S563" s="209"/>
      <c r="T563" s="209"/>
      <c r="U563" s="150" t="str">
        <f t="shared" si="55"/>
        <v/>
      </c>
      <c r="V563" s="207"/>
      <c r="W563" s="215"/>
    </row>
    <row r="564" spans="1:23">
      <c r="A564" s="195">
        <v>561</v>
      </c>
      <c r="B564" s="8">
        <f t="shared" si="52"/>
        <v>43367</v>
      </c>
      <c r="C564" s="199">
        <f t="shared" si="53"/>
        <v>0.0416666666666667</v>
      </c>
      <c r="D564" s="7" t="str">
        <f t="shared" si="50"/>
        <v>白班</v>
      </c>
      <c r="E564" s="196" t="str">
        <f t="shared" si="51"/>
        <v>丙</v>
      </c>
      <c r="F564" s="196">
        <f>SUMPRODUCT((考核汇总!$A$4:$A$1185=质量日常跟踪表!B564)*(考核汇总!$B$4:$B$1185=质量日常跟踪表!D564),考核汇总!$C$4:$C$1185)</f>
        <v>3</v>
      </c>
      <c r="G564" s="198">
        <f t="shared" si="54"/>
        <v>43367.333333332</v>
      </c>
      <c r="H564" s="60" t="str">
        <f>IF($M564=H$2,MAX(H$4:H563)+1,"")</f>
        <v/>
      </c>
      <c r="I564" s="60" t="str">
        <f>IF($M564=I$2,MAX(I$4:I563)+1,"")</f>
        <v/>
      </c>
      <c r="J564" s="60" t="str">
        <f>IF($M564=J$2,MAX(J$4:J563)+1,"")</f>
        <v/>
      </c>
      <c r="K564" s="60" t="str">
        <f>IF($M564=K$2,MAX(K$4:K563)+1,"")</f>
        <v/>
      </c>
      <c r="L564" s="206"/>
      <c r="M564" s="206"/>
      <c r="N564" s="209"/>
      <c r="O564" s="209"/>
      <c r="P564" s="209"/>
      <c r="Q564" s="209"/>
      <c r="R564" s="209"/>
      <c r="S564" s="209"/>
      <c r="T564" s="209"/>
      <c r="U564" s="150" t="str">
        <f t="shared" si="55"/>
        <v/>
      </c>
      <c r="V564" s="207"/>
      <c r="W564" s="215"/>
    </row>
    <row r="565" spans="1:23">
      <c r="A565" s="195">
        <v>562</v>
      </c>
      <c r="B565" s="8">
        <f t="shared" si="52"/>
        <v>43367</v>
      </c>
      <c r="C565" s="199">
        <f t="shared" si="53"/>
        <v>0.0416666666666667</v>
      </c>
      <c r="D565" s="7" t="str">
        <f t="shared" si="50"/>
        <v>白班</v>
      </c>
      <c r="E565" s="196" t="str">
        <f t="shared" si="51"/>
        <v>丙</v>
      </c>
      <c r="F565" s="196">
        <f>SUMPRODUCT((考核汇总!$A$4:$A$1185=质量日常跟踪表!B565)*(考核汇总!$B$4:$B$1185=质量日常跟踪表!D565),考核汇总!$C$4:$C$1185)</f>
        <v>3</v>
      </c>
      <c r="G565" s="198">
        <f t="shared" si="54"/>
        <v>43367.3749999986</v>
      </c>
      <c r="H565" s="60" t="str">
        <f>IF($M565=H$2,MAX(H$4:H564)+1,"")</f>
        <v/>
      </c>
      <c r="I565" s="60" t="str">
        <f>IF($M565=I$2,MAX(I$4:I564)+1,"")</f>
        <v/>
      </c>
      <c r="J565" s="60" t="str">
        <f>IF($M565=J$2,MAX(J$4:J564)+1,"")</f>
        <v/>
      </c>
      <c r="K565" s="60" t="str">
        <f>IF($M565=K$2,MAX(K$4:K564)+1,"")</f>
        <v/>
      </c>
      <c r="L565" s="206"/>
      <c r="M565" s="206"/>
      <c r="N565" s="209"/>
      <c r="O565" s="209"/>
      <c r="P565" s="209"/>
      <c r="Q565" s="209"/>
      <c r="R565" s="209"/>
      <c r="S565" s="209"/>
      <c r="T565" s="209"/>
      <c r="U565" s="150" t="str">
        <f t="shared" si="55"/>
        <v/>
      </c>
      <c r="V565" s="207"/>
      <c r="W565" s="215"/>
    </row>
    <row r="566" spans="1:23">
      <c r="A566" s="195">
        <v>563</v>
      </c>
      <c r="B566" s="8">
        <f t="shared" si="52"/>
        <v>43367</v>
      </c>
      <c r="C566" s="199">
        <f t="shared" si="53"/>
        <v>0.0416666666666667</v>
      </c>
      <c r="D566" s="7" t="str">
        <f t="shared" si="50"/>
        <v>白班</v>
      </c>
      <c r="E566" s="196" t="str">
        <f t="shared" si="51"/>
        <v>丙</v>
      </c>
      <c r="F566" s="196">
        <f>SUMPRODUCT((考核汇总!$A$4:$A$1185=质量日常跟踪表!B566)*(考核汇总!$B$4:$B$1185=质量日常跟踪表!D566),考核汇总!$C$4:$C$1185)</f>
        <v>3</v>
      </c>
      <c r="G566" s="198">
        <f t="shared" si="54"/>
        <v>43367.4166666653</v>
      </c>
      <c r="H566" s="60" t="str">
        <f>IF($M566=H$2,MAX(H$4:H565)+1,"")</f>
        <v/>
      </c>
      <c r="I566" s="60" t="str">
        <f>IF($M566=I$2,MAX(I$4:I565)+1,"")</f>
        <v/>
      </c>
      <c r="J566" s="60" t="str">
        <f>IF($M566=J$2,MAX(J$4:J565)+1,"")</f>
        <v/>
      </c>
      <c r="K566" s="60" t="str">
        <f>IF($M566=K$2,MAX(K$4:K565)+1,"")</f>
        <v/>
      </c>
      <c r="L566" s="206"/>
      <c r="M566" s="206"/>
      <c r="N566" s="209"/>
      <c r="O566" s="209"/>
      <c r="P566" s="209"/>
      <c r="Q566" s="209"/>
      <c r="R566" s="209"/>
      <c r="S566" s="209"/>
      <c r="T566" s="209"/>
      <c r="U566" s="150" t="str">
        <f t="shared" si="55"/>
        <v/>
      </c>
      <c r="V566" s="207"/>
      <c r="W566" s="215"/>
    </row>
    <row r="567" spans="1:23">
      <c r="A567" s="195">
        <v>564</v>
      </c>
      <c r="B567" s="8">
        <f t="shared" si="52"/>
        <v>43367</v>
      </c>
      <c r="C567" s="199">
        <f t="shared" si="53"/>
        <v>0.0416666666666667</v>
      </c>
      <c r="D567" s="7" t="str">
        <f t="shared" si="50"/>
        <v>白班</v>
      </c>
      <c r="E567" s="196" t="str">
        <f t="shared" si="51"/>
        <v>丙</v>
      </c>
      <c r="F567" s="196">
        <f>SUMPRODUCT((考核汇总!$A$4:$A$1185=质量日常跟踪表!B567)*(考核汇总!$B$4:$B$1185=质量日常跟踪表!D567),考核汇总!$C$4:$C$1185)</f>
        <v>3</v>
      </c>
      <c r="G567" s="198">
        <f t="shared" si="54"/>
        <v>43367.458333332</v>
      </c>
      <c r="H567" s="60" t="str">
        <f>IF($M567=H$2,MAX(H$4:H566)+1,"")</f>
        <v/>
      </c>
      <c r="I567" s="60" t="str">
        <f>IF($M567=I$2,MAX(I$4:I566)+1,"")</f>
        <v/>
      </c>
      <c r="J567" s="60" t="str">
        <f>IF($M567=J$2,MAX(J$4:J566)+1,"")</f>
        <v/>
      </c>
      <c r="K567" s="60" t="str">
        <f>IF($M567=K$2,MAX(K$4:K566)+1,"")</f>
        <v/>
      </c>
      <c r="L567" s="206"/>
      <c r="M567" s="206"/>
      <c r="N567" s="209"/>
      <c r="O567" s="209"/>
      <c r="P567" s="209"/>
      <c r="Q567" s="209"/>
      <c r="R567" s="209"/>
      <c r="S567" s="209"/>
      <c r="T567" s="209"/>
      <c r="U567" s="150" t="str">
        <f t="shared" si="55"/>
        <v/>
      </c>
      <c r="V567" s="207"/>
      <c r="W567" s="215"/>
    </row>
    <row r="568" spans="1:23">
      <c r="A568" s="195">
        <v>565</v>
      </c>
      <c r="B568" s="8">
        <f t="shared" si="52"/>
        <v>43367</v>
      </c>
      <c r="C568" s="199">
        <f t="shared" si="53"/>
        <v>0.0416666666666667</v>
      </c>
      <c r="D568" s="7" t="str">
        <f t="shared" si="50"/>
        <v>白班</v>
      </c>
      <c r="E568" s="196" t="str">
        <f t="shared" si="51"/>
        <v>丙</v>
      </c>
      <c r="F568" s="196">
        <f>SUMPRODUCT((考核汇总!$A$4:$A$1185=质量日常跟踪表!B568)*(考核汇总!$B$4:$B$1185=质量日常跟踪表!D568),考核汇总!$C$4:$C$1185)</f>
        <v>3</v>
      </c>
      <c r="G568" s="198">
        <f t="shared" si="54"/>
        <v>43367.4999999986</v>
      </c>
      <c r="H568" s="60" t="str">
        <f>IF($M568=H$2,MAX(H$4:H567)+1,"")</f>
        <v/>
      </c>
      <c r="I568" s="60" t="str">
        <f>IF($M568=I$2,MAX(I$4:I567)+1,"")</f>
        <v/>
      </c>
      <c r="J568" s="60" t="str">
        <f>IF($M568=J$2,MAX(J$4:J567)+1,"")</f>
        <v/>
      </c>
      <c r="K568" s="60" t="str">
        <f>IF($M568=K$2,MAX(K$4:K567)+1,"")</f>
        <v/>
      </c>
      <c r="L568" s="206"/>
      <c r="M568" s="206"/>
      <c r="N568" s="209"/>
      <c r="O568" s="209"/>
      <c r="P568" s="209"/>
      <c r="Q568" s="209"/>
      <c r="R568" s="209"/>
      <c r="S568" s="209"/>
      <c r="T568" s="209"/>
      <c r="U568" s="150" t="str">
        <f t="shared" si="55"/>
        <v/>
      </c>
      <c r="V568" s="207"/>
      <c r="W568" s="215"/>
    </row>
    <row r="569" spans="1:23">
      <c r="A569" s="195">
        <v>566</v>
      </c>
      <c r="B569" s="8">
        <f t="shared" si="52"/>
        <v>43367</v>
      </c>
      <c r="C569" s="199">
        <f t="shared" si="53"/>
        <v>0.0416666666666667</v>
      </c>
      <c r="D569" s="7" t="str">
        <f t="shared" si="50"/>
        <v>白班</v>
      </c>
      <c r="E569" s="196" t="str">
        <f t="shared" si="51"/>
        <v>丙</v>
      </c>
      <c r="F569" s="196">
        <f>SUMPRODUCT((考核汇总!$A$4:$A$1185=质量日常跟踪表!B569)*(考核汇总!$B$4:$B$1185=质量日常跟踪表!D569),考核汇总!$C$4:$C$1185)</f>
        <v>3</v>
      </c>
      <c r="G569" s="198">
        <f t="shared" si="54"/>
        <v>43367.5416666653</v>
      </c>
      <c r="H569" s="60" t="str">
        <f>IF($M569=H$2,MAX(H$4:H568)+1,"")</f>
        <v/>
      </c>
      <c r="I569" s="60" t="str">
        <f>IF($M569=I$2,MAX(I$4:I568)+1,"")</f>
        <v/>
      </c>
      <c r="J569" s="60" t="str">
        <f>IF($M569=J$2,MAX(J$4:J568)+1,"")</f>
        <v/>
      </c>
      <c r="K569" s="60" t="str">
        <f>IF($M569=K$2,MAX(K$4:K568)+1,"")</f>
        <v/>
      </c>
      <c r="L569" s="206"/>
      <c r="M569" s="206"/>
      <c r="N569" s="209"/>
      <c r="O569" s="209"/>
      <c r="P569" s="209"/>
      <c r="Q569" s="209"/>
      <c r="R569" s="209"/>
      <c r="S569" s="209"/>
      <c r="T569" s="209"/>
      <c r="U569" s="150" t="str">
        <f t="shared" si="55"/>
        <v/>
      </c>
      <c r="V569" s="207"/>
      <c r="W569" s="215"/>
    </row>
    <row r="570" spans="1:23">
      <c r="A570" s="195">
        <v>567</v>
      </c>
      <c r="B570" s="8">
        <f t="shared" si="52"/>
        <v>43367</v>
      </c>
      <c r="C570" s="199">
        <f t="shared" si="53"/>
        <v>0.0416666666666667</v>
      </c>
      <c r="D570" s="7" t="str">
        <f t="shared" si="50"/>
        <v>白班</v>
      </c>
      <c r="E570" s="196" t="str">
        <f t="shared" si="51"/>
        <v>丙</v>
      </c>
      <c r="F570" s="196">
        <f>SUMPRODUCT((考核汇总!$A$4:$A$1185=质量日常跟踪表!B570)*(考核汇总!$B$4:$B$1185=质量日常跟踪表!D570),考核汇总!$C$4:$C$1185)</f>
        <v>3</v>
      </c>
      <c r="G570" s="198">
        <f t="shared" si="54"/>
        <v>43367.583333332</v>
      </c>
      <c r="H570" s="60" t="str">
        <f>IF($M570=H$2,MAX(H$4:H569)+1,"")</f>
        <v/>
      </c>
      <c r="I570" s="60" t="str">
        <f>IF($M570=I$2,MAX(I$4:I569)+1,"")</f>
        <v/>
      </c>
      <c r="J570" s="60" t="str">
        <f>IF($M570=J$2,MAX(J$4:J569)+1,"")</f>
        <v/>
      </c>
      <c r="K570" s="60" t="str">
        <f>IF($M570=K$2,MAX(K$4:K569)+1,"")</f>
        <v/>
      </c>
      <c r="L570" s="206"/>
      <c r="M570" s="206"/>
      <c r="N570" s="209"/>
      <c r="O570" s="209"/>
      <c r="P570" s="209"/>
      <c r="Q570" s="209"/>
      <c r="R570" s="209"/>
      <c r="S570" s="209"/>
      <c r="T570" s="209"/>
      <c r="U570" s="150" t="str">
        <f t="shared" si="55"/>
        <v/>
      </c>
      <c r="V570" s="207"/>
      <c r="W570" s="215"/>
    </row>
    <row r="571" spans="1:23">
      <c r="A571" s="195">
        <v>568</v>
      </c>
      <c r="B571" s="8">
        <f t="shared" si="52"/>
        <v>43367</v>
      </c>
      <c r="C571" s="199">
        <f t="shared" si="53"/>
        <v>0.0416666666666667</v>
      </c>
      <c r="D571" s="7" t="str">
        <f t="shared" si="50"/>
        <v>白班</v>
      </c>
      <c r="E571" s="196" t="str">
        <f t="shared" si="51"/>
        <v>丙</v>
      </c>
      <c r="F571" s="196">
        <f>SUMPRODUCT((考核汇总!$A$4:$A$1185=质量日常跟踪表!B571)*(考核汇总!$B$4:$B$1185=质量日常跟踪表!D571),考核汇总!$C$4:$C$1185)</f>
        <v>3</v>
      </c>
      <c r="G571" s="198">
        <f t="shared" si="54"/>
        <v>43367.6249999986</v>
      </c>
      <c r="H571" s="60" t="str">
        <f>IF($M571=H$2,MAX(H$4:H570)+1,"")</f>
        <v/>
      </c>
      <c r="I571" s="60" t="str">
        <f>IF($M571=I$2,MAX(I$4:I570)+1,"")</f>
        <v/>
      </c>
      <c r="J571" s="60" t="str">
        <f>IF($M571=J$2,MAX(J$4:J570)+1,"")</f>
        <v/>
      </c>
      <c r="K571" s="60" t="str">
        <f>IF($M571=K$2,MAX(K$4:K570)+1,"")</f>
        <v/>
      </c>
      <c r="L571" s="206"/>
      <c r="M571" s="206"/>
      <c r="N571" s="209"/>
      <c r="O571" s="209"/>
      <c r="P571" s="209"/>
      <c r="Q571" s="209"/>
      <c r="R571" s="209"/>
      <c r="S571" s="209"/>
      <c r="T571" s="209"/>
      <c r="U571" s="150" t="str">
        <f t="shared" si="55"/>
        <v/>
      </c>
      <c r="V571" s="207"/>
      <c r="W571" s="215"/>
    </row>
    <row r="572" spans="1:23">
      <c r="A572" s="195">
        <v>569</v>
      </c>
      <c r="B572" s="8">
        <f t="shared" si="52"/>
        <v>43367</v>
      </c>
      <c r="C572" s="199">
        <f t="shared" si="53"/>
        <v>0.0416666666666667</v>
      </c>
      <c r="D572" s="7" t="str">
        <f t="shared" si="50"/>
        <v>中班</v>
      </c>
      <c r="E572" s="196" t="str">
        <f t="shared" si="51"/>
        <v>丁</v>
      </c>
      <c r="F572" s="196">
        <f>SUMPRODUCT((考核汇总!$A$4:$A$1185=质量日常跟踪表!B572)*(考核汇总!$B$4:$B$1185=质量日常跟踪表!D572),考核汇总!$C$4:$C$1185)</f>
        <v>4</v>
      </c>
      <c r="G572" s="198">
        <f t="shared" si="54"/>
        <v>43367.6666666653</v>
      </c>
      <c r="H572" s="60" t="str">
        <f>IF($M572=H$2,MAX(H$4:H571)+1,"")</f>
        <v/>
      </c>
      <c r="I572" s="60" t="str">
        <f>IF($M572=I$2,MAX(I$4:I571)+1,"")</f>
        <v/>
      </c>
      <c r="J572" s="60" t="str">
        <f>IF($M572=J$2,MAX(J$4:J571)+1,"")</f>
        <v/>
      </c>
      <c r="K572" s="60" t="str">
        <f>IF($M572=K$2,MAX(K$4:K571)+1,"")</f>
        <v/>
      </c>
      <c r="L572" s="206"/>
      <c r="M572" s="206"/>
      <c r="N572" s="209"/>
      <c r="O572" s="209"/>
      <c r="P572" s="209"/>
      <c r="Q572" s="209"/>
      <c r="R572" s="209"/>
      <c r="S572" s="209"/>
      <c r="T572" s="209"/>
      <c r="U572" s="150" t="str">
        <f t="shared" si="55"/>
        <v/>
      </c>
      <c r="V572" s="207"/>
      <c r="W572" s="215"/>
    </row>
    <row r="573" spans="1:23">
      <c r="A573" s="195">
        <v>570</v>
      </c>
      <c r="B573" s="8">
        <f t="shared" si="52"/>
        <v>43367</v>
      </c>
      <c r="C573" s="199">
        <f t="shared" si="53"/>
        <v>0.0416666666666667</v>
      </c>
      <c r="D573" s="7" t="str">
        <f t="shared" si="50"/>
        <v>中班</v>
      </c>
      <c r="E573" s="196" t="str">
        <f t="shared" si="51"/>
        <v>丁</v>
      </c>
      <c r="F573" s="196">
        <f>SUMPRODUCT((考核汇总!$A$4:$A$1185=质量日常跟踪表!B573)*(考核汇总!$B$4:$B$1185=质量日常跟踪表!D573),考核汇总!$C$4:$C$1185)</f>
        <v>4</v>
      </c>
      <c r="G573" s="198">
        <f t="shared" si="54"/>
        <v>43367.708333332</v>
      </c>
      <c r="H573" s="60" t="str">
        <f>IF($M573=H$2,MAX(H$4:H572)+1,"")</f>
        <v/>
      </c>
      <c r="I573" s="60" t="str">
        <f>IF($M573=I$2,MAX(I$4:I572)+1,"")</f>
        <v/>
      </c>
      <c r="J573" s="60" t="str">
        <f>IF($M573=J$2,MAX(J$4:J572)+1,"")</f>
        <v/>
      </c>
      <c r="K573" s="60" t="str">
        <f>IF($M573=K$2,MAX(K$4:K572)+1,"")</f>
        <v/>
      </c>
      <c r="L573" s="206"/>
      <c r="M573" s="206"/>
      <c r="N573" s="209"/>
      <c r="O573" s="209"/>
      <c r="P573" s="209"/>
      <c r="Q573" s="209"/>
      <c r="R573" s="209"/>
      <c r="S573" s="209"/>
      <c r="T573" s="209"/>
      <c r="U573" s="150" t="str">
        <f t="shared" si="55"/>
        <v/>
      </c>
      <c r="V573" s="207"/>
      <c r="W573" s="215"/>
    </row>
    <row r="574" spans="1:23">
      <c r="A574" s="195">
        <v>571</v>
      </c>
      <c r="B574" s="8">
        <f t="shared" si="52"/>
        <v>43367</v>
      </c>
      <c r="C574" s="199">
        <f t="shared" si="53"/>
        <v>0.0416666666666667</v>
      </c>
      <c r="D574" s="7" t="str">
        <f t="shared" si="50"/>
        <v>中班</v>
      </c>
      <c r="E574" s="196" t="str">
        <f t="shared" si="51"/>
        <v>丁</v>
      </c>
      <c r="F574" s="196">
        <f>SUMPRODUCT((考核汇总!$A$4:$A$1185=质量日常跟踪表!B574)*(考核汇总!$B$4:$B$1185=质量日常跟踪表!D574),考核汇总!$C$4:$C$1185)</f>
        <v>4</v>
      </c>
      <c r="G574" s="198">
        <f t="shared" si="54"/>
        <v>43367.7499999986</v>
      </c>
      <c r="H574" s="60" t="str">
        <f>IF($M574=H$2,MAX(H$4:H573)+1,"")</f>
        <v/>
      </c>
      <c r="I574" s="60" t="str">
        <f>IF($M574=I$2,MAX(I$4:I573)+1,"")</f>
        <v/>
      </c>
      <c r="J574" s="60" t="str">
        <f>IF($M574=J$2,MAX(J$4:J573)+1,"")</f>
        <v/>
      </c>
      <c r="K574" s="60" t="str">
        <f>IF($M574=K$2,MAX(K$4:K573)+1,"")</f>
        <v/>
      </c>
      <c r="L574" s="206"/>
      <c r="M574" s="206"/>
      <c r="N574" s="209"/>
      <c r="O574" s="209"/>
      <c r="P574" s="209"/>
      <c r="Q574" s="209"/>
      <c r="R574" s="209"/>
      <c r="S574" s="209"/>
      <c r="T574" s="209"/>
      <c r="U574" s="150" t="str">
        <f t="shared" si="55"/>
        <v/>
      </c>
      <c r="V574" s="207"/>
      <c r="W574" s="215"/>
    </row>
    <row r="575" spans="1:23">
      <c r="A575" s="195">
        <v>572</v>
      </c>
      <c r="B575" s="8">
        <f t="shared" si="52"/>
        <v>43367</v>
      </c>
      <c r="C575" s="199">
        <f t="shared" si="53"/>
        <v>0.0416666666666667</v>
      </c>
      <c r="D575" s="7" t="str">
        <f t="shared" si="50"/>
        <v>中班</v>
      </c>
      <c r="E575" s="196" t="str">
        <f t="shared" si="51"/>
        <v>丁</v>
      </c>
      <c r="F575" s="196">
        <f>SUMPRODUCT((考核汇总!$A$4:$A$1185=质量日常跟踪表!B575)*(考核汇总!$B$4:$B$1185=质量日常跟踪表!D575),考核汇总!$C$4:$C$1185)</f>
        <v>4</v>
      </c>
      <c r="G575" s="198">
        <f t="shared" si="54"/>
        <v>43367.7916666653</v>
      </c>
      <c r="H575" s="60" t="str">
        <f>IF($M575=H$2,MAX(H$4:H574)+1,"")</f>
        <v/>
      </c>
      <c r="I575" s="60" t="str">
        <f>IF($M575=I$2,MAX(I$4:I574)+1,"")</f>
        <v/>
      </c>
      <c r="J575" s="60" t="str">
        <f>IF($M575=J$2,MAX(J$4:J574)+1,"")</f>
        <v/>
      </c>
      <c r="K575" s="60" t="str">
        <f>IF($M575=K$2,MAX(K$4:K574)+1,"")</f>
        <v/>
      </c>
      <c r="L575" s="206"/>
      <c r="M575" s="206"/>
      <c r="N575" s="209"/>
      <c r="O575" s="209"/>
      <c r="P575" s="209"/>
      <c r="Q575" s="209"/>
      <c r="R575" s="209"/>
      <c r="S575" s="209"/>
      <c r="T575" s="209"/>
      <c r="U575" s="150" t="str">
        <f t="shared" si="55"/>
        <v/>
      </c>
      <c r="V575" s="207"/>
      <c r="W575" s="215"/>
    </row>
    <row r="576" spans="1:23">
      <c r="A576" s="195">
        <v>573</v>
      </c>
      <c r="B576" s="8">
        <f t="shared" si="52"/>
        <v>43367</v>
      </c>
      <c r="C576" s="199">
        <f t="shared" si="53"/>
        <v>0.0416666666666667</v>
      </c>
      <c r="D576" s="7" t="str">
        <f t="shared" si="50"/>
        <v>中班</v>
      </c>
      <c r="E576" s="196" t="str">
        <f t="shared" si="51"/>
        <v>丁</v>
      </c>
      <c r="F576" s="196">
        <f>SUMPRODUCT((考核汇总!$A$4:$A$1185=质量日常跟踪表!B576)*(考核汇总!$B$4:$B$1185=质量日常跟踪表!D576),考核汇总!$C$4:$C$1185)</f>
        <v>4</v>
      </c>
      <c r="G576" s="198">
        <f t="shared" si="54"/>
        <v>43367.8333333319</v>
      </c>
      <c r="H576" s="60" t="str">
        <f>IF($M576=H$2,MAX(H$4:H575)+1,"")</f>
        <v/>
      </c>
      <c r="I576" s="60" t="str">
        <f>IF($M576=I$2,MAX(I$4:I575)+1,"")</f>
        <v/>
      </c>
      <c r="J576" s="60" t="str">
        <f>IF($M576=J$2,MAX(J$4:J575)+1,"")</f>
        <v/>
      </c>
      <c r="K576" s="60" t="str">
        <f>IF($M576=K$2,MAX(K$4:K575)+1,"")</f>
        <v/>
      </c>
      <c r="L576" s="206"/>
      <c r="M576" s="206"/>
      <c r="N576" s="209"/>
      <c r="O576" s="209"/>
      <c r="P576" s="209"/>
      <c r="Q576" s="209"/>
      <c r="R576" s="209"/>
      <c r="S576" s="209"/>
      <c r="T576" s="209"/>
      <c r="U576" s="150" t="str">
        <f t="shared" si="55"/>
        <v/>
      </c>
      <c r="V576" s="207"/>
      <c r="W576" s="215"/>
    </row>
    <row r="577" spans="1:23">
      <c r="A577" s="195">
        <v>574</v>
      </c>
      <c r="B577" s="8">
        <f t="shared" si="52"/>
        <v>43367</v>
      </c>
      <c r="C577" s="199">
        <f t="shared" si="53"/>
        <v>0.0416666666666667</v>
      </c>
      <c r="D577" s="7" t="str">
        <f t="shared" si="50"/>
        <v>中班</v>
      </c>
      <c r="E577" s="196" t="str">
        <f t="shared" si="51"/>
        <v>丁</v>
      </c>
      <c r="F577" s="196">
        <f>SUMPRODUCT((考核汇总!$A$4:$A$1185=质量日常跟踪表!B577)*(考核汇总!$B$4:$B$1185=质量日常跟踪表!D577),考核汇总!$C$4:$C$1185)</f>
        <v>4</v>
      </c>
      <c r="G577" s="198">
        <f t="shared" si="54"/>
        <v>43367.8749999986</v>
      </c>
      <c r="H577" s="60" t="str">
        <f>IF($M577=H$2,MAX(H$4:H576)+1,"")</f>
        <v/>
      </c>
      <c r="I577" s="60" t="str">
        <f>IF($M577=I$2,MAX(I$4:I576)+1,"")</f>
        <v/>
      </c>
      <c r="J577" s="60" t="str">
        <f>IF($M577=J$2,MAX(J$4:J576)+1,"")</f>
        <v/>
      </c>
      <c r="K577" s="60" t="str">
        <f>IF($M577=K$2,MAX(K$4:K576)+1,"")</f>
        <v/>
      </c>
      <c r="L577" s="206"/>
      <c r="M577" s="206"/>
      <c r="N577" s="209"/>
      <c r="O577" s="209"/>
      <c r="P577" s="209"/>
      <c r="Q577" s="209"/>
      <c r="R577" s="209"/>
      <c r="S577" s="209"/>
      <c r="T577" s="209"/>
      <c r="U577" s="150" t="str">
        <f t="shared" si="55"/>
        <v/>
      </c>
      <c r="V577" s="207"/>
      <c r="W577" s="215"/>
    </row>
    <row r="578" spans="1:23">
      <c r="A578" s="195">
        <v>575</v>
      </c>
      <c r="B578" s="8">
        <f t="shared" si="52"/>
        <v>43367</v>
      </c>
      <c r="C578" s="199">
        <f t="shared" si="53"/>
        <v>0.0416666666666667</v>
      </c>
      <c r="D578" s="7" t="str">
        <f t="shared" si="50"/>
        <v>中班</v>
      </c>
      <c r="E578" s="196" t="str">
        <f t="shared" si="51"/>
        <v>丁</v>
      </c>
      <c r="F578" s="196">
        <f>SUMPRODUCT((考核汇总!$A$4:$A$1185=质量日常跟踪表!B578)*(考核汇总!$B$4:$B$1185=质量日常跟踪表!D578),考核汇总!$C$4:$C$1185)</f>
        <v>4</v>
      </c>
      <c r="G578" s="198">
        <f t="shared" si="54"/>
        <v>43367.9166666653</v>
      </c>
      <c r="H578" s="60" t="str">
        <f>IF($M578=H$2,MAX(H$4:H577)+1,"")</f>
        <v/>
      </c>
      <c r="I578" s="60" t="str">
        <f>IF($M578=I$2,MAX(I$4:I577)+1,"")</f>
        <v/>
      </c>
      <c r="J578" s="60" t="str">
        <f>IF($M578=J$2,MAX(J$4:J577)+1,"")</f>
        <v/>
      </c>
      <c r="K578" s="60" t="str">
        <f>IF($M578=K$2,MAX(K$4:K577)+1,"")</f>
        <v/>
      </c>
      <c r="L578" s="206"/>
      <c r="M578" s="206"/>
      <c r="N578" s="209"/>
      <c r="O578" s="209"/>
      <c r="P578" s="209"/>
      <c r="Q578" s="209"/>
      <c r="R578" s="209"/>
      <c r="S578" s="209"/>
      <c r="T578" s="209"/>
      <c r="U578" s="150" t="str">
        <f t="shared" si="55"/>
        <v/>
      </c>
      <c r="V578" s="207"/>
      <c r="W578" s="215"/>
    </row>
    <row r="579" spans="1:23">
      <c r="A579" s="195">
        <v>576</v>
      </c>
      <c r="B579" s="8">
        <f t="shared" si="52"/>
        <v>43367</v>
      </c>
      <c r="C579" s="199">
        <f t="shared" si="53"/>
        <v>0.0416666666666667</v>
      </c>
      <c r="D579" s="7" t="str">
        <f t="shared" si="50"/>
        <v>中班</v>
      </c>
      <c r="E579" s="196" t="str">
        <f t="shared" si="51"/>
        <v>丁</v>
      </c>
      <c r="F579" s="196">
        <f>SUMPRODUCT((考核汇总!$A$4:$A$1185=质量日常跟踪表!B579)*(考核汇总!$B$4:$B$1185=质量日常跟踪表!D579),考核汇总!$C$4:$C$1185)</f>
        <v>4</v>
      </c>
      <c r="G579" s="198">
        <f t="shared" si="54"/>
        <v>43367.9583333319</v>
      </c>
      <c r="H579" s="60" t="str">
        <f>IF($M579=H$2,MAX(H$4:H578)+1,"")</f>
        <v/>
      </c>
      <c r="I579" s="60" t="str">
        <f>IF($M579=I$2,MAX(I$4:I578)+1,"")</f>
        <v/>
      </c>
      <c r="J579" s="60" t="str">
        <f>IF($M579=J$2,MAX(J$4:J578)+1,"")</f>
        <v/>
      </c>
      <c r="K579" s="60" t="str">
        <f>IF($M579=K$2,MAX(K$4:K578)+1,"")</f>
        <v/>
      </c>
      <c r="L579" s="206"/>
      <c r="M579" s="206"/>
      <c r="N579" s="209"/>
      <c r="O579" s="209"/>
      <c r="P579" s="209"/>
      <c r="Q579" s="209"/>
      <c r="R579" s="209"/>
      <c r="S579" s="209"/>
      <c r="T579" s="209"/>
      <c r="U579" s="150" t="str">
        <f t="shared" si="55"/>
        <v/>
      </c>
      <c r="V579" s="207"/>
      <c r="W579" s="215"/>
    </row>
    <row r="580" spans="1:23">
      <c r="A580" s="195">
        <v>577</v>
      </c>
      <c r="B580" s="8">
        <f t="shared" si="52"/>
        <v>43368</v>
      </c>
      <c r="C580" s="199">
        <f t="shared" si="53"/>
        <v>0.0416666666666667</v>
      </c>
      <c r="D580" s="7" t="str">
        <f t="shared" ref="D580:D643" si="56">IF(HOUR(G580)&lt;8,"夜班",IF(HOUR(G580)&lt;16,"白班",IF(HOUR(G580)&lt;24,"中班",0)))</f>
        <v>夜班</v>
      </c>
      <c r="E580" s="196" t="str">
        <f t="shared" ref="E580:E643" si="57">IF(F580=1,"甲",IF(F580=2,"乙",IF(F580=3,"丙",IF(F580=4,"丁",""))))</f>
        <v>乙</v>
      </c>
      <c r="F580" s="196">
        <f>SUMPRODUCT((考核汇总!$A$4:$A$1185=质量日常跟踪表!B580)*(考核汇总!$B$4:$B$1185=质量日常跟踪表!D580),考核汇总!$C$4:$C$1185)</f>
        <v>2</v>
      </c>
      <c r="G580" s="198">
        <f t="shared" si="54"/>
        <v>43367.9999999986</v>
      </c>
      <c r="H580" s="60" t="str">
        <f>IF($M580=H$2,MAX(H$4:H579)+1,"")</f>
        <v/>
      </c>
      <c r="I580" s="60" t="str">
        <f>IF($M580=I$2,MAX(I$4:I579)+1,"")</f>
        <v/>
      </c>
      <c r="J580" s="60" t="str">
        <f>IF($M580=J$2,MAX(J$4:J579)+1,"")</f>
        <v/>
      </c>
      <c r="K580" s="60" t="str">
        <f>IF($M580=K$2,MAX(K$4:K579)+1,"")</f>
        <v/>
      </c>
      <c r="L580" s="206"/>
      <c r="M580" s="206"/>
      <c r="N580" s="209"/>
      <c r="O580" s="209"/>
      <c r="P580" s="209"/>
      <c r="Q580" s="209"/>
      <c r="R580" s="209"/>
      <c r="S580" s="209"/>
      <c r="T580" s="209"/>
      <c r="U580" s="150" t="str">
        <f t="shared" si="55"/>
        <v/>
      </c>
      <c r="V580" s="207"/>
      <c r="W580" s="215"/>
    </row>
    <row r="581" spans="1:23">
      <c r="A581" s="195">
        <v>578</v>
      </c>
      <c r="B581" s="8">
        <f t="shared" ref="B581:B644" si="58">IF(D581=D580,B580,IF(D581="夜班",B580+1,B580))</f>
        <v>43368</v>
      </c>
      <c r="C581" s="199">
        <f t="shared" ref="C581:C644" si="59">C580</f>
        <v>0.0416666666666667</v>
      </c>
      <c r="D581" s="7" t="str">
        <f t="shared" si="56"/>
        <v>夜班</v>
      </c>
      <c r="E581" s="196" t="str">
        <f t="shared" si="57"/>
        <v>乙</v>
      </c>
      <c r="F581" s="196">
        <f>SUMPRODUCT((考核汇总!$A$4:$A$1185=质量日常跟踪表!B581)*(考核汇总!$B$4:$B$1185=质量日常跟踪表!D581),考核汇总!$C$4:$C$1185)</f>
        <v>2</v>
      </c>
      <c r="G581" s="198">
        <f t="shared" ref="G581:G644" si="60">G580+C580</f>
        <v>43368.0416666653</v>
      </c>
      <c r="H581" s="60" t="str">
        <f>IF($M581=H$2,MAX(H$4:H580)+1,"")</f>
        <v/>
      </c>
      <c r="I581" s="60" t="str">
        <f>IF($M581=I$2,MAX(I$4:I580)+1,"")</f>
        <v/>
      </c>
      <c r="J581" s="60" t="str">
        <f>IF($M581=J$2,MAX(J$4:J580)+1,"")</f>
        <v/>
      </c>
      <c r="K581" s="60" t="str">
        <f>IF($M581=K$2,MAX(K$4:K580)+1,"")</f>
        <v/>
      </c>
      <c r="L581" s="206"/>
      <c r="M581" s="206"/>
      <c r="N581" s="209"/>
      <c r="O581" s="209"/>
      <c r="P581" s="209"/>
      <c r="Q581" s="209"/>
      <c r="R581" s="209"/>
      <c r="S581" s="209"/>
      <c r="T581" s="209"/>
      <c r="U581" s="150" t="str">
        <f t="shared" si="55"/>
        <v/>
      </c>
      <c r="V581" s="207"/>
      <c r="W581" s="215"/>
    </row>
    <row r="582" spans="1:23">
      <c r="A582" s="195">
        <v>579</v>
      </c>
      <c r="B582" s="8">
        <f t="shared" si="58"/>
        <v>43368</v>
      </c>
      <c r="C582" s="199">
        <f t="shared" si="59"/>
        <v>0.0416666666666667</v>
      </c>
      <c r="D582" s="7" t="str">
        <f t="shared" si="56"/>
        <v>夜班</v>
      </c>
      <c r="E582" s="196" t="str">
        <f t="shared" si="57"/>
        <v>乙</v>
      </c>
      <c r="F582" s="196">
        <f>SUMPRODUCT((考核汇总!$A$4:$A$1185=质量日常跟踪表!B582)*(考核汇总!$B$4:$B$1185=质量日常跟踪表!D582),考核汇总!$C$4:$C$1185)</f>
        <v>2</v>
      </c>
      <c r="G582" s="198">
        <f t="shared" si="60"/>
        <v>43368.0833333319</v>
      </c>
      <c r="H582" s="60" t="str">
        <f>IF($M582=H$2,MAX(H$4:H581)+1,"")</f>
        <v/>
      </c>
      <c r="I582" s="60" t="str">
        <f>IF($M582=I$2,MAX(I$4:I581)+1,"")</f>
        <v/>
      </c>
      <c r="J582" s="60" t="str">
        <f>IF($M582=J$2,MAX(J$4:J581)+1,"")</f>
        <v/>
      </c>
      <c r="K582" s="60" t="str">
        <f>IF($M582=K$2,MAX(K$4:K581)+1,"")</f>
        <v/>
      </c>
      <c r="L582" s="206"/>
      <c r="M582" s="206"/>
      <c r="N582" s="209"/>
      <c r="O582" s="209"/>
      <c r="P582" s="209"/>
      <c r="Q582" s="209"/>
      <c r="R582" s="209"/>
      <c r="S582" s="209"/>
      <c r="T582" s="209"/>
      <c r="U582" s="150" t="str">
        <f t="shared" si="55"/>
        <v/>
      </c>
      <c r="V582" s="207"/>
      <c r="W582" s="215"/>
    </row>
    <row r="583" spans="1:23">
      <c r="A583" s="195">
        <v>580</v>
      </c>
      <c r="B583" s="8">
        <f t="shared" si="58"/>
        <v>43368</v>
      </c>
      <c r="C583" s="199">
        <f t="shared" si="59"/>
        <v>0.0416666666666667</v>
      </c>
      <c r="D583" s="7" t="str">
        <f t="shared" si="56"/>
        <v>夜班</v>
      </c>
      <c r="E583" s="196" t="str">
        <f t="shared" si="57"/>
        <v>乙</v>
      </c>
      <c r="F583" s="196">
        <f>SUMPRODUCT((考核汇总!$A$4:$A$1185=质量日常跟踪表!B583)*(考核汇总!$B$4:$B$1185=质量日常跟踪表!D583),考核汇总!$C$4:$C$1185)</f>
        <v>2</v>
      </c>
      <c r="G583" s="198">
        <f t="shared" si="60"/>
        <v>43368.1249999986</v>
      </c>
      <c r="H583" s="60" t="str">
        <f>IF($M583=H$2,MAX(H$4:H582)+1,"")</f>
        <v/>
      </c>
      <c r="I583" s="60" t="str">
        <f>IF($M583=I$2,MAX(I$4:I582)+1,"")</f>
        <v/>
      </c>
      <c r="J583" s="60" t="str">
        <f>IF($M583=J$2,MAX(J$4:J582)+1,"")</f>
        <v/>
      </c>
      <c r="K583" s="60" t="str">
        <f>IF($M583=K$2,MAX(K$4:K582)+1,"")</f>
        <v/>
      </c>
      <c r="L583" s="206"/>
      <c r="M583" s="206"/>
      <c r="N583" s="209"/>
      <c r="O583" s="209"/>
      <c r="P583" s="209"/>
      <c r="Q583" s="209"/>
      <c r="R583" s="209"/>
      <c r="S583" s="209"/>
      <c r="T583" s="209"/>
      <c r="U583" s="150" t="str">
        <f t="shared" si="55"/>
        <v/>
      </c>
      <c r="V583" s="207"/>
      <c r="W583" s="215"/>
    </row>
    <row r="584" spans="1:23">
      <c r="A584" s="195">
        <v>581</v>
      </c>
      <c r="B584" s="8">
        <f t="shared" si="58"/>
        <v>43368</v>
      </c>
      <c r="C584" s="199">
        <f t="shared" si="59"/>
        <v>0.0416666666666667</v>
      </c>
      <c r="D584" s="7" t="str">
        <f t="shared" si="56"/>
        <v>夜班</v>
      </c>
      <c r="E584" s="196" t="str">
        <f t="shared" si="57"/>
        <v>乙</v>
      </c>
      <c r="F584" s="196">
        <f>SUMPRODUCT((考核汇总!$A$4:$A$1185=质量日常跟踪表!B584)*(考核汇总!$B$4:$B$1185=质量日常跟踪表!D584),考核汇总!$C$4:$C$1185)</f>
        <v>2</v>
      </c>
      <c r="G584" s="198">
        <f t="shared" si="60"/>
        <v>43368.1666666653</v>
      </c>
      <c r="H584" s="60" t="str">
        <f>IF($M584=H$2,MAX(H$4:H583)+1,"")</f>
        <v/>
      </c>
      <c r="I584" s="60" t="str">
        <f>IF($M584=I$2,MAX(I$4:I583)+1,"")</f>
        <v/>
      </c>
      <c r="J584" s="60" t="str">
        <f>IF($M584=J$2,MAX(J$4:J583)+1,"")</f>
        <v/>
      </c>
      <c r="K584" s="60" t="str">
        <f>IF($M584=K$2,MAX(K$4:K583)+1,"")</f>
        <v/>
      </c>
      <c r="L584" s="206"/>
      <c r="M584" s="206"/>
      <c r="N584" s="209"/>
      <c r="O584" s="209"/>
      <c r="P584" s="209"/>
      <c r="Q584" s="209"/>
      <c r="R584" s="209"/>
      <c r="S584" s="209"/>
      <c r="T584" s="209"/>
      <c r="U584" s="150" t="str">
        <f t="shared" si="55"/>
        <v/>
      </c>
      <c r="V584" s="207"/>
      <c r="W584" s="215"/>
    </row>
    <row r="585" spans="1:23">
      <c r="A585" s="195">
        <v>582</v>
      </c>
      <c r="B585" s="8">
        <f t="shared" si="58"/>
        <v>43368</v>
      </c>
      <c r="C585" s="199">
        <f t="shared" si="59"/>
        <v>0.0416666666666667</v>
      </c>
      <c r="D585" s="7" t="str">
        <f t="shared" si="56"/>
        <v>夜班</v>
      </c>
      <c r="E585" s="196" t="str">
        <f t="shared" si="57"/>
        <v>乙</v>
      </c>
      <c r="F585" s="196">
        <f>SUMPRODUCT((考核汇总!$A$4:$A$1185=质量日常跟踪表!B585)*(考核汇总!$B$4:$B$1185=质量日常跟踪表!D585),考核汇总!$C$4:$C$1185)</f>
        <v>2</v>
      </c>
      <c r="G585" s="198">
        <f t="shared" si="60"/>
        <v>43368.2083333319</v>
      </c>
      <c r="H585" s="60" t="str">
        <f>IF($M585=H$2,MAX(H$4:H584)+1,"")</f>
        <v/>
      </c>
      <c r="I585" s="60" t="str">
        <f>IF($M585=I$2,MAX(I$4:I584)+1,"")</f>
        <v/>
      </c>
      <c r="J585" s="60" t="str">
        <f>IF($M585=J$2,MAX(J$4:J584)+1,"")</f>
        <v/>
      </c>
      <c r="K585" s="60" t="str">
        <f>IF($M585=K$2,MAX(K$4:K584)+1,"")</f>
        <v/>
      </c>
      <c r="L585" s="206"/>
      <c r="M585" s="206"/>
      <c r="N585" s="209"/>
      <c r="O585" s="209"/>
      <c r="P585" s="209"/>
      <c r="Q585" s="209"/>
      <c r="R585" s="209"/>
      <c r="S585" s="209"/>
      <c r="T585" s="209"/>
      <c r="U585" s="150" t="str">
        <f t="shared" si="55"/>
        <v/>
      </c>
      <c r="V585" s="207"/>
      <c r="W585" s="215"/>
    </row>
    <row r="586" spans="1:23">
      <c r="A586" s="195">
        <v>583</v>
      </c>
      <c r="B586" s="8">
        <f t="shared" si="58"/>
        <v>43368</v>
      </c>
      <c r="C586" s="199">
        <f t="shared" si="59"/>
        <v>0.0416666666666667</v>
      </c>
      <c r="D586" s="7" t="str">
        <f t="shared" si="56"/>
        <v>夜班</v>
      </c>
      <c r="E586" s="196" t="str">
        <f t="shared" si="57"/>
        <v>乙</v>
      </c>
      <c r="F586" s="196">
        <f>SUMPRODUCT((考核汇总!$A$4:$A$1185=质量日常跟踪表!B586)*(考核汇总!$B$4:$B$1185=质量日常跟踪表!D586),考核汇总!$C$4:$C$1185)</f>
        <v>2</v>
      </c>
      <c r="G586" s="198">
        <f t="shared" si="60"/>
        <v>43368.2499999986</v>
      </c>
      <c r="H586" s="60" t="str">
        <f>IF($M586=H$2,MAX(H$4:H585)+1,"")</f>
        <v/>
      </c>
      <c r="I586" s="60" t="str">
        <f>IF($M586=I$2,MAX(I$4:I585)+1,"")</f>
        <v/>
      </c>
      <c r="J586" s="60" t="str">
        <f>IF($M586=J$2,MAX(J$4:J585)+1,"")</f>
        <v/>
      </c>
      <c r="K586" s="60" t="str">
        <f>IF($M586=K$2,MAX(K$4:K585)+1,"")</f>
        <v/>
      </c>
      <c r="L586" s="206"/>
      <c r="M586" s="206"/>
      <c r="N586" s="209"/>
      <c r="O586" s="209"/>
      <c r="P586" s="209"/>
      <c r="Q586" s="209"/>
      <c r="R586" s="209"/>
      <c r="S586" s="209"/>
      <c r="T586" s="209"/>
      <c r="U586" s="150" t="str">
        <f t="shared" si="55"/>
        <v/>
      </c>
      <c r="V586" s="207"/>
      <c r="W586" s="215"/>
    </row>
    <row r="587" spans="1:23">
      <c r="A587" s="195">
        <v>584</v>
      </c>
      <c r="B587" s="8">
        <f t="shared" si="58"/>
        <v>43368</v>
      </c>
      <c r="C587" s="199">
        <f t="shared" si="59"/>
        <v>0.0416666666666667</v>
      </c>
      <c r="D587" s="7" t="str">
        <f t="shared" si="56"/>
        <v>夜班</v>
      </c>
      <c r="E587" s="196" t="str">
        <f t="shared" si="57"/>
        <v>乙</v>
      </c>
      <c r="F587" s="196">
        <f>SUMPRODUCT((考核汇总!$A$4:$A$1185=质量日常跟踪表!B587)*(考核汇总!$B$4:$B$1185=质量日常跟踪表!D587),考核汇总!$C$4:$C$1185)</f>
        <v>2</v>
      </c>
      <c r="G587" s="198">
        <f t="shared" si="60"/>
        <v>43368.2916666653</v>
      </c>
      <c r="H587" s="60" t="str">
        <f>IF($M587=H$2,MAX(H$4:H586)+1,"")</f>
        <v/>
      </c>
      <c r="I587" s="60" t="str">
        <f>IF($M587=I$2,MAX(I$4:I586)+1,"")</f>
        <v/>
      </c>
      <c r="J587" s="60" t="str">
        <f>IF($M587=J$2,MAX(J$4:J586)+1,"")</f>
        <v/>
      </c>
      <c r="K587" s="60" t="str">
        <f>IF($M587=K$2,MAX(K$4:K586)+1,"")</f>
        <v/>
      </c>
      <c r="L587" s="206"/>
      <c r="M587" s="206"/>
      <c r="N587" s="209"/>
      <c r="O587" s="209"/>
      <c r="P587" s="209"/>
      <c r="Q587" s="209"/>
      <c r="R587" s="209"/>
      <c r="S587" s="209"/>
      <c r="T587" s="209"/>
      <c r="U587" s="150" t="str">
        <f t="shared" si="55"/>
        <v/>
      </c>
      <c r="V587" s="207"/>
      <c r="W587" s="215"/>
    </row>
    <row r="588" spans="1:23">
      <c r="A588" s="195">
        <v>585</v>
      </c>
      <c r="B588" s="8">
        <f t="shared" si="58"/>
        <v>43368</v>
      </c>
      <c r="C588" s="199">
        <f t="shared" si="59"/>
        <v>0.0416666666666667</v>
      </c>
      <c r="D588" s="7" t="str">
        <f t="shared" si="56"/>
        <v>白班</v>
      </c>
      <c r="E588" s="196" t="str">
        <f t="shared" si="57"/>
        <v>丙</v>
      </c>
      <c r="F588" s="196">
        <f>SUMPRODUCT((考核汇总!$A$4:$A$1185=质量日常跟踪表!B588)*(考核汇总!$B$4:$B$1185=质量日常跟踪表!D588),考核汇总!$C$4:$C$1185)</f>
        <v>3</v>
      </c>
      <c r="G588" s="198">
        <f t="shared" si="60"/>
        <v>43368.3333333319</v>
      </c>
      <c r="H588" s="60" t="str">
        <f>IF($M588=H$2,MAX(H$4:H587)+1,"")</f>
        <v/>
      </c>
      <c r="I588" s="60" t="str">
        <f>IF($M588=I$2,MAX(I$4:I587)+1,"")</f>
        <v/>
      </c>
      <c r="J588" s="60" t="str">
        <f>IF($M588=J$2,MAX(J$4:J587)+1,"")</f>
        <v/>
      </c>
      <c r="K588" s="60" t="str">
        <f>IF($M588=K$2,MAX(K$4:K587)+1,"")</f>
        <v/>
      </c>
      <c r="L588" s="206"/>
      <c r="M588" s="206"/>
      <c r="N588" s="209"/>
      <c r="O588" s="209"/>
      <c r="P588" s="209"/>
      <c r="Q588" s="209"/>
      <c r="R588" s="209"/>
      <c r="S588" s="209"/>
      <c r="T588" s="209"/>
      <c r="U588" s="150" t="str">
        <f t="shared" si="55"/>
        <v/>
      </c>
      <c r="V588" s="207"/>
      <c r="W588" s="215"/>
    </row>
    <row r="589" spans="1:23">
      <c r="A589" s="195">
        <v>586</v>
      </c>
      <c r="B589" s="8">
        <f t="shared" si="58"/>
        <v>43368</v>
      </c>
      <c r="C589" s="199">
        <f t="shared" si="59"/>
        <v>0.0416666666666667</v>
      </c>
      <c r="D589" s="7" t="str">
        <f t="shared" si="56"/>
        <v>白班</v>
      </c>
      <c r="E589" s="196" t="str">
        <f t="shared" si="57"/>
        <v>丙</v>
      </c>
      <c r="F589" s="196">
        <f>SUMPRODUCT((考核汇总!$A$4:$A$1185=质量日常跟踪表!B589)*(考核汇总!$B$4:$B$1185=质量日常跟踪表!D589),考核汇总!$C$4:$C$1185)</f>
        <v>3</v>
      </c>
      <c r="G589" s="198">
        <f t="shared" si="60"/>
        <v>43368.3749999986</v>
      </c>
      <c r="H589" s="60" t="str">
        <f>IF($M589=H$2,MAX(H$4:H588)+1,"")</f>
        <v/>
      </c>
      <c r="I589" s="60" t="str">
        <f>IF($M589=I$2,MAX(I$4:I588)+1,"")</f>
        <v/>
      </c>
      <c r="J589" s="60" t="str">
        <f>IF($M589=J$2,MAX(J$4:J588)+1,"")</f>
        <v/>
      </c>
      <c r="K589" s="60" t="str">
        <f>IF($M589=K$2,MAX(K$4:K588)+1,"")</f>
        <v/>
      </c>
      <c r="L589" s="206"/>
      <c r="M589" s="206"/>
      <c r="N589" s="209"/>
      <c r="O589" s="209"/>
      <c r="P589" s="209"/>
      <c r="Q589" s="209"/>
      <c r="R589" s="209"/>
      <c r="S589" s="209"/>
      <c r="T589" s="209"/>
      <c r="U589" s="150" t="str">
        <f t="shared" si="55"/>
        <v/>
      </c>
      <c r="V589" s="207"/>
      <c r="W589" s="215"/>
    </row>
    <row r="590" spans="1:23">
      <c r="A590" s="195">
        <v>587</v>
      </c>
      <c r="B590" s="8">
        <f t="shared" si="58"/>
        <v>43368</v>
      </c>
      <c r="C590" s="199">
        <f t="shared" si="59"/>
        <v>0.0416666666666667</v>
      </c>
      <c r="D590" s="7" t="str">
        <f t="shared" si="56"/>
        <v>白班</v>
      </c>
      <c r="E590" s="196" t="str">
        <f t="shared" si="57"/>
        <v>丙</v>
      </c>
      <c r="F590" s="196">
        <f>SUMPRODUCT((考核汇总!$A$4:$A$1185=质量日常跟踪表!B590)*(考核汇总!$B$4:$B$1185=质量日常跟踪表!D590),考核汇总!$C$4:$C$1185)</f>
        <v>3</v>
      </c>
      <c r="G590" s="198">
        <f t="shared" si="60"/>
        <v>43368.4166666652</v>
      </c>
      <c r="H590" s="60" t="str">
        <f>IF($M590=H$2,MAX(H$4:H589)+1,"")</f>
        <v/>
      </c>
      <c r="I590" s="60" t="str">
        <f>IF($M590=I$2,MAX(I$4:I589)+1,"")</f>
        <v/>
      </c>
      <c r="J590" s="60" t="str">
        <f>IF($M590=J$2,MAX(J$4:J589)+1,"")</f>
        <v/>
      </c>
      <c r="K590" s="60" t="str">
        <f>IF($M590=K$2,MAX(K$4:K589)+1,"")</f>
        <v/>
      </c>
      <c r="L590" s="206"/>
      <c r="M590" s="206"/>
      <c r="N590" s="209"/>
      <c r="O590" s="209"/>
      <c r="P590" s="209"/>
      <c r="Q590" s="209"/>
      <c r="R590" s="209"/>
      <c r="S590" s="209"/>
      <c r="T590" s="209"/>
      <c r="U590" s="150" t="str">
        <f t="shared" si="55"/>
        <v/>
      </c>
      <c r="V590" s="207"/>
      <c r="W590" s="215"/>
    </row>
    <row r="591" spans="1:23">
      <c r="A591" s="195">
        <v>588</v>
      </c>
      <c r="B591" s="8">
        <f t="shared" si="58"/>
        <v>43368</v>
      </c>
      <c r="C591" s="199">
        <f t="shared" si="59"/>
        <v>0.0416666666666667</v>
      </c>
      <c r="D591" s="7" t="str">
        <f t="shared" si="56"/>
        <v>白班</v>
      </c>
      <c r="E591" s="196" t="str">
        <f t="shared" si="57"/>
        <v>丙</v>
      </c>
      <c r="F591" s="196">
        <f>SUMPRODUCT((考核汇总!$A$4:$A$1185=质量日常跟踪表!B591)*(考核汇总!$B$4:$B$1185=质量日常跟踪表!D591),考核汇总!$C$4:$C$1185)</f>
        <v>3</v>
      </c>
      <c r="G591" s="198">
        <f t="shared" si="60"/>
        <v>43368.4583333319</v>
      </c>
      <c r="H591" s="60" t="str">
        <f>IF($M591=H$2,MAX(H$4:H590)+1,"")</f>
        <v/>
      </c>
      <c r="I591" s="60" t="str">
        <f>IF($M591=I$2,MAX(I$4:I590)+1,"")</f>
        <v/>
      </c>
      <c r="J591" s="60" t="str">
        <f>IF($M591=J$2,MAX(J$4:J590)+1,"")</f>
        <v/>
      </c>
      <c r="K591" s="60" t="str">
        <f>IF($M591=K$2,MAX(K$4:K590)+1,"")</f>
        <v/>
      </c>
      <c r="L591" s="206"/>
      <c r="M591" s="206"/>
      <c r="N591" s="209"/>
      <c r="O591" s="209"/>
      <c r="P591" s="209"/>
      <c r="Q591" s="209"/>
      <c r="R591" s="209"/>
      <c r="S591" s="209"/>
      <c r="T591" s="209"/>
      <c r="U591" s="150" t="str">
        <f t="shared" si="55"/>
        <v/>
      </c>
      <c r="V591" s="207"/>
      <c r="W591" s="215"/>
    </row>
    <row r="592" spans="1:23">
      <c r="A592" s="195">
        <v>589</v>
      </c>
      <c r="B592" s="8">
        <f t="shared" si="58"/>
        <v>43368</v>
      </c>
      <c r="C592" s="199">
        <f t="shared" si="59"/>
        <v>0.0416666666666667</v>
      </c>
      <c r="D592" s="7" t="str">
        <f t="shared" si="56"/>
        <v>白班</v>
      </c>
      <c r="E592" s="196" t="str">
        <f t="shared" si="57"/>
        <v>丙</v>
      </c>
      <c r="F592" s="196">
        <f>SUMPRODUCT((考核汇总!$A$4:$A$1185=质量日常跟踪表!B592)*(考核汇总!$B$4:$B$1185=质量日常跟踪表!D592),考核汇总!$C$4:$C$1185)</f>
        <v>3</v>
      </c>
      <c r="G592" s="198">
        <f t="shared" si="60"/>
        <v>43368.4999999986</v>
      </c>
      <c r="H592" s="60" t="str">
        <f>IF($M592=H$2,MAX(H$4:H591)+1,"")</f>
        <v/>
      </c>
      <c r="I592" s="60" t="str">
        <f>IF($M592=I$2,MAX(I$4:I591)+1,"")</f>
        <v/>
      </c>
      <c r="J592" s="60" t="str">
        <f>IF($M592=J$2,MAX(J$4:J591)+1,"")</f>
        <v/>
      </c>
      <c r="K592" s="60" t="str">
        <f>IF($M592=K$2,MAX(K$4:K591)+1,"")</f>
        <v/>
      </c>
      <c r="L592" s="206"/>
      <c r="M592" s="206"/>
      <c r="N592" s="209"/>
      <c r="O592" s="209"/>
      <c r="P592" s="209"/>
      <c r="Q592" s="209"/>
      <c r="R592" s="209"/>
      <c r="S592" s="209"/>
      <c r="T592" s="209"/>
      <c r="U592" s="150" t="str">
        <f t="shared" si="55"/>
        <v/>
      </c>
      <c r="V592" s="207"/>
      <c r="W592" s="215"/>
    </row>
    <row r="593" spans="1:23">
      <c r="A593" s="195">
        <v>590</v>
      </c>
      <c r="B593" s="8">
        <f t="shared" si="58"/>
        <v>43368</v>
      </c>
      <c r="C593" s="199">
        <f t="shared" si="59"/>
        <v>0.0416666666666667</v>
      </c>
      <c r="D593" s="7" t="str">
        <f t="shared" si="56"/>
        <v>白班</v>
      </c>
      <c r="E593" s="196" t="str">
        <f t="shared" si="57"/>
        <v>丙</v>
      </c>
      <c r="F593" s="196">
        <f>SUMPRODUCT((考核汇总!$A$4:$A$1185=质量日常跟踪表!B593)*(考核汇总!$B$4:$B$1185=质量日常跟踪表!D593),考核汇总!$C$4:$C$1185)</f>
        <v>3</v>
      </c>
      <c r="G593" s="198">
        <f t="shared" si="60"/>
        <v>43368.5416666652</v>
      </c>
      <c r="H593" s="60" t="str">
        <f>IF($M593=H$2,MAX(H$4:H592)+1,"")</f>
        <v/>
      </c>
      <c r="I593" s="60" t="str">
        <f>IF($M593=I$2,MAX(I$4:I592)+1,"")</f>
        <v/>
      </c>
      <c r="J593" s="60" t="str">
        <f>IF($M593=J$2,MAX(J$4:J592)+1,"")</f>
        <v/>
      </c>
      <c r="K593" s="60" t="str">
        <f>IF($M593=K$2,MAX(K$4:K592)+1,"")</f>
        <v/>
      </c>
      <c r="L593" s="206"/>
      <c r="M593" s="206"/>
      <c r="N593" s="209"/>
      <c r="O593" s="209"/>
      <c r="P593" s="209"/>
      <c r="Q593" s="209"/>
      <c r="R593" s="209"/>
      <c r="S593" s="209"/>
      <c r="T593" s="209"/>
      <c r="U593" s="150" t="str">
        <f t="shared" si="55"/>
        <v/>
      </c>
      <c r="V593" s="207"/>
      <c r="W593" s="215"/>
    </row>
    <row r="594" spans="1:23">
      <c r="A594" s="195">
        <v>591</v>
      </c>
      <c r="B594" s="8">
        <f t="shared" si="58"/>
        <v>43368</v>
      </c>
      <c r="C594" s="199">
        <f t="shared" si="59"/>
        <v>0.0416666666666667</v>
      </c>
      <c r="D594" s="7" t="str">
        <f t="shared" si="56"/>
        <v>白班</v>
      </c>
      <c r="E594" s="196" t="str">
        <f t="shared" si="57"/>
        <v>丙</v>
      </c>
      <c r="F594" s="196">
        <f>SUMPRODUCT((考核汇总!$A$4:$A$1185=质量日常跟踪表!B594)*(考核汇总!$B$4:$B$1185=质量日常跟踪表!D594),考核汇总!$C$4:$C$1185)</f>
        <v>3</v>
      </c>
      <c r="G594" s="198">
        <f t="shared" si="60"/>
        <v>43368.5833333319</v>
      </c>
      <c r="H594" s="60" t="str">
        <f>IF($M594=H$2,MAX(H$4:H593)+1,"")</f>
        <v/>
      </c>
      <c r="I594" s="60" t="str">
        <f>IF($M594=I$2,MAX(I$4:I593)+1,"")</f>
        <v/>
      </c>
      <c r="J594" s="60" t="str">
        <f>IF($M594=J$2,MAX(J$4:J593)+1,"")</f>
        <v/>
      </c>
      <c r="K594" s="60" t="str">
        <f>IF($M594=K$2,MAX(K$4:K593)+1,"")</f>
        <v/>
      </c>
      <c r="L594" s="206"/>
      <c r="M594" s="206"/>
      <c r="N594" s="209"/>
      <c r="O594" s="209"/>
      <c r="P594" s="209"/>
      <c r="Q594" s="209"/>
      <c r="R594" s="209"/>
      <c r="S594" s="209"/>
      <c r="T594" s="209"/>
      <c r="U594" s="150" t="str">
        <f t="shared" si="55"/>
        <v/>
      </c>
      <c r="V594" s="207"/>
      <c r="W594" s="215"/>
    </row>
    <row r="595" spans="1:23">
      <c r="A595" s="195">
        <v>592</v>
      </c>
      <c r="B595" s="8">
        <f t="shared" si="58"/>
        <v>43368</v>
      </c>
      <c r="C595" s="199">
        <f t="shared" si="59"/>
        <v>0.0416666666666667</v>
      </c>
      <c r="D595" s="7" t="str">
        <f t="shared" si="56"/>
        <v>白班</v>
      </c>
      <c r="E595" s="196" t="str">
        <f t="shared" si="57"/>
        <v>丙</v>
      </c>
      <c r="F595" s="196">
        <f>SUMPRODUCT((考核汇总!$A$4:$A$1185=质量日常跟踪表!B595)*(考核汇总!$B$4:$B$1185=质量日常跟踪表!D595),考核汇总!$C$4:$C$1185)</f>
        <v>3</v>
      </c>
      <c r="G595" s="198">
        <f t="shared" si="60"/>
        <v>43368.6249999986</v>
      </c>
      <c r="H595" s="60" t="str">
        <f>IF($M595=H$2,MAX(H$4:H594)+1,"")</f>
        <v/>
      </c>
      <c r="I595" s="60" t="str">
        <f>IF($M595=I$2,MAX(I$4:I594)+1,"")</f>
        <v/>
      </c>
      <c r="J595" s="60" t="str">
        <f>IF($M595=J$2,MAX(J$4:J594)+1,"")</f>
        <v/>
      </c>
      <c r="K595" s="60" t="str">
        <f>IF($M595=K$2,MAX(K$4:K594)+1,"")</f>
        <v/>
      </c>
      <c r="L595" s="206"/>
      <c r="M595" s="206"/>
      <c r="N595" s="209"/>
      <c r="O595" s="209"/>
      <c r="P595" s="209"/>
      <c r="Q595" s="209"/>
      <c r="R595" s="209"/>
      <c r="S595" s="209"/>
      <c r="T595" s="209"/>
      <c r="U595" s="150" t="str">
        <f t="shared" si="55"/>
        <v/>
      </c>
      <c r="V595" s="207"/>
      <c r="W595" s="215"/>
    </row>
    <row r="596" spans="1:23">
      <c r="A596" s="195">
        <v>593</v>
      </c>
      <c r="B596" s="8">
        <f t="shared" si="58"/>
        <v>43368</v>
      </c>
      <c r="C596" s="199">
        <f t="shared" si="59"/>
        <v>0.0416666666666667</v>
      </c>
      <c r="D596" s="7" t="str">
        <f t="shared" si="56"/>
        <v>中班</v>
      </c>
      <c r="E596" s="196" t="str">
        <f t="shared" si="57"/>
        <v>丁</v>
      </c>
      <c r="F596" s="196">
        <f>SUMPRODUCT((考核汇总!$A$4:$A$1185=质量日常跟踪表!B596)*(考核汇总!$B$4:$B$1185=质量日常跟踪表!D596),考核汇总!$C$4:$C$1185)</f>
        <v>4</v>
      </c>
      <c r="G596" s="198">
        <f t="shared" si="60"/>
        <v>43368.6666666652</v>
      </c>
      <c r="H596" s="60" t="str">
        <f>IF($M596=H$2,MAX(H$4:H595)+1,"")</f>
        <v/>
      </c>
      <c r="I596" s="60" t="str">
        <f>IF($M596=I$2,MAX(I$4:I595)+1,"")</f>
        <v/>
      </c>
      <c r="J596" s="60" t="str">
        <f>IF($M596=J$2,MAX(J$4:J595)+1,"")</f>
        <v/>
      </c>
      <c r="K596" s="60" t="str">
        <f>IF($M596=K$2,MAX(K$4:K595)+1,"")</f>
        <v/>
      </c>
      <c r="L596" s="206"/>
      <c r="M596" s="206"/>
      <c r="N596" s="209"/>
      <c r="O596" s="209"/>
      <c r="P596" s="209"/>
      <c r="Q596" s="209"/>
      <c r="R596" s="209"/>
      <c r="S596" s="209"/>
      <c r="T596" s="209"/>
      <c r="U596" s="150" t="str">
        <f t="shared" si="55"/>
        <v/>
      </c>
      <c r="V596" s="207"/>
      <c r="W596" s="215"/>
    </row>
    <row r="597" spans="1:23">
      <c r="A597" s="195">
        <v>594</v>
      </c>
      <c r="B597" s="8">
        <f t="shared" si="58"/>
        <v>43368</v>
      </c>
      <c r="C597" s="199">
        <f t="shared" si="59"/>
        <v>0.0416666666666667</v>
      </c>
      <c r="D597" s="7" t="str">
        <f t="shared" si="56"/>
        <v>中班</v>
      </c>
      <c r="E597" s="196" t="str">
        <f t="shared" si="57"/>
        <v>丁</v>
      </c>
      <c r="F597" s="196">
        <f>SUMPRODUCT((考核汇总!$A$4:$A$1185=质量日常跟踪表!B597)*(考核汇总!$B$4:$B$1185=质量日常跟踪表!D597),考核汇总!$C$4:$C$1185)</f>
        <v>4</v>
      </c>
      <c r="G597" s="198">
        <f t="shared" si="60"/>
        <v>43368.7083333319</v>
      </c>
      <c r="H597" s="60" t="str">
        <f>IF($M597=H$2,MAX(H$4:H596)+1,"")</f>
        <v/>
      </c>
      <c r="I597" s="60" t="str">
        <f>IF($M597=I$2,MAX(I$4:I596)+1,"")</f>
        <v/>
      </c>
      <c r="J597" s="60" t="str">
        <f>IF($M597=J$2,MAX(J$4:J596)+1,"")</f>
        <v/>
      </c>
      <c r="K597" s="60" t="str">
        <f>IF($M597=K$2,MAX(K$4:K596)+1,"")</f>
        <v/>
      </c>
      <c r="L597" s="206"/>
      <c r="M597" s="206"/>
      <c r="N597" s="209"/>
      <c r="O597" s="209"/>
      <c r="P597" s="209"/>
      <c r="Q597" s="209"/>
      <c r="R597" s="209"/>
      <c r="S597" s="209"/>
      <c r="T597" s="209"/>
      <c r="U597" s="150" t="str">
        <f t="shared" si="55"/>
        <v/>
      </c>
      <c r="V597" s="207"/>
      <c r="W597" s="215"/>
    </row>
    <row r="598" spans="1:23">
      <c r="A598" s="195">
        <v>595</v>
      </c>
      <c r="B598" s="8">
        <f t="shared" si="58"/>
        <v>43368</v>
      </c>
      <c r="C598" s="199">
        <f t="shared" si="59"/>
        <v>0.0416666666666667</v>
      </c>
      <c r="D598" s="7" t="str">
        <f t="shared" si="56"/>
        <v>中班</v>
      </c>
      <c r="E598" s="196" t="str">
        <f t="shared" si="57"/>
        <v>丁</v>
      </c>
      <c r="F598" s="196">
        <f>SUMPRODUCT((考核汇总!$A$4:$A$1185=质量日常跟踪表!B598)*(考核汇总!$B$4:$B$1185=质量日常跟踪表!D598),考核汇总!$C$4:$C$1185)</f>
        <v>4</v>
      </c>
      <c r="G598" s="198">
        <f t="shared" si="60"/>
        <v>43368.7499999986</v>
      </c>
      <c r="H598" s="60" t="str">
        <f>IF($M598=H$2,MAX(H$4:H597)+1,"")</f>
        <v/>
      </c>
      <c r="I598" s="60" t="str">
        <f>IF($M598=I$2,MAX(I$4:I597)+1,"")</f>
        <v/>
      </c>
      <c r="J598" s="60" t="str">
        <f>IF($M598=J$2,MAX(J$4:J597)+1,"")</f>
        <v/>
      </c>
      <c r="K598" s="60" t="str">
        <f>IF($M598=K$2,MAX(K$4:K597)+1,"")</f>
        <v/>
      </c>
      <c r="L598" s="206"/>
      <c r="M598" s="206"/>
      <c r="N598" s="209"/>
      <c r="O598" s="209"/>
      <c r="P598" s="209"/>
      <c r="Q598" s="209"/>
      <c r="R598" s="209"/>
      <c r="S598" s="209"/>
      <c r="T598" s="209"/>
      <c r="U598" s="150" t="str">
        <f t="shared" si="55"/>
        <v/>
      </c>
      <c r="V598" s="207"/>
      <c r="W598" s="215"/>
    </row>
    <row r="599" spans="1:23">
      <c r="A599" s="195">
        <v>596</v>
      </c>
      <c r="B599" s="8">
        <f t="shared" si="58"/>
        <v>43368</v>
      </c>
      <c r="C599" s="199">
        <f t="shared" si="59"/>
        <v>0.0416666666666667</v>
      </c>
      <c r="D599" s="7" t="str">
        <f t="shared" si="56"/>
        <v>中班</v>
      </c>
      <c r="E599" s="196" t="str">
        <f t="shared" si="57"/>
        <v>丁</v>
      </c>
      <c r="F599" s="196">
        <f>SUMPRODUCT((考核汇总!$A$4:$A$1185=质量日常跟踪表!B599)*(考核汇总!$B$4:$B$1185=质量日常跟踪表!D599),考核汇总!$C$4:$C$1185)</f>
        <v>4</v>
      </c>
      <c r="G599" s="198">
        <f t="shared" si="60"/>
        <v>43368.7916666652</v>
      </c>
      <c r="H599" s="60" t="str">
        <f>IF($M599=H$2,MAX(H$4:H598)+1,"")</f>
        <v/>
      </c>
      <c r="I599" s="60" t="str">
        <f>IF($M599=I$2,MAX(I$4:I598)+1,"")</f>
        <v/>
      </c>
      <c r="J599" s="60" t="str">
        <f>IF($M599=J$2,MAX(J$4:J598)+1,"")</f>
        <v/>
      </c>
      <c r="K599" s="60" t="str">
        <f>IF($M599=K$2,MAX(K$4:K598)+1,"")</f>
        <v/>
      </c>
      <c r="L599" s="206"/>
      <c r="M599" s="206"/>
      <c r="N599" s="209"/>
      <c r="O599" s="209"/>
      <c r="P599" s="209"/>
      <c r="Q599" s="209"/>
      <c r="R599" s="209"/>
      <c r="S599" s="209"/>
      <c r="T599" s="209"/>
      <c r="U599" s="150" t="str">
        <f t="shared" si="55"/>
        <v/>
      </c>
      <c r="V599" s="207"/>
      <c r="W599" s="215"/>
    </row>
    <row r="600" spans="1:23">
      <c r="A600" s="195">
        <v>597</v>
      </c>
      <c r="B600" s="8">
        <f t="shared" si="58"/>
        <v>43368</v>
      </c>
      <c r="C600" s="199">
        <f t="shared" si="59"/>
        <v>0.0416666666666667</v>
      </c>
      <c r="D600" s="7" t="str">
        <f t="shared" si="56"/>
        <v>中班</v>
      </c>
      <c r="E600" s="196" t="str">
        <f t="shared" si="57"/>
        <v>丁</v>
      </c>
      <c r="F600" s="196">
        <f>SUMPRODUCT((考核汇总!$A$4:$A$1185=质量日常跟踪表!B600)*(考核汇总!$B$4:$B$1185=质量日常跟踪表!D600),考核汇总!$C$4:$C$1185)</f>
        <v>4</v>
      </c>
      <c r="G600" s="198">
        <f t="shared" si="60"/>
        <v>43368.8333333319</v>
      </c>
      <c r="H600" s="60" t="str">
        <f>IF($M600=H$2,MAX(H$4:H599)+1,"")</f>
        <v/>
      </c>
      <c r="I600" s="60" t="str">
        <f>IF($M600=I$2,MAX(I$4:I599)+1,"")</f>
        <v/>
      </c>
      <c r="J600" s="60" t="str">
        <f>IF($M600=J$2,MAX(J$4:J599)+1,"")</f>
        <v/>
      </c>
      <c r="K600" s="60" t="str">
        <f>IF($M600=K$2,MAX(K$4:K599)+1,"")</f>
        <v/>
      </c>
      <c r="L600" s="206"/>
      <c r="M600" s="206"/>
      <c r="N600" s="209"/>
      <c r="O600" s="209"/>
      <c r="P600" s="209"/>
      <c r="Q600" s="209"/>
      <c r="R600" s="209"/>
      <c r="S600" s="209"/>
      <c r="T600" s="209"/>
      <c r="U600" s="150" t="str">
        <f t="shared" si="55"/>
        <v/>
      </c>
      <c r="V600" s="207"/>
      <c r="W600" s="215"/>
    </row>
    <row r="601" spans="1:23">
      <c r="A601" s="195">
        <v>598</v>
      </c>
      <c r="B601" s="8">
        <f t="shared" si="58"/>
        <v>43368</v>
      </c>
      <c r="C601" s="199">
        <f t="shared" si="59"/>
        <v>0.0416666666666667</v>
      </c>
      <c r="D601" s="7" t="str">
        <f t="shared" si="56"/>
        <v>中班</v>
      </c>
      <c r="E601" s="196" t="str">
        <f t="shared" si="57"/>
        <v>丁</v>
      </c>
      <c r="F601" s="196">
        <f>SUMPRODUCT((考核汇总!$A$4:$A$1185=质量日常跟踪表!B601)*(考核汇总!$B$4:$B$1185=质量日常跟踪表!D601),考核汇总!$C$4:$C$1185)</f>
        <v>4</v>
      </c>
      <c r="G601" s="198">
        <f t="shared" si="60"/>
        <v>43368.8749999986</v>
      </c>
      <c r="H601" s="60" t="str">
        <f>IF($M601=H$2,MAX(H$4:H600)+1,"")</f>
        <v/>
      </c>
      <c r="I601" s="60" t="str">
        <f>IF($M601=I$2,MAX(I$4:I600)+1,"")</f>
        <v/>
      </c>
      <c r="J601" s="60" t="str">
        <f>IF($M601=J$2,MAX(J$4:J600)+1,"")</f>
        <v/>
      </c>
      <c r="K601" s="60" t="str">
        <f>IF($M601=K$2,MAX(K$4:K600)+1,"")</f>
        <v/>
      </c>
      <c r="L601" s="206"/>
      <c r="M601" s="206"/>
      <c r="N601" s="209"/>
      <c r="O601" s="209"/>
      <c r="P601" s="209"/>
      <c r="Q601" s="209"/>
      <c r="R601" s="209"/>
      <c r="S601" s="209"/>
      <c r="T601" s="209"/>
      <c r="U601" s="150" t="str">
        <f t="shared" si="55"/>
        <v/>
      </c>
      <c r="V601" s="207"/>
      <c r="W601" s="215"/>
    </row>
    <row r="602" spans="1:23">
      <c r="A602" s="195">
        <v>599</v>
      </c>
      <c r="B602" s="8">
        <f t="shared" si="58"/>
        <v>43368</v>
      </c>
      <c r="C602" s="199">
        <f t="shared" si="59"/>
        <v>0.0416666666666667</v>
      </c>
      <c r="D602" s="7" t="str">
        <f t="shared" si="56"/>
        <v>中班</v>
      </c>
      <c r="E602" s="196" t="str">
        <f t="shared" si="57"/>
        <v>丁</v>
      </c>
      <c r="F602" s="196">
        <f>SUMPRODUCT((考核汇总!$A$4:$A$1185=质量日常跟踪表!B602)*(考核汇总!$B$4:$B$1185=质量日常跟踪表!D602),考核汇总!$C$4:$C$1185)</f>
        <v>4</v>
      </c>
      <c r="G602" s="198">
        <f t="shared" si="60"/>
        <v>43368.9166666652</v>
      </c>
      <c r="H602" s="60" t="str">
        <f>IF($M602=H$2,MAX(H$4:H601)+1,"")</f>
        <v/>
      </c>
      <c r="I602" s="60" t="str">
        <f>IF($M602=I$2,MAX(I$4:I601)+1,"")</f>
        <v/>
      </c>
      <c r="J602" s="60" t="str">
        <f>IF($M602=J$2,MAX(J$4:J601)+1,"")</f>
        <v/>
      </c>
      <c r="K602" s="60" t="str">
        <f>IF($M602=K$2,MAX(K$4:K601)+1,"")</f>
        <v/>
      </c>
      <c r="L602" s="206"/>
      <c r="M602" s="206"/>
      <c r="N602" s="209"/>
      <c r="O602" s="209"/>
      <c r="P602" s="209"/>
      <c r="Q602" s="209"/>
      <c r="R602" s="209"/>
      <c r="S602" s="209"/>
      <c r="T602" s="209"/>
      <c r="U602" s="150" t="str">
        <f t="shared" si="55"/>
        <v/>
      </c>
      <c r="V602" s="207"/>
      <c r="W602" s="215"/>
    </row>
    <row r="603" spans="1:23">
      <c r="A603" s="195">
        <v>600</v>
      </c>
      <c r="B603" s="8">
        <f t="shared" si="58"/>
        <v>43368</v>
      </c>
      <c r="C603" s="199">
        <f t="shared" si="59"/>
        <v>0.0416666666666667</v>
      </c>
      <c r="D603" s="7" t="str">
        <f t="shared" si="56"/>
        <v>中班</v>
      </c>
      <c r="E603" s="196" t="str">
        <f t="shared" si="57"/>
        <v>丁</v>
      </c>
      <c r="F603" s="196">
        <f>SUMPRODUCT((考核汇总!$A$4:$A$1185=质量日常跟踪表!B603)*(考核汇总!$B$4:$B$1185=质量日常跟踪表!D603),考核汇总!$C$4:$C$1185)</f>
        <v>4</v>
      </c>
      <c r="G603" s="198">
        <f t="shared" si="60"/>
        <v>43368.9583333319</v>
      </c>
      <c r="H603" s="60" t="str">
        <f>IF($M603=H$2,MAX(H$4:H602)+1,"")</f>
        <v/>
      </c>
      <c r="I603" s="60" t="str">
        <f>IF($M603=I$2,MAX(I$4:I602)+1,"")</f>
        <v/>
      </c>
      <c r="J603" s="60" t="str">
        <f>IF($M603=J$2,MAX(J$4:J602)+1,"")</f>
        <v/>
      </c>
      <c r="K603" s="60" t="str">
        <f>IF($M603=K$2,MAX(K$4:K602)+1,"")</f>
        <v/>
      </c>
      <c r="L603" s="206"/>
      <c r="M603" s="206"/>
      <c r="N603" s="209"/>
      <c r="O603" s="209"/>
      <c r="P603" s="209"/>
      <c r="Q603" s="209"/>
      <c r="R603" s="209"/>
      <c r="S603" s="209"/>
      <c r="T603" s="209"/>
      <c r="U603" s="150" t="str">
        <f t="shared" si="55"/>
        <v/>
      </c>
      <c r="V603" s="207"/>
      <c r="W603" s="215"/>
    </row>
    <row r="604" spans="1:23">
      <c r="A604" s="195">
        <v>601</v>
      </c>
      <c r="B604" s="8">
        <f t="shared" si="58"/>
        <v>43369</v>
      </c>
      <c r="C604" s="199">
        <f t="shared" si="59"/>
        <v>0.0416666666666667</v>
      </c>
      <c r="D604" s="7" t="str">
        <f t="shared" si="56"/>
        <v>夜班</v>
      </c>
      <c r="E604" s="196" t="str">
        <f t="shared" si="57"/>
        <v>甲</v>
      </c>
      <c r="F604" s="196">
        <f>SUMPRODUCT((考核汇总!$A$4:$A$1185=质量日常跟踪表!B604)*(考核汇总!$B$4:$B$1185=质量日常跟踪表!D604),考核汇总!$C$4:$C$1185)</f>
        <v>1</v>
      </c>
      <c r="G604" s="198">
        <f t="shared" si="60"/>
        <v>43368.9999999985</v>
      </c>
      <c r="H604" s="60" t="str">
        <f>IF($M604=H$2,MAX(H$4:H603)+1,"")</f>
        <v/>
      </c>
      <c r="I604" s="60" t="str">
        <f>IF($M604=I$2,MAX(I$4:I603)+1,"")</f>
        <v/>
      </c>
      <c r="J604" s="60" t="str">
        <f>IF($M604=J$2,MAX(J$4:J603)+1,"")</f>
        <v/>
      </c>
      <c r="K604" s="60" t="str">
        <f>IF($M604=K$2,MAX(K$4:K603)+1,"")</f>
        <v/>
      </c>
      <c r="L604" s="206"/>
      <c r="M604" s="206"/>
      <c r="N604" s="209"/>
      <c r="O604" s="209"/>
      <c r="P604" s="209"/>
      <c r="Q604" s="209"/>
      <c r="R604" s="209"/>
      <c r="S604" s="209"/>
      <c r="T604" s="209"/>
      <c r="U604" s="150" t="str">
        <f t="shared" si="55"/>
        <v/>
      </c>
      <c r="V604" s="207"/>
      <c r="W604" s="215"/>
    </row>
    <row r="605" spans="1:23">
      <c r="A605" s="195">
        <v>602</v>
      </c>
      <c r="B605" s="8">
        <f t="shared" si="58"/>
        <v>43369</v>
      </c>
      <c r="C605" s="199">
        <f t="shared" si="59"/>
        <v>0.0416666666666667</v>
      </c>
      <c r="D605" s="7" t="str">
        <f t="shared" si="56"/>
        <v>夜班</v>
      </c>
      <c r="E605" s="196" t="str">
        <f t="shared" si="57"/>
        <v>甲</v>
      </c>
      <c r="F605" s="196">
        <f>SUMPRODUCT((考核汇总!$A$4:$A$1185=质量日常跟踪表!B605)*(考核汇总!$B$4:$B$1185=质量日常跟踪表!D605),考核汇总!$C$4:$C$1185)</f>
        <v>1</v>
      </c>
      <c r="G605" s="198">
        <f t="shared" si="60"/>
        <v>43369.0416666652</v>
      </c>
      <c r="H605" s="60" t="str">
        <f>IF($M605=H$2,MAX(H$4:H604)+1,"")</f>
        <v/>
      </c>
      <c r="I605" s="60" t="str">
        <f>IF($M605=I$2,MAX(I$4:I604)+1,"")</f>
        <v/>
      </c>
      <c r="J605" s="60" t="str">
        <f>IF($M605=J$2,MAX(J$4:J604)+1,"")</f>
        <v/>
      </c>
      <c r="K605" s="60" t="str">
        <f>IF($M605=K$2,MAX(K$4:K604)+1,"")</f>
        <v/>
      </c>
      <c r="L605" s="206"/>
      <c r="M605" s="206"/>
      <c r="N605" s="209"/>
      <c r="O605" s="209"/>
      <c r="P605" s="209"/>
      <c r="Q605" s="209"/>
      <c r="R605" s="209"/>
      <c r="S605" s="209"/>
      <c r="T605" s="209"/>
      <c r="U605" s="150" t="str">
        <f t="shared" si="55"/>
        <v/>
      </c>
      <c r="V605" s="207"/>
      <c r="W605" s="215"/>
    </row>
    <row r="606" spans="1:23">
      <c r="A606" s="195">
        <v>603</v>
      </c>
      <c r="B606" s="8">
        <f t="shared" si="58"/>
        <v>43369</v>
      </c>
      <c r="C606" s="199">
        <f t="shared" si="59"/>
        <v>0.0416666666666667</v>
      </c>
      <c r="D606" s="7" t="str">
        <f t="shared" si="56"/>
        <v>夜班</v>
      </c>
      <c r="E606" s="196" t="str">
        <f t="shared" si="57"/>
        <v>甲</v>
      </c>
      <c r="F606" s="196">
        <f>SUMPRODUCT((考核汇总!$A$4:$A$1185=质量日常跟踪表!B606)*(考核汇总!$B$4:$B$1185=质量日常跟踪表!D606),考核汇总!$C$4:$C$1185)</f>
        <v>1</v>
      </c>
      <c r="G606" s="198">
        <f t="shared" si="60"/>
        <v>43369.0833333319</v>
      </c>
      <c r="H606" s="60" t="str">
        <f>IF($M606=H$2,MAX(H$4:H605)+1,"")</f>
        <v/>
      </c>
      <c r="I606" s="60" t="str">
        <f>IF($M606=I$2,MAX(I$4:I605)+1,"")</f>
        <v/>
      </c>
      <c r="J606" s="60" t="str">
        <f>IF($M606=J$2,MAX(J$4:J605)+1,"")</f>
        <v/>
      </c>
      <c r="K606" s="60" t="str">
        <f>IF($M606=K$2,MAX(K$4:K605)+1,"")</f>
        <v/>
      </c>
      <c r="L606" s="206"/>
      <c r="M606" s="206"/>
      <c r="N606" s="209"/>
      <c r="O606" s="209"/>
      <c r="P606" s="209"/>
      <c r="Q606" s="209"/>
      <c r="R606" s="209"/>
      <c r="S606" s="209"/>
      <c r="T606" s="209"/>
      <c r="U606" s="150" t="str">
        <f t="shared" ref="U606:U669" si="61">IF(N606="","",(N606*5+O606*4+P606*2.5+Q606*1.5+R606*0.75+S606*0.325+T606*0.25)/100)</f>
        <v/>
      </c>
      <c r="V606" s="207"/>
      <c r="W606" s="215"/>
    </row>
    <row r="607" spans="1:23">
      <c r="A607" s="195">
        <v>604</v>
      </c>
      <c r="B607" s="8">
        <f t="shared" si="58"/>
        <v>43369</v>
      </c>
      <c r="C607" s="199">
        <f t="shared" si="59"/>
        <v>0.0416666666666667</v>
      </c>
      <c r="D607" s="7" t="str">
        <f t="shared" si="56"/>
        <v>夜班</v>
      </c>
      <c r="E607" s="196" t="str">
        <f t="shared" si="57"/>
        <v>甲</v>
      </c>
      <c r="F607" s="196">
        <f>SUMPRODUCT((考核汇总!$A$4:$A$1185=质量日常跟踪表!B607)*(考核汇总!$B$4:$B$1185=质量日常跟踪表!D607),考核汇总!$C$4:$C$1185)</f>
        <v>1</v>
      </c>
      <c r="G607" s="198">
        <f t="shared" si="60"/>
        <v>43369.1249999985</v>
      </c>
      <c r="H607" s="60" t="str">
        <f>IF($M607=H$2,MAX(H$4:H606)+1,"")</f>
        <v/>
      </c>
      <c r="I607" s="60" t="str">
        <f>IF($M607=I$2,MAX(I$4:I606)+1,"")</f>
        <v/>
      </c>
      <c r="J607" s="60" t="str">
        <f>IF($M607=J$2,MAX(J$4:J606)+1,"")</f>
        <v/>
      </c>
      <c r="K607" s="60" t="str">
        <f>IF($M607=K$2,MAX(K$4:K606)+1,"")</f>
        <v/>
      </c>
      <c r="L607" s="206"/>
      <c r="M607" s="206"/>
      <c r="N607" s="209"/>
      <c r="O607" s="209"/>
      <c r="P607" s="209"/>
      <c r="Q607" s="209"/>
      <c r="R607" s="209"/>
      <c r="S607" s="209"/>
      <c r="T607" s="209"/>
      <c r="U607" s="150" t="str">
        <f t="shared" si="61"/>
        <v/>
      </c>
      <c r="V607" s="207"/>
      <c r="W607" s="215"/>
    </row>
    <row r="608" spans="1:23">
      <c r="A608" s="195">
        <v>605</v>
      </c>
      <c r="B608" s="8">
        <f t="shared" si="58"/>
        <v>43369</v>
      </c>
      <c r="C608" s="199">
        <f t="shared" si="59"/>
        <v>0.0416666666666667</v>
      </c>
      <c r="D608" s="7" t="str">
        <f t="shared" si="56"/>
        <v>夜班</v>
      </c>
      <c r="E608" s="196" t="str">
        <f t="shared" si="57"/>
        <v>甲</v>
      </c>
      <c r="F608" s="196">
        <f>SUMPRODUCT((考核汇总!$A$4:$A$1185=质量日常跟踪表!B608)*(考核汇总!$B$4:$B$1185=质量日常跟踪表!D608),考核汇总!$C$4:$C$1185)</f>
        <v>1</v>
      </c>
      <c r="G608" s="198">
        <f t="shared" si="60"/>
        <v>43369.1666666652</v>
      </c>
      <c r="H608" s="60" t="str">
        <f>IF($M608=H$2,MAX(H$4:H607)+1,"")</f>
        <v/>
      </c>
      <c r="I608" s="60" t="str">
        <f>IF($M608=I$2,MAX(I$4:I607)+1,"")</f>
        <v/>
      </c>
      <c r="J608" s="60" t="str">
        <f>IF($M608=J$2,MAX(J$4:J607)+1,"")</f>
        <v/>
      </c>
      <c r="K608" s="60" t="str">
        <f>IF($M608=K$2,MAX(K$4:K607)+1,"")</f>
        <v/>
      </c>
      <c r="L608" s="206"/>
      <c r="M608" s="206"/>
      <c r="N608" s="209"/>
      <c r="O608" s="209"/>
      <c r="P608" s="209"/>
      <c r="Q608" s="209"/>
      <c r="R608" s="209"/>
      <c r="S608" s="209"/>
      <c r="T608" s="209"/>
      <c r="U608" s="150" t="str">
        <f t="shared" si="61"/>
        <v/>
      </c>
      <c r="V608" s="207"/>
      <c r="W608" s="215"/>
    </row>
    <row r="609" spans="1:23">
      <c r="A609" s="195">
        <v>606</v>
      </c>
      <c r="B609" s="8">
        <f t="shared" si="58"/>
        <v>43369</v>
      </c>
      <c r="C609" s="199">
        <f t="shared" si="59"/>
        <v>0.0416666666666667</v>
      </c>
      <c r="D609" s="7" t="str">
        <f t="shared" si="56"/>
        <v>夜班</v>
      </c>
      <c r="E609" s="196" t="str">
        <f t="shared" si="57"/>
        <v>甲</v>
      </c>
      <c r="F609" s="196">
        <f>SUMPRODUCT((考核汇总!$A$4:$A$1185=质量日常跟踪表!B609)*(考核汇总!$B$4:$B$1185=质量日常跟踪表!D609),考核汇总!$C$4:$C$1185)</f>
        <v>1</v>
      </c>
      <c r="G609" s="198">
        <f t="shared" si="60"/>
        <v>43369.2083333319</v>
      </c>
      <c r="H609" s="60" t="str">
        <f>IF($M609=H$2,MAX(H$4:H608)+1,"")</f>
        <v/>
      </c>
      <c r="I609" s="60" t="str">
        <f>IF($M609=I$2,MAX(I$4:I608)+1,"")</f>
        <v/>
      </c>
      <c r="J609" s="60" t="str">
        <f>IF($M609=J$2,MAX(J$4:J608)+1,"")</f>
        <v/>
      </c>
      <c r="K609" s="60" t="str">
        <f>IF($M609=K$2,MAX(K$4:K608)+1,"")</f>
        <v/>
      </c>
      <c r="L609" s="206"/>
      <c r="M609" s="206"/>
      <c r="N609" s="209"/>
      <c r="O609" s="209"/>
      <c r="P609" s="209"/>
      <c r="Q609" s="209"/>
      <c r="R609" s="209"/>
      <c r="S609" s="209"/>
      <c r="T609" s="209"/>
      <c r="U609" s="150" t="str">
        <f t="shared" si="61"/>
        <v/>
      </c>
      <c r="V609" s="207"/>
      <c r="W609" s="215"/>
    </row>
    <row r="610" spans="1:23">
      <c r="A610" s="195">
        <v>607</v>
      </c>
      <c r="B610" s="8">
        <f t="shared" si="58"/>
        <v>43369</v>
      </c>
      <c r="C610" s="199">
        <f t="shared" si="59"/>
        <v>0.0416666666666667</v>
      </c>
      <c r="D610" s="7" t="str">
        <f t="shared" si="56"/>
        <v>夜班</v>
      </c>
      <c r="E610" s="196" t="str">
        <f t="shared" si="57"/>
        <v>甲</v>
      </c>
      <c r="F610" s="196">
        <f>SUMPRODUCT((考核汇总!$A$4:$A$1185=质量日常跟踪表!B610)*(考核汇总!$B$4:$B$1185=质量日常跟踪表!D610),考核汇总!$C$4:$C$1185)</f>
        <v>1</v>
      </c>
      <c r="G610" s="198">
        <f t="shared" si="60"/>
        <v>43369.2499999985</v>
      </c>
      <c r="H610" s="60" t="str">
        <f>IF($M610=H$2,MAX(H$4:H609)+1,"")</f>
        <v/>
      </c>
      <c r="I610" s="60" t="str">
        <f>IF($M610=I$2,MAX(I$4:I609)+1,"")</f>
        <v/>
      </c>
      <c r="J610" s="60" t="str">
        <f>IF($M610=J$2,MAX(J$4:J609)+1,"")</f>
        <v/>
      </c>
      <c r="K610" s="60" t="str">
        <f>IF($M610=K$2,MAX(K$4:K609)+1,"")</f>
        <v/>
      </c>
      <c r="L610" s="206"/>
      <c r="M610" s="206"/>
      <c r="N610" s="209"/>
      <c r="O610" s="209"/>
      <c r="P610" s="209"/>
      <c r="Q610" s="209"/>
      <c r="R610" s="209"/>
      <c r="S610" s="209"/>
      <c r="T610" s="209"/>
      <c r="U610" s="150" t="str">
        <f t="shared" si="61"/>
        <v/>
      </c>
      <c r="V610" s="207"/>
      <c r="W610" s="215"/>
    </row>
    <row r="611" spans="1:23">
      <c r="A611" s="195">
        <v>608</v>
      </c>
      <c r="B611" s="8">
        <f t="shared" si="58"/>
        <v>43369</v>
      </c>
      <c r="C611" s="199">
        <f t="shared" si="59"/>
        <v>0.0416666666666667</v>
      </c>
      <c r="D611" s="7" t="str">
        <f t="shared" si="56"/>
        <v>夜班</v>
      </c>
      <c r="E611" s="196" t="str">
        <f t="shared" si="57"/>
        <v>甲</v>
      </c>
      <c r="F611" s="196">
        <f>SUMPRODUCT((考核汇总!$A$4:$A$1185=质量日常跟踪表!B611)*(考核汇总!$B$4:$B$1185=质量日常跟踪表!D611),考核汇总!$C$4:$C$1185)</f>
        <v>1</v>
      </c>
      <c r="G611" s="198">
        <f t="shared" si="60"/>
        <v>43369.2916666652</v>
      </c>
      <c r="H611" s="60" t="str">
        <f>IF($M611=H$2,MAX(H$4:H610)+1,"")</f>
        <v/>
      </c>
      <c r="I611" s="60" t="str">
        <f>IF($M611=I$2,MAX(I$4:I610)+1,"")</f>
        <v/>
      </c>
      <c r="J611" s="60" t="str">
        <f>IF($M611=J$2,MAX(J$4:J610)+1,"")</f>
        <v/>
      </c>
      <c r="K611" s="60" t="str">
        <f>IF($M611=K$2,MAX(K$4:K610)+1,"")</f>
        <v/>
      </c>
      <c r="L611" s="206"/>
      <c r="M611" s="206"/>
      <c r="N611" s="209"/>
      <c r="O611" s="209"/>
      <c r="P611" s="209"/>
      <c r="Q611" s="209"/>
      <c r="R611" s="209"/>
      <c r="S611" s="209"/>
      <c r="T611" s="209"/>
      <c r="U611" s="150" t="str">
        <f t="shared" si="61"/>
        <v/>
      </c>
      <c r="V611" s="207"/>
      <c r="W611" s="215"/>
    </row>
    <row r="612" spans="1:23">
      <c r="A612" s="195">
        <v>609</v>
      </c>
      <c r="B612" s="8">
        <f t="shared" si="58"/>
        <v>43369</v>
      </c>
      <c r="C612" s="199">
        <f t="shared" si="59"/>
        <v>0.0416666666666667</v>
      </c>
      <c r="D612" s="7" t="str">
        <f t="shared" si="56"/>
        <v>白班</v>
      </c>
      <c r="E612" s="196" t="str">
        <f t="shared" si="57"/>
        <v>乙</v>
      </c>
      <c r="F612" s="196">
        <f>SUMPRODUCT((考核汇总!$A$4:$A$1185=质量日常跟踪表!B612)*(考核汇总!$B$4:$B$1185=质量日常跟踪表!D612),考核汇总!$C$4:$C$1185)</f>
        <v>2</v>
      </c>
      <c r="G612" s="198">
        <f t="shared" si="60"/>
        <v>43369.3333333319</v>
      </c>
      <c r="H612" s="60" t="str">
        <f>IF($M612=H$2,MAX(H$4:H611)+1,"")</f>
        <v/>
      </c>
      <c r="I612" s="60" t="str">
        <f>IF($M612=I$2,MAX(I$4:I611)+1,"")</f>
        <v/>
      </c>
      <c r="J612" s="60" t="str">
        <f>IF($M612=J$2,MAX(J$4:J611)+1,"")</f>
        <v/>
      </c>
      <c r="K612" s="60" t="str">
        <f>IF($M612=K$2,MAX(K$4:K611)+1,"")</f>
        <v/>
      </c>
      <c r="L612" s="206"/>
      <c r="M612" s="206"/>
      <c r="N612" s="209"/>
      <c r="O612" s="209"/>
      <c r="P612" s="209"/>
      <c r="Q612" s="209"/>
      <c r="R612" s="209"/>
      <c r="S612" s="209"/>
      <c r="T612" s="209"/>
      <c r="U612" s="150" t="str">
        <f t="shared" si="61"/>
        <v/>
      </c>
      <c r="V612" s="207"/>
      <c r="W612" s="215"/>
    </row>
    <row r="613" spans="1:23">
      <c r="A613" s="195">
        <v>610</v>
      </c>
      <c r="B613" s="8">
        <f t="shared" si="58"/>
        <v>43369</v>
      </c>
      <c r="C613" s="199">
        <f t="shared" si="59"/>
        <v>0.0416666666666667</v>
      </c>
      <c r="D613" s="7" t="str">
        <f t="shared" si="56"/>
        <v>白班</v>
      </c>
      <c r="E613" s="196" t="str">
        <f t="shared" si="57"/>
        <v>乙</v>
      </c>
      <c r="F613" s="196">
        <f>SUMPRODUCT((考核汇总!$A$4:$A$1185=质量日常跟踪表!B613)*(考核汇总!$B$4:$B$1185=质量日常跟踪表!D613),考核汇总!$C$4:$C$1185)</f>
        <v>2</v>
      </c>
      <c r="G613" s="198">
        <f t="shared" si="60"/>
        <v>43369.3749999985</v>
      </c>
      <c r="H613" s="60" t="str">
        <f>IF($M613=H$2,MAX(H$4:H612)+1,"")</f>
        <v/>
      </c>
      <c r="I613" s="60" t="str">
        <f>IF($M613=I$2,MAX(I$4:I612)+1,"")</f>
        <v/>
      </c>
      <c r="J613" s="60" t="str">
        <f>IF($M613=J$2,MAX(J$4:J612)+1,"")</f>
        <v/>
      </c>
      <c r="K613" s="60" t="str">
        <f>IF($M613=K$2,MAX(K$4:K612)+1,"")</f>
        <v/>
      </c>
      <c r="L613" s="206"/>
      <c r="M613" s="206"/>
      <c r="N613" s="209"/>
      <c r="O613" s="209"/>
      <c r="P613" s="209"/>
      <c r="Q613" s="209"/>
      <c r="R613" s="209"/>
      <c r="S613" s="209"/>
      <c r="T613" s="209"/>
      <c r="U613" s="150" t="str">
        <f t="shared" si="61"/>
        <v/>
      </c>
      <c r="V613" s="207"/>
      <c r="W613" s="215"/>
    </row>
    <row r="614" spans="1:23">
      <c r="A614" s="195">
        <v>611</v>
      </c>
      <c r="B614" s="8">
        <f t="shared" si="58"/>
        <v>43369</v>
      </c>
      <c r="C614" s="199">
        <f t="shared" si="59"/>
        <v>0.0416666666666667</v>
      </c>
      <c r="D614" s="7" t="str">
        <f t="shared" si="56"/>
        <v>白班</v>
      </c>
      <c r="E614" s="196" t="str">
        <f t="shared" si="57"/>
        <v>乙</v>
      </c>
      <c r="F614" s="196">
        <f>SUMPRODUCT((考核汇总!$A$4:$A$1185=质量日常跟踪表!B614)*(考核汇总!$B$4:$B$1185=质量日常跟踪表!D614),考核汇总!$C$4:$C$1185)</f>
        <v>2</v>
      </c>
      <c r="G614" s="198">
        <f t="shared" si="60"/>
        <v>43369.4166666652</v>
      </c>
      <c r="H614" s="60" t="str">
        <f>IF($M614=H$2,MAX(H$4:H613)+1,"")</f>
        <v/>
      </c>
      <c r="I614" s="60" t="str">
        <f>IF($M614=I$2,MAX(I$4:I613)+1,"")</f>
        <v/>
      </c>
      <c r="J614" s="60" t="str">
        <f>IF($M614=J$2,MAX(J$4:J613)+1,"")</f>
        <v/>
      </c>
      <c r="K614" s="60" t="str">
        <f>IF($M614=K$2,MAX(K$4:K613)+1,"")</f>
        <v/>
      </c>
      <c r="L614" s="206"/>
      <c r="M614" s="206"/>
      <c r="N614" s="209"/>
      <c r="O614" s="209"/>
      <c r="P614" s="209"/>
      <c r="Q614" s="209"/>
      <c r="R614" s="209"/>
      <c r="S614" s="209"/>
      <c r="T614" s="209"/>
      <c r="U614" s="150" t="str">
        <f t="shared" si="61"/>
        <v/>
      </c>
      <c r="V614" s="207"/>
      <c r="W614" s="215"/>
    </row>
    <row r="615" spans="1:23">
      <c r="A615" s="195">
        <v>612</v>
      </c>
      <c r="B615" s="8">
        <f t="shared" si="58"/>
        <v>43369</v>
      </c>
      <c r="C615" s="199">
        <f t="shared" si="59"/>
        <v>0.0416666666666667</v>
      </c>
      <c r="D615" s="7" t="str">
        <f t="shared" si="56"/>
        <v>白班</v>
      </c>
      <c r="E615" s="196" t="str">
        <f t="shared" si="57"/>
        <v>乙</v>
      </c>
      <c r="F615" s="196">
        <f>SUMPRODUCT((考核汇总!$A$4:$A$1185=质量日常跟踪表!B615)*(考核汇总!$B$4:$B$1185=质量日常跟踪表!D615),考核汇总!$C$4:$C$1185)</f>
        <v>2</v>
      </c>
      <c r="G615" s="198">
        <f t="shared" si="60"/>
        <v>43369.4583333319</v>
      </c>
      <c r="H615" s="60" t="str">
        <f>IF($M615=H$2,MAX(H$4:H614)+1,"")</f>
        <v/>
      </c>
      <c r="I615" s="60" t="str">
        <f>IF($M615=I$2,MAX(I$4:I614)+1,"")</f>
        <v/>
      </c>
      <c r="J615" s="60" t="str">
        <f>IF($M615=J$2,MAX(J$4:J614)+1,"")</f>
        <v/>
      </c>
      <c r="K615" s="60" t="str">
        <f>IF($M615=K$2,MAX(K$4:K614)+1,"")</f>
        <v/>
      </c>
      <c r="L615" s="206"/>
      <c r="M615" s="206"/>
      <c r="N615" s="209"/>
      <c r="O615" s="209"/>
      <c r="P615" s="209"/>
      <c r="Q615" s="209"/>
      <c r="R615" s="209"/>
      <c r="S615" s="209"/>
      <c r="T615" s="209"/>
      <c r="U615" s="150" t="str">
        <f t="shared" si="61"/>
        <v/>
      </c>
      <c r="V615" s="207"/>
      <c r="W615" s="215"/>
    </row>
    <row r="616" spans="1:23">
      <c r="A616" s="195">
        <v>613</v>
      </c>
      <c r="B616" s="8">
        <f t="shared" si="58"/>
        <v>43369</v>
      </c>
      <c r="C616" s="199">
        <f t="shared" si="59"/>
        <v>0.0416666666666667</v>
      </c>
      <c r="D616" s="7" t="str">
        <f t="shared" si="56"/>
        <v>白班</v>
      </c>
      <c r="E616" s="196" t="str">
        <f t="shared" si="57"/>
        <v>乙</v>
      </c>
      <c r="F616" s="196">
        <f>SUMPRODUCT((考核汇总!$A$4:$A$1185=质量日常跟踪表!B616)*(考核汇总!$B$4:$B$1185=质量日常跟踪表!D616),考核汇总!$C$4:$C$1185)</f>
        <v>2</v>
      </c>
      <c r="G616" s="198">
        <f t="shared" si="60"/>
        <v>43369.4999999985</v>
      </c>
      <c r="H616" s="60" t="str">
        <f>IF($M616=H$2,MAX(H$4:H615)+1,"")</f>
        <v/>
      </c>
      <c r="I616" s="60" t="str">
        <f>IF($M616=I$2,MAX(I$4:I615)+1,"")</f>
        <v/>
      </c>
      <c r="J616" s="60" t="str">
        <f>IF($M616=J$2,MAX(J$4:J615)+1,"")</f>
        <v/>
      </c>
      <c r="K616" s="60" t="str">
        <f>IF($M616=K$2,MAX(K$4:K615)+1,"")</f>
        <v/>
      </c>
      <c r="L616" s="206"/>
      <c r="M616" s="206"/>
      <c r="N616" s="209"/>
      <c r="O616" s="209"/>
      <c r="P616" s="209"/>
      <c r="Q616" s="209"/>
      <c r="R616" s="209"/>
      <c r="S616" s="209"/>
      <c r="T616" s="209"/>
      <c r="U616" s="150" t="str">
        <f t="shared" si="61"/>
        <v/>
      </c>
      <c r="V616" s="207"/>
      <c r="W616" s="215"/>
    </row>
    <row r="617" spans="1:23">
      <c r="A617" s="195">
        <v>614</v>
      </c>
      <c r="B617" s="8">
        <f t="shared" si="58"/>
        <v>43369</v>
      </c>
      <c r="C617" s="199">
        <f t="shared" si="59"/>
        <v>0.0416666666666667</v>
      </c>
      <c r="D617" s="7" t="str">
        <f t="shared" si="56"/>
        <v>白班</v>
      </c>
      <c r="E617" s="196" t="str">
        <f t="shared" si="57"/>
        <v>乙</v>
      </c>
      <c r="F617" s="196">
        <f>SUMPRODUCT((考核汇总!$A$4:$A$1185=质量日常跟踪表!B617)*(考核汇总!$B$4:$B$1185=质量日常跟踪表!D617),考核汇总!$C$4:$C$1185)</f>
        <v>2</v>
      </c>
      <c r="G617" s="198">
        <f t="shared" si="60"/>
        <v>43369.5416666652</v>
      </c>
      <c r="H617" s="60" t="str">
        <f>IF($M617=H$2,MAX(H$4:H616)+1,"")</f>
        <v/>
      </c>
      <c r="I617" s="60" t="str">
        <f>IF($M617=I$2,MAX(I$4:I616)+1,"")</f>
        <v/>
      </c>
      <c r="J617" s="60" t="str">
        <f>IF($M617=J$2,MAX(J$4:J616)+1,"")</f>
        <v/>
      </c>
      <c r="K617" s="60" t="str">
        <f>IF($M617=K$2,MAX(K$4:K616)+1,"")</f>
        <v/>
      </c>
      <c r="L617" s="206"/>
      <c r="M617" s="206"/>
      <c r="N617" s="209"/>
      <c r="O617" s="209"/>
      <c r="P617" s="209"/>
      <c r="Q617" s="209"/>
      <c r="R617" s="209"/>
      <c r="S617" s="209"/>
      <c r="T617" s="209"/>
      <c r="U617" s="150" t="str">
        <f t="shared" si="61"/>
        <v/>
      </c>
      <c r="V617" s="207"/>
      <c r="W617" s="215"/>
    </row>
    <row r="618" spans="1:23">
      <c r="A618" s="195">
        <v>615</v>
      </c>
      <c r="B618" s="8">
        <f t="shared" si="58"/>
        <v>43369</v>
      </c>
      <c r="C618" s="199">
        <f t="shared" si="59"/>
        <v>0.0416666666666667</v>
      </c>
      <c r="D618" s="7" t="str">
        <f t="shared" si="56"/>
        <v>白班</v>
      </c>
      <c r="E618" s="196" t="str">
        <f t="shared" si="57"/>
        <v>乙</v>
      </c>
      <c r="F618" s="196">
        <f>SUMPRODUCT((考核汇总!$A$4:$A$1185=质量日常跟踪表!B618)*(考核汇总!$B$4:$B$1185=质量日常跟踪表!D618),考核汇总!$C$4:$C$1185)</f>
        <v>2</v>
      </c>
      <c r="G618" s="198">
        <f t="shared" si="60"/>
        <v>43369.5833333318</v>
      </c>
      <c r="H618" s="60" t="str">
        <f>IF($M618=H$2,MAX(H$4:H617)+1,"")</f>
        <v/>
      </c>
      <c r="I618" s="60" t="str">
        <f>IF($M618=I$2,MAX(I$4:I617)+1,"")</f>
        <v/>
      </c>
      <c r="J618" s="60" t="str">
        <f>IF($M618=J$2,MAX(J$4:J617)+1,"")</f>
        <v/>
      </c>
      <c r="K618" s="60" t="str">
        <f>IF($M618=K$2,MAX(K$4:K617)+1,"")</f>
        <v/>
      </c>
      <c r="L618" s="206"/>
      <c r="M618" s="206"/>
      <c r="N618" s="209"/>
      <c r="O618" s="209"/>
      <c r="P618" s="209"/>
      <c r="Q618" s="209"/>
      <c r="R618" s="209"/>
      <c r="S618" s="209"/>
      <c r="T618" s="209"/>
      <c r="U618" s="150" t="str">
        <f t="shared" si="61"/>
        <v/>
      </c>
      <c r="V618" s="207"/>
      <c r="W618" s="215"/>
    </row>
    <row r="619" spans="1:23">
      <c r="A619" s="195">
        <v>616</v>
      </c>
      <c r="B619" s="8">
        <f t="shared" si="58"/>
        <v>43369</v>
      </c>
      <c r="C619" s="199">
        <f t="shared" si="59"/>
        <v>0.0416666666666667</v>
      </c>
      <c r="D619" s="7" t="str">
        <f t="shared" si="56"/>
        <v>白班</v>
      </c>
      <c r="E619" s="196" t="str">
        <f t="shared" si="57"/>
        <v>乙</v>
      </c>
      <c r="F619" s="196">
        <f>SUMPRODUCT((考核汇总!$A$4:$A$1185=质量日常跟踪表!B619)*(考核汇总!$B$4:$B$1185=质量日常跟踪表!D619),考核汇总!$C$4:$C$1185)</f>
        <v>2</v>
      </c>
      <c r="G619" s="198">
        <f t="shared" si="60"/>
        <v>43369.6249999985</v>
      </c>
      <c r="H619" s="60" t="str">
        <f>IF($M619=H$2,MAX(H$4:H618)+1,"")</f>
        <v/>
      </c>
      <c r="I619" s="60" t="str">
        <f>IF($M619=I$2,MAX(I$4:I618)+1,"")</f>
        <v/>
      </c>
      <c r="J619" s="60" t="str">
        <f>IF($M619=J$2,MAX(J$4:J618)+1,"")</f>
        <v/>
      </c>
      <c r="K619" s="60" t="str">
        <f>IF($M619=K$2,MAX(K$4:K618)+1,"")</f>
        <v/>
      </c>
      <c r="L619" s="206"/>
      <c r="M619" s="206"/>
      <c r="N619" s="209"/>
      <c r="O619" s="209"/>
      <c r="P619" s="209"/>
      <c r="Q619" s="209"/>
      <c r="R619" s="209"/>
      <c r="S619" s="209"/>
      <c r="T619" s="209"/>
      <c r="U619" s="150" t="str">
        <f t="shared" si="61"/>
        <v/>
      </c>
      <c r="V619" s="207"/>
      <c r="W619" s="215"/>
    </row>
    <row r="620" spans="1:23">
      <c r="A620" s="195">
        <v>617</v>
      </c>
      <c r="B620" s="8">
        <f t="shared" si="58"/>
        <v>43369</v>
      </c>
      <c r="C620" s="199">
        <f t="shared" si="59"/>
        <v>0.0416666666666667</v>
      </c>
      <c r="D620" s="7" t="str">
        <f t="shared" si="56"/>
        <v>中班</v>
      </c>
      <c r="E620" s="196" t="str">
        <f t="shared" si="57"/>
        <v>丙</v>
      </c>
      <c r="F620" s="196">
        <f>SUMPRODUCT((考核汇总!$A$4:$A$1185=质量日常跟踪表!B620)*(考核汇总!$B$4:$B$1185=质量日常跟踪表!D620),考核汇总!$C$4:$C$1185)</f>
        <v>3</v>
      </c>
      <c r="G620" s="198">
        <f t="shared" si="60"/>
        <v>43369.6666666652</v>
      </c>
      <c r="H620" s="60" t="str">
        <f>IF($M620=H$2,MAX(H$4:H619)+1,"")</f>
        <v/>
      </c>
      <c r="I620" s="60" t="str">
        <f>IF($M620=I$2,MAX(I$4:I619)+1,"")</f>
        <v/>
      </c>
      <c r="J620" s="60" t="str">
        <f>IF($M620=J$2,MAX(J$4:J619)+1,"")</f>
        <v/>
      </c>
      <c r="K620" s="60" t="str">
        <f>IF($M620=K$2,MAX(K$4:K619)+1,"")</f>
        <v/>
      </c>
      <c r="L620" s="206"/>
      <c r="M620" s="206"/>
      <c r="N620" s="209"/>
      <c r="O620" s="209"/>
      <c r="P620" s="209"/>
      <c r="Q620" s="209"/>
      <c r="R620" s="209"/>
      <c r="S620" s="209"/>
      <c r="T620" s="209"/>
      <c r="U620" s="150" t="str">
        <f t="shared" si="61"/>
        <v/>
      </c>
      <c r="V620" s="207"/>
      <c r="W620" s="215"/>
    </row>
    <row r="621" spans="1:23">
      <c r="A621" s="195">
        <v>618</v>
      </c>
      <c r="B621" s="8">
        <f t="shared" si="58"/>
        <v>43369</v>
      </c>
      <c r="C621" s="199">
        <f t="shared" si="59"/>
        <v>0.0416666666666667</v>
      </c>
      <c r="D621" s="7" t="str">
        <f t="shared" si="56"/>
        <v>中班</v>
      </c>
      <c r="E621" s="196" t="str">
        <f t="shared" si="57"/>
        <v>丙</v>
      </c>
      <c r="F621" s="196">
        <f>SUMPRODUCT((考核汇总!$A$4:$A$1185=质量日常跟踪表!B621)*(考核汇总!$B$4:$B$1185=质量日常跟踪表!D621),考核汇总!$C$4:$C$1185)</f>
        <v>3</v>
      </c>
      <c r="G621" s="198">
        <f t="shared" si="60"/>
        <v>43369.7083333318</v>
      </c>
      <c r="H621" s="60" t="str">
        <f>IF($M621=H$2,MAX(H$4:H620)+1,"")</f>
        <v/>
      </c>
      <c r="I621" s="60" t="str">
        <f>IF($M621=I$2,MAX(I$4:I620)+1,"")</f>
        <v/>
      </c>
      <c r="J621" s="60" t="str">
        <f>IF($M621=J$2,MAX(J$4:J620)+1,"")</f>
        <v/>
      </c>
      <c r="K621" s="60" t="str">
        <f>IF($M621=K$2,MAX(K$4:K620)+1,"")</f>
        <v/>
      </c>
      <c r="L621" s="206"/>
      <c r="M621" s="206"/>
      <c r="N621" s="209"/>
      <c r="O621" s="209"/>
      <c r="P621" s="209"/>
      <c r="Q621" s="209"/>
      <c r="R621" s="209"/>
      <c r="S621" s="209"/>
      <c r="T621" s="209"/>
      <c r="U621" s="150" t="str">
        <f t="shared" si="61"/>
        <v/>
      </c>
      <c r="V621" s="207"/>
      <c r="W621" s="215"/>
    </row>
    <row r="622" spans="1:23">
      <c r="A622" s="195">
        <v>619</v>
      </c>
      <c r="B622" s="8">
        <f t="shared" si="58"/>
        <v>43369</v>
      </c>
      <c r="C622" s="199">
        <f t="shared" si="59"/>
        <v>0.0416666666666667</v>
      </c>
      <c r="D622" s="7" t="str">
        <f t="shared" si="56"/>
        <v>中班</v>
      </c>
      <c r="E622" s="196" t="str">
        <f t="shared" si="57"/>
        <v>丙</v>
      </c>
      <c r="F622" s="196">
        <f>SUMPRODUCT((考核汇总!$A$4:$A$1185=质量日常跟踪表!B622)*(考核汇总!$B$4:$B$1185=质量日常跟踪表!D622),考核汇总!$C$4:$C$1185)</f>
        <v>3</v>
      </c>
      <c r="G622" s="198">
        <f t="shared" si="60"/>
        <v>43369.7499999985</v>
      </c>
      <c r="H622" s="60" t="str">
        <f>IF($M622=H$2,MAX(H$4:H621)+1,"")</f>
        <v/>
      </c>
      <c r="I622" s="60" t="str">
        <f>IF($M622=I$2,MAX(I$4:I621)+1,"")</f>
        <v/>
      </c>
      <c r="J622" s="60" t="str">
        <f>IF($M622=J$2,MAX(J$4:J621)+1,"")</f>
        <v/>
      </c>
      <c r="K622" s="60" t="str">
        <f>IF($M622=K$2,MAX(K$4:K621)+1,"")</f>
        <v/>
      </c>
      <c r="L622" s="206"/>
      <c r="M622" s="206"/>
      <c r="N622" s="209"/>
      <c r="O622" s="209"/>
      <c r="P622" s="209"/>
      <c r="Q622" s="209"/>
      <c r="R622" s="209"/>
      <c r="S622" s="209"/>
      <c r="T622" s="209"/>
      <c r="U622" s="150" t="str">
        <f t="shared" si="61"/>
        <v/>
      </c>
      <c r="V622" s="207"/>
      <c r="W622" s="215"/>
    </row>
    <row r="623" spans="1:23">
      <c r="A623" s="195">
        <v>620</v>
      </c>
      <c r="B623" s="8">
        <f t="shared" si="58"/>
        <v>43369</v>
      </c>
      <c r="C623" s="199">
        <f t="shared" si="59"/>
        <v>0.0416666666666667</v>
      </c>
      <c r="D623" s="7" t="str">
        <f t="shared" si="56"/>
        <v>中班</v>
      </c>
      <c r="E623" s="196" t="str">
        <f t="shared" si="57"/>
        <v>丙</v>
      </c>
      <c r="F623" s="196">
        <f>SUMPRODUCT((考核汇总!$A$4:$A$1185=质量日常跟踪表!B623)*(考核汇总!$B$4:$B$1185=质量日常跟踪表!D623),考核汇总!$C$4:$C$1185)</f>
        <v>3</v>
      </c>
      <c r="G623" s="198">
        <f t="shared" si="60"/>
        <v>43369.7916666652</v>
      </c>
      <c r="H623" s="60" t="str">
        <f>IF($M623=H$2,MAX(H$4:H622)+1,"")</f>
        <v/>
      </c>
      <c r="I623" s="60" t="str">
        <f>IF($M623=I$2,MAX(I$4:I622)+1,"")</f>
        <v/>
      </c>
      <c r="J623" s="60" t="str">
        <f>IF($M623=J$2,MAX(J$4:J622)+1,"")</f>
        <v/>
      </c>
      <c r="K623" s="60" t="str">
        <f>IF($M623=K$2,MAX(K$4:K622)+1,"")</f>
        <v/>
      </c>
      <c r="L623" s="206"/>
      <c r="M623" s="206"/>
      <c r="N623" s="209"/>
      <c r="O623" s="209"/>
      <c r="P623" s="209"/>
      <c r="Q623" s="209"/>
      <c r="R623" s="209"/>
      <c r="S623" s="209"/>
      <c r="T623" s="209"/>
      <c r="U623" s="150" t="str">
        <f t="shared" si="61"/>
        <v/>
      </c>
      <c r="V623" s="207"/>
      <c r="W623" s="215"/>
    </row>
    <row r="624" spans="1:23">
      <c r="A624" s="195">
        <v>621</v>
      </c>
      <c r="B624" s="8">
        <f t="shared" si="58"/>
        <v>43369</v>
      </c>
      <c r="C624" s="199">
        <f t="shared" si="59"/>
        <v>0.0416666666666667</v>
      </c>
      <c r="D624" s="7" t="str">
        <f t="shared" si="56"/>
        <v>中班</v>
      </c>
      <c r="E624" s="196" t="str">
        <f t="shared" si="57"/>
        <v>丙</v>
      </c>
      <c r="F624" s="196">
        <f>SUMPRODUCT((考核汇总!$A$4:$A$1185=质量日常跟踪表!B624)*(考核汇总!$B$4:$B$1185=质量日常跟踪表!D624),考核汇总!$C$4:$C$1185)</f>
        <v>3</v>
      </c>
      <c r="G624" s="198">
        <f t="shared" si="60"/>
        <v>43369.8333333318</v>
      </c>
      <c r="H624" s="60" t="str">
        <f>IF($M624=H$2,MAX(H$4:H623)+1,"")</f>
        <v/>
      </c>
      <c r="I624" s="60" t="str">
        <f>IF($M624=I$2,MAX(I$4:I623)+1,"")</f>
        <v/>
      </c>
      <c r="J624" s="60" t="str">
        <f>IF($M624=J$2,MAX(J$4:J623)+1,"")</f>
        <v/>
      </c>
      <c r="K624" s="60" t="str">
        <f>IF($M624=K$2,MAX(K$4:K623)+1,"")</f>
        <v/>
      </c>
      <c r="L624" s="206"/>
      <c r="M624" s="206"/>
      <c r="N624" s="209"/>
      <c r="O624" s="209"/>
      <c r="P624" s="209"/>
      <c r="Q624" s="209"/>
      <c r="R624" s="209"/>
      <c r="S624" s="209"/>
      <c r="T624" s="209"/>
      <c r="U624" s="150" t="str">
        <f t="shared" si="61"/>
        <v/>
      </c>
      <c r="V624" s="207"/>
      <c r="W624" s="215"/>
    </row>
    <row r="625" spans="1:23">
      <c r="A625" s="195">
        <v>622</v>
      </c>
      <c r="B625" s="8">
        <f t="shared" si="58"/>
        <v>43369</v>
      </c>
      <c r="C625" s="199">
        <f t="shared" si="59"/>
        <v>0.0416666666666667</v>
      </c>
      <c r="D625" s="7" t="str">
        <f t="shared" si="56"/>
        <v>中班</v>
      </c>
      <c r="E625" s="196" t="str">
        <f t="shared" si="57"/>
        <v>丙</v>
      </c>
      <c r="F625" s="196">
        <f>SUMPRODUCT((考核汇总!$A$4:$A$1185=质量日常跟踪表!B625)*(考核汇总!$B$4:$B$1185=质量日常跟踪表!D625),考核汇总!$C$4:$C$1185)</f>
        <v>3</v>
      </c>
      <c r="G625" s="198">
        <f t="shared" si="60"/>
        <v>43369.8749999985</v>
      </c>
      <c r="H625" s="60" t="str">
        <f>IF($M625=H$2,MAX(H$4:H624)+1,"")</f>
        <v/>
      </c>
      <c r="I625" s="60" t="str">
        <f>IF($M625=I$2,MAX(I$4:I624)+1,"")</f>
        <v/>
      </c>
      <c r="J625" s="60" t="str">
        <f>IF($M625=J$2,MAX(J$4:J624)+1,"")</f>
        <v/>
      </c>
      <c r="K625" s="60" t="str">
        <f>IF($M625=K$2,MAX(K$4:K624)+1,"")</f>
        <v/>
      </c>
      <c r="L625" s="206"/>
      <c r="M625" s="206"/>
      <c r="N625" s="209"/>
      <c r="O625" s="209"/>
      <c r="P625" s="209"/>
      <c r="Q625" s="209"/>
      <c r="R625" s="209"/>
      <c r="S625" s="209"/>
      <c r="T625" s="209"/>
      <c r="U625" s="150" t="str">
        <f t="shared" si="61"/>
        <v/>
      </c>
      <c r="V625" s="207"/>
      <c r="W625" s="215"/>
    </row>
    <row r="626" spans="1:23">
      <c r="A626" s="195">
        <v>623</v>
      </c>
      <c r="B626" s="8">
        <f t="shared" si="58"/>
        <v>43369</v>
      </c>
      <c r="C626" s="199">
        <f t="shared" si="59"/>
        <v>0.0416666666666667</v>
      </c>
      <c r="D626" s="7" t="str">
        <f t="shared" si="56"/>
        <v>中班</v>
      </c>
      <c r="E626" s="196" t="str">
        <f t="shared" si="57"/>
        <v>丙</v>
      </c>
      <c r="F626" s="196">
        <f>SUMPRODUCT((考核汇总!$A$4:$A$1185=质量日常跟踪表!B626)*(考核汇总!$B$4:$B$1185=质量日常跟踪表!D626),考核汇总!$C$4:$C$1185)</f>
        <v>3</v>
      </c>
      <c r="G626" s="198">
        <f t="shared" si="60"/>
        <v>43369.9166666652</v>
      </c>
      <c r="H626" s="60" t="str">
        <f>IF($M626=H$2,MAX(H$4:H625)+1,"")</f>
        <v/>
      </c>
      <c r="I626" s="60" t="str">
        <f>IF($M626=I$2,MAX(I$4:I625)+1,"")</f>
        <v/>
      </c>
      <c r="J626" s="60" t="str">
        <f>IF($M626=J$2,MAX(J$4:J625)+1,"")</f>
        <v/>
      </c>
      <c r="K626" s="60" t="str">
        <f>IF($M626=K$2,MAX(K$4:K625)+1,"")</f>
        <v/>
      </c>
      <c r="L626" s="206"/>
      <c r="M626" s="206"/>
      <c r="N626" s="209"/>
      <c r="O626" s="209"/>
      <c r="P626" s="209"/>
      <c r="Q626" s="209"/>
      <c r="R626" s="209"/>
      <c r="S626" s="209"/>
      <c r="T626" s="209"/>
      <c r="U626" s="150" t="str">
        <f t="shared" si="61"/>
        <v/>
      </c>
      <c r="V626" s="207"/>
      <c r="W626" s="215"/>
    </row>
    <row r="627" spans="1:23">
      <c r="A627" s="195">
        <v>624</v>
      </c>
      <c r="B627" s="8">
        <f t="shared" si="58"/>
        <v>43369</v>
      </c>
      <c r="C627" s="199">
        <f t="shared" si="59"/>
        <v>0.0416666666666667</v>
      </c>
      <c r="D627" s="7" t="str">
        <f t="shared" si="56"/>
        <v>中班</v>
      </c>
      <c r="E627" s="196" t="str">
        <f t="shared" si="57"/>
        <v>丙</v>
      </c>
      <c r="F627" s="196">
        <f>SUMPRODUCT((考核汇总!$A$4:$A$1185=质量日常跟踪表!B627)*(考核汇总!$B$4:$B$1185=质量日常跟踪表!D627),考核汇总!$C$4:$C$1185)</f>
        <v>3</v>
      </c>
      <c r="G627" s="198">
        <f t="shared" si="60"/>
        <v>43369.9583333318</v>
      </c>
      <c r="H627" s="60" t="str">
        <f>IF($M627=H$2,MAX(H$4:H626)+1,"")</f>
        <v/>
      </c>
      <c r="I627" s="60" t="str">
        <f>IF($M627=I$2,MAX(I$4:I626)+1,"")</f>
        <v/>
      </c>
      <c r="J627" s="60" t="str">
        <f>IF($M627=J$2,MAX(J$4:J626)+1,"")</f>
        <v/>
      </c>
      <c r="K627" s="60" t="str">
        <f>IF($M627=K$2,MAX(K$4:K626)+1,"")</f>
        <v/>
      </c>
      <c r="L627" s="206"/>
      <c r="M627" s="206"/>
      <c r="N627" s="209"/>
      <c r="O627" s="209"/>
      <c r="P627" s="209"/>
      <c r="Q627" s="209"/>
      <c r="R627" s="209"/>
      <c r="S627" s="209"/>
      <c r="T627" s="209"/>
      <c r="U627" s="150" t="str">
        <f t="shared" si="61"/>
        <v/>
      </c>
      <c r="V627" s="207"/>
      <c r="W627" s="215"/>
    </row>
    <row r="628" spans="1:23">
      <c r="A628" s="195">
        <v>625</v>
      </c>
      <c r="B628" s="8">
        <f t="shared" si="58"/>
        <v>43370</v>
      </c>
      <c r="C628" s="199">
        <f t="shared" si="59"/>
        <v>0.0416666666666667</v>
      </c>
      <c r="D628" s="7" t="str">
        <f t="shared" si="56"/>
        <v>夜班</v>
      </c>
      <c r="E628" s="196" t="str">
        <f t="shared" si="57"/>
        <v>甲</v>
      </c>
      <c r="F628" s="196">
        <f>SUMPRODUCT((考核汇总!$A$4:$A$1185=质量日常跟踪表!B628)*(考核汇总!$B$4:$B$1185=质量日常跟踪表!D628),考核汇总!$C$4:$C$1185)</f>
        <v>1</v>
      </c>
      <c r="G628" s="198">
        <f t="shared" si="60"/>
        <v>43369.9999999985</v>
      </c>
      <c r="H628" s="60" t="str">
        <f>IF($M628=H$2,MAX(H$4:H627)+1,"")</f>
        <v/>
      </c>
      <c r="I628" s="60" t="str">
        <f>IF($M628=I$2,MAX(I$4:I627)+1,"")</f>
        <v/>
      </c>
      <c r="J628" s="60" t="str">
        <f>IF($M628=J$2,MAX(J$4:J627)+1,"")</f>
        <v/>
      </c>
      <c r="K628" s="60" t="str">
        <f>IF($M628=K$2,MAX(K$4:K627)+1,"")</f>
        <v/>
      </c>
      <c r="L628" s="206"/>
      <c r="M628" s="206"/>
      <c r="N628" s="209"/>
      <c r="O628" s="209"/>
      <c r="P628" s="209"/>
      <c r="Q628" s="209"/>
      <c r="R628" s="209"/>
      <c r="S628" s="209"/>
      <c r="T628" s="209"/>
      <c r="U628" s="150" t="str">
        <f t="shared" si="61"/>
        <v/>
      </c>
      <c r="V628" s="207"/>
      <c r="W628" s="215"/>
    </row>
    <row r="629" spans="1:23">
      <c r="A629" s="195">
        <v>626</v>
      </c>
      <c r="B629" s="8">
        <f t="shared" si="58"/>
        <v>43370</v>
      </c>
      <c r="C629" s="199">
        <f t="shared" si="59"/>
        <v>0.0416666666666667</v>
      </c>
      <c r="D629" s="7" t="str">
        <f t="shared" si="56"/>
        <v>夜班</v>
      </c>
      <c r="E629" s="196" t="str">
        <f t="shared" si="57"/>
        <v>甲</v>
      </c>
      <c r="F629" s="196">
        <f>SUMPRODUCT((考核汇总!$A$4:$A$1185=质量日常跟踪表!B629)*(考核汇总!$B$4:$B$1185=质量日常跟踪表!D629),考核汇总!$C$4:$C$1185)</f>
        <v>1</v>
      </c>
      <c r="G629" s="198">
        <f t="shared" si="60"/>
        <v>43370.0416666652</v>
      </c>
      <c r="H629" s="60" t="str">
        <f>IF($M629=H$2,MAX(H$4:H628)+1,"")</f>
        <v/>
      </c>
      <c r="I629" s="60" t="str">
        <f>IF($M629=I$2,MAX(I$4:I628)+1,"")</f>
        <v/>
      </c>
      <c r="J629" s="60" t="str">
        <f>IF($M629=J$2,MAX(J$4:J628)+1,"")</f>
        <v/>
      </c>
      <c r="K629" s="60" t="str">
        <f>IF($M629=K$2,MAX(K$4:K628)+1,"")</f>
        <v/>
      </c>
      <c r="L629" s="206"/>
      <c r="M629" s="206"/>
      <c r="N629" s="209"/>
      <c r="O629" s="209"/>
      <c r="P629" s="209"/>
      <c r="Q629" s="209"/>
      <c r="R629" s="209"/>
      <c r="S629" s="209"/>
      <c r="T629" s="209"/>
      <c r="U629" s="150" t="str">
        <f t="shared" si="61"/>
        <v/>
      </c>
      <c r="V629" s="207"/>
      <c r="W629" s="215"/>
    </row>
    <row r="630" spans="1:23">
      <c r="A630" s="195">
        <v>627</v>
      </c>
      <c r="B630" s="8">
        <f t="shared" si="58"/>
        <v>43370</v>
      </c>
      <c r="C630" s="199">
        <f t="shared" si="59"/>
        <v>0.0416666666666667</v>
      </c>
      <c r="D630" s="7" t="str">
        <f t="shared" si="56"/>
        <v>夜班</v>
      </c>
      <c r="E630" s="196" t="str">
        <f t="shared" si="57"/>
        <v>甲</v>
      </c>
      <c r="F630" s="196">
        <f>SUMPRODUCT((考核汇总!$A$4:$A$1185=质量日常跟踪表!B630)*(考核汇总!$B$4:$B$1185=质量日常跟踪表!D630),考核汇总!$C$4:$C$1185)</f>
        <v>1</v>
      </c>
      <c r="G630" s="198">
        <f t="shared" si="60"/>
        <v>43370.0833333318</v>
      </c>
      <c r="H630" s="60" t="str">
        <f>IF($M630=H$2,MAX(H$4:H629)+1,"")</f>
        <v/>
      </c>
      <c r="I630" s="60" t="str">
        <f>IF($M630=I$2,MAX(I$4:I629)+1,"")</f>
        <v/>
      </c>
      <c r="J630" s="60" t="str">
        <f>IF($M630=J$2,MAX(J$4:J629)+1,"")</f>
        <v/>
      </c>
      <c r="K630" s="60" t="str">
        <f>IF($M630=K$2,MAX(K$4:K629)+1,"")</f>
        <v/>
      </c>
      <c r="L630" s="206"/>
      <c r="M630" s="206"/>
      <c r="N630" s="209"/>
      <c r="O630" s="209"/>
      <c r="P630" s="209"/>
      <c r="Q630" s="209"/>
      <c r="R630" s="209"/>
      <c r="S630" s="209"/>
      <c r="T630" s="209"/>
      <c r="U630" s="150" t="str">
        <f t="shared" si="61"/>
        <v/>
      </c>
      <c r="V630" s="207"/>
      <c r="W630" s="215"/>
    </row>
    <row r="631" spans="1:23">
      <c r="A631" s="195">
        <v>628</v>
      </c>
      <c r="B631" s="8">
        <f t="shared" si="58"/>
        <v>43370</v>
      </c>
      <c r="C631" s="199">
        <f t="shared" si="59"/>
        <v>0.0416666666666667</v>
      </c>
      <c r="D631" s="7" t="str">
        <f t="shared" si="56"/>
        <v>夜班</v>
      </c>
      <c r="E631" s="196" t="str">
        <f t="shared" si="57"/>
        <v>甲</v>
      </c>
      <c r="F631" s="196">
        <f>SUMPRODUCT((考核汇总!$A$4:$A$1185=质量日常跟踪表!B631)*(考核汇总!$B$4:$B$1185=质量日常跟踪表!D631),考核汇总!$C$4:$C$1185)</f>
        <v>1</v>
      </c>
      <c r="G631" s="198">
        <f t="shared" si="60"/>
        <v>43370.1249999985</v>
      </c>
      <c r="H631" s="60" t="str">
        <f>IF($M631=H$2,MAX(H$4:H630)+1,"")</f>
        <v/>
      </c>
      <c r="I631" s="60" t="str">
        <f>IF($M631=I$2,MAX(I$4:I630)+1,"")</f>
        <v/>
      </c>
      <c r="J631" s="60" t="str">
        <f>IF($M631=J$2,MAX(J$4:J630)+1,"")</f>
        <v/>
      </c>
      <c r="K631" s="60" t="str">
        <f>IF($M631=K$2,MAX(K$4:K630)+1,"")</f>
        <v/>
      </c>
      <c r="L631" s="206"/>
      <c r="M631" s="206"/>
      <c r="N631" s="209"/>
      <c r="O631" s="209"/>
      <c r="P631" s="209"/>
      <c r="Q631" s="209"/>
      <c r="R631" s="209"/>
      <c r="S631" s="209"/>
      <c r="T631" s="209"/>
      <c r="U631" s="150" t="str">
        <f t="shared" si="61"/>
        <v/>
      </c>
      <c r="V631" s="207"/>
      <c r="W631" s="215"/>
    </row>
    <row r="632" spans="1:23">
      <c r="A632" s="195">
        <v>629</v>
      </c>
      <c r="B632" s="8">
        <f t="shared" si="58"/>
        <v>43370</v>
      </c>
      <c r="C632" s="199">
        <f t="shared" si="59"/>
        <v>0.0416666666666667</v>
      </c>
      <c r="D632" s="7" t="str">
        <f t="shared" si="56"/>
        <v>夜班</v>
      </c>
      <c r="E632" s="196" t="str">
        <f t="shared" si="57"/>
        <v>甲</v>
      </c>
      <c r="F632" s="196">
        <f>SUMPRODUCT((考核汇总!$A$4:$A$1185=质量日常跟踪表!B632)*(考核汇总!$B$4:$B$1185=质量日常跟踪表!D632),考核汇总!$C$4:$C$1185)</f>
        <v>1</v>
      </c>
      <c r="G632" s="198">
        <f t="shared" si="60"/>
        <v>43370.1666666651</v>
      </c>
      <c r="H632" s="60" t="str">
        <f>IF($M632=H$2,MAX(H$4:H631)+1,"")</f>
        <v/>
      </c>
      <c r="I632" s="60" t="str">
        <f>IF($M632=I$2,MAX(I$4:I631)+1,"")</f>
        <v/>
      </c>
      <c r="J632" s="60" t="str">
        <f>IF($M632=J$2,MAX(J$4:J631)+1,"")</f>
        <v/>
      </c>
      <c r="K632" s="60" t="str">
        <f>IF($M632=K$2,MAX(K$4:K631)+1,"")</f>
        <v/>
      </c>
      <c r="L632" s="206"/>
      <c r="M632" s="206"/>
      <c r="N632" s="209"/>
      <c r="O632" s="209"/>
      <c r="P632" s="209"/>
      <c r="Q632" s="209"/>
      <c r="R632" s="209"/>
      <c r="S632" s="209"/>
      <c r="T632" s="209"/>
      <c r="U632" s="150" t="str">
        <f t="shared" si="61"/>
        <v/>
      </c>
      <c r="V632" s="207"/>
      <c r="W632" s="215"/>
    </row>
    <row r="633" spans="1:23">
      <c r="A633" s="195">
        <v>630</v>
      </c>
      <c r="B633" s="8">
        <f t="shared" si="58"/>
        <v>43370</v>
      </c>
      <c r="C633" s="199">
        <f t="shared" si="59"/>
        <v>0.0416666666666667</v>
      </c>
      <c r="D633" s="7" t="str">
        <f t="shared" si="56"/>
        <v>夜班</v>
      </c>
      <c r="E633" s="196" t="str">
        <f t="shared" si="57"/>
        <v>甲</v>
      </c>
      <c r="F633" s="196">
        <f>SUMPRODUCT((考核汇总!$A$4:$A$1185=质量日常跟踪表!B633)*(考核汇总!$B$4:$B$1185=质量日常跟踪表!D633),考核汇总!$C$4:$C$1185)</f>
        <v>1</v>
      </c>
      <c r="G633" s="198">
        <f t="shared" si="60"/>
        <v>43370.2083333318</v>
      </c>
      <c r="H633" s="60" t="str">
        <f>IF($M633=H$2,MAX(H$4:H632)+1,"")</f>
        <v/>
      </c>
      <c r="I633" s="60" t="str">
        <f>IF($M633=I$2,MAX(I$4:I632)+1,"")</f>
        <v/>
      </c>
      <c r="J633" s="60" t="str">
        <f>IF($M633=J$2,MAX(J$4:J632)+1,"")</f>
        <v/>
      </c>
      <c r="K633" s="60" t="str">
        <f>IF($M633=K$2,MAX(K$4:K632)+1,"")</f>
        <v/>
      </c>
      <c r="L633" s="206"/>
      <c r="M633" s="206"/>
      <c r="N633" s="209"/>
      <c r="O633" s="209"/>
      <c r="P633" s="209"/>
      <c r="Q633" s="209"/>
      <c r="R633" s="209"/>
      <c r="S633" s="209"/>
      <c r="T633" s="209"/>
      <c r="U633" s="150" t="str">
        <f t="shared" si="61"/>
        <v/>
      </c>
      <c r="V633" s="207"/>
      <c r="W633" s="215"/>
    </row>
    <row r="634" spans="1:23">
      <c r="A634" s="195">
        <v>631</v>
      </c>
      <c r="B634" s="8">
        <f t="shared" si="58"/>
        <v>43370</v>
      </c>
      <c r="C634" s="199">
        <f t="shared" si="59"/>
        <v>0.0416666666666667</v>
      </c>
      <c r="D634" s="7" t="str">
        <f t="shared" si="56"/>
        <v>夜班</v>
      </c>
      <c r="E634" s="196" t="str">
        <f t="shared" si="57"/>
        <v>甲</v>
      </c>
      <c r="F634" s="196">
        <f>SUMPRODUCT((考核汇总!$A$4:$A$1185=质量日常跟踪表!B634)*(考核汇总!$B$4:$B$1185=质量日常跟踪表!D634),考核汇总!$C$4:$C$1185)</f>
        <v>1</v>
      </c>
      <c r="G634" s="198">
        <f t="shared" si="60"/>
        <v>43370.2499999985</v>
      </c>
      <c r="H634" s="60" t="str">
        <f>IF($M634=H$2,MAX(H$4:H633)+1,"")</f>
        <v/>
      </c>
      <c r="I634" s="60" t="str">
        <f>IF($M634=I$2,MAX(I$4:I633)+1,"")</f>
        <v/>
      </c>
      <c r="J634" s="60" t="str">
        <f>IF($M634=J$2,MAX(J$4:J633)+1,"")</f>
        <v/>
      </c>
      <c r="K634" s="60" t="str">
        <f>IF($M634=K$2,MAX(K$4:K633)+1,"")</f>
        <v/>
      </c>
      <c r="L634" s="206"/>
      <c r="M634" s="206"/>
      <c r="N634" s="209"/>
      <c r="O634" s="209"/>
      <c r="P634" s="209"/>
      <c r="Q634" s="209"/>
      <c r="R634" s="209"/>
      <c r="S634" s="209"/>
      <c r="T634" s="209"/>
      <c r="U634" s="150" t="str">
        <f t="shared" si="61"/>
        <v/>
      </c>
      <c r="V634" s="207"/>
      <c r="W634" s="215"/>
    </row>
    <row r="635" spans="1:23">
      <c r="A635" s="195">
        <v>632</v>
      </c>
      <c r="B635" s="8">
        <f t="shared" si="58"/>
        <v>43370</v>
      </c>
      <c r="C635" s="199">
        <f t="shared" si="59"/>
        <v>0.0416666666666667</v>
      </c>
      <c r="D635" s="7" t="str">
        <f t="shared" si="56"/>
        <v>夜班</v>
      </c>
      <c r="E635" s="196" t="str">
        <f t="shared" si="57"/>
        <v>甲</v>
      </c>
      <c r="F635" s="196">
        <f>SUMPRODUCT((考核汇总!$A$4:$A$1185=质量日常跟踪表!B635)*(考核汇总!$B$4:$B$1185=质量日常跟踪表!D635),考核汇总!$C$4:$C$1185)</f>
        <v>1</v>
      </c>
      <c r="G635" s="198">
        <f t="shared" si="60"/>
        <v>43370.2916666651</v>
      </c>
      <c r="H635" s="60" t="str">
        <f>IF($M635=H$2,MAX(H$4:H634)+1,"")</f>
        <v/>
      </c>
      <c r="I635" s="60" t="str">
        <f>IF($M635=I$2,MAX(I$4:I634)+1,"")</f>
        <v/>
      </c>
      <c r="J635" s="60" t="str">
        <f>IF($M635=J$2,MAX(J$4:J634)+1,"")</f>
        <v/>
      </c>
      <c r="K635" s="60" t="str">
        <f>IF($M635=K$2,MAX(K$4:K634)+1,"")</f>
        <v/>
      </c>
      <c r="L635" s="206"/>
      <c r="M635" s="206"/>
      <c r="N635" s="209"/>
      <c r="O635" s="209"/>
      <c r="P635" s="209"/>
      <c r="Q635" s="209"/>
      <c r="R635" s="209"/>
      <c r="S635" s="209"/>
      <c r="T635" s="209"/>
      <c r="U635" s="150" t="str">
        <f t="shared" si="61"/>
        <v/>
      </c>
      <c r="V635" s="207"/>
      <c r="W635" s="215"/>
    </row>
    <row r="636" spans="1:23">
      <c r="A636" s="195">
        <v>633</v>
      </c>
      <c r="B636" s="8">
        <f t="shared" si="58"/>
        <v>43370</v>
      </c>
      <c r="C636" s="199">
        <f t="shared" si="59"/>
        <v>0.0416666666666667</v>
      </c>
      <c r="D636" s="7" t="str">
        <f t="shared" si="56"/>
        <v>白班</v>
      </c>
      <c r="E636" s="196" t="str">
        <f t="shared" si="57"/>
        <v>乙</v>
      </c>
      <c r="F636" s="196">
        <f>SUMPRODUCT((考核汇总!$A$4:$A$1185=质量日常跟踪表!B636)*(考核汇总!$B$4:$B$1185=质量日常跟踪表!D636),考核汇总!$C$4:$C$1185)</f>
        <v>2</v>
      </c>
      <c r="G636" s="198">
        <f t="shared" si="60"/>
        <v>43370.3333333318</v>
      </c>
      <c r="H636" s="60" t="str">
        <f>IF($M636=H$2,MAX(H$4:H635)+1,"")</f>
        <v/>
      </c>
      <c r="I636" s="60" t="str">
        <f>IF($M636=I$2,MAX(I$4:I635)+1,"")</f>
        <v/>
      </c>
      <c r="J636" s="60" t="str">
        <f>IF($M636=J$2,MAX(J$4:J635)+1,"")</f>
        <v/>
      </c>
      <c r="K636" s="60" t="str">
        <f>IF($M636=K$2,MAX(K$4:K635)+1,"")</f>
        <v/>
      </c>
      <c r="L636" s="206"/>
      <c r="M636" s="206"/>
      <c r="N636" s="209"/>
      <c r="O636" s="209"/>
      <c r="P636" s="209"/>
      <c r="Q636" s="209"/>
      <c r="R636" s="209"/>
      <c r="S636" s="209"/>
      <c r="T636" s="209"/>
      <c r="U636" s="150" t="str">
        <f t="shared" si="61"/>
        <v/>
      </c>
      <c r="V636" s="207"/>
      <c r="W636" s="215"/>
    </row>
    <row r="637" spans="1:23">
      <c r="A637" s="195">
        <v>634</v>
      </c>
      <c r="B637" s="8">
        <f t="shared" si="58"/>
        <v>43370</v>
      </c>
      <c r="C637" s="199">
        <f t="shared" si="59"/>
        <v>0.0416666666666667</v>
      </c>
      <c r="D637" s="7" t="str">
        <f t="shared" si="56"/>
        <v>白班</v>
      </c>
      <c r="E637" s="196" t="str">
        <f t="shared" si="57"/>
        <v>乙</v>
      </c>
      <c r="F637" s="196">
        <f>SUMPRODUCT((考核汇总!$A$4:$A$1185=质量日常跟踪表!B637)*(考核汇总!$B$4:$B$1185=质量日常跟踪表!D637),考核汇总!$C$4:$C$1185)</f>
        <v>2</v>
      </c>
      <c r="G637" s="198">
        <f t="shared" si="60"/>
        <v>43370.3749999985</v>
      </c>
      <c r="H637" s="60" t="str">
        <f>IF($M637=H$2,MAX(H$4:H636)+1,"")</f>
        <v/>
      </c>
      <c r="I637" s="60" t="str">
        <f>IF($M637=I$2,MAX(I$4:I636)+1,"")</f>
        <v/>
      </c>
      <c r="J637" s="60" t="str">
        <f>IF($M637=J$2,MAX(J$4:J636)+1,"")</f>
        <v/>
      </c>
      <c r="K637" s="60" t="str">
        <f>IF($M637=K$2,MAX(K$4:K636)+1,"")</f>
        <v/>
      </c>
      <c r="L637" s="206"/>
      <c r="M637" s="206"/>
      <c r="N637" s="209"/>
      <c r="O637" s="209"/>
      <c r="P637" s="209"/>
      <c r="Q637" s="209"/>
      <c r="R637" s="209"/>
      <c r="S637" s="209"/>
      <c r="T637" s="209"/>
      <c r="U637" s="150" t="str">
        <f t="shared" si="61"/>
        <v/>
      </c>
      <c r="V637" s="207"/>
      <c r="W637" s="215"/>
    </row>
    <row r="638" spans="1:23">
      <c r="A638" s="195">
        <v>635</v>
      </c>
      <c r="B638" s="8">
        <f t="shared" si="58"/>
        <v>43370</v>
      </c>
      <c r="C638" s="199">
        <f t="shared" si="59"/>
        <v>0.0416666666666667</v>
      </c>
      <c r="D638" s="7" t="str">
        <f t="shared" si="56"/>
        <v>白班</v>
      </c>
      <c r="E638" s="196" t="str">
        <f t="shared" si="57"/>
        <v>乙</v>
      </c>
      <c r="F638" s="196">
        <f>SUMPRODUCT((考核汇总!$A$4:$A$1185=质量日常跟踪表!B638)*(考核汇总!$B$4:$B$1185=质量日常跟踪表!D638),考核汇总!$C$4:$C$1185)</f>
        <v>2</v>
      </c>
      <c r="G638" s="198">
        <f t="shared" si="60"/>
        <v>43370.4166666651</v>
      </c>
      <c r="H638" s="60" t="str">
        <f>IF($M638=H$2,MAX(H$4:H637)+1,"")</f>
        <v/>
      </c>
      <c r="I638" s="60" t="str">
        <f>IF($M638=I$2,MAX(I$4:I637)+1,"")</f>
        <v/>
      </c>
      <c r="J638" s="60" t="str">
        <f>IF($M638=J$2,MAX(J$4:J637)+1,"")</f>
        <v/>
      </c>
      <c r="K638" s="60" t="str">
        <f>IF($M638=K$2,MAX(K$4:K637)+1,"")</f>
        <v/>
      </c>
      <c r="L638" s="206"/>
      <c r="M638" s="206"/>
      <c r="N638" s="209"/>
      <c r="O638" s="209"/>
      <c r="P638" s="209"/>
      <c r="Q638" s="209"/>
      <c r="R638" s="209"/>
      <c r="S638" s="209"/>
      <c r="T638" s="209"/>
      <c r="U638" s="150" t="str">
        <f t="shared" si="61"/>
        <v/>
      </c>
      <c r="V638" s="207"/>
      <c r="W638" s="215"/>
    </row>
    <row r="639" spans="1:23">
      <c r="A639" s="195">
        <v>636</v>
      </c>
      <c r="B639" s="8">
        <f t="shared" si="58"/>
        <v>43370</v>
      </c>
      <c r="C639" s="199">
        <f t="shared" si="59"/>
        <v>0.0416666666666667</v>
      </c>
      <c r="D639" s="7" t="str">
        <f t="shared" si="56"/>
        <v>白班</v>
      </c>
      <c r="E639" s="196" t="str">
        <f t="shared" si="57"/>
        <v>乙</v>
      </c>
      <c r="F639" s="196">
        <f>SUMPRODUCT((考核汇总!$A$4:$A$1185=质量日常跟踪表!B639)*(考核汇总!$B$4:$B$1185=质量日常跟踪表!D639),考核汇总!$C$4:$C$1185)</f>
        <v>2</v>
      </c>
      <c r="G639" s="198">
        <f t="shared" si="60"/>
        <v>43370.4583333318</v>
      </c>
      <c r="H639" s="60" t="str">
        <f>IF($M639=H$2,MAX(H$4:H638)+1,"")</f>
        <v/>
      </c>
      <c r="I639" s="60" t="str">
        <f>IF($M639=I$2,MAX(I$4:I638)+1,"")</f>
        <v/>
      </c>
      <c r="J639" s="60" t="str">
        <f>IF($M639=J$2,MAX(J$4:J638)+1,"")</f>
        <v/>
      </c>
      <c r="K639" s="60" t="str">
        <f>IF($M639=K$2,MAX(K$4:K638)+1,"")</f>
        <v/>
      </c>
      <c r="L639" s="206"/>
      <c r="M639" s="206"/>
      <c r="N639" s="209"/>
      <c r="O639" s="209"/>
      <c r="P639" s="209"/>
      <c r="Q639" s="209"/>
      <c r="R639" s="209"/>
      <c r="S639" s="209"/>
      <c r="T639" s="209"/>
      <c r="U639" s="150" t="str">
        <f t="shared" si="61"/>
        <v/>
      </c>
      <c r="V639" s="207"/>
      <c r="W639" s="215"/>
    </row>
    <row r="640" spans="1:23">
      <c r="A640" s="195">
        <v>637</v>
      </c>
      <c r="B640" s="8">
        <f t="shared" si="58"/>
        <v>43370</v>
      </c>
      <c r="C640" s="199">
        <f t="shared" si="59"/>
        <v>0.0416666666666667</v>
      </c>
      <c r="D640" s="7" t="str">
        <f t="shared" si="56"/>
        <v>白班</v>
      </c>
      <c r="E640" s="196" t="str">
        <f t="shared" si="57"/>
        <v>乙</v>
      </c>
      <c r="F640" s="196">
        <f>SUMPRODUCT((考核汇总!$A$4:$A$1185=质量日常跟踪表!B640)*(考核汇总!$B$4:$B$1185=质量日常跟踪表!D640),考核汇总!$C$4:$C$1185)</f>
        <v>2</v>
      </c>
      <c r="G640" s="198">
        <f t="shared" si="60"/>
        <v>43370.4999999985</v>
      </c>
      <c r="H640" s="60" t="str">
        <f>IF($M640=H$2,MAX(H$4:H639)+1,"")</f>
        <v/>
      </c>
      <c r="I640" s="60" t="str">
        <f>IF($M640=I$2,MAX(I$4:I639)+1,"")</f>
        <v/>
      </c>
      <c r="J640" s="60" t="str">
        <f>IF($M640=J$2,MAX(J$4:J639)+1,"")</f>
        <v/>
      </c>
      <c r="K640" s="60" t="str">
        <f>IF($M640=K$2,MAX(K$4:K639)+1,"")</f>
        <v/>
      </c>
      <c r="L640" s="206"/>
      <c r="M640" s="206"/>
      <c r="N640" s="209"/>
      <c r="O640" s="209"/>
      <c r="P640" s="209"/>
      <c r="Q640" s="209"/>
      <c r="R640" s="209"/>
      <c r="S640" s="209"/>
      <c r="T640" s="209"/>
      <c r="U640" s="150" t="str">
        <f t="shared" si="61"/>
        <v/>
      </c>
      <c r="V640" s="207"/>
      <c r="W640" s="215"/>
    </row>
    <row r="641" spans="1:23">
      <c r="A641" s="195">
        <v>638</v>
      </c>
      <c r="B641" s="8">
        <f t="shared" si="58"/>
        <v>43370</v>
      </c>
      <c r="C641" s="199">
        <f t="shared" si="59"/>
        <v>0.0416666666666667</v>
      </c>
      <c r="D641" s="7" t="str">
        <f t="shared" si="56"/>
        <v>白班</v>
      </c>
      <c r="E641" s="196" t="str">
        <f t="shared" si="57"/>
        <v>乙</v>
      </c>
      <c r="F641" s="196">
        <f>SUMPRODUCT((考核汇总!$A$4:$A$1185=质量日常跟踪表!B641)*(考核汇总!$B$4:$B$1185=质量日常跟踪表!D641),考核汇总!$C$4:$C$1185)</f>
        <v>2</v>
      </c>
      <c r="G641" s="198">
        <f t="shared" si="60"/>
        <v>43370.5416666651</v>
      </c>
      <c r="H641" s="60" t="str">
        <f>IF($M641=H$2,MAX(H$4:H640)+1,"")</f>
        <v/>
      </c>
      <c r="I641" s="60" t="str">
        <f>IF($M641=I$2,MAX(I$4:I640)+1,"")</f>
        <v/>
      </c>
      <c r="J641" s="60" t="str">
        <f>IF($M641=J$2,MAX(J$4:J640)+1,"")</f>
        <v/>
      </c>
      <c r="K641" s="60" t="str">
        <f>IF($M641=K$2,MAX(K$4:K640)+1,"")</f>
        <v/>
      </c>
      <c r="L641" s="206"/>
      <c r="M641" s="206"/>
      <c r="N641" s="209"/>
      <c r="O641" s="209"/>
      <c r="P641" s="209"/>
      <c r="Q641" s="209"/>
      <c r="R641" s="209"/>
      <c r="S641" s="209"/>
      <c r="T641" s="209"/>
      <c r="U641" s="150" t="str">
        <f t="shared" si="61"/>
        <v/>
      </c>
      <c r="V641" s="207"/>
      <c r="W641" s="215"/>
    </row>
    <row r="642" spans="1:23">
      <c r="A642" s="195">
        <v>639</v>
      </c>
      <c r="B642" s="8">
        <f t="shared" si="58"/>
        <v>43370</v>
      </c>
      <c r="C642" s="199">
        <f t="shared" si="59"/>
        <v>0.0416666666666667</v>
      </c>
      <c r="D642" s="7" t="str">
        <f t="shared" si="56"/>
        <v>白班</v>
      </c>
      <c r="E642" s="196" t="str">
        <f t="shared" si="57"/>
        <v>乙</v>
      </c>
      <c r="F642" s="196">
        <f>SUMPRODUCT((考核汇总!$A$4:$A$1185=质量日常跟踪表!B642)*(考核汇总!$B$4:$B$1185=质量日常跟踪表!D642),考核汇总!$C$4:$C$1185)</f>
        <v>2</v>
      </c>
      <c r="G642" s="198">
        <f t="shared" si="60"/>
        <v>43370.5833333318</v>
      </c>
      <c r="H642" s="60" t="str">
        <f>IF($M642=H$2,MAX(H$4:H641)+1,"")</f>
        <v/>
      </c>
      <c r="I642" s="60" t="str">
        <f>IF($M642=I$2,MAX(I$4:I641)+1,"")</f>
        <v/>
      </c>
      <c r="J642" s="60" t="str">
        <f>IF($M642=J$2,MAX(J$4:J641)+1,"")</f>
        <v/>
      </c>
      <c r="K642" s="60" t="str">
        <f>IF($M642=K$2,MAX(K$4:K641)+1,"")</f>
        <v/>
      </c>
      <c r="L642" s="206"/>
      <c r="M642" s="206"/>
      <c r="N642" s="209"/>
      <c r="O642" s="209"/>
      <c r="P642" s="209"/>
      <c r="Q642" s="209"/>
      <c r="R642" s="209"/>
      <c r="S642" s="209"/>
      <c r="T642" s="209"/>
      <c r="U642" s="150" t="str">
        <f t="shared" si="61"/>
        <v/>
      </c>
      <c r="V642" s="207"/>
      <c r="W642" s="215"/>
    </row>
    <row r="643" spans="1:23">
      <c r="A643" s="195">
        <v>640</v>
      </c>
      <c r="B643" s="8">
        <f t="shared" si="58"/>
        <v>43370</v>
      </c>
      <c r="C643" s="199">
        <f t="shared" si="59"/>
        <v>0.0416666666666667</v>
      </c>
      <c r="D643" s="7" t="str">
        <f t="shared" si="56"/>
        <v>白班</v>
      </c>
      <c r="E643" s="196" t="str">
        <f t="shared" si="57"/>
        <v>乙</v>
      </c>
      <c r="F643" s="196">
        <f>SUMPRODUCT((考核汇总!$A$4:$A$1185=质量日常跟踪表!B643)*(考核汇总!$B$4:$B$1185=质量日常跟踪表!D643),考核汇总!$C$4:$C$1185)</f>
        <v>2</v>
      </c>
      <c r="G643" s="198">
        <f t="shared" si="60"/>
        <v>43370.6249999985</v>
      </c>
      <c r="H643" s="60" t="str">
        <f>IF($M643=H$2,MAX(H$4:H642)+1,"")</f>
        <v/>
      </c>
      <c r="I643" s="60" t="str">
        <f>IF($M643=I$2,MAX(I$4:I642)+1,"")</f>
        <v/>
      </c>
      <c r="J643" s="60" t="str">
        <f>IF($M643=J$2,MAX(J$4:J642)+1,"")</f>
        <v/>
      </c>
      <c r="K643" s="60" t="str">
        <f>IF($M643=K$2,MAX(K$4:K642)+1,"")</f>
        <v/>
      </c>
      <c r="L643" s="206"/>
      <c r="M643" s="206"/>
      <c r="N643" s="209"/>
      <c r="O643" s="209"/>
      <c r="P643" s="209"/>
      <c r="Q643" s="209"/>
      <c r="R643" s="209"/>
      <c r="S643" s="209"/>
      <c r="T643" s="209"/>
      <c r="U643" s="150" t="str">
        <f t="shared" si="61"/>
        <v/>
      </c>
      <c r="V643" s="207"/>
      <c r="W643" s="215"/>
    </row>
    <row r="644" spans="1:23">
      <c r="A644" s="195">
        <v>641</v>
      </c>
      <c r="B644" s="8">
        <f t="shared" si="58"/>
        <v>43370</v>
      </c>
      <c r="C644" s="199">
        <f t="shared" si="59"/>
        <v>0.0416666666666667</v>
      </c>
      <c r="D644" s="7" t="str">
        <f t="shared" ref="D644:D707" si="62">IF(HOUR(G644)&lt;8,"夜班",IF(HOUR(G644)&lt;16,"白班",IF(HOUR(G644)&lt;24,"中班",0)))</f>
        <v>中班</v>
      </c>
      <c r="E644" s="196" t="str">
        <f t="shared" ref="E644:E707" si="63">IF(F644=1,"甲",IF(F644=2,"乙",IF(F644=3,"丙",IF(F644=4,"丁",""))))</f>
        <v>丙</v>
      </c>
      <c r="F644" s="196">
        <f>SUMPRODUCT((考核汇总!$A$4:$A$1185=质量日常跟踪表!B644)*(考核汇总!$B$4:$B$1185=质量日常跟踪表!D644),考核汇总!$C$4:$C$1185)</f>
        <v>3</v>
      </c>
      <c r="G644" s="198">
        <f t="shared" si="60"/>
        <v>43370.6666666651</v>
      </c>
      <c r="H644" s="60" t="str">
        <f>IF($M644=H$2,MAX(H$4:H643)+1,"")</f>
        <v/>
      </c>
      <c r="I644" s="60" t="str">
        <f>IF($M644=I$2,MAX(I$4:I643)+1,"")</f>
        <v/>
      </c>
      <c r="J644" s="60" t="str">
        <f>IF($M644=J$2,MAX(J$4:J643)+1,"")</f>
        <v/>
      </c>
      <c r="K644" s="60" t="str">
        <f>IF($M644=K$2,MAX(K$4:K643)+1,"")</f>
        <v/>
      </c>
      <c r="L644" s="206"/>
      <c r="M644" s="206"/>
      <c r="N644" s="209"/>
      <c r="O644" s="209"/>
      <c r="P644" s="209"/>
      <c r="Q644" s="209"/>
      <c r="R644" s="209"/>
      <c r="S644" s="209"/>
      <c r="T644" s="209"/>
      <c r="U644" s="150" t="str">
        <f t="shared" si="61"/>
        <v/>
      </c>
      <c r="V644" s="207"/>
      <c r="W644" s="215"/>
    </row>
    <row r="645" spans="1:23">
      <c r="A645" s="195">
        <v>642</v>
      </c>
      <c r="B645" s="8">
        <f t="shared" ref="B645:B708" si="64">IF(D645=D644,B644,IF(D645="夜班",B644+1,B644))</f>
        <v>43370</v>
      </c>
      <c r="C645" s="199">
        <f t="shared" ref="C645:C708" si="65">C644</f>
        <v>0.0416666666666667</v>
      </c>
      <c r="D645" s="7" t="str">
        <f t="shared" si="62"/>
        <v>中班</v>
      </c>
      <c r="E645" s="196" t="str">
        <f t="shared" si="63"/>
        <v>丙</v>
      </c>
      <c r="F645" s="196">
        <f>SUMPRODUCT((考核汇总!$A$4:$A$1185=质量日常跟踪表!B645)*(考核汇总!$B$4:$B$1185=质量日常跟踪表!D645),考核汇总!$C$4:$C$1185)</f>
        <v>3</v>
      </c>
      <c r="G645" s="198">
        <f t="shared" ref="G645:G708" si="66">G644+C644</f>
        <v>43370.7083333318</v>
      </c>
      <c r="H645" s="60" t="str">
        <f>IF($M645=H$2,MAX(H$4:H644)+1,"")</f>
        <v/>
      </c>
      <c r="I645" s="60" t="str">
        <f>IF($M645=I$2,MAX(I$4:I644)+1,"")</f>
        <v/>
      </c>
      <c r="J645" s="60" t="str">
        <f>IF($M645=J$2,MAX(J$4:J644)+1,"")</f>
        <v/>
      </c>
      <c r="K645" s="60" t="str">
        <f>IF($M645=K$2,MAX(K$4:K644)+1,"")</f>
        <v/>
      </c>
      <c r="L645" s="206"/>
      <c r="M645" s="206"/>
      <c r="N645" s="209"/>
      <c r="O645" s="209"/>
      <c r="P645" s="209"/>
      <c r="Q645" s="209"/>
      <c r="R645" s="209"/>
      <c r="S645" s="209"/>
      <c r="T645" s="209"/>
      <c r="U645" s="150" t="str">
        <f t="shared" si="61"/>
        <v/>
      </c>
      <c r="V645" s="207"/>
      <c r="W645" s="215"/>
    </row>
    <row r="646" spans="1:23">
      <c r="A646" s="195">
        <v>643</v>
      </c>
      <c r="B646" s="8">
        <f t="shared" si="64"/>
        <v>43370</v>
      </c>
      <c r="C646" s="199">
        <f t="shared" si="65"/>
        <v>0.0416666666666667</v>
      </c>
      <c r="D646" s="7" t="str">
        <f t="shared" si="62"/>
        <v>中班</v>
      </c>
      <c r="E646" s="196" t="str">
        <f t="shared" si="63"/>
        <v>丙</v>
      </c>
      <c r="F646" s="196">
        <f>SUMPRODUCT((考核汇总!$A$4:$A$1185=质量日常跟踪表!B646)*(考核汇总!$B$4:$B$1185=质量日常跟踪表!D646),考核汇总!$C$4:$C$1185)</f>
        <v>3</v>
      </c>
      <c r="G646" s="198">
        <f t="shared" si="66"/>
        <v>43370.7499999984</v>
      </c>
      <c r="H646" s="60" t="str">
        <f>IF($M646=H$2,MAX(H$4:H645)+1,"")</f>
        <v/>
      </c>
      <c r="I646" s="60" t="str">
        <f>IF($M646=I$2,MAX(I$4:I645)+1,"")</f>
        <v/>
      </c>
      <c r="J646" s="60" t="str">
        <f>IF($M646=J$2,MAX(J$4:J645)+1,"")</f>
        <v/>
      </c>
      <c r="K646" s="60" t="str">
        <f>IF($M646=K$2,MAX(K$4:K645)+1,"")</f>
        <v/>
      </c>
      <c r="L646" s="206"/>
      <c r="M646" s="206"/>
      <c r="N646" s="209"/>
      <c r="O646" s="209"/>
      <c r="P646" s="209"/>
      <c r="Q646" s="209"/>
      <c r="R646" s="209"/>
      <c r="S646" s="209"/>
      <c r="T646" s="209"/>
      <c r="U646" s="150" t="str">
        <f t="shared" si="61"/>
        <v/>
      </c>
      <c r="V646" s="207"/>
      <c r="W646" s="215"/>
    </row>
    <row r="647" spans="1:23">
      <c r="A647" s="195">
        <v>644</v>
      </c>
      <c r="B647" s="8">
        <f t="shared" si="64"/>
        <v>43370</v>
      </c>
      <c r="C647" s="199">
        <f t="shared" si="65"/>
        <v>0.0416666666666667</v>
      </c>
      <c r="D647" s="7" t="str">
        <f t="shared" si="62"/>
        <v>中班</v>
      </c>
      <c r="E647" s="196" t="str">
        <f t="shared" si="63"/>
        <v>丙</v>
      </c>
      <c r="F647" s="196">
        <f>SUMPRODUCT((考核汇总!$A$4:$A$1185=质量日常跟踪表!B647)*(考核汇总!$B$4:$B$1185=质量日常跟踪表!D647),考核汇总!$C$4:$C$1185)</f>
        <v>3</v>
      </c>
      <c r="G647" s="198">
        <f t="shared" si="66"/>
        <v>43370.7916666651</v>
      </c>
      <c r="H647" s="60" t="str">
        <f>IF($M647=H$2,MAX(H$4:H646)+1,"")</f>
        <v/>
      </c>
      <c r="I647" s="60" t="str">
        <f>IF($M647=I$2,MAX(I$4:I646)+1,"")</f>
        <v/>
      </c>
      <c r="J647" s="60" t="str">
        <f>IF($M647=J$2,MAX(J$4:J646)+1,"")</f>
        <v/>
      </c>
      <c r="K647" s="60" t="str">
        <f>IF($M647=K$2,MAX(K$4:K646)+1,"")</f>
        <v/>
      </c>
      <c r="L647" s="206"/>
      <c r="M647" s="206"/>
      <c r="N647" s="209"/>
      <c r="O647" s="209"/>
      <c r="P647" s="209"/>
      <c r="Q647" s="209"/>
      <c r="R647" s="209"/>
      <c r="S647" s="209"/>
      <c r="T647" s="209"/>
      <c r="U647" s="150" t="str">
        <f t="shared" si="61"/>
        <v/>
      </c>
      <c r="V647" s="207"/>
      <c r="W647" s="215"/>
    </row>
    <row r="648" spans="1:23">
      <c r="A648" s="195">
        <v>645</v>
      </c>
      <c r="B648" s="8">
        <f t="shared" si="64"/>
        <v>43370</v>
      </c>
      <c r="C648" s="199">
        <f t="shared" si="65"/>
        <v>0.0416666666666667</v>
      </c>
      <c r="D648" s="7" t="str">
        <f t="shared" si="62"/>
        <v>中班</v>
      </c>
      <c r="E648" s="196" t="str">
        <f t="shared" si="63"/>
        <v>丙</v>
      </c>
      <c r="F648" s="196">
        <f>SUMPRODUCT((考核汇总!$A$4:$A$1185=质量日常跟踪表!B648)*(考核汇总!$B$4:$B$1185=质量日常跟踪表!D648),考核汇总!$C$4:$C$1185)</f>
        <v>3</v>
      </c>
      <c r="G648" s="198">
        <f t="shared" si="66"/>
        <v>43370.8333333318</v>
      </c>
      <c r="H648" s="60" t="str">
        <f>IF($M648=H$2,MAX(H$4:H647)+1,"")</f>
        <v/>
      </c>
      <c r="I648" s="60" t="str">
        <f>IF($M648=I$2,MAX(I$4:I647)+1,"")</f>
        <v/>
      </c>
      <c r="J648" s="60" t="str">
        <f>IF($M648=J$2,MAX(J$4:J647)+1,"")</f>
        <v/>
      </c>
      <c r="K648" s="60" t="str">
        <f>IF($M648=K$2,MAX(K$4:K647)+1,"")</f>
        <v/>
      </c>
      <c r="L648" s="206"/>
      <c r="M648" s="206"/>
      <c r="N648" s="209"/>
      <c r="O648" s="209"/>
      <c r="P648" s="209"/>
      <c r="Q648" s="209"/>
      <c r="R648" s="209"/>
      <c r="S648" s="209"/>
      <c r="T648" s="209"/>
      <c r="U648" s="150" t="str">
        <f t="shared" si="61"/>
        <v/>
      </c>
      <c r="V648" s="207"/>
      <c r="W648" s="215"/>
    </row>
    <row r="649" spans="1:23">
      <c r="A649" s="195">
        <v>646</v>
      </c>
      <c r="B649" s="8">
        <f t="shared" si="64"/>
        <v>43370</v>
      </c>
      <c r="C649" s="199">
        <f t="shared" si="65"/>
        <v>0.0416666666666667</v>
      </c>
      <c r="D649" s="7" t="str">
        <f t="shared" si="62"/>
        <v>中班</v>
      </c>
      <c r="E649" s="196" t="str">
        <f t="shared" si="63"/>
        <v>丙</v>
      </c>
      <c r="F649" s="196">
        <f>SUMPRODUCT((考核汇总!$A$4:$A$1185=质量日常跟踪表!B649)*(考核汇总!$B$4:$B$1185=质量日常跟踪表!D649),考核汇总!$C$4:$C$1185)</f>
        <v>3</v>
      </c>
      <c r="G649" s="198">
        <f t="shared" si="66"/>
        <v>43370.8749999984</v>
      </c>
      <c r="H649" s="60" t="str">
        <f>IF($M649=H$2,MAX(H$4:H648)+1,"")</f>
        <v/>
      </c>
      <c r="I649" s="60" t="str">
        <f>IF($M649=I$2,MAX(I$4:I648)+1,"")</f>
        <v/>
      </c>
      <c r="J649" s="60" t="str">
        <f>IF($M649=J$2,MAX(J$4:J648)+1,"")</f>
        <v/>
      </c>
      <c r="K649" s="60" t="str">
        <f>IF($M649=K$2,MAX(K$4:K648)+1,"")</f>
        <v/>
      </c>
      <c r="L649" s="206"/>
      <c r="M649" s="206"/>
      <c r="N649" s="209"/>
      <c r="O649" s="209"/>
      <c r="P649" s="209"/>
      <c r="Q649" s="209"/>
      <c r="R649" s="209"/>
      <c r="S649" s="209"/>
      <c r="T649" s="209"/>
      <c r="U649" s="150" t="str">
        <f t="shared" si="61"/>
        <v/>
      </c>
      <c r="V649" s="207"/>
      <c r="W649" s="215"/>
    </row>
    <row r="650" spans="1:23">
      <c r="A650" s="195">
        <v>647</v>
      </c>
      <c r="B650" s="8">
        <f t="shared" si="64"/>
        <v>43370</v>
      </c>
      <c r="C650" s="199">
        <f t="shared" si="65"/>
        <v>0.0416666666666667</v>
      </c>
      <c r="D650" s="7" t="str">
        <f t="shared" si="62"/>
        <v>中班</v>
      </c>
      <c r="E650" s="196" t="str">
        <f t="shared" si="63"/>
        <v>丙</v>
      </c>
      <c r="F650" s="196">
        <f>SUMPRODUCT((考核汇总!$A$4:$A$1185=质量日常跟踪表!B650)*(考核汇总!$B$4:$B$1185=质量日常跟踪表!D650),考核汇总!$C$4:$C$1185)</f>
        <v>3</v>
      </c>
      <c r="G650" s="198">
        <f t="shared" si="66"/>
        <v>43370.9166666651</v>
      </c>
      <c r="H650" s="60" t="str">
        <f>IF($M650=H$2,MAX(H$4:H649)+1,"")</f>
        <v/>
      </c>
      <c r="I650" s="60" t="str">
        <f>IF($M650=I$2,MAX(I$4:I649)+1,"")</f>
        <v/>
      </c>
      <c r="J650" s="60" t="str">
        <f>IF($M650=J$2,MAX(J$4:J649)+1,"")</f>
        <v/>
      </c>
      <c r="K650" s="60" t="str">
        <f>IF($M650=K$2,MAX(K$4:K649)+1,"")</f>
        <v/>
      </c>
      <c r="L650" s="206"/>
      <c r="M650" s="206"/>
      <c r="N650" s="209"/>
      <c r="O650" s="209"/>
      <c r="P650" s="209"/>
      <c r="Q650" s="209"/>
      <c r="R650" s="209"/>
      <c r="S650" s="209"/>
      <c r="T650" s="209"/>
      <c r="U650" s="150" t="str">
        <f t="shared" si="61"/>
        <v/>
      </c>
      <c r="V650" s="207"/>
      <c r="W650" s="215"/>
    </row>
    <row r="651" spans="1:23">
      <c r="A651" s="195">
        <v>648</v>
      </c>
      <c r="B651" s="8">
        <f t="shared" si="64"/>
        <v>43370</v>
      </c>
      <c r="C651" s="199">
        <f t="shared" si="65"/>
        <v>0.0416666666666667</v>
      </c>
      <c r="D651" s="7" t="str">
        <f t="shared" si="62"/>
        <v>中班</v>
      </c>
      <c r="E651" s="196" t="str">
        <f t="shared" si="63"/>
        <v>丙</v>
      </c>
      <c r="F651" s="196">
        <f>SUMPRODUCT((考核汇总!$A$4:$A$1185=质量日常跟踪表!B651)*(考核汇总!$B$4:$B$1185=质量日常跟踪表!D651),考核汇总!$C$4:$C$1185)</f>
        <v>3</v>
      </c>
      <c r="G651" s="198">
        <f t="shared" si="66"/>
        <v>43370.9583333318</v>
      </c>
      <c r="H651" s="60" t="str">
        <f>IF($M651=H$2,MAX(H$4:H650)+1,"")</f>
        <v/>
      </c>
      <c r="I651" s="60" t="str">
        <f>IF($M651=I$2,MAX(I$4:I650)+1,"")</f>
        <v/>
      </c>
      <c r="J651" s="60" t="str">
        <f>IF($M651=J$2,MAX(J$4:J650)+1,"")</f>
        <v/>
      </c>
      <c r="K651" s="60" t="str">
        <f>IF($M651=K$2,MAX(K$4:K650)+1,"")</f>
        <v/>
      </c>
      <c r="L651" s="206"/>
      <c r="M651" s="206"/>
      <c r="N651" s="209"/>
      <c r="O651" s="209"/>
      <c r="P651" s="209"/>
      <c r="Q651" s="209"/>
      <c r="R651" s="209"/>
      <c r="S651" s="209"/>
      <c r="T651" s="209"/>
      <c r="U651" s="150" t="str">
        <f t="shared" si="61"/>
        <v/>
      </c>
      <c r="V651" s="207"/>
      <c r="W651" s="215"/>
    </row>
    <row r="652" spans="1:23">
      <c r="A652" s="195">
        <v>649</v>
      </c>
      <c r="B652" s="8">
        <f t="shared" si="64"/>
        <v>43371</v>
      </c>
      <c r="C652" s="199">
        <f t="shared" si="65"/>
        <v>0.0416666666666667</v>
      </c>
      <c r="D652" s="7" t="str">
        <f t="shared" si="62"/>
        <v>夜班</v>
      </c>
      <c r="E652" s="196" t="str">
        <f t="shared" si="63"/>
        <v>丁</v>
      </c>
      <c r="F652" s="196">
        <f>SUMPRODUCT((考核汇总!$A$4:$A$1185=质量日常跟踪表!B652)*(考核汇总!$B$4:$B$1185=质量日常跟踪表!D652),考核汇总!$C$4:$C$1185)</f>
        <v>4</v>
      </c>
      <c r="G652" s="198">
        <f t="shared" si="66"/>
        <v>43370.9999999984</v>
      </c>
      <c r="H652" s="60" t="str">
        <f>IF($M652=H$2,MAX(H$4:H651)+1,"")</f>
        <v/>
      </c>
      <c r="I652" s="60" t="str">
        <f>IF($M652=I$2,MAX(I$4:I651)+1,"")</f>
        <v/>
      </c>
      <c r="J652" s="60" t="str">
        <f>IF($M652=J$2,MAX(J$4:J651)+1,"")</f>
        <v/>
      </c>
      <c r="K652" s="60" t="str">
        <f>IF($M652=K$2,MAX(K$4:K651)+1,"")</f>
        <v/>
      </c>
      <c r="L652" s="206"/>
      <c r="M652" s="206"/>
      <c r="N652" s="209"/>
      <c r="O652" s="209"/>
      <c r="P652" s="209"/>
      <c r="Q652" s="209"/>
      <c r="R652" s="209"/>
      <c r="S652" s="209"/>
      <c r="T652" s="209"/>
      <c r="U652" s="150" t="str">
        <f t="shared" si="61"/>
        <v/>
      </c>
      <c r="V652" s="207"/>
      <c r="W652" s="215"/>
    </row>
    <row r="653" spans="1:23">
      <c r="A653" s="195">
        <v>650</v>
      </c>
      <c r="B653" s="8">
        <f t="shared" si="64"/>
        <v>43371</v>
      </c>
      <c r="C653" s="199">
        <f t="shared" si="65"/>
        <v>0.0416666666666667</v>
      </c>
      <c r="D653" s="7" t="str">
        <f t="shared" si="62"/>
        <v>夜班</v>
      </c>
      <c r="E653" s="196" t="str">
        <f t="shared" si="63"/>
        <v>丁</v>
      </c>
      <c r="F653" s="196">
        <f>SUMPRODUCT((考核汇总!$A$4:$A$1185=质量日常跟踪表!B653)*(考核汇总!$B$4:$B$1185=质量日常跟踪表!D653),考核汇总!$C$4:$C$1185)</f>
        <v>4</v>
      </c>
      <c r="G653" s="198">
        <f t="shared" si="66"/>
        <v>43371.0416666651</v>
      </c>
      <c r="H653" s="60" t="str">
        <f>IF($M653=H$2,MAX(H$4:H652)+1,"")</f>
        <v/>
      </c>
      <c r="I653" s="60" t="str">
        <f>IF($M653=I$2,MAX(I$4:I652)+1,"")</f>
        <v/>
      </c>
      <c r="J653" s="60" t="str">
        <f>IF($M653=J$2,MAX(J$4:J652)+1,"")</f>
        <v/>
      </c>
      <c r="K653" s="60" t="str">
        <f>IF($M653=K$2,MAX(K$4:K652)+1,"")</f>
        <v/>
      </c>
      <c r="L653" s="206"/>
      <c r="M653" s="206"/>
      <c r="N653" s="209"/>
      <c r="O653" s="209"/>
      <c r="P653" s="209"/>
      <c r="Q653" s="209"/>
      <c r="R653" s="209"/>
      <c r="S653" s="209"/>
      <c r="T653" s="209"/>
      <c r="U653" s="150" t="str">
        <f t="shared" si="61"/>
        <v/>
      </c>
      <c r="V653" s="207"/>
      <c r="W653" s="215"/>
    </row>
    <row r="654" spans="1:23">
      <c r="A654" s="195">
        <v>651</v>
      </c>
      <c r="B654" s="8">
        <f t="shared" si="64"/>
        <v>43371</v>
      </c>
      <c r="C654" s="199">
        <f t="shared" si="65"/>
        <v>0.0416666666666667</v>
      </c>
      <c r="D654" s="7" t="str">
        <f t="shared" si="62"/>
        <v>夜班</v>
      </c>
      <c r="E654" s="196" t="str">
        <f t="shared" si="63"/>
        <v>丁</v>
      </c>
      <c r="F654" s="196">
        <f>SUMPRODUCT((考核汇总!$A$4:$A$1185=质量日常跟踪表!B654)*(考核汇总!$B$4:$B$1185=质量日常跟踪表!D654),考核汇总!$C$4:$C$1185)</f>
        <v>4</v>
      </c>
      <c r="G654" s="198">
        <f t="shared" si="66"/>
        <v>43371.0833333318</v>
      </c>
      <c r="H654" s="60" t="str">
        <f>IF($M654=H$2,MAX(H$4:H653)+1,"")</f>
        <v/>
      </c>
      <c r="I654" s="60" t="str">
        <f>IF($M654=I$2,MAX(I$4:I653)+1,"")</f>
        <v/>
      </c>
      <c r="J654" s="60" t="str">
        <f>IF($M654=J$2,MAX(J$4:J653)+1,"")</f>
        <v/>
      </c>
      <c r="K654" s="60" t="str">
        <f>IF($M654=K$2,MAX(K$4:K653)+1,"")</f>
        <v/>
      </c>
      <c r="L654" s="206"/>
      <c r="M654" s="206"/>
      <c r="N654" s="209"/>
      <c r="O654" s="209"/>
      <c r="P654" s="209"/>
      <c r="Q654" s="209"/>
      <c r="R654" s="209"/>
      <c r="S654" s="209"/>
      <c r="T654" s="209"/>
      <c r="U654" s="150" t="str">
        <f t="shared" si="61"/>
        <v/>
      </c>
      <c r="V654" s="207"/>
      <c r="W654" s="215"/>
    </row>
    <row r="655" spans="1:23">
      <c r="A655" s="195">
        <v>652</v>
      </c>
      <c r="B655" s="8">
        <f t="shared" si="64"/>
        <v>43371</v>
      </c>
      <c r="C655" s="199">
        <f t="shared" si="65"/>
        <v>0.0416666666666667</v>
      </c>
      <c r="D655" s="7" t="str">
        <f t="shared" si="62"/>
        <v>夜班</v>
      </c>
      <c r="E655" s="196" t="str">
        <f t="shared" si="63"/>
        <v>丁</v>
      </c>
      <c r="F655" s="196">
        <f>SUMPRODUCT((考核汇总!$A$4:$A$1185=质量日常跟踪表!B655)*(考核汇总!$B$4:$B$1185=质量日常跟踪表!D655),考核汇总!$C$4:$C$1185)</f>
        <v>4</v>
      </c>
      <c r="G655" s="198">
        <f t="shared" si="66"/>
        <v>43371.1249999984</v>
      </c>
      <c r="H655" s="60" t="str">
        <f>IF($M655=H$2,MAX(H$4:H654)+1,"")</f>
        <v/>
      </c>
      <c r="I655" s="60" t="str">
        <f>IF($M655=I$2,MAX(I$4:I654)+1,"")</f>
        <v/>
      </c>
      <c r="J655" s="60" t="str">
        <f>IF($M655=J$2,MAX(J$4:J654)+1,"")</f>
        <v/>
      </c>
      <c r="K655" s="60" t="str">
        <f>IF($M655=K$2,MAX(K$4:K654)+1,"")</f>
        <v/>
      </c>
      <c r="L655" s="206"/>
      <c r="M655" s="206"/>
      <c r="N655" s="209"/>
      <c r="O655" s="209"/>
      <c r="P655" s="209"/>
      <c r="Q655" s="209"/>
      <c r="R655" s="209"/>
      <c r="S655" s="209"/>
      <c r="T655" s="209"/>
      <c r="U655" s="150" t="str">
        <f t="shared" si="61"/>
        <v/>
      </c>
      <c r="V655" s="207"/>
      <c r="W655" s="215"/>
    </row>
    <row r="656" spans="1:23">
      <c r="A656" s="195">
        <v>653</v>
      </c>
      <c r="B656" s="8">
        <f t="shared" si="64"/>
        <v>43371</v>
      </c>
      <c r="C656" s="199">
        <f t="shared" si="65"/>
        <v>0.0416666666666667</v>
      </c>
      <c r="D656" s="7" t="str">
        <f t="shared" si="62"/>
        <v>夜班</v>
      </c>
      <c r="E656" s="196" t="str">
        <f t="shared" si="63"/>
        <v>丁</v>
      </c>
      <c r="F656" s="196">
        <f>SUMPRODUCT((考核汇总!$A$4:$A$1185=质量日常跟踪表!B656)*(考核汇总!$B$4:$B$1185=质量日常跟踪表!D656),考核汇总!$C$4:$C$1185)</f>
        <v>4</v>
      </c>
      <c r="G656" s="198">
        <f t="shared" si="66"/>
        <v>43371.1666666651</v>
      </c>
      <c r="H656" s="60" t="str">
        <f>IF($M656=H$2,MAX(H$4:H655)+1,"")</f>
        <v/>
      </c>
      <c r="I656" s="60" t="str">
        <f>IF($M656=I$2,MAX(I$4:I655)+1,"")</f>
        <v/>
      </c>
      <c r="J656" s="60" t="str">
        <f>IF($M656=J$2,MAX(J$4:J655)+1,"")</f>
        <v/>
      </c>
      <c r="K656" s="60" t="str">
        <f>IF($M656=K$2,MAX(K$4:K655)+1,"")</f>
        <v/>
      </c>
      <c r="L656" s="206"/>
      <c r="M656" s="206"/>
      <c r="N656" s="209"/>
      <c r="O656" s="209"/>
      <c r="P656" s="209"/>
      <c r="Q656" s="209"/>
      <c r="R656" s="209"/>
      <c r="S656" s="209"/>
      <c r="T656" s="209"/>
      <c r="U656" s="150" t="str">
        <f t="shared" si="61"/>
        <v/>
      </c>
      <c r="V656" s="207"/>
      <c r="W656" s="215"/>
    </row>
    <row r="657" spans="1:23">
      <c r="A657" s="195">
        <v>654</v>
      </c>
      <c r="B657" s="8">
        <f t="shared" si="64"/>
        <v>43371</v>
      </c>
      <c r="C657" s="199">
        <f t="shared" si="65"/>
        <v>0.0416666666666667</v>
      </c>
      <c r="D657" s="7" t="str">
        <f t="shared" si="62"/>
        <v>夜班</v>
      </c>
      <c r="E657" s="196" t="str">
        <f t="shared" si="63"/>
        <v>丁</v>
      </c>
      <c r="F657" s="196">
        <f>SUMPRODUCT((考核汇总!$A$4:$A$1185=质量日常跟踪表!B657)*(考核汇总!$B$4:$B$1185=质量日常跟踪表!D657),考核汇总!$C$4:$C$1185)</f>
        <v>4</v>
      </c>
      <c r="G657" s="198">
        <f t="shared" si="66"/>
        <v>43371.2083333317</v>
      </c>
      <c r="H657" s="60" t="str">
        <f>IF($M657=H$2,MAX(H$4:H656)+1,"")</f>
        <v/>
      </c>
      <c r="I657" s="60" t="str">
        <f>IF($M657=I$2,MAX(I$4:I656)+1,"")</f>
        <v/>
      </c>
      <c r="J657" s="60" t="str">
        <f>IF($M657=J$2,MAX(J$4:J656)+1,"")</f>
        <v/>
      </c>
      <c r="K657" s="60" t="str">
        <f>IF($M657=K$2,MAX(K$4:K656)+1,"")</f>
        <v/>
      </c>
      <c r="L657" s="206"/>
      <c r="M657" s="206"/>
      <c r="N657" s="209"/>
      <c r="O657" s="209"/>
      <c r="P657" s="209"/>
      <c r="Q657" s="209"/>
      <c r="R657" s="209"/>
      <c r="S657" s="209"/>
      <c r="T657" s="209"/>
      <c r="U657" s="150" t="str">
        <f t="shared" si="61"/>
        <v/>
      </c>
      <c r="V657" s="207"/>
      <c r="W657" s="215"/>
    </row>
    <row r="658" spans="1:23">
      <c r="A658" s="195">
        <v>655</v>
      </c>
      <c r="B658" s="8">
        <f t="shared" si="64"/>
        <v>43371</v>
      </c>
      <c r="C658" s="199">
        <f t="shared" si="65"/>
        <v>0.0416666666666667</v>
      </c>
      <c r="D658" s="7" t="str">
        <f t="shared" si="62"/>
        <v>夜班</v>
      </c>
      <c r="E658" s="196" t="str">
        <f t="shared" si="63"/>
        <v>丁</v>
      </c>
      <c r="F658" s="196">
        <f>SUMPRODUCT((考核汇总!$A$4:$A$1185=质量日常跟踪表!B658)*(考核汇总!$B$4:$B$1185=质量日常跟踪表!D658),考核汇总!$C$4:$C$1185)</f>
        <v>4</v>
      </c>
      <c r="G658" s="198">
        <f t="shared" si="66"/>
        <v>43371.2499999984</v>
      </c>
      <c r="H658" s="60" t="str">
        <f>IF($M658=H$2,MAX(H$4:H657)+1,"")</f>
        <v/>
      </c>
      <c r="I658" s="60" t="str">
        <f>IF($M658=I$2,MAX(I$4:I657)+1,"")</f>
        <v/>
      </c>
      <c r="J658" s="60" t="str">
        <f>IF($M658=J$2,MAX(J$4:J657)+1,"")</f>
        <v/>
      </c>
      <c r="K658" s="60" t="str">
        <f>IF($M658=K$2,MAX(K$4:K657)+1,"")</f>
        <v/>
      </c>
      <c r="L658" s="206"/>
      <c r="M658" s="206"/>
      <c r="N658" s="209"/>
      <c r="O658" s="209"/>
      <c r="P658" s="209"/>
      <c r="Q658" s="209"/>
      <c r="R658" s="209"/>
      <c r="S658" s="209"/>
      <c r="T658" s="209"/>
      <c r="U658" s="150" t="str">
        <f t="shared" si="61"/>
        <v/>
      </c>
      <c r="V658" s="207"/>
      <c r="W658" s="215"/>
    </row>
    <row r="659" spans="1:23">
      <c r="A659" s="195">
        <v>656</v>
      </c>
      <c r="B659" s="8">
        <f t="shared" si="64"/>
        <v>43371</v>
      </c>
      <c r="C659" s="199">
        <f t="shared" si="65"/>
        <v>0.0416666666666667</v>
      </c>
      <c r="D659" s="7" t="str">
        <f t="shared" si="62"/>
        <v>夜班</v>
      </c>
      <c r="E659" s="196" t="str">
        <f t="shared" si="63"/>
        <v>丁</v>
      </c>
      <c r="F659" s="196">
        <f>SUMPRODUCT((考核汇总!$A$4:$A$1185=质量日常跟踪表!B659)*(考核汇总!$B$4:$B$1185=质量日常跟踪表!D659),考核汇总!$C$4:$C$1185)</f>
        <v>4</v>
      </c>
      <c r="G659" s="198">
        <f t="shared" si="66"/>
        <v>43371.2916666651</v>
      </c>
      <c r="H659" s="60" t="str">
        <f>IF($M659=H$2,MAX(H$4:H658)+1,"")</f>
        <v/>
      </c>
      <c r="I659" s="60" t="str">
        <f>IF($M659=I$2,MAX(I$4:I658)+1,"")</f>
        <v/>
      </c>
      <c r="J659" s="60" t="str">
        <f>IF($M659=J$2,MAX(J$4:J658)+1,"")</f>
        <v/>
      </c>
      <c r="K659" s="60" t="str">
        <f>IF($M659=K$2,MAX(K$4:K658)+1,"")</f>
        <v/>
      </c>
      <c r="L659" s="206"/>
      <c r="M659" s="206"/>
      <c r="N659" s="209"/>
      <c r="O659" s="209"/>
      <c r="P659" s="209"/>
      <c r="Q659" s="209"/>
      <c r="R659" s="209"/>
      <c r="S659" s="209"/>
      <c r="T659" s="209"/>
      <c r="U659" s="150" t="str">
        <f t="shared" si="61"/>
        <v/>
      </c>
      <c r="V659" s="207"/>
      <c r="W659" s="215"/>
    </row>
    <row r="660" spans="1:23">
      <c r="A660" s="195">
        <v>657</v>
      </c>
      <c r="B660" s="8">
        <f t="shared" si="64"/>
        <v>43371</v>
      </c>
      <c r="C660" s="199">
        <f t="shared" si="65"/>
        <v>0.0416666666666667</v>
      </c>
      <c r="D660" s="7" t="str">
        <f t="shared" si="62"/>
        <v>白班</v>
      </c>
      <c r="E660" s="196" t="str">
        <f t="shared" si="63"/>
        <v>甲</v>
      </c>
      <c r="F660" s="196">
        <f>SUMPRODUCT((考核汇总!$A$4:$A$1185=质量日常跟踪表!B660)*(考核汇总!$B$4:$B$1185=质量日常跟踪表!D660),考核汇总!$C$4:$C$1185)</f>
        <v>1</v>
      </c>
      <c r="G660" s="198">
        <f t="shared" si="66"/>
        <v>43371.3333333317</v>
      </c>
      <c r="H660" s="60" t="str">
        <f>IF($M660=H$2,MAX(H$4:H659)+1,"")</f>
        <v/>
      </c>
      <c r="I660" s="60" t="str">
        <f>IF($M660=I$2,MAX(I$4:I659)+1,"")</f>
        <v/>
      </c>
      <c r="J660" s="60" t="str">
        <f>IF($M660=J$2,MAX(J$4:J659)+1,"")</f>
        <v/>
      </c>
      <c r="K660" s="60" t="str">
        <f>IF($M660=K$2,MAX(K$4:K659)+1,"")</f>
        <v/>
      </c>
      <c r="L660" s="206"/>
      <c r="M660" s="206"/>
      <c r="N660" s="209"/>
      <c r="O660" s="209"/>
      <c r="P660" s="209"/>
      <c r="Q660" s="209"/>
      <c r="R660" s="209"/>
      <c r="S660" s="209"/>
      <c r="T660" s="209"/>
      <c r="U660" s="150" t="str">
        <f t="shared" si="61"/>
        <v/>
      </c>
      <c r="V660" s="207"/>
      <c r="W660" s="215"/>
    </row>
    <row r="661" spans="1:23">
      <c r="A661" s="195">
        <v>658</v>
      </c>
      <c r="B661" s="8">
        <f t="shared" si="64"/>
        <v>43371</v>
      </c>
      <c r="C661" s="199">
        <f t="shared" si="65"/>
        <v>0.0416666666666667</v>
      </c>
      <c r="D661" s="7" t="str">
        <f t="shared" si="62"/>
        <v>白班</v>
      </c>
      <c r="E661" s="196" t="str">
        <f t="shared" si="63"/>
        <v>甲</v>
      </c>
      <c r="F661" s="196">
        <f>SUMPRODUCT((考核汇总!$A$4:$A$1185=质量日常跟踪表!B661)*(考核汇总!$B$4:$B$1185=质量日常跟踪表!D661),考核汇总!$C$4:$C$1185)</f>
        <v>1</v>
      </c>
      <c r="G661" s="198">
        <f t="shared" si="66"/>
        <v>43371.3749999984</v>
      </c>
      <c r="H661" s="60" t="str">
        <f>IF($M661=H$2,MAX(H$4:H660)+1,"")</f>
        <v/>
      </c>
      <c r="I661" s="60" t="str">
        <f>IF($M661=I$2,MAX(I$4:I660)+1,"")</f>
        <v/>
      </c>
      <c r="J661" s="60" t="str">
        <f>IF($M661=J$2,MAX(J$4:J660)+1,"")</f>
        <v/>
      </c>
      <c r="K661" s="60" t="str">
        <f>IF($M661=K$2,MAX(K$4:K660)+1,"")</f>
        <v/>
      </c>
      <c r="L661" s="206"/>
      <c r="M661" s="206"/>
      <c r="N661" s="209"/>
      <c r="O661" s="209"/>
      <c r="P661" s="209"/>
      <c r="Q661" s="209"/>
      <c r="R661" s="209"/>
      <c r="S661" s="209"/>
      <c r="T661" s="209"/>
      <c r="U661" s="150" t="str">
        <f t="shared" si="61"/>
        <v/>
      </c>
      <c r="V661" s="207"/>
      <c r="W661" s="215"/>
    </row>
    <row r="662" spans="1:23">
      <c r="A662" s="195">
        <v>659</v>
      </c>
      <c r="B662" s="8">
        <f t="shared" si="64"/>
        <v>43371</v>
      </c>
      <c r="C662" s="199">
        <f t="shared" si="65"/>
        <v>0.0416666666666667</v>
      </c>
      <c r="D662" s="7" t="str">
        <f t="shared" si="62"/>
        <v>白班</v>
      </c>
      <c r="E662" s="196" t="str">
        <f t="shared" si="63"/>
        <v>甲</v>
      </c>
      <c r="F662" s="196">
        <f>SUMPRODUCT((考核汇总!$A$4:$A$1185=质量日常跟踪表!B662)*(考核汇总!$B$4:$B$1185=质量日常跟踪表!D662),考核汇总!$C$4:$C$1185)</f>
        <v>1</v>
      </c>
      <c r="G662" s="198">
        <f t="shared" si="66"/>
        <v>43371.4166666651</v>
      </c>
      <c r="H662" s="60" t="str">
        <f>IF($M662=H$2,MAX(H$4:H661)+1,"")</f>
        <v/>
      </c>
      <c r="I662" s="60" t="str">
        <f>IF($M662=I$2,MAX(I$4:I661)+1,"")</f>
        <v/>
      </c>
      <c r="J662" s="60" t="str">
        <f>IF($M662=J$2,MAX(J$4:J661)+1,"")</f>
        <v/>
      </c>
      <c r="K662" s="60" t="str">
        <f>IF($M662=K$2,MAX(K$4:K661)+1,"")</f>
        <v/>
      </c>
      <c r="L662" s="206"/>
      <c r="M662" s="206"/>
      <c r="N662" s="209"/>
      <c r="O662" s="209"/>
      <c r="P662" s="209"/>
      <c r="Q662" s="209"/>
      <c r="R662" s="209"/>
      <c r="S662" s="209"/>
      <c r="T662" s="209"/>
      <c r="U662" s="150" t="str">
        <f t="shared" si="61"/>
        <v/>
      </c>
      <c r="V662" s="207"/>
      <c r="W662" s="215"/>
    </row>
    <row r="663" spans="1:23">
      <c r="A663" s="195">
        <v>660</v>
      </c>
      <c r="B663" s="8">
        <f t="shared" si="64"/>
        <v>43371</v>
      </c>
      <c r="C663" s="199">
        <f t="shared" si="65"/>
        <v>0.0416666666666667</v>
      </c>
      <c r="D663" s="7" t="str">
        <f t="shared" si="62"/>
        <v>白班</v>
      </c>
      <c r="E663" s="196" t="str">
        <f t="shared" si="63"/>
        <v>甲</v>
      </c>
      <c r="F663" s="196">
        <f>SUMPRODUCT((考核汇总!$A$4:$A$1185=质量日常跟踪表!B663)*(考核汇总!$B$4:$B$1185=质量日常跟踪表!D663),考核汇总!$C$4:$C$1185)</f>
        <v>1</v>
      </c>
      <c r="G663" s="198">
        <f t="shared" si="66"/>
        <v>43371.4583333317</v>
      </c>
      <c r="H663" s="60" t="str">
        <f>IF($M663=H$2,MAX(H$4:H662)+1,"")</f>
        <v/>
      </c>
      <c r="I663" s="60" t="str">
        <f>IF($M663=I$2,MAX(I$4:I662)+1,"")</f>
        <v/>
      </c>
      <c r="J663" s="60" t="str">
        <f>IF($M663=J$2,MAX(J$4:J662)+1,"")</f>
        <v/>
      </c>
      <c r="K663" s="60" t="str">
        <f>IF($M663=K$2,MAX(K$4:K662)+1,"")</f>
        <v/>
      </c>
      <c r="L663" s="206"/>
      <c r="M663" s="206"/>
      <c r="N663" s="209"/>
      <c r="O663" s="209"/>
      <c r="P663" s="209"/>
      <c r="Q663" s="209"/>
      <c r="R663" s="209"/>
      <c r="S663" s="209"/>
      <c r="T663" s="209"/>
      <c r="U663" s="150" t="str">
        <f t="shared" si="61"/>
        <v/>
      </c>
      <c r="V663" s="207"/>
      <c r="W663" s="215"/>
    </row>
    <row r="664" spans="1:23">
      <c r="A664" s="195">
        <v>661</v>
      </c>
      <c r="B664" s="8">
        <f t="shared" si="64"/>
        <v>43371</v>
      </c>
      <c r="C664" s="199">
        <f t="shared" si="65"/>
        <v>0.0416666666666667</v>
      </c>
      <c r="D664" s="7" t="str">
        <f t="shared" si="62"/>
        <v>白班</v>
      </c>
      <c r="E664" s="196" t="str">
        <f t="shared" si="63"/>
        <v>甲</v>
      </c>
      <c r="F664" s="196">
        <f>SUMPRODUCT((考核汇总!$A$4:$A$1185=质量日常跟踪表!B664)*(考核汇总!$B$4:$B$1185=质量日常跟踪表!D664),考核汇总!$C$4:$C$1185)</f>
        <v>1</v>
      </c>
      <c r="G664" s="198">
        <f t="shared" si="66"/>
        <v>43371.4999999984</v>
      </c>
      <c r="H664" s="60" t="str">
        <f>IF($M664=H$2,MAX(H$4:H663)+1,"")</f>
        <v/>
      </c>
      <c r="I664" s="60" t="str">
        <f>IF($M664=I$2,MAX(I$4:I663)+1,"")</f>
        <v/>
      </c>
      <c r="J664" s="60" t="str">
        <f>IF($M664=J$2,MAX(J$4:J663)+1,"")</f>
        <v/>
      </c>
      <c r="K664" s="60" t="str">
        <f>IF($M664=K$2,MAX(K$4:K663)+1,"")</f>
        <v/>
      </c>
      <c r="L664" s="206"/>
      <c r="M664" s="206"/>
      <c r="N664" s="209"/>
      <c r="O664" s="209"/>
      <c r="P664" s="209"/>
      <c r="Q664" s="209"/>
      <c r="R664" s="209"/>
      <c r="S664" s="209"/>
      <c r="T664" s="209"/>
      <c r="U664" s="150" t="str">
        <f t="shared" si="61"/>
        <v/>
      </c>
      <c r="V664" s="207"/>
      <c r="W664" s="215"/>
    </row>
    <row r="665" spans="1:23">
      <c r="A665" s="195">
        <v>662</v>
      </c>
      <c r="B665" s="8">
        <f t="shared" si="64"/>
        <v>43371</v>
      </c>
      <c r="C665" s="199">
        <f t="shared" si="65"/>
        <v>0.0416666666666667</v>
      </c>
      <c r="D665" s="7" t="str">
        <f t="shared" si="62"/>
        <v>白班</v>
      </c>
      <c r="E665" s="196" t="str">
        <f t="shared" si="63"/>
        <v>甲</v>
      </c>
      <c r="F665" s="196">
        <f>SUMPRODUCT((考核汇总!$A$4:$A$1185=质量日常跟踪表!B665)*(考核汇总!$B$4:$B$1185=质量日常跟踪表!D665),考核汇总!$C$4:$C$1185)</f>
        <v>1</v>
      </c>
      <c r="G665" s="198">
        <f t="shared" si="66"/>
        <v>43371.5416666651</v>
      </c>
      <c r="H665" s="60" t="str">
        <f>IF($M665=H$2,MAX(H$4:H664)+1,"")</f>
        <v/>
      </c>
      <c r="I665" s="60" t="str">
        <f>IF($M665=I$2,MAX(I$4:I664)+1,"")</f>
        <v/>
      </c>
      <c r="J665" s="60" t="str">
        <f>IF($M665=J$2,MAX(J$4:J664)+1,"")</f>
        <v/>
      </c>
      <c r="K665" s="60" t="str">
        <f>IF($M665=K$2,MAX(K$4:K664)+1,"")</f>
        <v/>
      </c>
      <c r="L665" s="206"/>
      <c r="M665" s="206"/>
      <c r="N665" s="209"/>
      <c r="O665" s="209"/>
      <c r="P665" s="209"/>
      <c r="Q665" s="209"/>
      <c r="R665" s="209"/>
      <c r="S665" s="209"/>
      <c r="T665" s="209"/>
      <c r="U665" s="150" t="str">
        <f t="shared" si="61"/>
        <v/>
      </c>
      <c r="V665" s="207"/>
      <c r="W665" s="215"/>
    </row>
    <row r="666" spans="1:23">
      <c r="A666" s="195">
        <v>663</v>
      </c>
      <c r="B666" s="8">
        <f t="shared" si="64"/>
        <v>43371</v>
      </c>
      <c r="C666" s="199">
        <f t="shared" si="65"/>
        <v>0.0416666666666667</v>
      </c>
      <c r="D666" s="7" t="str">
        <f t="shared" si="62"/>
        <v>白班</v>
      </c>
      <c r="E666" s="196" t="str">
        <f t="shared" si="63"/>
        <v>甲</v>
      </c>
      <c r="F666" s="196">
        <f>SUMPRODUCT((考核汇总!$A$4:$A$1185=质量日常跟踪表!B666)*(考核汇总!$B$4:$B$1185=质量日常跟踪表!D666),考核汇总!$C$4:$C$1185)</f>
        <v>1</v>
      </c>
      <c r="G666" s="198">
        <f t="shared" si="66"/>
        <v>43371.5833333317</v>
      </c>
      <c r="H666" s="60" t="str">
        <f>IF($M666=H$2,MAX(H$4:H665)+1,"")</f>
        <v/>
      </c>
      <c r="I666" s="60" t="str">
        <f>IF($M666=I$2,MAX(I$4:I665)+1,"")</f>
        <v/>
      </c>
      <c r="J666" s="60" t="str">
        <f>IF($M666=J$2,MAX(J$4:J665)+1,"")</f>
        <v/>
      </c>
      <c r="K666" s="60" t="str">
        <f>IF($M666=K$2,MAX(K$4:K665)+1,"")</f>
        <v/>
      </c>
      <c r="L666" s="206"/>
      <c r="M666" s="206"/>
      <c r="N666" s="209"/>
      <c r="O666" s="209"/>
      <c r="P666" s="209"/>
      <c r="Q666" s="209"/>
      <c r="R666" s="209"/>
      <c r="S666" s="209"/>
      <c r="T666" s="209"/>
      <c r="U666" s="150" t="str">
        <f t="shared" si="61"/>
        <v/>
      </c>
      <c r="V666" s="207"/>
      <c r="W666" s="215"/>
    </row>
    <row r="667" spans="1:23">
      <c r="A667" s="195">
        <v>664</v>
      </c>
      <c r="B667" s="8">
        <f t="shared" si="64"/>
        <v>43371</v>
      </c>
      <c r="C667" s="199">
        <f t="shared" si="65"/>
        <v>0.0416666666666667</v>
      </c>
      <c r="D667" s="7" t="str">
        <f t="shared" si="62"/>
        <v>白班</v>
      </c>
      <c r="E667" s="196" t="str">
        <f t="shared" si="63"/>
        <v>甲</v>
      </c>
      <c r="F667" s="196">
        <f>SUMPRODUCT((考核汇总!$A$4:$A$1185=质量日常跟踪表!B667)*(考核汇总!$B$4:$B$1185=质量日常跟踪表!D667),考核汇总!$C$4:$C$1185)</f>
        <v>1</v>
      </c>
      <c r="G667" s="198">
        <f t="shared" si="66"/>
        <v>43371.6249999984</v>
      </c>
      <c r="H667" s="60" t="str">
        <f>IF($M667=H$2,MAX(H$4:H666)+1,"")</f>
        <v/>
      </c>
      <c r="I667" s="60" t="str">
        <f>IF($M667=I$2,MAX(I$4:I666)+1,"")</f>
        <v/>
      </c>
      <c r="J667" s="60" t="str">
        <f>IF($M667=J$2,MAX(J$4:J666)+1,"")</f>
        <v/>
      </c>
      <c r="K667" s="60" t="str">
        <f>IF($M667=K$2,MAX(K$4:K666)+1,"")</f>
        <v/>
      </c>
      <c r="L667" s="206"/>
      <c r="M667" s="206"/>
      <c r="N667" s="209"/>
      <c r="O667" s="209"/>
      <c r="P667" s="209"/>
      <c r="Q667" s="209"/>
      <c r="R667" s="209"/>
      <c r="S667" s="209"/>
      <c r="T667" s="209"/>
      <c r="U667" s="150" t="str">
        <f t="shared" si="61"/>
        <v/>
      </c>
      <c r="V667" s="207"/>
      <c r="W667" s="215"/>
    </row>
    <row r="668" spans="1:23">
      <c r="A668" s="195">
        <v>665</v>
      </c>
      <c r="B668" s="8">
        <f t="shared" si="64"/>
        <v>43371</v>
      </c>
      <c r="C668" s="199">
        <f t="shared" si="65"/>
        <v>0.0416666666666667</v>
      </c>
      <c r="D668" s="7" t="str">
        <f t="shared" si="62"/>
        <v>中班</v>
      </c>
      <c r="E668" s="196" t="str">
        <f t="shared" si="63"/>
        <v>乙</v>
      </c>
      <c r="F668" s="196">
        <f>SUMPRODUCT((考核汇总!$A$4:$A$1185=质量日常跟踪表!B668)*(考核汇总!$B$4:$B$1185=质量日常跟踪表!D668),考核汇总!$C$4:$C$1185)</f>
        <v>2</v>
      </c>
      <c r="G668" s="198">
        <f t="shared" si="66"/>
        <v>43371.6666666651</v>
      </c>
      <c r="H668" s="60" t="str">
        <f>IF($M668=H$2,MAX(H$4:H667)+1,"")</f>
        <v/>
      </c>
      <c r="I668" s="60" t="str">
        <f>IF($M668=I$2,MAX(I$4:I667)+1,"")</f>
        <v/>
      </c>
      <c r="J668" s="60" t="str">
        <f>IF($M668=J$2,MAX(J$4:J667)+1,"")</f>
        <v/>
      </c>
      <c r="K668" s="60" t="str">
        <f>IF($M668=K$2,MAX(K$4:K667)+1,"")</f>
        <v/>
      </c>
      <c r="L668" s="206"/>
      <c r="M668" s="206"/>
      <c r="N668" s="209"/>
      <c r="O668" s="209"/>
      <c r="P668" s="209"/>
      <c r="Q668" s="209"/>
      <c r="R668" s="209"/>
      <c r="S668" s="209"/>
      <c r="T668" s="209"/>
      <c r="U668" s="150" t="str">
        <f t="shared" si="61"/>
        <v/>
      </c>
      <c r="V668" s="207"/>
      <c r="W668" s="215"/>
    </row>
    <row r="669" spans="1:23">
      <c r="A669" s="195">
        <v>666</v>
      </c>
      <c r="B669" s="8">
        <f t="shared" si="64"/>
        <v>43371</v>
      </c>
      <c r="C669" s="199">
        <f t="shared" si="65"/>
        <v>0.0416666666666667</v>
      </c>
      <c r="D669" s="7" t="str">
        <f t="shared" si="62"/>
        <v>中班</v>
      </c>
      <c r="E669" s="196" t="str">
        <f t="shared" si="63"/>
        <v>乙</v>
      </c>
      <c r="F669" s="196">
        <f>SUMPRODUCT((考核汇总!$A$4:$A$1185=质量日常跟踪表!B669)*(考核汇总!$B$4:$B$1185=质量日常跟踪表!D669),考核汇总!$C$4:$C$1185)</f>
        <v>2</v>
      </c>
      <c r="G669" s="198">
        <f t="shared" si="66"/>
        <v>43371.7083333317</v>
      </c>
      <c r="H669" s="60" t="str">
        <f>IF($M669=H$2,MAX(H$4:H668)+1,"")</f>
        <v/>
      </c>
      <c r="I669" s="60" t="str">
        <f>IF($M669=I$2,MAX(I$4:I668)+1,"")</f>
        <v/>
      </c>
      <c r="J669" s="60" t="str">
        <f>IF($M669=J$2,MAX(J$4:J668)+1,"")</f>
        <v/>
      </c>
      <c r="K669" s="60" t="str">
        <f>IF($M669=K$2,MAX(K$4:K668)+1,"")</f>
        <v/>
      </c>
      <c r="L669" s="206"/>
      <c r="M669" s="206"/>
      <c r="N669" s="209"/>
      <c r="O669" s="209"/>
      <c r="P669" s="209"/>
      <c r="Q669" s="209"/>
      <c r="R669" s="209"/>
      <c r="S669" s="209"/>
      <c r="T669" s="209"/>
      <c r="U669" s="150" t="str">
        <f t="shared" si="61"/>
        <v/>
      </c>
      <c r="V669" s="207"/>
      <c r="W669" s="215"/>
    </row>
    <row r="670" spans="1:23">
      <c r="A670" s="195">
        <v>667</v>
      </c>
      <c r="B670" s="8">
        <f t="shared" si="64"/>
        <v>43371</v>
      </c>
      <c r="C670" s="199">
        <f t="shared" si="65"/>
        <v>0.0416666666666667</v>
      </c>
      <c r="D670" s="7" t="str">
        <f t="shared" si="62"/>
        <v>中班</v>
      </c>
      <c r="E670" s="196" t="str">
        <f t="shared" si="63"/>
        <v>乙</v>
      </c>
      <c r="F670" s="196">
        <f>SUMPRODUCT((考核汇总!$A$4:$A$1185=质量日常跟踪表!B670)*(考核汇总!$B$4:$B$1185=质量日常跟踪表!D670),考核汇总!$C$4:$C$1185)</f>
        <v>2</v>
      </c>
      <c r="G670" s="198">
        <f t="shared" si="66"/>
        <v>43371.7499999984</v>
      </c>
      <c r="H670" s="60" t="str">
        <f>IF($M670=H$2,MAX(H$4:H669)+1,"")</f>
        <v/>
      </c>
      <c r="I670" s="60" t="str">
        <f>IF($M670=I$2,MAX(I$4:I669)+1,"")</f>
        <v/>
      </c>
      <c r="J670" s="60" t="str">
        <f>IF($M670=J$2,MAX(J$4:J669)+1,"")</f>
        <v/>
      </c>
      <c r="K670" s="60" t="str">
        <f>IF($M670=K$2,MAX(K$4:K669)+1,"")</f>
        <v/>
      </c>
      <c r="L670" s="206"/>
      <c r="M670" s="206"/>
      <c r="N670" s="209"/>
      <c r="O670" s="209"/>
      <c r="P670" s="209"/>
      <c r="Q670" s="209"/>
      <c r="R670" s="209"/>
      <c r="S670" s="209"/>
      <c r="T670" s="209"/>
      <c r="U670" s="150" t="str">
        <f t="shared" ref="U670:U733" si="67">IF(N670="","",(N670*5+O670*4+P670*2.5+Q670*1.5+R670*0.75+S670*0.325+T670*0.25)/100)</f>
        <v/>
      </c>
      <c r="V670" s="207"/>
      <c r="W670" s="215"/>
    </row>
    <row r="671" spans="1:23">
      <c r="A671" s="195">
        <v>668</v>
      </c>
      <c r="B671" s="8">
        <f t="shared" si="64"/>
        <v>43371</v>
      </c>
      <c r="C671" s="199">
        <f t="shared" si="65"/>
        <v>0.0416666666666667</v>
      </c>
      <c r="D671" s="7" t="str">
        <f t="shared" si="62"/>
        <v>中班</v>
      </c>
      <c r="E671" s="196" t="str">
        <f t="shared" si="63"/>
        <v>乙</v>
      </c>
      <c r="F671" s="196">
        <f>SUMPRODUCT((考核汇总!$A$4:$A$1185=质量日常跟踪表!B671)*(考核汇总!$B$4:$B$1185=质量日常跟踪表!D671),考核汇总!$C$4:$C$1185)</f>
        <v>2</v>
      </c>
      <c r="G671" s="198">
        <f t="shared" si="66"/>
        <v>43371.791666665</v>
      </c>
      <c r="H671" s="60" t="str">
        <f>IF($M671=H$2,MAX(H$4:H670)+1,"")</f>
        <v/>
      </c>
      <c r="I671" s="60" t="str">
        <f>IF($M671=I$2,MAX(I$4:I670)+1,"")</f>
        <v/>
      </c>
      <c r="J671" s="60" t="str">
        <f>IF($M671=J$2,MAX(J$4:J670)+1,"")</f>
        <v/>
      </c>
      <c r="K671" s="60" t="str">
        <f>IF($M671=K$2,MAX(K$4:K670)+1,"")</f>
        <v/>
      </c>
      <c r="L671" s="206"/>
      <c r="M671" s="206"/>
      <c r="N671" s="209"/>
      <c r="O671" s="209"/>
      <c r="P671" s="209"/>
      <c r="Q671" s="209"/>
      <c r="R671" s="209"/>
      <c r="S671" s="209"/>
      <c r="T671" s="209"/>
      <c r="U671" s="150" t="str">
        <f t="shared" si="67"/>
        <v/>
      </c>
      <c r="V671" s="207"/>
      <c r="W671" s="215"/>
    </row>
    <row r="672" spans="1:23">
      <c r="A672" s="195">
        <v>669</v>
      </c>
      <c r="B672" s="8">
        <f t="shared" si="64"/>
        <v>43371</v>
      </c>
      <c r="C672" s="199">
        <f t="shared" si="65"/>
        <v>0.0416666666666667</v>
      </c>
      <c r="D672" s="7" t="str">
        <f t="shared" si="62"/>
        <v>中班</v>
      </c>
      <c r="E672" s="196" t="str">
        <f t="shared" si="63"/>
        <v>乙</v>
      </c>
      <c r="F672" s="196">
        <f>SUMPRODUCT((考核汇总!$A$4:$A$1185=质量日常跟踪表!B672)*(考核汇总!$B$4:$B$1185=质量日常跟踪表!D672),考核汇总!$C$4:$C$1185)</f>
        <v>2</v>
      </c>
      <c r="G672" s="198">
        <f t="shared" si="66"/>
        <v>43371.8333333317</v>
      </c>
      <c r="H672" s="60" t="str">
        <f>IF($M672=H$2,MAX(H$4:H671)+1,"")</f>
        <v/>
      </c>
      <c r="I672" s="60" t="str">
        <f>IF($M672=I$2,MAX(I$4:I671)+1,"")</f>
        <v/>
      </c>
      <c r="J672" s="60" t="str">
        <f>IF($M672=J$2,MAX(J$4:J671)+1,"")</f>
        <v/>
      </c>
      <c r="K672" s="60" t="str">
        <f>IF($M672=K$2,MAX(K$4:K671)+1,"")</f>
        <v/>
      </c>
      <c r="L672" s="206"/>
      <c r="M672" s="206"/>
      <c r="N672" s="209"/>
      <c r="O672" s="209"/>
      <c r="P672" s="209"/>
      <c r="Q672" s="209"/>
      <c r="R672" s="209"/>
      <c r="S672" s="209"/>
      <c r="T672" s="209"/>
      <c r="U672" s="150" t="str">
        <f t="shared" si="67"/>
        <v/>
      </c>
      <c r="V672" s="207"/>
      <c r="W672" s="215"/>
    </row>
    <row r="673" spans="1:23">
      <c r="A673" s="195">
        <v>670</v>
      </c>
      <c r="B673" s="8">
        <f t="shared" si="64"/>
        <v>43371</v>
      </c>
      <c r="C673" s="199">
        <f t="shared" si="65"/>
        <v>0.0416666666666667</v>
      </c>
      <c r="D673" s="7" t="str">
        <f t="shared" si="62"/>
        <v>中班</v>
      </c>
      <c r="E673" s="196" t="str">
        <f t="shared" si="63"/>
        <v>乙</v>
      </c>
      <c r="F673" s="196">
        <f>SUMPRODUCT((考核汇总!$A$4:$A$1185=质量日常跟踪表!B673)*(考核汇总!$B$4:$B$1185=质量日常跟踪表!D673),考核汇总!$C$4:$C$1185)</f>
        <v>2</v>
      </c>
      <c r="G673" s="198">
        <f t="shared" si="66"/>
        <v>43371.8749999984</v>
      </c>
      <c r="H673" s="60" t="str">
        <f>IF($M673=H$2,MAX(H$4:H672)+1,"")</f>
        <v/>
      </c>
      <c r="I673" s="60" t="str">
        <f>IF($M673=I$2,MAX(I$4:I672)+1,"")</f>
        <v/>
      </c>
      <c r="J673" s="60" t="str">
        <f>IF($M673=J$2,MAX(J$4:J672)+1,"")</f>
        <v/>
      </c>
      <c r="K673" s="60" t="str">
        <f>IF($M673=K$2,MAX(K$4:K672)+1,"")</f>
        <v/>
      </c>
      <c r="L673" s="206"/>
      <c r="M673" s="206"/>
      <c r="N673" s="209"/>
      <c r="O673" s="209"/>
      <c r="P673" s="209"/>
      <c r="Q673" s="209"/>
      <c r="R673" s="209"/>
      <c r="S673" s="209"/>
      <c r="T673" s="209"/>
      <c r="U673" s="150" t="str">
        <f t="shared" si="67"/>
        <v/>
      </c>
      <c r="V673" s="207"/>
      <c r="W673" s="215"/>
    </row>
    <row r="674" spans="1:23">
      <c r="A674" s="195">
        <v>671</v>
      </c>
      <c r="B674" s="8">
        <f t="shared" si="64"/>
        <v>43371</v>
      </c>
      <c r="C674" s="199">
        <f t="shared" si="65"/>
        <v>0.0416666666666667</v>
      </c>
      <c r="D674" s="7" t="str">
        <f t="shared" si="62"/>
        <v>中班</v>
      </c>
      <c r="E674" s="196" t="str">
        <f t="shared" si="63"/>
        <v>乙</v>
      </c>
      <c r="F674" s="196">
        <f>SUMPRODUCT((考核汇总!$A$4:$A$1185=质量日常跟踪表!B674)*(考核汇总!$B$4:$B$1185=质量日常跟踪表!D674),考核汇总!$C$4:$C$1185)</f>
        <v>2</v>
      </c>
      <c r="G674" s="198">
        <f t="shared" si="66"/>
        <v>43371.916666665</v>
      </c>
      <c r="H674" s="60" t="str">
        <f>IF($M674=H$2,MAX(H$4:H673)+1,"")</f>
        <v/>
      </c>
      <c r="I674" s="60" t="str">
        <f>IF($M674=I$2,MAX(I$4:I673)+1,"")</f>
        <v/>
      </c>
      <c r="J674" s="60" t="str">
        <f>IF($M674=J$2,MAX(J$4:J673)+1,"")</f>
        <v/>
      </c>
      <c r="K674" s="60" t="str">
        <f>IF($M674=K$2,MAX(K$4:K673)+1,"")</f>
        <v/>
      </c>
      <c r="L674" s="206"/>
      <c r="M674" s="206"/>
      <c r="N674" s="209"/>
      <c r="O674" s="209"/>
      <c r="P674" s="209"/>
      <c r="Q674" s="209"/>
      <c r="R674" s="209"/>
      <c r="S674" s="209"/>
      <c r="T674" s="209"/>
      <c r="U674" s="150" t="str">
        <f t="shared" si="67"/>
        <v/>
      </c>
      <c r="V674" s="207"/>
      <c r="W674" s="215"/>
    </row>
    <row r="675" spans="1:23">
      <c r="A675" s="195">
        <v>672</v>
      </c>
      <c r="B675" s="8">
        <f t="shared" si="64"/>
        <v>43371</v>
      </c>
      <c r="C675" s="199">
        <f t="shared" si="65"/>
        <v>0.0416666666666667</v>
      </c>
      <c r="D675" s="7" t="str">
        <f t="shared" si="62"/>
        <v>中班</v>
      </c>
      <c r="E675" s="196" t="str">
        <f t="shared" si="63"/>
        <v>乙</v>
      </c>
      <c r="F675" s="196">
        <f>SUMPRODUCT((考核汇总!$A$4:$A$1185=质量日常跟踪表!B675)*(考核汇总!$B$4:$B$1185=质量日常跟踪表!D675),考核汇总!$C$4:$C$1185)</f>
        <v>2</v>
      </c>
      <c r="G675" s="198">
        <f t="shared" si="66"/>
        <v>43371.9583333317</v>
      </c>
      <c r="H675" s="60" t="str">
        <f>IF($M675=H$2,MAX(H$4:H674)+1,"")</f>
        <v/>
      </c>
      <c r="I675" s="60" t="str">
        <f>IF($M675=I$2,MAX(I$4:I674)+1,"")</f>
        <v/>
      </c>
      <c r="J675" s="60" t="str">
        <f>IF($M675=J$2,MAX(J$4:J674)+1,"")</f>
        <v/>
      </c>
      <c r="K675" s="60" t="str">
        <f>IF($M675=K$2,MAX(K$4:K674)+1,"")</f>
        <v/>
      </c>
      <c r="L675" s="206"/>
      <c r="M675" s="206"/>
      <c r="N675" s="209"/>
      <c r="O675" s="209"/>
      <c r="P675" s="209"/>
      <c r="Q675" s="209"/>
      <c r="R675" s="209"/>
      <c r="S675" s="209"/>
      <c r="T675" s="209"/>
      <c r="U675" s="150" t="str">
        <f t="shared" si="67"/>
        <v/>
      </c>
      <c r="V675" s="207"/>
      <c r="W675" s="215"/>
    </row>
    <row r="676" spans="1:23">
      <c r="A676" s="195">
        <v>673</v>
      </c>
      <c r="B676" s="8">
        <f t="shared" si="64"/>
        <v>43372</v>
      </c>
      <c r="C676" s="199">
        <f t="shared" si="65"/>
        <v>0.0416666666666667</v>
      </c>
      <c r="D676" s="7" t="str">
        <f t="shared" si="62"/>
        <v>夜班</v>
      </c>
      <c r="E676" s="196" t="str">
        <f t="shared" si="63"/>
        <v>丁</v>
      </c>
      <c r="F676" s="196">
        <f>SUMPRODUCT((考核汇总!$A$4:$A$1185=质量日常跟踪表!B676)*(考核汇总!$B$4:$B$1185=质量日常跟踪表!D676),考核汇总!$C$4:$C$1185)</f>
        <v>4</v>
      </c>
      <c r="G676" s="198">
        <f t="shared" si="66"/>
        <v>43371.9999999984</v>
      </c>
      <c r="H676" s="60" t="str">
        <f>IF($M676=H$2,MAX(H$4:H675)+1,"")</f>
        <v/>
      </c>
      <c r="I676" s="60" t="str">
        <f>IF($M676=I$2,MAX(I$4:I675)+1,"")</f>
        <v/>
      </c>
      <c r="J676" s="60" t="str">
        <f>IF($M676=J$2,MAX(J$4:J675)+1,"")</f>
        <v/>
      </c>
      <c r="K676" s="60" t="str">
        <f>IF($M676=K$2,MAX(K$4:K675)+1,"")</f>
        <v/>
      </c>
      <c r="L676" s="206"/>
      <c r="M676" s="206"/>
      <c r="N676" s="209"/>
      <c r="O676" s="209"/>
      <c r="P676" s="209"/>
      <c r="Q676" s="209"/>
      <c r="R676" s="209"/>
      <c r="S676" s="209"/>
      <c r="T676" s="209"/>
      <c r="U676" s="150" t="str">
        <f t="shared" si="67"/>
        <v/>
      </c>
      <c r="V676" s="207"/>
      <c r="W676" s="215"/>
    </row>
    <row r="677" spans="1:23">
      <c r="A677" s="195">
        <v>674</v>
      </c>
      <c r="B677" s="8">
        <f t="shared" si="64"/>
        <v>43372</v>
      </c>
      <c r="C677" s="199">
        <f t="shared" si="65"/>
        <v>0.0416666666666667</v>
      </c>
      <c r="D677" s="7" t="str">
        <f t="shared" si="62"/>
        <v>夜班</v>
      </c>
      <c r="E677" s="196" t="str">
        <f t="shared" si="63"/>
        <v>丁</v>
      </c>
      <c r="F677" s="196">
        <f>SUMPRODUCT((考核汇总!$A$4:$A$1185=质量日常跟踪表!B677)*(考核汇总!$B$4:$B$1185=质量日常跟踪表!D677),考核汇总!$C$4:$C$1185)</f>
        <v>4</v>
      </c>
      <c r="G677" s="198">
        <f t="shared" si="66"/>
        <v>43372.041666665</v>
      </c>
      <c r="H677" s="60" t="str">
        <f>IF($M677=H$2,MAX(H$4:H676)+1,"")</f>
        <v/>
      </c>
      <c r="I677" s="60" t="str">
        <f>IF($M677=I$2,MAX(I$4:I676)+1,"")</f>
        <v/>
      </c>
      <c r="J677" s="60" t="str">
        <f>IF($M677=J$2,MAX(J$4:J676)+1,"")</f>
        <v/>
      </c>
      <c r="K677" s="60" t="str">
        <f>IF($M677=K$2,MAX(K$4:K676)+1,"")</f>
        <v/>
      </c>
      <c r="L677" s="206"/>
      <c r="M677" s="206"/>
      <c r="N677" s="209"/>
      <c r="O677" s="209"/>
      <c r="P677" s="209"/>
      <c r="Q677" s="209"/>
      <c r="R677" s="209"/>
      <c r="S677" s="209"/>
      <c r="T677" s="209"/>
      <c r="U677" s="150" t="str">
        <f t="shared" si="67"/>
        <v/>
      </c>
      <c r="V677" s="207"/>
      <c r="W677" s="215"/>
    </row>
    <row r="678" spans="1:23">
      <c r="A678" s="195">
        <v>675</v>
      </c>
      <c r="B678" s="8">
        <f t="shared" si="64"/>
        <v>43372</v>
      </c>
      <c r="C678" s="199">
        <f t="shared" si="65"/>
        <v>0.0416666666666667</v>
      </c>
      <c r="D678" s="7" t="str">
        <f t="shared" si="62"/>
        <v>夜班</v>
      </c>
      <c r="E678" s="196" t="str">
        <f t="shared" si="63"/>
        <v>丁</v>
      </c>
      <c r="F678" s="196">
        <f>SUMPRODUCT((考核汇总!$A$4:$A$1185=质量日常跟踪表!B678)*(考核汇总!$B$4:$B$1185=质量日常跟踪表!D678),考核汇总!$C$4:$C$1185)</f>
        <v>4</v>
      </c>
      <c r="G678" s="198">
        <f t="shared" si="66"/>
        <v>43372.0833333317</v>
      </c>
      <c r="H678" s="60" t="str">
        <f>IF($M678=H$2,MAX(H$4:H677)+1,"")</f>
        <v/>
      </c>
      <c r="I678" s="60" t="str">
        <f>IF($M678=I$2,MAX(I$4:I677)+1,"")</f>
        <v/>
      </c>
      <c r="J678" s="60" t="str">
        <f>IF($M678=J$2,MAX(J$4:J677)+1,"")</f>
        <v/>
      </c>
      <c r="K678" s="60" t="str">
        <f>IF($M678=K$2,MAX(K$4:K677)+1,"")</f>
        <v/>
      </c>
      <c r="L678" s="206"/>
      <c r="M678" s="206"/>
      <c r="N678" s="209"/>
      <c r="O678" s="209"/>
      <c r="P678" s="209"/>
      <c r="Q678" s="209"/>
      <c r="R678" s="209"/>
      <c r="S678" s="209"/>
      <c r="T678" s="209"/>
      <c r="U678" s="150" t="str">
        <f t="shared" si="67"/>
        <v/>
      </c>
      <c r="V678" s="207"/>
      <c r="W678" s="215"/>
    </row>
    <row r="679" spans="1:23">
      <c r="A679" s="195">
        <v>676</v>
      </c>
      <c r="B679" s="8">
        <f t="shared" si="64"/>
        <v>43372</v>
      </c>
      <c r="C679" s="199">
        <f t="shared" si="65"/>
        <v>0.0416666666666667</v>
      </c>
      <c r="D679" s="7" t="str">
        <f t="shared" si="62"/>
        <v>夜班</v>
      </c>
      <c r="E679" s="196" t="str">
        <f t="shared" si="63"/>
        <v>丁</v>
      </c>
      <c r="F679" s="196">
        <f>SUMPRODUCT((考核汇总!$A$4:$A$1185=质量日常跟踪表!B679)*(考核汇总!$B$4:$B$1185=质量日常跟踪表!D679),考核汇总!$C$4:$C$1185)</f>
        <v>4</v>
      </c>
      <c r="G679" s="198">
        <f t="shared" si="66"/>
        <v>43372.1249999984</v>
      </c>
      <c r="H679" s="60" t="str">
        <f>IF($M679=H$2,MAX(H$4:H678)+1,"")</f>
        <v/>
      </c>
      <c r="I679" s="60" t="str">
        <f>IF($M679=I$2,MAX(I$4:I678)+1,"")</f>
        <v/>
      </c>
      <c r="J679" s="60" t="str">
        <f>IF($M679=J$2,MAX(J$4:J678)+1,"")</f>
        <v/>
      </c>
      <c r="K679" s="60" t="str">
        <f>IF($M679=K$2,MAX(K$4:K678)+1,"")</f>
        <v/>
      </c>
      <c r="L679" s="206"/>
      <c r="M679" s="206"/>
      <c r="N679" s="209"/>
      <c r="O679" s="209"/>
      <c r="P679" s="209"/>
      <c r="Q679" s="209"/>
      <c r="R679" s="209"/>
      <c r="S679" s="209"/>
      <c r="T679" s="209"/>
      <c r="U679" s="150" t="str">
        <f t="shared" si="67"/>
        <v/>
      </c>
      <c r="V679" s="207"/>
      <c r="W679" s="215"/>
    </row>
    <row r="680" spans="1:23">
      <c r="A680" s="195">
        <v>677</v>
      </c>
      <c r="B680" s="8">
        <f t="shared" si="64"/>
        <v>43372</v>
      </c>
      <c r="C680" s="199">
        <f t="shared" si="65"/>
        <v>0.0416666666666667</v>
      </c>
      <c r="D680" s="7" t="str">
        <f t="shared" si="62"/>
        <v>夜班</v>
      </c>
      <c r="E680" s="196" t="str">
        <f t="shared" si="63"/>
        <v>丁</v>
      </c>
      <c r="F680" s="196">
        <f>SUMPRODUCT((考核汇总!$A$4:$A$1185=质量日常跟踪表!B680)*(考核汇总!$B$4:$B$1185=质量日常跟踪表!D680),考核汇总!$C$4:$C$1185)</f>
        <v>4</v>
      </c>
      <c r="G680" s="198">
        <f t="shared" si="66"/>
        <v>43372.166666665</v>
      </c>
      <c r="H680" s="60" t="str">
        <f>IF($M680=H$2,MAX(H$4:H679)+1,"")</f>
        <v/>
      </c>
      <c r="I680" s="60" t="str">
        <f>IF($M680=I$2,MAX(I$4:I679)+1,"")</f>
        <v/>
      </c>
      <c r="J680" s="60" t="str">
        <f>IF($M680=J$2,MAX(J$4:J679)+1,"")</f>
        <v/>
      </c>
      <c r="K680" s="60" t="str">
        <f>IF($M680=K$2,MAX(K$4:K679)+1,"")</f>
        <v/>
      </c>
      <c r="L680" s="206"/>
      <c r="M680" s="206"/>
      <c r="N680" s="209"/>
      <c r="O680" s="209"/>
      <c r="P680" s="209"/>
      <c r="Q680" s="209"/>
      <c r="R680" s="209"/>
      <c r="S680" s="209"/>
      <c r="T680" s="209"/>
      <c r="U680" s="150" t="str">
        <f t="shared" si="67"/>
        <v/>
      </c>
      <c r="V680" s="207"/>
      <c r="W680" s="215"/>
    </row>
    <row r="681" spans="1:23">
      <c r="A681" s="195">
        <v>678</v>
      </c>
      <c r="B681" s="8">
        <f t="shared" si="64"/>
        <v>43372</v>
      </c>
      <c r="C681" s="199">
        <f t="shared" si="65"/>
        <v>0.0416666666666667</v>
      </c>
      <c r="D681" s="7" t="str">
        <f t="shared" si="62"/>
        <v>夜班</v>
      </c>
      <c r="E681" s="196" t="str">
        <f t="shared" si="63"/>
        <v>丁</v>
      </c>
      <c r="F681" s="196">
        <f>SUMPRODUCT((考核汇总!$A$4:$A$1185=质量日常跟踪表!B681)*(考核汇总!$B$4:$B$1185=质量日常跟踪表!D681),考核汇总!$C$4:$C$1185)</f>
        <v>4</v>
      </c>
      <c r="G681" s="198">
        <f t="shared" si="66"/>
        <v>43372.2083333317</v>
      </c>
      <c r="H681" s="60" t="str">
        <f>IF($M681=H$2,MAX(H$4:H680)+1,"")</f>
        <v/>
      </c>
      <c r="I681" s="60" t="str">
        <f>IF($M681=I$2,MAX(I$4:I680)+1,"")</f>
        <v/>
      </c>
      <c r="J681" s="60" t="str">
        <f>IF($M681=J$2,MAX(J$4:J680)+1,"")</f>
        <v/>
      </c>
      <c r="K681" s="60" t="str">
        <f>IF($M681=K$2,MAX(K$4:K680)+1,"")</f>
        <v/>
      </c>
      <c r="L681" s="206"/>
      <c r="M681" s="206"/>
      <c r="N681" s="209"/>
      <c r="O681" s="209"/>
      <c r="P681" s="209"/>
      <c r="Q681" s="209"/>
      <c r="R681" s="209"/>
      <c r="S681" s="209"/>
      <c r="T681" s="209"/>
      <c r="U681" s="150" t="str">
        <f t="shared" si="67"/>
        <v/>
      </c>
      <c r="V681" s="207"/>
      <c r="W681" s="215"/>
    </row>
    <row r="682" spans="1:23">
      <c r="A682" s="195">
        <v>679</v>
      </c>
      <c r="B682" s="8">
        <f t="shared" si="64"/>
        <v>43372</v>
      </c>
      <c r="C682" s="199">
        <f t="shared" si="65"/>
        <v>0.0416666666666667</v>
      </c>
      <c r="D682" s="7" t="str">
        <f t="shared" si="62"/>
        <v>夜班</v>
      </c>
      <c r="E682" s="196" t="str">
        <f t="shared" si="63"/>
        <v>丁</v>
      </c>
      <c r="F682" s="196">
        <f>SUMPRODUCT((考核汇总!$A$4:$A$1185=质量日常跟踪表!B682)*(考核汇总!$B$4:$B$1185=质量日常跟踪表!D682),考核汇总!$C$4:$C$1185)</f>
        <v>4</v>
      </c>
      <c r="G682" s="198">
        <f t="shared" si="66"/>
        <v>43372.2499999984</v>
      </c>
      <c r="H682" s="60" t="str">
        <f>IF($M682=H$2,MAX(H$4:H681)+1,"")</f>
        <v/>
      </c>
      <c r="I682" s="60" t="str">
        <f>IF($M682=I$2,MAX(I$4:I681)+1,"")</f>
        <v/>
      </c>
      <c r="J682" s="60" t="str">
        <f>IF($M682=J$2,MAX(J$4:J681)+1,"")</f>
        <v/>
      </c>
      <c r="K682" s="60" t="str">
        <f>IF($M682=K$2,MAX(K$4:K681)+1,"")</f>
        <v/>
      </c>
      <c r="L682" s="206"/>
      <c r="M682" s="206"/>
      <c r="N682" s="209"/>
      <c r="O682" s="209"/>
      <c r="P682" s="209"/>
      <c r="Q682" s="209"/>
      <c r="R682" s="209"/>
      <c r="S682" s="209"/>
      <c r="T682" s="209"/>
      <c r="U682" s="150" t="str">
        <f t="shared" si="67"/>
        <v/>
      </c>
      <c r="V682" s="207"/>
      <c r="W682" s="215"/>
    </row>
    <row r="683" spans="1:23">
      <c r="A683" s="195">
        <v>680</v>
      </c>
      <c r="B683" s="8">
        <f t="shared" si="64"/>
        <v>43372</v>
      </c>
      <c r="C683" s="199">
        <f t="shared" si="65"/>
        <v>0.0416666666666667</v>
      </c>
      <c r="D683" s="7" t="str">
        <f t="shared" si="62"/>
        <v>夜班</v>
      </c>
      <c r="E683" s="196" t="str">
        <f t="shared" si="63"/>
        <v>丁</v>
      </c>
      <c r="F683" s="196">
        <f>SUMPRODUCT((考核汇总!$A$4:$A$1185=质量日常跟踪表!B683)*(考核汇总!$B$4:$B$1185=质量日常跟踪表!D683),考核汇总!$C$4:$C$1185)</f>
        <v>4</v>
      </c>
      <c r="G683" s="198">
        <f t="shared" si="66"/>
        <v>43372.291666665</v>
      </c>
      <c r="H683" s="60" t="str">
        <f>IF($M683=H$2,MAX(H$4:H682)+1,"")</f>
        <v/>
      </c>
      <c r="I683" s="60" t="str">
        <f>IF($M683=I$2,MAX(I$4:I682)+1,"")</f>
        <v/>
      </c>
      <c r="J683" s="60" t="str">
        <f>IF($M683=J$2,MAX(J$4:J682)+1,"")</f>
        <v/>
      </c>
      <c r="K683" s="60" t="str">
        <f>IF($M683=K$2,MAX(K$4:K682)+1,"")</f>
        <v/>
      </c>
      <c r="L683" s="206"/>
      <c r="M683" s="206"/>
      <c r="N683" s="209"/>
      <c r="O683" s="209"/>
      <c r="P683" s="209"/>
      <c r="Q683" s="209"/>
      <c r="R683" s="209"/>
      <c r="S683" s="209"/>
      <c r="T683" s="209"/>
      <c r="U683" s="150" t="str">
        <f t="shared" si="67"/>
        <v/>
      </c>
      <c r="V683" s="207"/>
      <c r="W683" s="215"/>
    </row>
    <row r="684" spans="1:23">
      <c r="A684" s="195">
        <v>681</v>
      </c>
      <c r="B684" s="8">
        <f t="shared" si="64"/>
        <v>43372</v>
      </c>
      <c r="C684" s="199">
        <f t="shared" si="65"/>
        <v>0.0416666666666667</v>
      </c>
      <c r="D684" s="7" t="str">
        <f t="shared" si="62"/>
        <v>白班</v>
      </c>
      <c r="E684" s="196" t="str">
        <f t="shared" si="63"/>
        <v>甲</v>
      </c>
      <c r="F684" s="196">
        <f>SUMPRODUCT((考核汇总!$A$4:$A$1185=质量日常跟踪表!B684)*(考核汇总!$B$4:$B$1185=质量日常跟踪表!D684),考核汇总!$C$4:$C$1185)</f>
        <v>1</v>
      </c>
      <c r="G684" s="198">
        <f t="shared" si="66"/>
        <v>43372.3333333317</v>
      </c>
      <c r="H684" s="60" t="str">
        <f>IF($M684=H$2,MAX(H$4:H683)+1,"")</f>
        <v/>
      </c>
      <c r="I684" s="60" t="str">
        <f>IF($M684=I$2,MAX(I$4:I683)+1,"")</f>
        <v/>
      </c>
      <c r="J684" s="60" t="str">
        <f>IF($M684=J$2,MAX(J$4:J683)+1,"")</f>
        <v/>
      </c>
      <c r="K684" s="60" t="str">
        <f>IF($M684=K$2,MAX(K$4:K683)+1,"")</f>
        <v/>
      </c>
      <c r="L684" s="206"/>
      <c r="M684" s="206"/>
      <c r="N684" s="209"/>
      <c r="O684" s="209"/>
      <c r="P684" s="209"/>
      <c r="Q684" s="209"/>
      <c r="R684" s="209"/>
      <c r="S684" s="209"/>
      <c r="T684" s="209"/>
      <c r="U684" s="150" t="str">
        <f t="shared" si="67"/>
        <v/>
      </c>
      <c r="V684" s="207"/>
      <c r="W684" s="215"/>
    </row>
    <row r="685" spans="1:23">
      <c r="A685" s="195">
        <v>682</v>
      </c>
      <c r="B685" s="8">
        <f t="shared" si="64"/>
        <v>43372</v>
      </c>
      <c r="C685" s="199">
        <f t="shared" si="65"/>
        <v>0.0416666666666667</v>
      </c>
      <c r="D685" s="7" t="str">
        <f t="shared" si="62"/>
        <v>白班</v>
      </c>
      <c r="E685" s="196" t="str">
        <f t="shared" si="63"/>
        <v>甲</v>
      </c>
      <c r="F685" s="196">
        <f>SUMPRODUCT((考核汇总!$A$4:$A$1185=质量日常跟踪表!B685)*(考核汇总!$B$4:$B$1185=质量日常跟踪表!D685),考核汇总!$C$4:$C$1185)</f>
        <v>1</v>
      </c>
      <c r="G685" s="198">
        <f t="shared" si="66"/>
        <v>43372.3749999983</v>
      </c>
      <c r="H685" s="60" t="str">
        <f>IF($M685=H$2,MAX(H$4:H684)+1,"")</f>
        <v/>
      </c>
      <c r="I685" s="60" t="str">
        <f>IF($M685=I$2,MAX(I$4:I684)+1,"")</f>
        <v/>
      </c>
      <c r="J685" s="60" t="str">
        <f>IF($M685=J$2,MAX(J$4:J684)+1,"")</f>
        <v/>
      </c>
      <c r="K685" s="60" t="str">
        <f>IF($M685=K$2,MAX(K$4:K684)+1,"")</f>
        <v/>
      </c>
      <c r="L685" s="206"/>
      <c r="M685" s="206"/>
      <c r="N685" s="209"/>
      <c r="O685" s="209"/>
      <c r="P685" s="209"/>
      <c r="Q685" s="209"/>
      <c r="R685" s="209"/>
      <c r="S685" s="209"/>
      <c r="T685" s="209"/>
      <c r="U685" s="150" t="str">
        <f t="shared" si="67"/>
        <v/>
      </c>
      <c r="V685" s="207"/>
      <c r="W685" s="215"/>
    </row>
    <row r="686" spans="1:23">
      <c r="A686" s="195">
        <v>683</v>
      </c>
      <c r="B686" s="8">
        <f t="shared" si="64"/>
        <v>43372</v>
      </c>
      <c r="C686" s="199">
        <f t="shared" si="65"/>
        <v>0.0416666666666667</v>
      </c>
      <c r="D686" s="7" t="str">
        <f t="shared" si="62"/>
        <v>白班</v>
      </c>
      <c r="E686" s="196" t="str">
        <f t="shared" si="63"/>
        <v>甲</v>
      </c>
      <c r="F686" s="196">
        <f>SUMPRODUCT((考核汇总!$A$4:$A$1185=质量日常跟踪表!B686)*(考核汇总!$B$4:$B$1185=质量日常跟踪表!D686),考核汇总!$C$4:$C$1185)</f>
        <v>1</v>
      </c>
      <c r="G686" s="198">
        <f t="shared" si="66"/>
        <v>43372.416666665</v>
      </c>
      <c r="H686" s="60" t="str">
        <f>IF($M686=H$2,MAX(H$4:H685)+1,"")</f>
        <v/>
      </c>
      <c r="I686" s="60" t="str">
        <f>IF($M686=I$2,MAX(I$4:I685)+1,"")</f>
        <v/>
      </c>
      <c r="J686" s="60" t="str">
        <f>IF($M686=J$2,MAX(J$4:J685)+1,"")</f>
        <v/>
      </c>
      <c r="K686" s="60" t="str">
        <f>IF($M686=K$2,MAX(K$4:K685)+1,"")</f>
        <v/>
      </c>
      <c r="L686" s="206"/>
      <c r="M686" s="206"/>
      <c r="N686" s="209"/>
      <c r="O686" s="209"/>
      <c r="P686" s="209"/>
      <c r="Q686" s="209"/>
      <c r="R686" s="209"/>
      <c r="S686" s="209"/>
      <c r="T686" s="209"/>
      <c r="U686" s="150" t="str">
        <f t="shared" si="67"/>
        <v/>
      </c>
      <c r="V686" s="207"/>
      <c r="W686" s="215"/>
    </row>
    <row r="687" spans="1:23">
      <c r="A687" s="195">
        <v>684</v>
      </c>
      <c r="B687" s="8">
        <f t="shared" si="64"/>
        <v>43372</v>
      </c>
      <c r="C687" s="199">
        <f t="shared" si="65"/>
        <v>0.0416666666666667</v>
      </c>
      <c r="D687" s="7" t="str">
        <f t="shared" si="62"/>
        <v>白班</v>
      </c>
      <c r="E687" s="196" t="str">
        <f t="shared" si="63"/>
        <v>甲</v>
      </c>
      <c r="F687" s="196">
        <f>SUMPRODUCT((考核汇总!$A$4:$A$1185=质量日常跟踪表!B687)*(考核汇总!$B$4:$B$1185=质量日常跟踪表!D687),考核汇总!$C$4:$C$1185)</f>
        <v>1</v>
      </c>
      <c r="G687" s="198">
        <f t="shared" si="66"/>
        <v>43372.4583333317</v>
      </c>
      <c r="H687" s="60" t="str">
        <f>IF($M687=H$2,MAX(H$4:H686)+1,"")</f>
        <v/>
      </c>
      <c r="I687" s="60" t="str">
        <f>IF($M687=I$2,MAX(I$4:I686)+1,"")</f>
        <v/>
      </c>
      <c r="J687" s="60" t="str">
        <f>IF($M687=J$2,MAX(J$4:J686)+1,"")</f>
        <v/>
      </c>
      <c r="K687" s="60" t="str">
        <f>IF($M687=K$2,MAX(K$4:K686)+1,"")</f>
        <v/>
      </c>
      <c r="L687" s="206"/>
      <c r="M687" s="206"/>
      <c r="N687" s="209"/>
      <c r="O687" s="209"/>
      <c r="P687" s="209"/>
      <c r="Q687" s="209"/>
      <c r="R687" s="209"/>
      <c r="S687" s="209"/>
      <c r="T687" s="209"/>
      <c r="U687" s="150" t="str">
        <f t="shared" si="67"/>
        <v/>
      </c>
      <c r="V687" s="207"/>
      <c r="W687" s="215"/>
    </row>
    <row r="688" spans="1:23">
      <c r="A688" s="195">
        <v>685</v>
      </c>
      <c r="B688" s="8">
        <f t="shared" si="64"/>
        <v>43372</v>
      </c>
      <c r="C688" s="199">
        <f t="shared" si="65"/>
        <v>0.0416666666666667</v>
      </c>
      <c r="D688" s="7" t="str">
        <f t="shared" si="62"/>
        <v>白班</v>
      </c>
      <c r="E688" s="196" t="str">
        <f t="shared" si="63"/>
        <v>甲</v>
      </c>
      <c r="F688" s="196">
        <f>SUMPRODUCT((考核汇总!$A$4:$A$1185=质量日常跟踪表!B688)*(考核汇总!$B$4:$B$1185=质量日常跟踪表!D688),考核汇总!$C$4:$C$1185)</f>
        <v>1</v>
      </c>
      <c r="G688" s="198">
        <f t="shared" si="66"/>
        <v>43372.4999999983</v>
      </c>
      <c r="H688" s="60" t="str">
        <f>IF($M688=H$2,MAX(H$4:H687)+1,"")</f>
        <v/>
      </c>
      <c r="I688" s="60" t="str">
        <f>IF($M688=I$2,MAX(I$4:I687)+1,"")</f>
        <v/>
      </c>
      <c r="J688" s="60" t="str">
        <f>IF($M688=J$2,MAX(J$4:J687)+1,"")</f>
        <v/>
      </c>
      <c r="K688" s="60" t="str">
        <f>IF($M688=K$2,MAX(K$4:K687)+1,"")</f>
        <v/>
      </c>
      <c r="L688" s="206"/>
      <c r="M688" s="206"/>
      <c r="N688" s="209"/>
      <c r="O688" s="209"/>
      <c r="P688" s="209"/>
      <c r="Q688" s="209"/>
      <c r="R688" s="209"/>
      <c r="S688" s="209"/>
      <c r="T688" s="209"/>
      <c r="U688" s="150" t="str">
        <f t="shared" si="67"/>
        <v/>
      </c>
      <c r="V688" s="207"/>
      <c r="W688" s="215"/>
    </row>
    <row r="689" spans="1:23">
      <c r="A689" s="195">
        <v>686</v>
      </c>
      <c r="B689" s="8">
        <f t="shared" si="64"/>
        <v>43372</v>
      </c>
      <c r="C689" s="199">
        <f t="shared" si="65"/>
        <v>0.0416666666666667</v>
      </c>
      <c r="D689" s="7" t="str">
        <f t="shared" si="62"/>
        <v>白班</v>
      </c>
      <c r="E689" s="196" t="str">
        <f t="shared" si="63"/>
        <v>甲</v>
      </c>
      <c r="F689" s="196">
        <f>SUMPRODUCT((考核汇总!$A$4:$A$1185=质量日常跟踪表!B689)*(考核汇总!$B$4:$B$1185=质量日常跟踪表!D689),考核汇总!$C$4:$C$1185)</f>
        <v>1</v>
      </c>
      <c r="G689" s="198">
        <f t="shared" si="66"/>
        <v>43372.541666665</v>
      </c>
      <c r="H689" s="60" t="str">
        <f>IF($M689=H$2,MAX(H$4:H688)+1,"")</f>
        <v/>
      </c>
      <c r="I689" s="60" t="str">
        <f>IF($M689=I$2,MAX(I$4:I688)+1,"")</f>
        <v/>
      </c>
      <c r="J689" s="60" t="str">
        <f>IF($M689=J$2,MAX(J$4:J688)+1,"")</f>
        <v/>
      </c>
      <c r="K689" s="60" t="str">
        <f>IF($M689=K$2,MAX(K$4:K688)+1,"")</f>
        <v/>
      </c>
      <c r="L689" s="206"/>
      <c r="M689" s="206"/>
      <c r="N689" s="209"/>
      <c r="O689" s="209"/>
      <c r="P689" s="209"/>
      <c r="Q689" s="209"/>
      <c r="R689" s="209"/>
      <c r="S689" s="209"/>
      <c r="T689" s="209"/>
      <c r="U689" s="150" t="str">
        <f t="shared" si="67"/>
        <v/>
      </c>
      <c r="V689" s="207"/>
      <c r="W689" s="215"/>
    </row>
    <row r="690" spans="1:23">
      <c r="A690" s="195">
        <v>687</v>
      </c>
      <c r="B690" s="8">
        <f t="shared" si="64"/>
        <v>43372</v>
      </c>
      <c r="C690" s="199">
        <f t="shared" si="65"/>
        <v>0.0416666666666667</v>
      </c>
      <c r="D690" s="7" t="str">
        <f t="shared" si="62"/>
        <v>白班</v>
      </c>
      <c r="E690" s="196" t="str">
        <f t="shared" si="63"/>
        <v>甲</v>
      </c>
      <c r="F690" s="196">
        <f>SUMPRODUCT((考核汇总!$A$4:$A$1185=质量日常跟踪表!B690)*(考核汇总!$B$4:$B$1185=质量日常跟踪表!D690),考核汇总!$C$4:$C$1185)</f>
        <v>1</v>
      </c>
      <c r="G690" s="198">
        <f t="shared" si="66"/>
        <v>43372.5833333317</v>
      </c>
      <c r="H690" s="60" t="str">
        <f>IF($M690=H$2,MAX(H$4:H689)+1,"")</f>
        <v/>
      </c>
      <c r="I690" s="60" t="str">
        <f>IF($M690=I$2,MAX(I$4:I689)+1,"")</f>
        <v/>
      </c>
      <c r="J690" s="60" t="str">
        <f>IF($M690=J$2,MAX(J$4:J689)+1,"")</f>
        <v/>
      </c>
      <c r="K690" s="60" t="str">
        <f>IF($M690=K$2,MAX(K$4:K689)+1,"")</f>
        <v/>
      </c>
      <c r="L690" s="206"/>
      <c r="M690" s="206"/>
      <c r="N690" s="209"/>
      <c r="O690" s="209"/>
      <c r="P690" s="209"/>
      <c r="Q690" s="209"/>
      <c r="R690" s="209"/>
      <c r="S690" s="209"/>
      <c r="T690" s="209"/>
      <c r="U690" s="150" t="str">
        <f t="shared" si="67"/>
        <v/>
      </c>
      <c r="V690" s="207"/>
      <c r="W690" s="215"/>
    </row>
    <row r="691" spans="1:23">
      <c r="A691" s="195">
        <v>688</v>
      </c>
      <c r="B691" s="8">
        <f t="shared" si="64"/>
        <v>43372</v>
      </c>
      <c r="C691" s="199">
        <f t="shared" si="65"/>
        <v>0.0416666666666667</v>
      </c>
      <c r="D691" s="7" t="str">
        <f t="shared" si="62"/>
        <v>白班</v>
      </c>
      <c r="E691" s="196" t="str">
        <f t="shared" si="63"/>
        <v>甲</v>
      </c>
      <c r="F691" s="196">
        <f>SUMPRODUCT((考核汇总!$A$4:$A$1185=质量日常跟踪表!B691)*(考核汇总!$B$4:$B$1185=质量日常跟踪表!D691),考核汇总!$C$4:$C$1185)</f>
        <v>1</v>
      </c>
      <c r="G691" s="198">
        <f t="shared" si="66"/>
        <v>43372.6249999983</v>
      </c>
      <c r="H691" s="60" t="str">
        <f>IF($M691=H$2,MAX(H$4:H690)+1,"")</f>
        <v/>
      </c>
      <c r="I691" s="60" t="str">
        <f>IF($M691=I$2,MAX(I$4:I690)+1,"")</f>
        <v/>
      </c>
      <c r="J691" s="60" t="str">
        <f>IF($M691=J$2,MAX(J$4:J690)+1,"")</f>
        <v/>
      </c>
      <c r="K691" s="60" t="str">
        <f>IF($M691=K$2,MAX(K$4:K690)+1,"")</f>
        <v/>
      </c>
      <c r="L691" s="206"/>
      <c r="M691" s="206"/>
      <c r="N691" s="209"/>
      <c r="O691" s="209"/>
      <c r="P691" s="209"/>
      <c r="Q691" s="209"/>
      <c r="R691" s="209"/>
      <c r="S691" s="209"/>
      <c r="T691" s="209"/>
      <c r="U691" s="150" t="str">
        <f t="shared" si="67"/>
        <v/>
      </c>
      <c r="V691" s="207"/>
      <c r="W691" s="215"/>
    </row>
    <row r="692" spans="1:23">
      <c r="A692" s="195">
        <v>689</v>
      </c>
      <c r="B692" s="8">
        <f t="shared" si="64"/>
        <v>43372</v>
      </c>
      <c r="C692" s="199">
        <f t="shared" si="65"/>
        <v>0.0416666666666667</v>
      </c>
      <c r="D692" s="7" t="str">
        <f t="shared" si="62"/>
        <v>中班</v>
      </c>
      <c r="E692" s="196" t="str">
        <f t="shared" si="63"/>
        <v>乙</v>
      </c>
      <c r="F692" s="196">
        <f>SUMPRODUCT((考核汇总!$A$4:$A$1185=质量日常跟踪表!B692)*(考核汇总!$B$4:$B$1185=质量日常跟踪表!D692),考核汇总!$C$4:$C$1185)</f>
        <v>2</v>
      </c>
      <c r="G692" s="198">
        <f t="shared" si="66"/>
        <v>43372.666666665</v>
      </c>
      <c r="H692" s="60" t="str">
        <f>IF($M692=H$2,MAX(H$4:H691)+1,"")</f>
        <v/>
      </c>
      <c r="I692" s="60" t="str">
        <f>IF($M692=I$2,MAX(I$4:I691)+1,"")</f>
        <v/>
      </c>
      <c r="J692" s="60" t="str">
        <f>IF($M692=J$2,MAX(J$4:J691)+1,"")</f>
        <v/>
      </c>
      <c r="K692" s="60" t="str">
        <f>IF($M692=K$2,MAX(K$4:K691)+1,"")</f>
        <v/>
      </c>
      <c r="L692" s="206"/>
      <c r="M692" s="206"/>
      <c r="N692" s="209"/>
      <c r="O692" s="209"/>
      <c r="P692" s="209"/>
      <c r="Q692" s="209"/>
      <c r="R692" s="209"/>
      <c r="S692" s="209"/>
      <c r="T692" s="209"/>
      <c r="U692" s="150" t="str">
        <f t="shared" si="67"/>
        <v/>
      </c>
      <c r="V692" s="207"/>
      <c r="W692" s="215"/>
    </row>
    <row r="693" spans="1:23">
      <c r="A693" s="195">
        <v>690</v>
      </c>
      <c r="B693" s="8">
        <f t="shared" si="64"/>
        <v>43372</v>
      </c>
      <c r="C693" s="199">
        <f t="shared" si="65"/>
        <v>0.0416666666666667</v>
      </c>
      <c r="D693" s="7" t="str">
        <f t="shared" si="62"/>
        <v>中班</v>
      </c>
      <c r="E693" s="196" t="str">
        <f t="shared" si="63"/>
        <v>乙</v>
      </c>
      <c r="F693" s="196">
        <f>SUMPRODUCT((考核汇总!$A$4:$A$1185=质量日常跟踪表!B693)*(考核汇总!$B$4:$B$1185=质量日常跟踪表!D693),考核汇总!$C$4:$C$1185)</f>
        <v>2</v>
      </c>
      <c r="G693" s="198">
        <f t="shared" si="66"/>
        <v>43372.7083333317</v>
      </c>
      <c r="H693" s="60" t="str">
        <f>IF($M693=H$2,MAX(H$4:H692)+1,"")</f>
        <v/>
      </c>
      <c r="I693" s="60" t="str">
        <f>IF($M693=I$2,MAX(I$4:I692)+1,"")</f>
        <v/>
      </c>
      <c r="J693" s="60" t="str">
        <f>IF($M693=J$2,MAX(J$4:J692)+1,"")</f>
        <v/>
      </c>
      <c r="K693" s="60" t="str">
        <f>IF($M693=K$2,MAX(K$4:K692)+1,"")</f>
        <v/>
      </c>
      <c r="L693" s="206"/>
      <c r="M693" s="206"/>
      <c r="N693" s="209"/>
      <c r="O693" s="209"/>
      <c r="P693" s="209"/>
      <c r="Q693" s="209"/>
      <c r="R693" s="209"/>
      <c r="S693" s="209"/>
      <c r="T693" s="209"/>
      <c r="U693" s="150" t="str">
        <f t="shared" si="67"/>
        <v/>
      </c>
      <c r="V693" s="207"/>
      <c r="W693" s="215"/>
    </row>
    <row r="694" spans="1:23">
      <c r="A694" s="195">
        <v>691</v>
      </c>
      <c r="B694" s="8">
        <f t="shared" si="64"/>
        <v>43372</v>
      </c>
      <c r="C694" s="199">
        <f t="shared" si="65"/>
        <v>0.0416666666666667</v>
      </c>
      <c r="D694" s="7" t="str">
        <f t="shared" si="62"/>
        <v>中班</v>
      </c>
      <c r="E694" s="196" t="str">
        <f t="shared" si="63"/>
        <v>乙</v>
      </c>
      <c r="F694" s="196">
        <f>SUMPRODUCT((考核汇总!$A$4:$A$1185=质量日常跟踪表!B694)*(考核汇总!$B$4:$B$1185=质量日常跟踪表!D694),考核汇总!$C$4:$C$1185)</f>
        <v>2</v>
      </c>
      <c r="G694" s="198">
        <f t="shared" si="66"/>
        <v>43372.7499999983</v>
      </c>
      <c r="H694" s="60" t="str">
        <f>IF($M694=H$2,MAX(H$4:H693)+1,"")</f>
        <v/>
      </c>
      <c r="I694" s="60" t="str">
        <f>IF($M694=I$2,MAX(I$4:I693)+1,"")</f>
        <v/>
      </c>
      <c r="J694" s="60" t="str">
        <f>IF($M694=J$2,MAX(J$4:J693)+1,"")</f>
        <v/>
      </c>
      <c r="K694" s="60" t="str">
        <f>IF($M694=K$2,MAX(K$4:K693)+1,"")</f>
        <v/>
      </c>
      <c r="L694" s="206"/>
      <c r="M694" s="206"/>
      <c r="N694" s="209"/>
      <c r="O694" s="209"/>
      <c r="P694" s="209"/>
      <c r="Q694" s="209"/>
      <c r="R694" s="209"/>
      <c r="S694" s="209"/>
      <c r="T694" s="209"/>
      <c r="U694" s="150" t="str">
        <f t="shared" si="67"/>
        <v/>
      </c>
      <c r="V694" s="207"/>
      <c r="W694" s="215"/>
    </row>
    <row r="695" spans="1:23">
      <c r="A695" s="195">
        <v>692</v>
      </c>
      <c r="B695" s="8">
        <f t="shared" si="64"/>
        <v>43372</v>
      </c>
      <c r="C695" s="199">
        <f t="shared" si="65"/>
        <v>0.0416666666666667</v>
      </c>
      <c r="D695" s="7" t="str">
        <f t="shared" si="62"/>
        <v>中班</v>
      </c>
      <c r="E695" s="196" t="str">
        <f t="shared" si="63"/>
        <v>乙</v>
      </c>
      <c r="F695" s="196">
        <f>SUMPRODUCT((考核汇总!$A$4:$A$1185=质量日常跟踪表!B695)*(考核汇总!$B$4:$B$1185=质量日常跟踪表!D695),考核汇总!$C$4:$C$1185)</f>
        <v>2</v>
      </c>
      <c r="G695" s="198">
        <f t="shared" si="66"/>
        <v>43372.791666665</v>
      </c>
      <c r="H695" s="60" t="str">
        <f>IF($M695=H$2,MAX(H$4:H694)+1,"")</f>
        <v/>
      </c>
      <c r="I695" s="60" t="str">
        <f>IF($M695=I$2,MAX(I$4:I694)+1,"")</f>
        <v/>
      </c>
      <c r="J695" s="60" t="str">
        <f>IF($M695=J$2,MAX(J$4:J694)+1,"")</f>
        <v/>
      </c>
      <c r="K695" s="60" t="str">
        <f>IF($M695=K$2,MAX(K$4:K694)+1,"")</f>
        <v/>
      </c>
      <c r="L695" s="206"/>
      <c r="M695" s="206"/>
      <c r="N695" s="209"/>
      <c r="O695" s="209"/>
      <c r="P695" s="209"/>
      <c r="Q695" s="209"/>
      <c r="R695" s="209"/>
      <c r="S695" s="209"/>
      <c r="T695" s="209"/>
      <c r="U695" s="150" t="str">
        <f t="shared" si="67"/>
        <v/>
      </c>
      <c r="V695" s="207"/>
      <c r="W695" s="215"/>
    </row>
    <row r="696" spans="1:23">
      <c r="A696" s="195">
        <v>693</v>
      </c>
      <c r="B696" s="8">
        <f t="shared" si="64"/>
        <v>43372</v>
      </c>
      <c r="C696" s="199">
        <f t="shared" si="65"/>
        <v>0.0416666666666667</v>
      </c>
      <c r="D696" s="7" t="str">
        <f t="shared" si="62"/>
        <v>中班</v>
      </c>
      <c r="E696" s="196" t="str">
        <f t="shared" si="63"/>
        <v>乙</v>
      </c>
      <c r="F696" s="196">
        <f>SUMPRODUCT((考核汇总!$A$4:$A$1185=质量日常跟踪表!B696)*(考核汇总!$B$4:$B$1185=质量日常跟踪表!D696),考核汇总!$C$4:$C$1185)</f>
        <v>2</v>
      </c>
      <c r="G696" s="198">
        <f t="shared" si="66"/>
        <v>43372.8333333317</v>
      </c>
      <c r="H696" s="60" t="str">
        <f>IF($M696=H$2,MAX(H$4:H695)+1,"")</f>
        <v/>
      </c>
      <c r="I696" s="60" t="str">
        <f>IF($M696=I$2,MAX(I$4:I695)+1,"")</f>
        <v/>
      </c>
      <c r="J696" s="60" t="str">
        <f>IF($M696=J$2,MAX(J$4:J695)+1,"")</f>
        <v/>
      </c>
      <c r="K696" s="60" t="str">
        <f>IF($M696=K$2,MAX(K$4:K695)+1,"")</f>
        <v/>
      </c>
      <c r="L696" s="206"/>
      <c r="M696" s="206"/>
      <c r="N696" s="209"/>
      <c r="O696" s="209"/>
      <c r="P696" s="209"/>
      <c r="Q696" s="209"/>
      <c r="R696" s="209"/>
      <c r="S696" s="209"/>
      <c r="T696" s="209"/>
      <c r="U696" s="150" t="str">
        <f t="shared" si="67"/>
        <v/>
      </c>
      <c r="V696" s="207"/>
      <c r="W696" s="215"/>
    </row>
    <row r="697" spans="1:23">
      <c r="A697" s="195">
        <v>694</v>
      </c>
      <c r="B697" s="8">
        <f t="shared" si="64"/>
        <v>43372</v>
      </c>
      <c r="C697" s="199">
        <f t="shared" si="65"/>
        <v>0.0416666666666667</v>
      </c>
      <c r="D697" s="7" t="str">
        <f t="shared" si="62"/>
        <v>中班</v>
      </c>
      <c r="E697" s="196" t="str">
        <f t="shared" si="63"/>
        <v>乙</v>
      </c>
      <c r="F697" s="196">
        <f>SUMPRODUCT((考核汇总!$A$4:$A$1185=质量日常跟踪表!B697)*(考核汇总!$B$4:$B$1185=质量日常跟踪表!D697),考核汇总!$C$4:$C$1185)</f>
        <v>2</v>
      </c>
      <c r="G697" s="198">
        <f t="shared" si="66"/>
        <v>43372.8749999983</v>
      </c>
      <c r="H697" s="60" t="str">
        <f>IF($M697=H$2,MAX(H$4:H696)+1,"")</f>
        <v/>
      </c>
      <c r="I697" s="60" t="str">
        <f>IF($M697=I$2,MAX(I$4:I696)+1,"")</f>
        <v/>
      </c>
      <c r="J697" s="60" t="str">
        <f>IF($M697=J$2,MAX(J$4:J696)+1,"")</f>
        <v/>
      </c>
      <c r="K697" s="60" t="str">
        <f>IF($M697=K$2,MAX(K$4:K696)+1,"")</f>
        <v/>
      </c>
      <c r="L697" s="206"/>
      <c r="M697" s="206"/>
      <c r="N697" s="209"/>
      <c r="O697" s="209"/>
      <c r="P697" s="209"/>
      <c r="Q697" s="209"/>
      <c r="R697" s="209"/>
      <c r="S697" s="209"/>
      <c r="T697" s="209"/>
      <c r="U697" s="150" t="str">
        <f t="shared" si="67"/>
        <v/>
      </c>
      <c r="V697" s="207"/>
      <c r="W697" s="215"/>
    </row>
    <row r="698" spans="1:23">
      <c r="A698" s="195">
        <v>695</v>
      </c>
      <c r="B698" s="8">
        <f t="shared" si="64"/>
        <v>43372</v>
      </c>
      <c r="C698" s="199">
        <f t="shared" si="65"/>
        <v>0.0416666666666667</v>
      </c>
      <c r="D698" s="7" t="str">
        <f t="shared" si="62"/>
        <v>中班</v>
      </c>
      <c r="E698" s="196" t="str">
        <f t="shared" si="63"/>
        <v>乙</v>
      </c>
      <c r="F698" s="196">
        <f>SUMPRODUCT((考核汇总!$A$4:$A$1185=质量日常跟踪表!B698)*(考核汇总!$B$4:$B$1185=质量日常跟踪表!D698),考核汇总!$C$4:$C$1185)</f>
        <v>2</v>
      </c>
      <c r="G698" s="198">
        <f t="shared" si="66"/>
        <v>43372.916666665</v>
      </c>
      <c r="H698" s="60" t="str">
        <f>IF($M698=H$2,MAX(H$4:H697)+1,"")</f>
        <v/>
      </c>
      <c r="I698" s="60" t="str">
        <f>IF($M698=I$2,MAX(I$4:I697)+1,"")</f>
        <v/>
      </c>
      <c r="J698" s="60" t="str">
        <f>IF($M698=J$2,MAX(J$4:J697)+1,"")</f>
        <v/>
      </c>
      <c r="K698" s="60" t="str">
        <f>IF($M698=K$2,MAX(K$4:K697)+1,"")</f>
        <v/>
      </c>
      <c r="L698" s="206"/>
      <c r="M698" s="206"/>
      <c r="N698" s="209"/>
      <c r="O698" s="209"/>
      <c r="P698" s="209"/>
      <c r="Q698" s="209"/>
      <c r="R698" s="209"/>
      <c r="S698" s="209"/>
      <c r="T698" s="209"/>
      <c r="U698" s="150" t="str">
        <f t="shared" si="67"/>
        <v/>
      </c>
      <c r="V698" s="207"/>
      <c r="W698" s="215"/>
    </row>
    <row r="699" spans="1:23">
      <c r="A699" s="195">
        <v>696</v>
      </c>
      <c r="B699" s="8">
        <f t="shared" si="64"/>
        <v>43372</v>
      </c>
      <c r="C699" s="199">
        <f t="shared" si="65"/>
        <v>0.0416666666666667</v>
      </c>
      <c r="D699" s="7" t="str">
        <f t="shared" si="62"/>
        <v>中班</v>
      </c>
      <c r="E699" s="196" t="str">
        <f t="shared" si="63"/>
        <v>乙</v>
      </c>
      <c r="F699" s="196">
        <f>SUMPRODUCT((考核汇总!$A$4:$A$1185=质量日常跟踪表!B699)*(考核汇总!$B$4:$B$1185=质量日常跟踪表!D699),考核汇总!$C$4:$C$1185)</f>
        <v>2</v>
      </c>
      <c r="G699" s="198">
        <f t="shared" si="66"/>
        <v>43372.9583333316</v>
      </c>
      <c r="H699" s="60" t="str">
        <f>IF($M699=H$2,MAX(H$4:H698)+1,"")</f>
        <v/>
      </c>
      <c r="I699" s="60" t="str">
        <f>IF($M699=I$2,MAX(I$4:I698)+1,"")</f>
        <v/>
      </c>
      <c r="J699" s="60" t="str">
        <f>IF($M699=J$2,MAX(J$4:J698)+1,"")</f>
        <v/>
      </c>
      <c r="K699" s="60" t="str">
        <f>IF($M699=K$2,MAX(K$4:K698)+1,"")</f>
        <v/>
      </c>
      <c r="L699" s="206"/>
      <c r="M699" s="206"/>
      <c r="N699" s="209"/>
      <c r="O699" s="209"/>
      <c r="P699" s="209"/>
      <c r="Q699" s="209"/>
      <c r="R699" s="209"/>
      <c r="S699" s="209"/>
      <c r="T699" s="209"/>
      <c r="U699" s="150" t="str">
        <f t="shared" si="67"/>
        <v/>
      </c>
      <c r="V699" s="207"/>
      <c r="W699" s="215"/>
    </row>
    <row r="700" spans="1:23">
      <c r="A700" s="195">
        <v>697</v>
      </c>
      <c r="B700" s="8">
        <f t="shared" si="64"/>
        <v>43373</v>
      </c>
      <c r="C700" s="199">
        <f t="shared" si="65"/>
        <v>0.0416666666666667</v>
      </c>
      <c r="D700" s="7" t="str">
        <f t="shared" si="62"/>
        <v>夜班</v>
      </c>
      <c r="E700" s="196" t="str">
        <f t="shared" si="63"/>
        <v>丙</v>
      </c>
      <c r="F700" s="196">
        <f>SUMPRODUCT((考核汇总!$A$4:$A$1185=质量日常跟踪表!B700)*(考核汇总!$B$4:$B$1185=质量日常跟踪表!D700),考核汇总!$C$4:$C$1185)</f>
        <v>3</v>
      </c>
      <c r="G700" s="198">
        <f t="shared" si="66"/>
        <v>43372.9999999983</v>
      </c>
      <c r="H700" s="60" t="str">
        <f>IF($M700=H$2,MAX(H$4:H699)+1,"")</f>
        <v/>
      </c>
      <c r="I700" s="60" t="str">
        <f>IF($M700=I$2,MAX(I$4:I699)+1,"")</f>
        <v/>
      </c>
      <c r="J700" s="60" t="str">
        <f>IF($M700=J$2,MAX(J$4:J699)+1,"")</f>
        <v/>
      </c>
      <c r="K700" s="60" t="str">
        <f>IF($M700=K$2,MAX(K$4:K699)+1,"")</f>
        <v/>
      </c>
      <c r="L700" s="206"/>
      <c r="M700" s="206"/>
      <c r="N700" s="209"/>
      <c r="O700" s="209"/>
      <c r="P700" s="209"/>
      <c r="Q700" s="209"/>
      <c r="R700" s="209"/>
      <c r="S700" s="209"/>
      <c r="T700" s="209"/>
      <c r="U700" s="150" t="str">
        <f t="shared" si="67"/>
        <v/>
      </c>
      <c r="V700" s="207"/>
      <c r="W700" s="215"/>
    </row>
    <row r="701" spans="1:23">
      <c r="A701" s="195">
        <v>698</v>
      </c>
      <c r="B701" s="8">
        <f t="shared" si="64"/>
        <v>43373</v>
      </c>
      <c r="C701" s="199">
        <f t="shared" si="65"/>
        <v>0.0416666666666667</v>
      </c>
      <c r="D701" s="7" t="str">
        <f t="shared" si="62"/>
        <v>夜班</v>
      </c>
      <c r="E701" s="196" t="str">
        <f t="shared" si="63"/>
        <v>丙</v>
      </c>
      <c r="F701" s="196">
        <f>SUMPRODUCT((考核汇总!$A$4:$A$1185=质量日常跟踪表!B701)*(考核汇总!$B$4:$B$1185=质量日常跟踪表!D701),考核汇总!$C$4:$C$1185)</f>
        <v>3</v>
      </c>
      <c r="G701" s="198">
        <f t="shared" si="66"/>
        <v>43373.041666665</v>
      </c>
      <c r="H701" s="60" t="str">
        <f>IF($M701=H$2,MAX(H$4:H700)+1,"")</f>
        <v/>
      </c>
      <c r="I701" s="60" t="str">
        <f>IF($M701=I$2,MAX(I$4:I700)+1,"")</f>
        <v/>
      </c>
      <c r="J701" s="60" t="str">
        <f>IF($M701=J$2,MAX(J$4:J700)+1,"")</f>
        <v/>
      </c>
      <c r="K701" s="60" t="str">
        <f>IF($M701=K$2,MAX(K$4:K700)+1,"")</f>
        <v/>
      </c>
      <c r="L701" s="206"/>
      <c r="M701" s="206"/>
      <c r="N701" s="209"/>
      <c r="O701" s="209"/>
      <c r="P701" s="209"/>
      <c r="Q701" s="209"/>
      <c r="R701" s="209"/>
      <c r="S701" s="209"/>
      <c r="T701" s="209"/>
      <c r="U701" s="150" t="str">
        <f t="shared" si="67"/>
        <v/>
      </c>
      <c r="V701" s="207"/>
      <c r="W701" s="215"/>
    </row>
    <row r="702" spans="1:23">
      <c r="A702" s="195">
        <v>699</v>
      </c>
      <c r="B702" s="8">
        <f t="shared" si="64"/>
        <v>43373</v>
      </c>
      <c r="C702" s="199">
        <f t="shared" si="65"/>
        <v>0.0416666666666667</v>
      </c>
      <c r="D702" s="7" t="str">
        <f t="shared" si="62"/>
        <v>夜班</v>
      </c>
      <c r="E702" s="196" t="str">
        <f t="shared" si="63"/>
        <v>丙</v>
      </c>
      <c r="F702" s="196">
        <f>SUMPRODUCT((考核汇总!$A$4:$A$1185=质量日常跟踪表!B702)*(考核汇总!$B$4:$B$1185=质量日常跟踪表!D702),考核汇总!$C$4:$C$1185)</f>
        <v>3</v>
      </c>
      <c r="G702" s="198">
        <f t="shared" si="66"/>
        <v>43373.0833333316</v>
      </c>
      <c r="H702" s="60" t="str">
        <f>IF($M702=H$2,MAX(H$4:H701)+1,"")</f>
        <v/>
      </c>
      <c r="I702" s="60" t="str">
        <f>IF($M702=I$2,MAX(I$4:I701)+1,"")</f>
        <v/>
      </c>
      <c r="J702" s="60" t="str">
        <f>IF($M702=J$2,MAX(J$4:J701)+1,"")</f>
        <v/>
      </c>
      <c r="K702" s="60" t="str">
        <f>IF($M702=K$2,MAX(K$4:K701)+1,"")</f>
        <v/>
      </c>
      <c r="L702" s="206"/>
      <c r="M702" s="206"/>
      <c r="N702" s="209"/>
      <c r="O702" s="209"/>
      <c r="P702" s="209"/>
      <c r="Q702" s="209"/>
      <c r="R702" s="209"/>
      <c r="S702" s="209"/>
      <c r="T702" s="209"/>
      <c r="U702" s="150" t="str">
        <f t="shared" si="67"/>
        <v/>
      </c>
      <c r="V702" s="207"/>
      <c r="W702" s="215"/>
    </row>
    <row r="703" spans="1:23">
      <c r="A703" s="195">
        <v>700</v>
      </c>
      <c r="B703" s="8">
        <f t="shared" si="64"/>
        <v>43373</v>
      </c>
      <c r="C703" s="199">
        <f t="shared" si="65"/>
        <v>0.0416666666666667</v>
      </c>
      <c r="D703" s="7" t="str">
        <f t="shared" si="62"/>
        <v>夜班</v>
      </c>
      <c r="E703" s="196" t="str">
        <f t="shared" si="63"/>
        <v>丙</v>
      </c>
      <c r="F703" s="196">
        <f>SUMPRODUCT((考核汇总!$A$4:$A$1185=质量日常跟踪表!B703)*(考核汇总!$B$4:$B$1185=质量日常跟踪表!D703),考核汇总!$C$4:$C$1185)</f>
        <v>3</v>
      </c>
      <c r="G703" s="198">
        <f t="shared" si="66"/>
        <v>43373.1249999983</v>
      </c>
      <c r="H703" s="60" t="str">
        <f>IF($M703=H$2,MAX(H$4:H702)+1,"")</f>
        <v/>
      </c>
      <c r="I703" s="60" t="str">
        <f>IF($M703=I$2,MAX(I$4:I702)+1,"")</f>
        <v/>
      </c>
      <c r="J703" s="60" t="str">
        <f>IF($M703=J$2,MAX(J$4:J702)+1,"")</f>
        <v/>
      </c>
      <c r="K703" s="60" t="str">
        <f>IF($M703=K$2,MAX(K$4:K702)+1,"")</f>
        <v/>
      </c>
      <c r="L703" s="206"/>
      <c r="M703" s="206"/>
      <c r="N703" s="209"/>
      <c r="O703" s="209"/>
      <c r="P703" s="209"/>
      <c r="Q703" s="209"/>
      <c r="R703" s="209"/>
      <c r="S703" s="209"/>
      <c r="T703" s="209"/>
      <c r="U703" s="150" t="str">
        <f t="shared" si="67"/>
        <v/>
      </c>
      <c r="V703" s="207"/>
      <c r="W703" s="215"/>
    </row>
    <row r="704" spans="1:23">
      <c r="A704" s="195">
        <v>701</v>
      </c>
      <c r="B704" s="8">
        <f t="shared" si="64"/>
        <v>43373</v>
      </c>
      <c r="C704" s="199">
        <f t="shared" si="65"/>
        <v>0.0416666666666667</v>
      </c>
      <c r="D704" s="7" t="str">
        <f t="shared" si="62"/>
        <v>夜班</v>
      </c>
      <c r="E704" s="196" t="str">
        <f t="shared" si="63"/>
        <v>丙</v>
      </c>
      <c r="F704" s="196">
        <f>SUMPRODUCT((考核汇总!$A$4:$A$1185=质量日常跟踪表!B704)*(考核汇总!$B$4:$B$1185=质量日常跟踪表!D704),考核汇总!$C$4:$C$1185)</f>
        <v>3</v>
      </c>
      <c r="G704" s="198">
        <f t="shared" si="66"/>
        <v>43373.166666665</v>
      </c>
      <c r="H704" s="60" t="str">
        <f>IF($M704=H$2,MAX(H$4:H703)+1,"")</f>
        <v/>
      </c>
      <c r="I704" s="60" t="str">
        <f>IF($M704=I$2,MAX(I$4:I703)+1,"")</f>
        <v/>
      </c>
      <c r="J704" s="60" t="str">
        <f>IF($M704=J$2,MAX(J$4:J703)+1,"")</f>
        <v/>
      </c>
      <c r="K704" s="60" t="str">
        <f>IF($M704=K$2,MAX(K$4:K703)+1,"")</f>
        <v/>
      </c>
      <c r="L704" s="206"/>
      <c r="M704" s="206"/>
      <c r="N704" s="209"/>
      <c r="O704" s="209"/>
      <c r="P704" s="209"/>
      <c r="Q704" s="209"/>
      <c r="R704" s="209"/>
      <c r="S704" s="209"/>
      <c r="T704" s="209"/>
      <c r="U704" s="150" t="str">
        <f t="shared" si="67"/>
        <v/>
      </c>
      <c r="V704" s="207"/>
      <c r="W704" s="215"/>
    </row>
    <row r="705" spans="1:23">
      <c r="A705" s="195">
        <v>702</v>
      </c>
      <c r="B705" s="8">
        <f t="shared" si="64"/>
        <v>43373</v>
      </c>
      <c r="C705" s="199">
        <f t="shared" si="65"/>
        <v>0.0416666666666667</v>
      </c>
      <c r="D705" s="7" t="str">
        <f t="shared" si="62"/>
        <v>夜班</v>
      </c>
      <c r="E705" s="196" t="str">
        <f t="shared" si="63"/>
        <v>丙</v>
      </c>
      <c r="F705" s="196">
        <f>SUMPRODUCT((考核汇总!$A$4:$A$1185=质量日常跟踪表!B705)*(考核汇总!$B$4:$B$1185=质量日常跟踪表!D705),考核汇总!$C$4:$C$1185)</f>
        <v>3</v>
      </c>
      <c r="G705" s="198">
        <f t="shared" si="66"/>
        <v>43373.2083333316</v>
      </c>
      <c r="H705" s="60" t="str">
        <f>IF($M705=H$2,MAX(H$4:H704)+1,"")</f>
        <v/>
      </c>
      <c r="I705" s="60" t="str">
        <f>IF($M705=I$2,MAX(I$4:I704)+1,"")</f>
        <v/>
      </c>
      <c r="J705" s="60" t="str">
        <f>IF($M705=J$2,MAX(J$4:J704)+1,"")</f>
        <v/>
      </c>
      <c r="K705" s="60" t="str">
        <f>IF($M705=K$2,MAX(K$4:K704)+1,"")</f>
        <v/>
      </c>
      <c r="L705" s="206"/>
      <c r="M705" s="206"/>
      <c r="N705" s="209"/>
      <c r="O705" s="209"/>
      <c r="P705" s="209"/>
      <c r="Q705" s="209"/>
      <c r="R705" s="209"/>
      <c r="S705" s="209"/>
      <c r="T705" s="209"/>
      <c r="U705" s="150" t="str">
        <f t="shared" si="67"/>
        <v/>
      </c>
      <c r="V705" s="207"/>
      <c r="W705" s="215"/>
    </row>
    <row r="706" spans="1:23">
      <c r="A706" s="195">
        <v>703</v>
      </c>
      <c r="B706" s="8">
        <f t="shared" si="64"/>
        <v>43373</v>
      </c>
      <c r="C706" s="199">
        <f t="shared" si="65"/>
        <v>0.0416666666666667</v>
      </c>
      <c r="D706" s="7" t="str">
        <f t="shared" si="62"/>
        <v>夜班</v>
      </c>
      <c r="E706" s="196" t="str">
        <f t="shared" si="63"/>
        <v>丙</v>
      </c>
      <c r="F706" s="196">
        <f>SUMPRODUCT((考核汇总!$A$4:$A$1185=质量日常跟踪表!B706)*(考核汇总!$B$4:$B$1185=质量日常跟踪表!D706),考核汇总!$C$4:$C$1185)</f>
        <v>3</v>
      </c>
      <c r="G706" s="198">
        <f t="shared" si="66"/>
        <v>43373.2499999983</v>
      </c>
      <c r="H706" s="60" t="str">
        <f>IF($M706=H$2,MAX(H$4:H705)+1,"")</f>
        <v/>
      </c>
      <c r="I706" s="60" t="str">
        <f>IF($M706=I$2,MAX(I$4:I705)+1,"")</f>
        <v/>
      </c>
      <c r="J706" s="60" t="str">
        <f>IF($M706=J$2,MAX(J$4:J705)+1,"")</f>
        <v/>
      </c>
      <c r="K706" s="60" t="str">
        <f>IF($M706=K$2,MAX(K$4:K705)+1,"")</f>
        <v/>
      </c>
      <c r="L706" s="206"/>
      <c r="M706" s="206"/>
      <c r="N706" s="209"/>
      <c r="O706" s="209"/>
      <c r="P706" s="209"/>
      <c r="Q706" s="209"/>
      <c r="R706" s="209"/>
      <c r="S706" s="209"/>
      <c r="T706" s="209"/>
      <c r="U706" s="150" t="str">
        <f t="shared" si="67"/>
        <v/>
      </c>
      <c r="V706" s="207"/>
      <c r="W706" s="215"/>
    </row>
    <row r="707" spans="1:23">
      <c r="A707" s="195">
        <v>704</v>
      </c>
      <c r="B707" s="8">
        <f t="shared" si="64"/>
        <v>43373</v>
      </c>
      <c r="C707" s="199">
        <f t="shared" si="65"/>
        <v>0.0416666666666667</v>
      </c>
      <c r="D707" s="7" t="str">
        <f t="shared" si="62"/>
        <v>夜班</v>
      </c>
      <c r="E707" s="196" t="str">
        <f t="shared" si="63"/>
        <v>丙</v>
      </c>
      <c r="F707" s="196">
        <f>SUMPRODUCT((考核汇总!$A$4:$A$1185=质量日常跟踪表!B707)*(考核汇总!$B$4:$B$1185=质量日常跟踪表!D707),考核汇总!$C$4:$C$1185)</f>
        <v>3</v>
      </c>
      <c r="G707" s="198">
        <f t="shared" si="66"/>
        <v>43373.291666665</v>
      </c>
      <c r="H707" s="60" t="str">
        <f>IF($M707=H$2,MAX(H$4:H706)+1,"")</f>
        <v/>
      </c>
      <c r="I707" s="60" t="str">
        <f>IF($M707=I$2,MAX(I$4:I706)+1,"")</f>
        <v/>
      </c>
      <c r="J707" s="60" t="str">
        <f>IF($M707=J$2,MAX(J$4:J706)+1,"")</f>
        <v/>
      </c>
      <c r="K707" s="60" t="str">
        <f>IF($M707=K$2,MAX(K$4:K706)+1,"")</f>
        <v/>
      </c>
      <c r="L707" s="206"/>
      <c r="M707" s="206"/>
      <c r="N707" s="209"/>
      <c r="O707" s="209"/>
      <c r="P707" s="209"/>
      <c r="Q707" s="209"/>
      <c r="R707" s="209"/>
      <c r="S707" s="209"/>
      <c r="T707" s="209"/>
      <c r="U707" s="150" t="str">
        <f t="shared" si="67"/>
        <v/>
      </c>
      <c r="V707" s="207"/>
      <c r="W707" s="215"/>
    </row>
    <row r="708" spans="1:23">
      <c r="A708" s="195">
        <v>705</v>
      </c>
      <c r="B708" s="8">
        <f t="shared" si="64"/>
        <v>43373</v>
      </c>
      <c r="C708" s="199">
        <f t="shared" si="65"/>
        <v>0.0416666666666667</v>
      </c>
      <c r="D708" s="7" t="str">
        <f t="shared" ref="D708:D747" si="68">IF(HOUR(G708)&lt;8,"夜班",IF(HOUR(G708)&lt;16,"白班",IF(HOUR(G708)&lt;24,"中班",0)))</f>
        <v>白班</v>
      </c>
      <c r="E708" s="196" t="str">
        <f t="shared" ref="E708:E747" si="69">IF(F708=1,"甲",IF(F708=2,"乙",IF(F708=3,"丙",IF(F708=4,"丁",""))))</f>
        <v>丁</v>
      </c>
      <c r="F708" s="196">
        <f>SUMPRODUCT((考核汇总!$A$4:$A$1185=质量日常跟踪表!B708)*(考核汇总!$B$4:$B$1185=质量日常跟踪表!D708),考核汇总!$C$4:$C$1185)</f>
        <v>4</v>
      </c>
      <c r="G708" s="198">
        <f t="shared" si="66"/>
        <v>43373.3333333316</v>
      </c>
      <c r="H708" s="60" t="str">
        <f>IF($M708=H$2,MAX(H$4:H707)+1,"")</f>
        <v/>
      </c>
      <c r="I708" s="60" t="str">
        <f>IF($M708=I$2,MAX(I$4:I707)+1,"")</f>
        <v/>
      </c>
      <c r="J708" s="60" t="str">
        <f>IF($M708=J$2,MAX(J$4:J707)+1,"")</f>
        <v/>
      </c>
      <c r="K708" s="60" t="str">
        <f>IF($M708=K$2,MAX(K$4:K707)+1,"")</f>
        <v/>
      </c>
      <c r="L708" s="206"/>
      <c r="M708" s="206"/>
      <c r="N708" s="209"/>
      <c r="O708" s="209"/>
      <c r="P708" s="209"/>
      <c r="Q708" s="209"/>
      <c r="R708" s="209"/>
      <c r="S708" s="209"/>
      <c r="T708" s="209"/>
      <c r="U708" s="150" t="str">
        <f t="shared" si="67"/>
        <v/>
      </c>
      <c r="V708" s="207"/>
      <c r="W708" s="215"/>
    </row>
    <row r="709" spans="1:23">
      <c r="A709" s="195">
        <v>706</v>
      </c>
      <c r="B709" s="8">
        <f t="shared" ref="B709:B747" si="70">IF(D709=D708,B708,IF(D709="夜班",B708+1,B708))</f>
        <v>43373</v>
      </c>
      <c r="C709" s="199">
        <f t="shared" ref="C709:C747" si="71">C708</f>
        <v>0.0416666666666667</v>
      </c>
      <c r="D709" s="7" t="str">
        <f t="shared" si="68"/>
        <v>白班</v>
      </c>
      <c r="E709" s="196" t="str">
        <f t="shared" si="69"/>
        <v>丁</v>
      </c>
      <c r="F709" s="196">
        <f>SUMPRODUCT((考核汇总!$A$4:$A$1185=质量日常跟踪表!B709)*(考核汇总!$B$4:$B$1185=质量日常跟踪表!D709),考核汇总!$C$4:$C$1185)</f>
        <v>4</v>
      </c>
      <c r="G709" s="198">
        <f t="shared" ref="G709:G747" si="72">G708+C708</f>
        <v>43373.3749999983</v>
      </c>
      <c r="H709" s="60" t="str">
        <f>IF($M709=H$2,MAX(H$4:H708)+1,"")</f>
        <v/>
      </c>
      <c r="I709" s="60" t="str">
        <f>IF($M709=I$2,MAX(I$4:I708)+1,"")</f>
        <v/>
      </c>
      <c r="J709" s="60" t="str">
        <f>IF($M709=J$2,MAX(J$4:J708)+1,"")</f>
        <v/>
      </c>
      <c r="K709" s="60" t="str">
        <f>IF($M709=K$2,MAX(K$4:K708)+1,"")</f>
        <v/>
      </c>
      <c r="L709" s="206"/>
      <c r="M709" s="206"/>
      <c r="N709" s="209"/>
      <c r="O709" s="209"/>
      <c r="P709" s="209"/>
      <c r="Q709" s="209"/>
      <c r="R709" s="209"/>
      <c r="S709" s="209"/>
      <c r="T709" s="209"/>
      <c r="U709" s="150" t="str">
        <f t="shared" si="67"/>
        <v/>
      </c>
      <c r="V709" s="207"/>
      <c r="W709" s="215"/>
    </row>
    <row r="710" spans="1:23">
      <c r="A710" s="195">
        <v>707</v>
      </c>
      <c r="B710" s="8">
        <f t="shared" si="70"/>
        <v>43373</v>
      </c>
      <c r="C710" s="199">
        <f t="shared" si="71"/>
        <v>0.0416666666666667</v>
      </c>
      <c r="D710" s="7" t="str">
        <f t="shared" si="68"/>
        <v>白班</v>
      </c>
      <c r="E710" s="196" t="str">
        <f t="shared" si="69"/>
        <v>丁</v>
      </c>
      <c r="F710" s="196">
        <f>SUMPRODUCT((考核汇总!$A$4:$A$1185=质量日常跟踪表!B710)*(考核汇总!$B$4:$B$1185=质量日常跟踪表!D710),考核汇总!$C$4:$C$1185)</f>
        <v>4</v>
      </c>
      <c r="G710" s="198">
        <f t="shared" si="72"/>
        <v>43373.416666665</v>
      </c>
      <c r="H710" s="60" t="str">
        <f>IF($M710=H$2,MAX(H$4:H709)+1,"")</f>
        <v/>
      </c>
      <c r="I710" s="60" t="str">
        <f>IF($M710=I$2,MAX(I$4:I709)+1,"")</f>
        <v/>
      </c>
      <c r="J710" s="60" t="str">
        <f>IF($M710=J$2,MAX(J$4:J709)+1,"")</f>
        <v/>
      </c>
      <c r="K710" s="60" t="str">
        <f>IF($M710=K$2,MAX(K$4:K709)+1,"")</f>
        <v/>
      </c>
      <c r="L710" s="206"/>
      <c r="M710" s="206"/>
      <c r="N710" s="209"/>
      <c r="O710" s="209"/>
      <c r="P710" s="209"/>
      <c r="Q710" s="209"/>
      <c r="R710" s="209"/>
      <c r="S710" s="209"/>
      <c r="T710" s="209"/>
      <c r="U710" s="150" t="str">
        <f t="shared" si="67"/>
        <v/>
      </c>
      <c r="V710" s="207"/>
      <c r="W710" s="215"/>
    </row>
    <row r="711" spans="1:23">
      <c r="A711" s="195">
        <v>708</v>
      </c>
      <c r="B711" s="8">
        <f t="shared" si="70"/>
        <v>43373</v>
      </c>
      <c r="C711" s="199">
        <f t="shared" si="71"/>
        <v>0.0416666666666667</v>
      </c>
      <c r="D711" s="7" t="str">
        <f t="shared" si="68"/>
        <v>白班</v>
      </c>
      <c r="E711" s="196" t="str">
        <f t="shared" si="69"/>
        <v>丁</v>
      </c>
      <c r="F711" s="196">
        <f>SUMPRODUCT((考核汇总!$A$4:$A$1185=质量日常跟踪表!B711)*(考核汇总!$B$4:$B$1185=质量日常跟踪表!D711),考核汇总!$C$4:$C$1185)</f>
        <v>4</v>
      </c>
      <c r="G711" s="198">
        <f t="shared" si="72"/>
        <v>43373.4583333316</v>
      </c>
      <c r="H711" s="60" t="str">
        <f>IF($M711=H$2,MAX(H$4:H710)+1,"")</f>
        <v/>
      </c>
      <c r="I711" s="60" t="str">
        <f>IF($M711=I$2,MAX(I$4:I710)+1,"")</f>
        <v/>
      </c>
      <c r="J711" s="60" t="str">
        <f>IF($M711=J$2,MAX(J$4:J710)+1,"")</f>
        <v/>
      </c>
      <c r="K711" s="60" t="str">
        <f>IF($M711=K$2,MAX(K$4:K710)+1,"")</f>
        <v/>
      </c>
      <c r="L711" s="206"/>
      <c r="M711" s="206"/>
      <c r="N711" s="209"/>
      <c r="O711" s="209"/>
      <c r="P711" s="209"/>
      <c r="Q711" s="209"/>
      <c r="R711" s="209"/>
      <c r="S711" s="209"/>
      <c r="T711" s="209"/>
      <c r="U711" s="150" t="str">
        <f t="shared" si="67"/>
        <v/>
      </c>
      <c r="V711" s="207"/>
      <c r="W711" s="215"/>
    </row>
    <row r="712" spans="1:23">
      <c r="A712" s="195">
        <v>709</v>
      </c>
      <c r="B712" s="8">
        <f t="shared" si="70"/>
        <v>43373</v>
      </c>
      <c r="C712" s="199">
        <f t="shared" si="71"/>
        <v>0.0416666666666667</v>
      </c>
      <c r="D712" s="7" t="str">
        <f t="shared" si="68"/>
        <v>白班</v>
      </c>
      <c r="E712" s="196" t="str">
        <f t="shared" si="69"/>
        <v>丁</v>
      </c>
      <c r="F712" s="196">
        <f>SUMPRODUCT((考核汇总!$A$4:$A$1185=质量日常跟踪表!B712)*(考核汇总!$B$4:$B$1185=质量日常跟踪表!D712),考核汇总!$C$4:$C$1185)</f>
        <v>4</v>
      </c>
      <c r="G712" s="198">
        <f t="shared" si="72"/>
        <v>43373.4999999983</v>
      </c>
      <c r="H712" s="60" t="str">
        <f>IF($M712=H$2,MAX(H$4:H711)+1,"")</f>
        <v/>
      </c>
      <c r="I712" s="60" t="str">
        <f>IF($M712=I$2,MAX(I$4:I711)+1,"")</f>
        <v/>
      </c>
      <c r="J712" s="60" t="str">
        <f>IF($M712=J$2,MAX(J$4:J711)+1,"")</f>
        <v/>
      </c>
      <c r="K712" s="60" t="str">
        <f>IF($M712=K$2,MAX(K$4:K711)+1,"")</f>
        <v/>
      </c>
      <c r="L712" s="206"/>
      <c r="M712" s="206"/>
      <c r="N712" s="209"/>
      <c r="O712" s="209"/>
      <c r="P712" s="209"/>
      <c r="Q712" s="209"/>
      <c r="R712" s="209"/>
      <c r="S712" s="209"/>
      <c r="T712" s="209"/>
      <c r="U712" s="150" t="str">
        <f t="shared" si="67"/>
        <v/>
      </c>
      <c r="V712" s="207"/>
      <c r="W712" s="215"/>
    </row>
    <row r="713" spans="1:23">
      <c r="A713" s="195">
        <v>710</v>
      </c>
      <c r="B713" s="8">
        <f t="shared" si="70"/>
        <v>43373</v>
      </c>
      <c r="C713" s="199">
        <f t="shared" si="71"/>
        <v>0.0416666666666667</v>
      </c>
      <c r="D713" s="7" t="str">
        <f t="shared" si="68"/>
        <v>白班</v>
      </c>
      <c r="E713" s="196" t="str">
        <f t="shared" si="69"/>
        <v>丁</v>
      </c>
      <c r="F713" s="196">
        <f>SUMPRODUCT((考核汇总!$A$4:$A$1185=质量日常跟踪表!B713)*(考核汇总!$B$4:$B$1185=质量日常跟踪表!D713),考核汇总!$C$4:$C$1185)</f>
        <v>4</v>
      </c>
      <c r="G713" s="198">
        <f t="shared" si="72"/>
        <v>43373.5416666649</v>
      </c>
      <c r="H713" s="60" t="str">
        <f>IF($M713=H$2,MAX(H$4:H712)+1,"")</f>
        <v/>
      </c>
      <c r="I713" s="60" t="str">
        <f>IF($M713=I$2,MAX(I$4:I712)+1,"")</f>
        <v/>
      </c>
      <c r="J713" s="60" t="str">
        <f>IF($M713=J$2,MAX(J$4:J712)+1,"")</f>
        <v/>
      </c>
      <c r="K713" s="60" t="str">
        <f>IF($M713=K$2,MAX(K$4:K712)+1,"")</f>
        <v/>
      </c>
      <c r="L713" s="206"/>
      <c r="M713" s="206"/>
      <c r="N713" s="209"/>
      <c r="O713" s="209"/>
      <c r="P713" s="209"/>
      <c r="Q713" s="209"/>
      <c r="R713" s="209"/>
      <c r="S713" s="209"/>
      <c r="T713" s="209"/>
      <c r="U713" s="150" t="str">
        <f t="shared" si="67"/>
        <v/>
      </c>
      <c r="V713" s="207"/>
      <c r="W713" s="215"/>
    </row>
    <row r="714" spans="1:23">
      <c r="A714" s="195">
        <v>711</v>
      </c>
      <c r="B714" s="8">
        <f t="shared" si="70"/>
        <v>43373</v>
      </c>
      <c r="C714" s="199">
        <f t="shared" si="71"/>
        <v>0.0416666666666667</v>
      </c>
      <c r="D714" s="7" t="str">
        <f t="shared" si="68"/>
        <v>白班</v>
      </c>
      <c r="E714" s="196" t="str">
        <f t="shared" si="69"/>
        <v>丁</v>
      </c>
      <c r="F714" s="196">
        <f>SUMPRODUCT((考核汇总!$A$4:$A$1185=质量日常跟踪表!B714)*(考核汇总!$B$4:$B$1185=质量日常跟踪表!D714),考核汇总!$C$4:$C$1185)</f>
        <v>4</v>
      </c>
      <c r="G714" s="198">
        <f t="shared" si="72"/>
        <v>43373.5833333316</v>
      </c>
      <c r="H714" s="60" t="str">
        <f>IF($M714=H$2,MAX(H$4:H713)+1,"")</f>
        <v/>
      </c>
      <c r="I714" s="60" t="str">
        <f>IF($M714=I$2,MAX(I$4:I713)+1,"")</f>
        <v/>
      </c>
      <c r="J714" s="60" t="str">
        <f>IF($M714=J$2,MAX(J$4:J713)+1,"")</f>
        <v/>
      </c>
      <c r="K714" s="60" t="str">
        <f>IF($M714=K$2,MAX(K$4:K713)+1,"")</f>
        <v/>
      </c>
      <c r="L714" s="206"/>
      <c r="M714" s="206"/>
      <c r="N714" s="209"/>
      <c r="O714" s="209"/>
      <c r="P714" s="209"/>
      <c r="Q714" s="209"/>
      <c r="R714" s="209"/>
      <c r="S714" s="209"/>
      <c r="T714" s="209"/>
      <c r="U714" s="150" t="str">
        <f t="shared" si="67"/>
        <v/>
      </c>
      <c r="V714" s="207"/>
      <c r="W714" s="215"/>
    </row>
    <row r="715" spans="1:23">
      <c r="A715" s="195">
        <v>712</v>
      </c>
      <c r="B715" s="8">
        <f t="shared" si="70"/>
        <v>43373</v>
      </c>
      <c r="C715" s="199">
        <f t="shared" si="71"/>
        <v>0.0416666666666667</v>
      </c>
      <c r="D715" s="7" t="str">
        <f t="shared" si="68"/>
        <v>白班</v>
      </c>
      <c r="E715" s="196" t="str">
        <f t="shared" si="69"/>
        <v>丁</v>
      </c>
      <c r="F715" s="196">
        <f>SUMPRODUCT((考核汇总!$A$4:$A$1185=质量日常跟踪表!B715)*(考核汇总!$B$4:$B$1185=质量日常跟踪表!D715),考核汇总!$C$4:$C$1185)</f>
        <v>4</v>
      </c>
      <c r="G715" s="198">
        <f t="shared" si="72"/>
        <v>43373.6249999983</v>
      </c>
      <c r="H715" s="60" t="str">
        <f>IF($M715=H$2,MAX(H$4:H714)+1,"")</f>
        <v/>
      </c>
      <c r="I715" s="60" t="str">
        <f>IF($M715=I$2,MAX(I$4:I714)+1,"")</f>
        <v/>
      </c>
      <c r="J715" s="60" t="str">
        <f>IF($M715=J$2,MAX(J$4:J714)+1,"")</f>
        <v/>
      </c>
      <c r="K715" s="60" t="str">
        <f>IF($M715=K$2,MAX(K$4:K714)+1,"")</f>
        <v/>
      </c>
      <c r="L715" s="206"/>
      <c r="M715" s="206"/>
      <c r="N715" s="209"/>
      <c r="O715" s="209"/>
      <c r="P715" s="209"/>
      <c r="Q715" s="209"/>
      <c r="R715" s="209"/>
      <c r="S715" s="209"/>
      <c r="T715" s="209"/>
      <c r="U715" s="150" t="str">
        <f t="shared" si="67"/>
        <v/>
      </c>
      <c r="V715" s="207"/>
      <c r="W715" s="215"/>
    </row>
    <row r="716" spans="1:23">
      <c r="A716" s="195">
        <v>713</v>
      </c>
      <c r="B716" s="8">
        <f t="shared" si="70"/>
        <v>43373</v>
      </c>
      <c r="C716" s="199">
        <f t="shared" si="71"/>
        <v>0.0416666666666667</v>
      </c>
      <c r="D716" s="7" t="str">
        <f t="shared" si="68"/>
        <v>中班</v>
      </c>
      <c r="E716" s="196" t="str">
        <f t="shared" si="69"/>
        <v>甲</v>
      </c>
      <c r="F716" s="196">
        <f>SUMPRODUCT((考核汇总!$A$4:$A$1185=质量日常跟踪表!B716)*(考核汇总!$B$4:$B$1185=质量日常跟踪表!D716),考核汇总!$C$4:$C$1185)</f>
        <v>1</v>
      </c>
      <c r="G716" s="198">
        <f t="shared" si="72"/>
        <v>43373.6666666649</v>
      </c>
      <c r="H716" s="60" t="str">
        <f>IF($M716=H$2,MAX(H$4:H715)+1,"")</f>
        <v/>
      </c>
      <c r="I716" s="60" t="str">
        <f>IF($M716=I$2,MAX(I$4:I715)+1,"")</f>
        <v/>
      </c>
      <c r="J716" s="60" t="str">
        <f>IF($M716=J$2,MAX(J$4:J715)+1,"")</f>
        <v/>
      </c>
      <c r="K716" s="60" t="str">
        <f>IF($M716=K$2,MAX(K$4:K715)+1,"")</f>
        <v/>
      </c>
      <c r="L716" s="206"/>
      <c r="M716" s="206"/>
      <c r="N716" s="209"/>
      <c r="O716" s="209"/>
      <c r="P716" s="209"/>
      <c r="Q716" s="209"/>
      <c r="R716" s="209"/>
      <c r="S716" s="209"/>
      <c r="T716" s="209"/>
      <c r="U716" s="150" t="str">
        <f t="shared" si="67"/>
        <v/>
      </c>
      <c r="V716" s="207"/>
      <c r="W716" s="215"/>
    </row>
    <row r="717" spans="1:23">
      <c r="A717" s="195">
        <v>714</v>
      </c>
      <c r="B717" s="8">
        <f t="shared" si="70"/>
        <v>43373</v>
      </c>
      <c r="C717" s="199">
        <f t="shared" si="71"/>
        <v>0.0416666666666667</v>
      </c>
      <c r="D717" s="7" t="str">
        <f t="shared" si="68"/>
        <v>中班</v>
      </c>
      <c r="E717" s="196" t="str">
        <f t="shared" si="69"/>
        <v>甲</v>
      </c>
      <c r="F717" s="196">
        <f>SUMPRODUCT((考核汇总!$A$4:$A$1185=质量日常跟踪表!B717)*(考核汇总!$B$4:$B$1185=质量日常跟踪表!D717),考核汇总!$C$4:$C$1185)</f>
        <v>1</v>
      </c>
      <c r="G717" s="198">
        <f t="shared" si="72"/>
        <v>43373.7083333316</v>
      </c>
      <c r="H717" s="60" t="str">
        <f>IF($M717=H$2,MAX(H$4:H716)+1,"")</f>
        <v/>
      </c>
      <c r="I717" s="60" t="str">
        <f>IF($M717=I$2,MAX(I$4:I716)+1,"")</f>
        <v/>
      </c>
      <c r="J717" s="60" t="str">
        <f>IF($M717=J$2,MAX(J$4:J716)+1,"")</f>
        <v/>
      </c>
      <c r="K717" s="60" t="str">
        <f>IF($M717=K$2,MAX(K$4:K716)+1,"")</f>
        <v/>
      </c>
      <c r="L717" s="206"/>
      <c r="M717" s="206"/>
      <c r="N717" s="209"/>
      <c r="O717" s="209"/>
      <c r="P717" s="209"/>
      <c r="Q717" s="209"/>
      <c r="R717" s="209"/>
      <c r="S717" s="209"/>
      <c r="T717" s="209"/>
      <c r="U717" s="150" t="str">
        <f t="shared" si="67"/>
        <v/>
      </c>
      <c r="V717" s="207"/>
      <c r="W717" s="215"/>
    </row>
    <row r="718" spans="1:23">
      <c r="A718" s="195">
        <v>715</v>
      </c>
      <c r="B718" s="8">
        <f t="shared" si="70"/>
        <v>43373</v>
      </c>
      <c r="C718" s="199">
        <f t="shared" si="71"/>
        <v>0.0416666666666667</v>
      </c>
      <c r="D718" s="7" t="str">
        <f t="shared" si="68"/>
        <v>中班</v>
      </c>
      <c r="E718" s="196" t="str">
        <f t="shared" si="69"/>
        <v>甲</v>
      </c>
      <c r="F718" s="196">
        <f>SUMPRODUCT((考核汇总!$A$4:$A$1185=质量日常跟踪表!B718)*(考核汇总!$B$4:$B$1185=质量日常跟踪表!D718),考核汇总!$C$4:$C$1185)</f>
        <v>1</v>
      </c>
      <c r="G718" s="198">
        <f t="shared" si="72"/>
        <v>43373.7499999983</v>
      </c>
      <c r="H718" s="60" t="str">
        <f>IF($M718=H$2,MAX(H$4:H717)+1,"")</f>
        <v/>
      </c>
      <c r="I718" s="60" t="str">
        <f>IF($M718=I$2,MAX(I$4:I717)+1,"")</f>
        <v/>
      </c>
      <c r="J718" s="60" t="str">
        <f>IF($M718=J$2,MAX(J$4:J717)+1,"")</f>
        <v/>
      </c>
      <c r="K718" s="60" t="str">
        <f>IF($M718=K$2,MAX(K$4:K717)+1,"")</f>
        <v/>
      </c>
      <c r="L718" s="206"/>
      <c r="M718" s="206"/>
      <c r="N718" s="209"/>
      <c r="O718" s="209"/>
      <c r="P718" s="209"/>
      <c r="Q718" s="209"/>
      <c r="R718" s="209"/>
      <c r="S718" s="209"/>
      <c r="T718" s="209"/>
      <c r="U718" s="150" t="str">
        <f t="shared" si="67"/>
        <v/>
      </c>
      <c r="V718" s="207"/>
      <c r="W718" s="215"/>
    </row>
    <row r="719" spans="1:23">
      <c r="A719" s="195">
        <v>716</v>
      </c>
      <c r="B719" s="8">
        <f t="shared" si="70"/>
        <v>43373</v>
      </c>
      <c r="C719" s="199">
        <f t="shared" si="71"/>
        <v>0.0416666666666667</v>
      </c>
      <c r="D719" s="7" t="str">
        <f t="shared" si="68"/>
        <v>中班</v>
      </c>
      <c r="E719" s="196" t="str">
        <f t="shared" si="69"/>
        <v>甲</v>
      </c>
      <c r="F719" s="196">
        <f>SUMPRODUCT((考核汇总!$A$4:$A$1185=质量日常跟踪表!B719)*(考核汇总!$B$4:$B$1185=质量日常跟踪表!D719),考核汇总!$C$4:$C$1185)</f>
        <v>1</v>
      </c>
      <c r="G719" s="198">
        <f t="shared" si="72"/>
        <v>43373.7916666649</v>
      </c>
      <c r="H719" s="60" t="str">
        <f>IF($M719=H$2,MAX(H$4:H718)+1,"")</f>
        <v/>
      </c>
      <c r="I719" s="60" t="str">
        <f>IF($M719=I$2,MAX(I$4:I718)+1,"")</f>
        <v/>
      </c>
      <c r="J719" s="60" t="str">
        <f>IF($M719=J$2,MAX(J$4:J718)+1,"")</f>
        <v/>
      </c>
      <c r="K719" s="60" t="str">
        <f>IF($M719=K$2,MAX(K$4:K718)+1,"")</f>
        <v/>
      </c>
      <c r="L719" s="206"/>
      <c r="M719" s="206"/>
      <c r="N719" s="209"/>
      <c r="O719" s="209"/>
      <c r="P719" s="209"/>
      <c r="Q719" s="209"/>
      <c r="R719" s="209"/>
      <c r="S719" s="209"/>
      <c r="T719" s="209"/>
      <c r="U719" s="150" t="str">
        <f t="shared" si="67"/>
        <v/>
      </c>
      <c r="V719" s="207"/>
      <c r="W719" s="215"/>
    </row>
    <row r="720" spans="1:23">
      <c r="A720" s="195">
        <v>717</v>
      </c>
      <c r="B720" s="8">
        <f t="shared" si="70"/>
        <v>43373</v>
      </c>
      <c r="C720" s="199">
        <f t="shared" si="71"/>
        <v>0.0416666666666667</v>
      </c>
      <c r="D720" s="7" t="str">
        <f t="shared" si="68"/>
        <v>中班</v>
      </c>
      <c r="E720" s="196" t="str">
        <f t="shared" si="69"/>
        <v>甲</v>
      </c>
      <c r="F720" s="196">
        <f>SUMPRODUCT((考核汇总!$A$4:$A$1185=质量日常跟踪表!B720)*(考核汇总!$B$4:$B$1185=质量日常跟踪表!D720),考核汇总!$C$4:$C$1185)</f>
        <v>1</v>
      </c>
      <c r="G720" s="198">
        <f t="shared" si="72"/>
        <v>43373.8333333316</v>
      </c>
      <c r="H720" s="60" t="str">
        <f>IF($M720=H$2,MAX(H$4:H719)+1,"")</f>
        <v/>
      </c>
      <c r="I720" s="60" t="str">
        <f>IF($M720=I$2,MAX(I$4:I719)+1,"")</f>
        <v/>
      </c>
      <c r="J720" s="60" t="str">
        <f>IF($M720=J$2,MAX(J$4:J719)+1,"")</f>
        <v/>
      </c>
      <c r="K720" s="60" t="str">
        <f>IF($M720=K$2,MAX(K$4:K719)+1,"")</f>
        <v/>
      </c>
      <c r="L720" s="206"/>
      <c r="M720" s="206"/>
      <c r="N720" s="209"/>
      <c r="O720" s="209"/>
      <c r="P720" s="209"/>
      <c r="Q720" s="209"/>
      <c r="R720" s="209"/>
      <c r="S720" s="209"/>
      <c r="T720" s="209"/>
      <c r="U720" s="150" t="str">
        <f t="shared" si="67"/>
        <v/>
      </c>
      <c r="V720" s="207"/>
      <c r="W720" s="215"/>
    </row>
    <row r="721" spans="1:23">
      <c r="A721" s="195">
        <v>718</v>
      </c>
      <c r="B721" s="8">
        <f t="shared" si="70"/>
        <v>43373</v>
      </c>
      <c r="C721" s="199">
        <f t="shared" si="71"/>
        <v>0.0416666666666667</v>
      </c>
      <c r="D721" s="7" t="str">
        <f t="shared" si="68"/>
        <v>中班</v>
      </c>
      <c r="E721" s="196" t="str">
        <f t="shared" si="69"/>
        <v>甲</v>
      </c>
      <c r="F721" s="196">
        <f>SUMPRODUCT((考核汇总!$A$4:$A$1185=质量日常跟踪表!B721)*(考核汇总!$B$4:$B$1185=质量日常跟踪表!D721),考核汇总!$C$4:$C$1185)</f>
        <v>1</v>
      </c>
      <c r="G721" s="198">
        <f t="shared" si="72"/>
        <v>43373.8749999983</v>
      </c>
      <c r="H721" s="60" t="str">
        <f>IF($M721=H$2,MAX(H$4:H720)+1,"")</f>
        <v/>
      </c>
      <c r="I721" s="60" t="str">
        <f>IF($M721=I$2,MAX(I$4:I720)+1,"")</f>
        <v/>
      </c>
      <c r="J721" s="60" t="str">
        <f>IF($M721=J$2,MAX(J$4:J720)+1,"")</f>
        <v/>
      </c>
      <c r="K721" s="60" t="str">
        <f>IF($M721=K$2,MAX(K$4:K720)+1,"")</f>
        <v/>
      </c>
      <c r="L721" s="206"/>
      <c r="M721" s="206"/>
      <c r="N721" s="209"/>
      <c r="O721" s="209"/>
      <c r="P721" s="209"/>
      <c r="Q721" s="209"/>
      <c r="R721" s="209"/>
      <c r="S721" s="209"/>
      <c r="T721" s="209"/>
      <c r="U721" s="150" t="str">
        <f t="shared" si="67"/>
        <v/>
      </c>
      <c r="V721" s="207"/>
      <c r="W721" s="215"/>
    </row>
    <row r="722" spans="1:23">
      <c r="A722" s="195">
        <v>719</v>
      </c>
      <c r="B722" s="8">
        <f t="shared" si="70"/>
        <v>43373</v>
      </c>
      <c r="C722" s="199">
        <f t="shared" si="71"/>
        <v>0.0416666666666667</v>
      </c>
      <c r="D722" s="7" t="str">
        <f t="shared" si="68"/>
        <v>中班</v>
      </c>
      <c r="E722" s="196" t="str">
        <f t="shared" si="69"/>
        <v>甲</v>
      </c>
      <c r="F722" s="196">
        <f>SUMPRODUCT((考核汇总!$A$4:$A$1185=质量日常跟踪表!B722)*(考核汇总!$B$4:$B$1185=质量日常跟踪表!D722),考核汇总!$C$4:$C$1185)</f>
        <v>1</v>
      </c>
      <c r="G722" s="198">
        <f t="shared" si="72"/>
        <v>43373.9166666649</v>
      </c>
      <c r="H722" s="60" t="str">
        <f>IF($M722=H$2,MAX(H$4:H721)+1,"")</f>
        <v/>
      </c>
      <c r="I722" s="60" t="str">
        <f>IF($M722=I$2,MAX(I$4:I721)+1,"")</f>
        <v/>
      </c>
      <c r="J722" s="60" t="str">
        <f>IF($M722=J$2,MAX(J$4:J721)+1,"")</f>
        <v/>
      </c>
      <c r="K722" s="60" t="str">
        <f>IF($M722=K$2,MAX(K$4:K721)+1,"")</f>
        <v/>
      </c>
      <c r="L722" s="206"/>
      <c r="M722" s="206"/>
      <c r="N722" s="209"/>
      <c r="O722" s="209"/>
      <c r="P722" s="209"/>
      <c r="Q722" s="209"/>
      <c r="R722" s="209"/>
      <c r="S722" s="209"/>
      <c r="T722" s="209"/>
      <c r="U722" s="150" t="str">
        <f t="shared" si="67"/>
        <v/>
      </c>
      <c r="V722" s="207"/>
      <c r="W722" s="215"/>
    </row>
    <row r="723" spans="1:23">
      <c r="A723" s="195">
        <v>720</v>
      </c>
      <c r="B723" s="8">
        <f t="shared" si="70"/>
        <v>43373</v>
      </c>
      <c r="C723" s="199">
        <f t="shared" si="71"/>
        <v>0.0416666666666667</v>
      </c>
      <c r="D723" s="7" t="str">
        <f t="shared" si="68"/>
        <v>中班</v>
      </c>
      <c r="E723" s="196" t="str">
        <f t="shared" si="69"/>
        <v>甲</v>
      </c>
      <c r="F723" s="196">
        <f>SUMPRODUCT((考核汇总!$A$4:$A$1185=质量日常跟踪表!B723)*(考核汇总!$B$4:$B$1185=质量日常跟踪表!D723),考核汇总!$C$4:$C$1185)</f>
        <v>1</v>
      </c>
      <c r="G723" s="198">
        <f t="shared" si="72"/>
        <v>43373.9583333316</v>
      </c>
      <c r="H723" s="60" t="str">
        <f>IF($M723=H$2,MAX(H$4:H722)+1,"")</f>
        <v/>
      </c>
      <c r="I723" s="60" t="str">
        <f>IF($M723=I$2,MAX(I$4:I722)+1,"")</f>
        <v/>
      </c>
      <c r="J723" s="60" t="str">
        <f>IF($M723=J$2,MAX(J$4:J722)+1,"")</f>
        <v/>
      </c>
      <c r="K723" s="60" t="str">
        <f>IF($M723=K$2,MAX(K$4:K722)+1,"")</f>
        <v/>
      </c>
      <c r="L723" s="206"/>
      <c r="M723" s="206"/>
      <c r="N723" s="209"/>
      <c r="O723" s="209"/>
      <c r="P723" s="209"/>
      <c r="Q723" s="209"/>
      <c r="R723" s="209"/>
      <c r="S723" s="209"/>
      <c r="T723" s="209"/>
      <c r="U723" s="150" t="str">
        <f t="shared" si="67"/>
        <v/>
      </c>
      <c r="V723" s="207"/>
      <c r="W723" s="215"/>
    </row>
    <row r="724" spans="1:23">
      <c r="A724" s="195">
        <v>721</v>
      </c>
      <c r="B724" s="8">
        <f t="shared" si="70"/>
        <v>43374</v>
      </c>
      <c r="C724" s="199">
        <f t="shared" si="71"/>
        <v>0.0416666666666667</v>
      </c>
      <c r="D724" s="7" t="str">
        <f t="shared" si="68"/>
        <v>夜班</v>
      </c>
      <c r="E724" s="196" t="str">
        <f t="shared" si="69"/>
        <v>丙</v>
      </c>
      <c r="F724" s="196">
        <f>SUMPRODUCT((考核汇总!$A$4:$A$1185=质量日常跟踪表!B724)*(考核汇总!$B$4:$B$1185=质量日常跟踪表!D724),考核汇总!$C$4:$C$1185)</f>
        <v>3</v>
      </c>
      <c r="G724" s="198">
        <f t="shared" si="72"/>
        <v>43373.9999999983</v>
      </c>
      <c r="H724" s="60" t="str">
        <f>IF($M724=H$2,MAX(H$4:H723)+1,"")</f>
        <v/>
      </c>
      <c r="I724" s="60" t="str">
        <f>IF($M724=I$2,MAX(I$4:I723)+1,"")</f>
        <v/>
      </c>
      <c r="J724" s="60" t="str">
        <f>IF($M724=J$2,MAX(J$4:J723)+1,"")</f>
        <v/>
      </c>
      <c r="K724" s="60" t="str">
        <f>IF($M724=K$2,MAX(K$4:K723)+1,"")</f>
        <v/>
      </c>
      <c r="L724" s="206"/>
      <c r="M724" s="206"/>
      <c r="N724" s="209"/>
      <c r="O724" s="209"/>
      <c r="P724" s="209"/>
      <c r="Q724" s="209"/>
      <c r="R724" s="209"/>
      <c r="S724" s="209"/>
      <c r="T724" s="209"/>
      <c r="U724" s="150" t="str">
        <f t="shared" si="67"/>
        <v/>
      </c>
      <c r="V724" s="207"/>
      <c r="W724" s="215"/>
    </row>
    <row r="725" spans="1:23">
      <c r="A725" s="195">
        <v>722</v>
      </c>
      <c r="B725" s="8">
        <f t="shared" si="70"/>
        <v>43374</v>
      </c>
      <c r="C725" s="199">
        <f t="shared" si="71"/>
        <v>0.0416666666666667</v>
      </c>
      <c r="D725" s="7" t="str">
        <f t="shared" si="68"/>
        <v>夜班</v>
      </c>
      <c r="E725" s="196" t="str">
        <f t="shared" si="69"/>
        <v>丙</v>
      </c>
      <c r="F725" s="196">
        <f>SUMPRODUCT((考核汇总!$A$4:$A$1185=质量日常跟踪表!B725)*(考核汇总!$B$4:$B$1185=质量日常跟踪表!D725),考核汇总!$C$4:$C$1185)</f>
        <v>3</v>
      </c>
      <c r="G725" s="198">
        <f t="shared" si="72"/>
        <v>43374.0416666649</v>
      </c>
      <c r="H725" s="60" t="str">
        <f>IF($M725=H$2,MAX(H$4:H724)+1,"")</f>
        <v/>
      </c>
      <c r="I725" s="60" t="str">
        <f>IF($M725=I$2,MAX(I$4:I724)+1,"")</f>
        <v/>
      </c>
      <c r="J725" s="60" t="str">
        <f>IF($M725=J$2,MAX(J$4:J724)+1,"")</f>
        <v/>
      </c>
      <c r="K725" s="60" t="str">
        <f>IF($M725=K$2,MAX(K$4:K724)+1,"")</f>
        <v/>
      </c>
      <c r="L725" s="206"/>
      <c r="M725" s="206"/>
      <c r="N725" s="209"/>
      <c r="O725" s="209"/>
      <c r="P725" s="209"/>
      <c r="Q725" s="209"/>
      <c r="R725" s="209"/>
      <c r="S725" s="209"/>
      <c r="T725" s="209"/>
      <c r="U725" s="150" t="str">
        <f t="shared" si="67"/>
        <v/>
      </c>
      <c r="V725" s="207"/>
      <c r="W725" s="215"/>
    </row>
    <row r="726" spans="1:23">
      <c r="A726" s="195">
        <v>723</v>
      </c>
      <c r="B726" s="8">
        <f t="shared" si="70"/>
        <v>43374</v>
      </c>
      <c r="C726" s="199">
        <f t="shared" si="71"/>
        <v>0.0416666666666667</v>
      </c>
      <c r="D726" s="7" t="str">
        <f t="shared" si="68"/>
        <v>夜班</v>
      </c>
      <c r="E726" s="196" t="str">
        <f t="shared" si="69"/>
        <v>丙</v>
      </c>
      <c r="F726" s="196">
        <f>SUMPRODUCT((考核汇总!$A$4:$A$1185=质量日常跟踪表!B726)*(考核汇总!$B$4:$B$1185=质量日常跟踪表!D726),考核汇总!$C$4:$C$1185)</f>
        <v>3</v>
      </c>
      <c r="G726" s="198">
        <f t="shared" si="72"/>
        <v>43374.0833333316</v>
      </c>
      <c r="H726" s="60" t="str">
        <f>IF($M726=H$2,MAX(H$4:H725)+1,"")</f>
        <v/>
      </c>
      <c r="I726" s="60" t="str">
        <f>IF($M726=I$2,MAX(I$4:I725)+1,"")</f>
        <v/>
      </c>
      <c r="J726" s="60" t="str">
        <f>IF($M726=J$2,MAX(J$4:J725)+1,"")</f>
        <v/>
      </c>
      <c r="K726" s="60" t="str">
        <f>IF($M726=K$2,MAX(K$4:K725)+1,"")</f>
        <v/>
      </c>
      <c r="L726" s="206"/>
      <c r="M726" s="206"/>
      <c r="N726" s="209"/>
      <c r="O726" s="209"/>
      <c r="P726" s="209"/>
      <c r="Q726" s="209"/>
      <c r="R726" s="209"/>
      <c r="S726" s="209"/>
      <c r="T726" s="209"/>
      <c r="U726" s="150" t="str">
        <f t="shared" si="67"/>
        <v/>
      </c>
      <c r="V726" s="207"/>
      <c r="W726" s="215"/>
    </row>
    <row r="727" spans="1:23">
      <c r="A727" s="195">
        <v>724</v>
      </c>
      <c r="B727" s="8">
        <f t="shared" si="70"/>
        <v>43374</v>
      </c>
      <c r="C727" s="199">
        <f t="shared" si="71"/>
        <v>0.0416666666666667</v>
      </c>
      <c r="D727" s="7" t="str">
        <f t="shared" si="68"/>
        <v>夜班</v>
      </c>
      <c r="E727" s="196" t="str">
        <f t="shared" si="69"/>
        <v>丙</v>
      </c>
      <c r="F727" s="196">
        <f>SUMPRODUCT((考核汇总!$A$4:$A$1185=质量日常跟踪表!B727)*(考核汇总!$B$4:$B$1185=质量日常跟踪表!D727),考核汇总!$C$4:$C$1185)</f>
        <v>3</v>
      </c>
      <c r="G727" s="198">
        <f t="shared" si="72"/>
        <v>43374.1249999982</v>
      </c>
      <c r="H727" s="60" t="str">
        <f>IF($M727=H$2,MAX(H$4:H726)+1,"")</f>
        <v/>
      </c>
      <c r="I727" s="60" t="str">
        <f>IF($M727=I$2,MAX(I$4:I726)+1,"")</f>
        <v/>
      </c>
      <c r="J727" s="60" t="str">
        <f>IF($M727=J$2,MAX(J$4:J726)+1,"")</f>
        <v/>
      </c>
      <c r="K727" s="60" t="str">
        <f>IF($M727=K$2,MAX(K$4:K726)+1,"")</f>
        <v/>
      </c>
      <c r="L727" s="206"/>
      <c r="M727" s="206"/>
      <c r="N727" s="209"/>
      <c r="O727" s="209"/>
      <c r="P727" s="209"/>
      <c r="Q727" s="209"/>
      <c r="R727" s="209"/>
      <c r="S727" s="209"/>
      <c r="T727" s="209"/>
      <c r="U727" s="150" t="str">
        <f t="shared" si="67"/>
        <v/>
      </c>
      <c r="V727" s="207"/>
      <c r="W727" s="215"/>
    </row>
    <row r="728" spans="1:23">
      <c r="A728" s="195">
        <v>725</v>
      </c>
      <c r="B728" s="8">
        <f t="shared" si="70"/>
        <v>43374</v>
      </c>
      <c r="C728" s="199">
        <f t="shared" si="71"/>
        <v>0.0416666666666667</v>
      </c>
      <c r="D728" s="7" t="str">
        <f t="shared" si="68"/>
        <v>夜班</v>
      </c>
      <c r="E728" s="196" t="str">
        <f t="shared" si="69"/>
        <v>丙</v>
      </c>
      <c r="F728" s="196">
        <f>SUMPRODUCT((考核汇总!$A$4:$A$1185=质量日常跟踪表!B728)*(考核汇总!$B$4:$B$1185=质量日常跟踪表!D728),考核汇总!$C$4:$C$1185)</f>
        <v>3</v>
      </c>
      <c r="G728" s="198">
        <f t="shared" si="72"/>
        <v>43374.1666666649</v>
      </c>
      <c r="H728" s="60" t="str">
        <f>IF($M728=H$2,MAX(H$4:H727)+1,"")</f>
        <v/>
      </c>
      <c r="I728" s="60" t="str">
        <f>IF($M728=I$2,MAX(I$4:I727)+1,"")</f>
        <v/>
      </c>
      <c r="J728" s="60" t="str">
        <f>IF($M728=J$2,MAX(J$4:J727)+1,"")</f>
        <v/>
      </c>
      <c r="K728" s="60" t="str">
        <f>IF($M728=K$2,MAX(K$4:K727)+1,"")</f>
        <v/>
      </c>
      <c r="L728" s="206"/>
      <c r="M728" s="206"/>
      <c r="N728" s="209"/>
      <c r="O728" s="209"/>
      <c r="P728" s="209"/>
      <c r="Q728" s="209"/>
      <c r="R728" s="209"/>
      <c r="S728" s="209"/>
      <c r="T728" s="209"/>
      <c r="U728" s="150" t="str">
        <f t="shared" si="67"/>
        <v/>
      </c>
      <c r="V728" s="207"/>
      <c r="W728" s="215"/>
    </row>
    <row r="729" spans="1:23">
      <c r="A729" s="195">
        <v>726</v>
      </c>
      <c r="B729" s="8">
        <f t="shared" si="70"/>
        <v>43374</v>
      </c>
      <c r="C729" s="199">
        <f t="shared" si="71"/>
        <v>0.0416666666666667</v>
      </c>
      <c r="D729" s="7" t="str">
        <f t="shared" si="68"/>
        <v>夜班</v>
      </c>
      <c r="E729" s="196" t="str">
        <f t="shared" si="69"/>
        <v>丙</v>
      </c>
      <c r="F729" s="196">
        <f>SUMPRODUCT((考核汇总!$A$4:$A$1185=质量日常跟踪表!B729)*(考核汇总!$B$4:$B$1185=质量日常跟踪表!D729),考核汇总!$C$4:$C$1185)</f>
        <v>3</v>
      </c>
      <c r="G729" s="198">
        <f t="shared" si="72"/>
        <v>43374.2083333316</v>
      </c>
      <c r="H729" s="60" t="str">
        <f>IF($M729=H$2,MAX(H$4:H728)+1,"")</f>
        <v/>
      </c>
      <c r="I729" s="60" t="str">
        <f>IF($M729=I$2,MAX(I$4:I728)+1,"")</f>
        <v/>
      </c>
      <c r="J729" s="60" t="str">
        <f>IF($M729=J$2,MAX(J$4:J728)+1,"")</f>
        <v/>
      </c>
      <c r="K729" s="60" t="str">
        <f>IF($M729=K$2,MAX(K$4:K728)+1,"")</f>
        <v/>
      </c>
      <c r="L729" s="206"/>
      <c r="M729" s="206"/>
      <c r="N729" s="209"/>
      <c r="O729" s="209"/>
      <c r="P729" s="209"/>
      <c r="Q729" s="209"/>
      <c r="R729" s="209"/>
      <c r="S729" s="209"/>
      <c r="T729" s="209"/>
      <c r="U729" s="150" t="str">
        <f t="shared" si="67"/>
        <v/>
      </c>
      <c r="V729" s="207"/>
      <c r="W729" s="215"/>
    </row>
    <row r="730" spans="1:23">
      <c r="A730" s="195">
        <v>727</v>
      </c>
      <c r="B730" s="8">
        <f t="shared" si="70"/>
        <v>43374</v>
      </c>
      <c r="C730" s="199">
        <f t="shared" si="71"/>
        <v>0.0416666666666667</v>
      </c>
      <c r="D730" s="7" t="str">
        <f t="shared" si="68"/>
        <v>夜班</v>
      </c>
      <c r="E730" s="196" t="str">
        <f t="shared" si="69"/>
        <v>丙</v>
      </c>
      <c r="F730" s="196">
        <f>SUMPRODUCT((考核汇总!$A$4:$A$1185=质量日常跟踪表!B730)*(考核汇总!$B$4:$B$1185=质量日常跟踪表!D730),考核汇总!$C$4:$C$1185)</f>
        <v>3</v>
      </c>
      <c r="G730" s="198">
        <f t="shared" si="72"/>
        <v>43374.2499999982</v>
      </c>
      <c r="H730" s="60" t="str">
        <f>IF($M730=H$2,MAX(H$4:H729)+1,"")</f>
        <v/>
      </c>
      <c r="I730" s="60" t="str">
        <f>IF($M730=I$2,MAX(I$4:I729)+1,"")</f>
        <v/>
      </c>
      <c r="J730" s="60" t="str">
        <f>IF($M730=J$2,MAX(J$4:J729)+1,"")</f>
        <v/>
      </c>
      <c r="K730" s="60" t="str">
        <f>IF($M730=K$2,MAX(K$4:K729)+1,"")</f>
        <v/>
      </c>
      <c r="L730" s="206"/>
      <c r="M730" s="206"/>
      <c r="N730" s="209"/>
      <c r="O730" s="209"/>
      <c r="P730" s="209"/>
      <c r="Q730" s="209"/>
      <c r="R730" s="209"/>
      <c r="S730" s="209"/>
      <c r="T730" s="209"/>
      <c r="U730" s="150" t="str">
        <f t="shared" si="67"/>
        <v/>
      </c>
      <c r="V730" s="207"/>
      <c r="W730" s="215"/>
    </row>
    <row r="731" spans="1:23">
      <c r="A731" s="195">
        <v>728</v>
      </c>
      <c r="B731" s="8">
        <f t="shared" si="70"/>
        <v>43374</v>
      </c>
      <c r="C731" s="199">
        <f t="shared" si="71"/>
        <v>0.0416666666666667</v>
      </c>
      <c r="D731" s="7" t="str">
        <f t="shared" si="68"/>
        <v>夜班</v>
      </c>
      <c r="E731" s="196" t="str">
        <f t="shared" si="69"/>
        <v>丙</v>
      </c>
      <c r="F731" s="196">
        <f>SUMPRODUCT((考核汇总!$A$4:$A$1185=质量日常跟踪表!B731)*(考核汇总!$B$4:$B$1185=质量日常跟踪表!D731),考核汇总!$C$4:$C$1185)</f>
        <v>3</v>
      </c>
      <c r="G731" s="198">
        <f t="shared" si="72"/>
        <v>43374.2916666649</v>
      </c>
      <c r="H731" s="60" t="str">
        <f>IF($M731=H$2,MAX(H$4:H730)+1,"")</f>
        <v/>
      </c>
      <c r="I731" s="60" t="str">
        <f>IF($M731=I$2,MAX(I$4:I730)+1,"")</f>
        <v/>
      </c>
      <c r="J731" s="60" t="str">
        <f>IF($M731=J$2,MAX(J$4:J730)+1,"")</f>
        <v/>
      </c>
      <c r="K731" s="60" t="str">
        <f>IF($M731=K$2,MAX(K$4:K730)+1,"")</f>
        <v/>
      </c>
      <c r="L731" s="206"/>
      <c r="M731" s="206"/>
      <c r="N731" s="209"/>
      <c r="O731" s="209"/>
      <c r="P731" s="209"/>
      <c r="Q731" s="209"/>
      <c r="R731" s="209"/>
      <c r="S731" s="209"/>
      <c r="T731" s="209"/>
      <c r="U731" s="150" t="str">
        <f t="shared" si="67"/>
        <v/>
      </c>
      <c r="V731" s="207"/>
      <c r="W731" s="215"/>
    </row>
    <row r="732" spans="1:23">
      <c r="A732" s="195">
        <v>729</v>
      </c>
      <c r="B732" s="8">
        <f t="shared" si="70"/>
        <v>43374</v>
      </c>
      <c r="C732" s="199">
        <f t="shared" si="71"/>
        <v>0.0416666666666667</v>
      </c>
      <c r="D732" s="7" t="str">
        <f t="shared" si="68"/>
        <v>白班</v>
      </c>
      <c r="E732" s="196" t="str">
        <f t="shared" si="69"/>
        <v>丁</v>
      </c>
      <c r="F732" s="196">
        <f>SUMPRODUCT((考核汇总!$A$4:$A$1185=质量日常跟踪表!B732)*(考核汇总!$B$4:$B$1185=质量日常跟踪表!D732),考核汇总!$C$4:$C$1185)</f>
        <v>4</v>
      </c>
      <c r="G732" s="198">
        <f t="shared" si="72"/>
        <v>43374.3333333316</v>
      </c>
      <c r="H732" s="60" t="str">
        <f>IF($M732=H$2,MAX(H$4:H731)+1,"")</f>
        <v/>
      </c>
      <c r="I732" s="60" t="str">
        <f>IF($M732=I$2,MAX(I$4:I731)+1,"")</f>
        <v/>
      </c>
      <c r="J732" s="60" t="str">
        <f>IF($M732=J$2,MAX(J$4:J731)+1,"")</f>
        <v/>
      </c>
      <c r="K732" s="60" t="str">
        <f>IF($M732=K$2,MAX(K$4:K731)+1,"")</f>
        <v/>
      </c>
      <c r="L732" s="206"/>
      <c r="M732" s="206"/>
      <c r="N732" s="209"/>
      <c r="O732" s="209"/>
      <c r="P732" s="209"/>
      <c r="Q732" s="209"/>
      <c r="R732" s="209"/>
      <c r="S732" s="209"/>
      <c r="T732" s="209"/>
      <c r="U732" s="150" t="str">
        <f t="shared" si="67"/>
        <v/>
      </c>
      <c r="V732" s="207"/>
      <c r="W732" s="215"/>
    </row>
    <row r="733" spans="1:23">
      <c r="A733" s="195">
        <v>730</v>
      </c>
      <c r="B733" s="8">
        <f t="shared" si="70"/>
        <v>43374</v>
      </c>
      <c r="C733" s="199">
        <f t="shared" si="71"/>
        <v>0.0416666666666667</v>
      </c>
      <c r="D733" s="7" t="str">
        <f t="shared" si="68"/>
        <v>白班</v>
      </c>
      <c r="E733" s="196" t="str">
        <f t="shared" si="69"/>
        <v>丁</v>
      </c>
      <c r="F733" s="196">
        <f>SUMPRODUCT((考核汇总!$A$4:$A$1185=质量日常跟踪表!B733)*(考核汇总!$B$4:$B$1185=质量日常跟踪表!D733),考核汇总!$C$4:$C$1185)</f>
        <v>4</v>
      </c>
      <c r="G733" s="198">
        <f t="shared" si="72"/>
        <v>43374.3749999982</v>
      </c>
      <c r="H733" s="60" t="str">
        <f>IF($M733=H$2,MAX(H$4:H732)+1,"")</f>
        <v/>
      </c>
      <c r="I733" s="60" t="str">
        <f>IF($M733=I$2,MAX(I$4:I732)+1,"")</f>
        <v/>
      </c>
      <c r="J733" s="60" t="str">
        <f>IF($M733=J$2,MAX(J$4:J732)+1,"")</f>
        <v/>
      </c>
      <c r="K733" s="60" t="str">
        <f>IF($M733=K$2,MAX(K$4:K732)+1,"")</f>
        <v/>
      </c>
      <c r="L733" s="206"/>
      <c r="M733" s="206"/>
      <c r="N733" s="209"/>
      <c r="O733" s="209"/>
      <c r="P733" s="209"/>
      <c r="Q733" s="209"/>
      <c r="R733" s="209"/>
      <c r="S733" s="209"/>
      <c r="T733" s="209"/>
      <c r="U733" s="150" t="str">
        <f t="shared" si="67"/>
        <v/>
      </c>
      <c r="V733" s="207"/>
      <c r="W733" s="215"/>
    </row>
    <row r="734" spans="1:23">
      <c r="A734" s="195">
        <v>731</v>
      </c>
      <c r="B734" s="8">
        <f t="shared" si="70"/>
        <v>43374</v>
      </c>
      <c r="C734" s="199">
        <f t="shared" si="71"/>
        <v>0.0416666666666667</v>
      </c>
      <c r="D734" s="7" t="str">
        <f t="shared" si="68"/>
        <v>白班</v>
      </c>
      <c r="E734" s="196" t="str">
        <f t="shared" si="69"/>
        <v>丁</v>
      </c>
      <c r="F734" s="196">
        <f>SUMPRODUCT((考核汇总!$A$4:$A$1185=质量日常跟踪表!B734)*(考核汇总!$B$4:$B$1185=质量日常跟踪表!D734),考核汇总!$C$4:$C$1185)</f>
        <v>4</v>
      </c>
      <c r="G734" s="198">
        <f t="shared" si="72"/>
        <v>43374.4166666649</v>
      </c>
      <c r="H734" s="60" t="str">
        <f>IF($M734=H$2,MAX(H$4:H733)+1,"")</f>
        <v/>
      </c>
      <c r="I734" s="60" t="str">
        <f>IF($M734=I$2,MAX(I$4:I733)+1,"")</f>
        <v/>
      </c>
      <c r="J734" s="60" t="str">
        <f>IF($M734=J$2,MAX(J$4:J733)+1,"")</f>
        <v/>
      </c>
      <c r="K734" s="60" t="str">
        <f>IF($M734=K$2,MAX(K$4:K733)+1,"")</f>
        <v/>
      </c>
      <c r="L734" s="206"/>
      <c r="M734" s="206"/>
      <c r="N734" s="209"/>
      <c r="O734" s="209"/>
      <c r="P734" s="209"/>
      <c r="Q734" s="209"/>
      <c r="R734" s="209"/>
      <c r="S734" s="209"/>
      <c r="T734" s="209"/>
      <c r="U734" s="150" t="str">
        <f t="shared" ref="U734:U747" si="73">IF(N734="","",(N734*5+O734*4+P734*2.5+Q734*1.5+R734*0.75+S734*0.325+T734*0.25)/100)</f>
        <v/>
      </c>
      <c r="V734" s="207"/>
      <c r="W734" s="215"/>
    </row>
    <row r="735" spans="1:23">
      <c r="A735" s="195">
        <v>732</v>
      </c>
      <c r="B735" s="8">
        <f t="shared" si="70"/>
        <v>43374</v>
      </c>
      <c r="C735" s="199">
        <f t="shared" si="71"/>
        <v>0.0416666666666667</v>
      </c>
      <c r="D735" s="7" t="str">
        <f t="shared" si="68"/>
        <v>白班</v>
      </c>
      <c r="E735" s="196" t="str">
        <f t="shared" si="69"/>
        <v>丁</v>
      </c>
      <c r="F735" s="196">
        <f>SUMPRODUCT((考核汇总!$A$4:$A$1185=质量日常跟踪表!B735)*(考核汇总!$B$4:$B$1185=质量日常跟踪表!D735),考核汇总!$C$4:$C$1185)</f>
        <v>4</v>
      </c>
      <c r="G735" s="198">
        <f t="shared" si="72"/>
        <v>43374.4583333316</v>
      </c>
      <c r="H735" s="60" t="str">
        <f>IF($M735=H$2,MAX(H$4:H734)+1,"")</f>
        <v/>
      </c>
      <c r="I735" s="60" t="str">
        <f>IF($M735=I$2,MAX(I$4:I734)+1,"")</f>
        <v/>
      </c>
      <c r="J735" s="60" t="str">
        <f>IF($M735=J$2,MAX(J$4:J734)+1,"")</f>
        <v/>
      </c>
      <c r="K735" s="60" t="str">
        <f>IF($M735=K$2,MAX(K$4:K734)+1,"")</f>
        <v/>
      </c>
      <c r="L735" s="206"/>
      <c r="M735" s="206"/>
      <c r="N735" s="209"/>
      <c r="O735" s="209"/>
      <c r="P735" s="209"/>
      <c r="Q735" s="209"/>
      <c r="R735" s="209"/>
      <c r="S735" s="209"/>
      <c r="T735" s="209"/>
      <c r="U735" s="150" t="str">
        <f t="shared" si="73"/>
        <v/>
      </c>
      <c r="V735" s="207"/>
      <c r="W735" s="215"/>
    </row>
    <row r="736" spans="1:23">
      <c r="A736" s="195">
        <v>733</v>
      </c>
      <c r="B736" s="8">
        <f t="shared" si="70"/>
        <v>43374</v>
      </c>
      <c r="C736" s="199">
        <f t="shared" si="71"/>
        <v>0.0416666666666667</v>
      </c>
      <c r="D736" s="7" t="str">
        <f t="shared" si="68"/>
        <v>白班</v>
      </c>
      <c r="E736" s="196" t="str">
        <f t="shared" si="69"/>
        <v>丁</v>
      </c>
      <c r="F736" s="196">
        <f>SUMPRODUCT((考核汇总!$A$4:$A$1185=质量日常跟踪表!B736)*(考核汇总!$B$4:$B$1185=质量日常跟踪表!D736),考核汇总!$C$4:$C$1185)</f>
        <v>4</v>
      </c>
      <c r="G736" s="198">
        <f t="shared" si="72"/>
        <v>43374.4999999982</v>
      </c>
      <c r="H736" s="60" t="str">
        <f>IF($M736=H$2,MAX(H$4:H735)+1,"")</f>
        <v/>
      </c>
      <c r="I736" s="60" t="str">
        <f>IF($M736=I$2,MAX(I$4:I735)+1,"")</f>
        <v/>
      </c>
      <c r="J736" s="60" t="str">
        <f>IF($M736=J$2,MAX(J$4:J735)+1,"")</f>
        <v/>
      </c>
      <c r="K736" s="60" t="str">
        <f>IF($M736=K$2,MAX(K$4:K735)+1,"")</f>
        <v/>
      </c>
      <c r="L736" s="206"/>
      <c r="M736" s="206"/>
      <c r="N736" s="209"/>
      <c r="O736" s="209"/>
      <c r="P736" s="209"/>
      <c r="Q736" s="209"/>
      <c r="R736" s="209"/>
      <c r="S736" s="209"/>
      <c r="T736" s="209"/>
      <c r="U736" s="150" t="str">
        <f t="shared" si="73"/>
        <v/>
      </c>
      <c r="V736" s="207"/>
      <c r="W736" s="215"/>
    </row>
    <row r="737" spans="1:23">
      <c r="A737" s="195">
        <v>734</v>
      </c>
      <c r="B737" s="8">
        <f t="shared" si="70"/>
        <v>43374</v>
      </c>
      <c r="C737" s="199">
        <f t="shared" si="71"/>
        <v>0.0416666666666667</v>
      </c>
      <c r="D737" s="7" t="str">
        <f t="shared" si="68"/>
        <v>白班</v>
      </c>
      <c r="E737" s="196" t="str">
        <f t="shared" si="69"/>
        <v>丁</v>
      </c>
      <c r="F737" s="196">
        <f>SUMPRODUCT((考核汇总!$A$4:$A$1185=质量日常跟踪表!B737)*(考核汇总!$B$4:$B$1185=质量日常跟踪表!D737),考核汇总!$C$4:$C$1185)</f>
        <v>4</v>
      </c>
      <c r="G737" s="198">
        <f t="shared" si="72"/>
        <v>43374.5416666649</v>
      </c>
      <c r="H737" s="60" t="str">
        <f>IF($M737=H$2,MAX(H$4:H736)+1,"")</f>
        <v/>
      </c>
      <c r="I737" s="60" t="str">
        <f>IF($M737=I$2,MAX(I$4:I736)+1,"")</f>
        <v/>
      </c>
      <c r="J737" s="60" t="str">
        <f>IF($M737=J$2,MAX(J$4:J736)+1,"")</f>
        <v/>
      </c>
      <c r="K737" s="60" t="str">
        <f>IF($M737=K$2,MAX(K$4:K736)+1,"")</f>
        <v/>
      </c>
      <c r="L737" s="206"/>
      <c r="M737" s="206"/>
      <c r="N737" s="209"/>
      <c r="O737" s="209"/>
      <c r="P737" s="209"/>
      <c r="Q737" s="209"/>
      <c r="R737" s="209"/>
      <c r="S737" s="209"/>
      <c r="T737" s="209"/>
      <c r="U737" s="150" t="str">
        <f t="shared" si="73"/>
        <v/>
      </c>
      <c r="V737" s="207"/>
      <c r="W737" s="215"/>
    </row>
    <row r="738" spans="1:23">
      <c r="A738" s="195">
        <v>735</v>
      </c>
      <c r="B738" s="8">
        <f t="shared" si="70"/>
        <v>43374</v>
      </c>
      <c r="C738" s="199">
        <f t="shared" si="71"/>
        <v>0.0416666666666667</v>
      </c>
      <c r="D738" s="7" t="str">
        <f t="shared" si="68"/>
        <v>白班</v>
      </c>
      <c r="E738" s="196" t="str">
        <f t="shared" si="69"/>
        <v>丁</v>
      </c>
      <c r="F738" s="196">
        <f>SUMPRODUCT((考核汇总!$A$4:$A$1185=质量日常跟踪表!B738)*(考核汇总!$B$4:$B$1185=质量日常跟踪表!D738),考核汇总!$C$4:$C$1185)</f>
        <v>4</v>
      </c>
      <c r="G738" s="198">
        <f t="shared" si="72"/>
        <v>43374.5833333316</v>
      </c>
      <c r="H738" s="60" t="str">
        <f>IF($M738=H$2,MAX(H$4:H737)+1,"")</f>
        <v/>
      </c>
      <c r="I738" s="60" t="str">
        <f>IF($M738=I$2,MAX(I$4:I737)+1,"")</f>
        <v/>
      </c>
      <c r="J738" s="60" t="str">
        <f>IF($M738=J$2,MAX(J$4:J737)+1,"")</f>
        <v/>
      </c>
      <c r="K738" s="60" t="str">
        <f>IF($M738=K$2,MAX(K$4:K737)+1,"")</f>
        <v/>
      </c>
      <c r="L738" s="206"/>
      <c r="M738" s="206"/>
      <c r="N738" s="209"/>
      <c r="O738" s="209"/>
      <c r="P738" s="209"/>
      <c r="Q738" s="209"/>
      <c r="R738" s="209"/>
      <c r="S738" s="209"/>
      <c r="T738" s="209"/>
      <c r="U738" s="150" t="str">
        <f t="shared" si="73"/>
        <v/>
      </c>
      <c r="V738" s="207"/>
      <c r="W738" s="215"/>
    </row>
    <row r="739" spans="1:23">
      <c r="A739" s="195">
        <v>736</v>
      </c>
      <c r="B739" s="8">
        <f t="shared" si="70"/>
        <v>43374</v>
      </c>
      <c r="C739" s="199">
        <f t="shared" si="71"/>
        <v>0.0416666666666667</v>
      </c>
      <c r="D739" s="7" t="str">
        <f t="shared" si="68"/>
        <v>白班</v>
      </c>
      <c r="E739" s="196" t="str">
        <f t="shared" si="69"/>
        <v>丁</v>
      </c>
      <c r="F739" s="196">
        <f>SUMPRODUCT((考核汇总!$A$4:$A$1185=质量日常跟踪表!B739)*(考核汇总!$B$4:$B$1185=质量日常跟踪表!D739),考核汇总!$C$4:$C$1185)</f>
        <v>4</v>
      </c>
      <c r="G739" s="198">
        <f t="shared" si="72"/>
        <v>43374.6249999982</v>
      </c>
      <c r="H739" s="60" t="str">
        <f>IF($M739=H$2,MAX(H$4:H738)+1,"")</f>
        <v/>
      </c>
      <c r="I739" s="60" t="str">
        <f>IF($M739=I$2,MAX(I$4:I738)+1,"")</f>
        <v/>
      </c>
      <c r="J739" s="60" t="str">
        <f>IF($M739=J$2,MAX(J$4:J738)+1,"")</f>
        <v/>
      </c>
      <c r="K739" s="60" t="str">
        <f>IF($M739=K$2,MAX(K$4:K738)+1,"")</f>
        <v/>
      </c>
      <c r="L739" s="206"/>
      <c r="M739" s="206"/>
      <c r="N739" s="209"/>
      <c r="O739" s="209"/>
      <c r="P739" s="209"/>
      <c r="Q739" s="209"/>
      <c r="R739" s="209"/>
      <c r="S739" s="209"/>
      <c r="T739" s="209"/>
      <c r="U739" s="150" t="str">
        <f t="shared" si="73"/>
        <v/>
      </c>
      <c r="V739" s="207"/>
      <c r="W739" s="215"/>
    </row>
    <row r="740" spans="1:23">
      <c r="A740" s="195">
        <v>737</v>
      </c>
      <c r="B740" s="8">
        <f t="shared" si="70"/>
        <v>43374</v>
      </c>
      <c r="C740" s="199">
        <f t="shared" si="71"/>
        <v>0.0416666666666667</v>
      </c>
      <c r="D740" s="7" t="str">
        <f t="shared" si="68"/>
        <v>中班</v>
      </c>
      <c r="E740" s="196" t="str">
        <f t="shared" si="69"/>
        <v>甲</v>
      </c>
      <c r="F740" s="196">
        <f>SUMPRODUCT((考核汇总!$A$4:$A$1185=质量日常跟踪表!B740)*(考核汇总!$B$4:$B$1185=质量日常跟踪表!D740),考核汇总!$C$4:$C$1185)</f>
        <v>1</v>
      </c>
      <c r="G740" s="198">
        <f t="shared" si="72"/>
        <v>43374.6666666649</v>
      </c>
      <c r="H740" s="60" t="str">
        <f>IF($M740=H$2,MAX(H$4:H739)+1,"")</f>
        <v/>
      </c>
      <c r="I740" s="60" t="str">
        <f>IF($M740=I$2,MAX(I$4:I739)+1,"")</f>
        <v/>
      </c>
      <c r="J740" s="60" t="str">
        <f>IF($M740=J$2,MAX(J$4:J739)+1,"")</f>
        <v/>
      </c>
      <c r="K740" s="60" t="str">
        <f>IF($M740=K$2,MAX(K$4:K739)+1,"")</f>
        <v/>
      </c>
      <c r="L740" s="206"/>
      <c r="M740" s="206"/>
      <c r="N740" s="209"/>
      <c r="O740" s="209"/>
      <c r="P740" s="209"/>
      <c r="Q740" s="209"/>
      <c r="R740" s="209"/>
      <c r="S740" s="209"/>
      <c r="T740" s="209"/>
      <c r="U740" s="150" t="str">
        <f t="shared" si="73"/>
        <v/>
      </c>
      <c r="V740" s="207"/>
      <c r="W740" s="215"/>
    </row>
    <row r="741" spans="1:23">
      <c r="A741" s="195">
        <v>738</v>
      </c>
      <c r="B741" s="8">
        <f t="shared" si="70"/>
        <v>43374</v>
      </c>
      <c r="C741" s="199">
        <f t="shared" si="71"/>
        <v>0.0416666666666667</v>
      </c>
      <c r="D741" s="7" t="str">
        <f t="shared" si="68"/>
        <v>中班</v>
      </c>
      <c r="E741" s="196" t="str">
        <f t="shared" si="69"/>
        <v>甲</v>
      </c>
      <c r="F741" s="196">
        <f>SUMPRODUCT((考核汇总!$A$4:$A$1185=质量日常跟踪表!B741)*(考核汇总!$B$4:$B$1185=质量日常跟踪表!D741),考核汇总!$C$4:$C$1185)</f>
        <v>1</v>
      </c>
      <c r="G741" s="198">
        <f t="shared" si="72"/>
        <v>43374.7083333315</v>
      </c>
      <c r="H741" s="60" t="str">
        <f>IF($M741=H$2,MAX(H$4:H740)+1,"")</f>
        <v/>
      </c>
      <c r="I741" s="60" t="str">
        <f>IF($M741=I$2,MAX(I$4:I740)+1,"")</f>
        <v/>
      </c>
      <c r="J741" s="60" t="str">
        <f>IF($M741=J$2,MAX(J$4:J740)+1,"")</f>
        <v/>
      </c>
      <c r="K741" s="60" t="str">
        <f>IF($M741=K$2,MAX(K$4:K740)+1,"")</f>
        <v/>
      </c>
      <c r="L741" s="206"/>
      <c r="M741" s="206"/>
      <c r="N741" s="209"/>
      <c r="O741" s="209"/>
      <c r="P741" s="209"/>
      <c r="Q741" s="209"/>
      <c r="R741" s="209"/>
      <c r="S741" s="209"/>
      <c r="T741" s="209"/>
      <c r="U741" s="150" t="str">
        <f t="shared" si="73"/>
        <v/>
      </c>
      <c r="V741" s="207"/>
      <c r="W741" s="215"/>
    </row>
    <row r="742" spans="1:23">
      <c r="A742" s="195">
        <v>739</v>
      </c>
      <c r="B742" s="8">
        <f t="shared" si="70"/>
        <v>43374</v>
      </c>
      <c r="C742" s="199">
        <f t="shared" si="71"/>
        <v>0.0416666666666667</v>
      </c>
      <c r="D742" s="7" t="str">
        <f t="shared" si="68"/>
        <v>中班</v>
      </c>
      <c r="E742" s="196" t="str">
        <f t="shared" si="69"/>
        <v>甲</v>
      </c>
      <c r="F742" s="196">
        <f>SUMPRODUCT((考核汇总!$A$4:$A$1185=质量日常跟踪表!B742)*(考核汇总!$B$4:$B$1185=质量日常跟踪表!D742),考核汇总!$C$4:$C$1185)</f>
        <v>1</v>
      </c>
      <c r="G742" s="198">
        <f t="shared" si="72"/>
        <v>43374.7499999982</v>
      </c>
      <c r="H742" s="60" t="str">
        <f>IF($M742=H$2,MAX(H$4:H741)+1,"")</f>
        <v/>
      </c>
      <c r="I742" s="60" t="str">
        <f>IF($M742=I$2,MAX(I$4:I741)+1,"")</f>
        <v/>
      </c>
      <c r="J742" s="60" t="str">
        <f>IF($M742=J$2,MAX(J$4:J741)+1,"")</f>
        <v/>
      </c>
      <c r="K742" s="60" t="str">
        <f>IF($M742=K$2,MAX(K$4:K741)+1,"")</f>
        <v/>
      </c>
      <c r="L742" s="206"/>
      <c r="M742" s="206"/>
      <c r="N742" s="209"/>
      <c r="O742" s="209"/>
      <c r="P742" s="209"/>
      <c r="Q742" s="209"/>
      <c r="R742" s="209"/>
      <c r="S742" s="209"/>
      <c r="T742" s="209"/>
      <c r="U742" s="150" t="str">
        <f t="shared" si="73"/>
        <v/>
      </c>
      <c r="V742" s="207"/>
      <c r="W742" s="215"/>
    </row>
    <row r="743" spans="1:23">
      <c r="A743" s="195">
        <v>740</v>
      </c>
      <c r="B743" s="8">
        <f t="shared" si="70"/>
        <v>43374</v>
      </c>
      <c r="C743" s="199">
        <f t="shared" si="71"/>
        <v>0.0416666666666667</v>
      </c>
      <c r="D743" s="7" t="str">
        <f t="shared" si="68"/>
        <v>中班</v>
      </c>
      <c r="E743" s="196" t="str">
        <f t="shared" si="69"/>
        <v>甲</v>
      </c>
      <c r="F743" s="196">
        <f>SUMPRODUCT((考核汇总!$A$4:$A$1185=质量日常跟踪表!B743)*(考核汇总!$B$4:$B$1185=质量日常跟踪表!D743),考核汇总!$C$4:$C$1185)</f>
        <v>1</v>
      </c>
      <c r="G743" s="198">
        <f t="shared" si="72"/>
        <v>43374.7916666649</v>
      </c>
      <c r="H743" s="60" t="str">
        <f>IF($M743=H$2,MAX(H$4:H742)+1,"")</f>
        <v/>
      </c>
      <c r="I743" s="60" t="str">
        <f>IF($M743=I$2,MAX(I$4:I742)+1,"")</f>
        <v/>
      </c>
      <c r="J743" s="60" t="str">
        <f>IF($M743=J$2,MAX(J$4:J742)+1,"")</f>
        <v/>
      </c>
      <c r="K743" s="60" t="str">
        <f>IF($M743=K$2,MAX(K$4:K742)+1,"")</f>
        <v/>
      </c>
      <c r="L743" s="206"/>
      <c r="M743" s="206"/>
      <c r="N743" s="209"/>
      <c r="O743" s="209"/>
      <c r="P743" s="209"/>
      <c r="Q743" s="209"/>
      <c r="R743" s="209"/>
      <c r="S743" s="209"/>
      <c r="T743" s="209"/>
      <c r="U743" s="150" t="str">
        <f t="shared" si="73"/>
        <v/>
      </c>
      <c r="V743" s="207"/>
      <c r="W743" s="215"/>
    </row>
    <row r="744" spans="1:23">
      <c r="A744" s="195">
        <v>741</v>
      </c>
      <c r="B744" s="8">
        <f t="shared" si="70"/>
        <v>43374</v>
      </c>
      <c r="C744" s="199">
        <f t="shared" si="71"/>
        <v>0.0416666666666667</v>
      </c>
      <c r="D744" s="7" t="str">
        <f t="shared" si="68"/>
        <v>中班</v>
      </c>
      <c r="E744" s="196" t="str">
        <f t="shared" si="69"/>
        <v>甲</v>
      </c>
      <c r="F744" s="196">
        <f>SUMPRODUCT((考核汇总!$A$4:$A$1185=质量日常跟踪表!B744)*(考核汇总!$B$4:$B$1185=质量日常跟踪表!D744),考核汇总!$C$4:$C$1185)</f>
        <v>1</v>
      </c>
      <c r="G744" s="198">
        <f t="shared" si="72"/>
        <v>43374.8333333315</v>
      </c>
      <c r="H744" s="60" t="str">
        <f>IF($M744=H$2,MAX(H$4:H743)+1,"")</f>
        <v/>
      </c>
      <c r="I744" s="60" t="str">
        <f>IF($M744=I$2,MAX(I$4:I743)+1,"")</f>
        <v/>
      </c>
      <c r="J744" s="60" t="str">
        <f>IF($M744=J$2,MAX(J$4:J743)+1,"")</f>
        <v/>
      </c>
      <c r="K744" s="60" t="str">
        <f>IF($M744=K$2,MAX(K$4:K743)+1,"")</f>
        <v/>
      </c>
      <c r="L744" s="206"/>
      <c r="M744" s="206"/>
      <c r="N744" s="209"/>
      <c r="O744" s="209"/>
      <c r="P744" s="209"/>
      <c r="Q744" s="209"/>
      <c r="R744" s="209"/>
      <c r="S744" s="209"/>
      <c r="T744" s="209"/>
      <c r="U744" s="150" t="str">
        <f t="shared" si="73"/>
        <v/>
      </c>
      <c r="V744" s="207"/>
      <c r="W744" s="215"/>
    </row>
    <row r="745" spans="1:23">
      <c r="A745" s="195">
        <v>742</v>
      </c>
      <c r="B745" s="8">
        <f t="shared" si="70"/>
        <v>43374</v>
      </c>
      <c r="C745" s="199">
        <f t="shared" si="71"/>
        <v>0.0416666666666667</v>
      </c>
      <c r="D745" s="7" t="str">
        <f t="shared" si="68"/>
        <v>中班</v>
      </c>
      <c r="E745" s="196" t="str">
        <f t="shared" si="69"/>
        <v>甲</v>
      </c>
      <c r="F745" s="196">
        <f>SUMPRODUCT((考核汇总!$A$4:$A$1185=质量日常跟踪表!B745)*(考核汇总!$B$4:$B$1185=质量日常跟踪表!D745),考核汇总!$C$4:$C$1185)</f>
        <v>1</v>
      </c>
      <c r="G745" s="198">
        <f t="shared" si="72"/>
        <v>43374.8749999982</v>
      </c>
      <c r="H745" s="60" t="str">
        <f>IF($M745=H$2,MAX(H$4:H744)+1,"")</f>
        <v/>
      </c>
      <c r="I745" s="60" t="str">
        <f>IF($M745=I$2,MAX(I$4:I744)+1,"")</f>
        <v/>
      </c>
      <c r="J745" s="60" t="str">
        <f>IF($M745=J$2,MAX(J$4:J744)+1,"")</f>
        <v/>
      </c>
      <c r="K745" s="60" t="str">
        <f>IF($M745=K$2,MAX(K$4:K744)+1,"")</f>
        <v/>
      </c>
      <c r="L745" s="206"/>
      <c r="M745" s="206"/>
      <c r="N745" s="209"/>
      <c r="O745" s="209"/>
      <c r="P745" s="209"/>
      <c r="Q745" s="209"/>
      <c r="R745" s="209"/>
      <c r="S745" s="209"/>
      <c r="T745" s="209"/>
      <c r="U745" s="150" t="str">
        <f t="shared" si="73"/>
        <v/>
      </c>
      <c r="V745" s="207"/>
      <c r="W745" s="215"/>
    </row>
    <row r="746" spans="1:23">
      <c r="A746" s="195">
        <v>743</v>
      </c>
      <c r="B746" s="8">
        <f t="shared" si="70"/>
        <v>43374</v>
      </c>
      <c r="C746" s="199">
        <f t="shared" si="71"/>
        <v>0.0416666666666667</v>
      </c>
      <c r="D746" s="7" t="str">
        <f t="shared" si="68"/>
        <v>中班</v>
      </c>
      <c r="E746" s="196" t="str">
        <f t="shared" si="69"/>
        <v>甲</v>
      </c>
      <c r="F746" s="196">
        <f>SUMPRODUCT((考核汇总!$A$4:$A$1185=质量日常跟踪表!B746)*(考核汇总!$B$4:$B$1185=质量日常跟踪表!D746),考核汇总!$C$4:$C$1185)</f>
        <v>1</v>
      </c>
      <c r="G746" s="198">
        <f t="shared" si="72"/>
        <v>43374.9166666649</v>
      </c>
      <c r="H746" s="60" t="str">
        <f>IF($M746=H$2,MAX(H$4:H745)+1,"")</f>
        <v/>
      </c>
      <c r="I746" s="60" t="str">
        <f>IF($M746=I$2,MAX(I$4:I745)+1,"")</f>
        <v/>
      </c>
      <c r="J746" s="60" t="str">
        <f>IF($M746=J$2,MAX(J$4:J745)+1,"")</f>
        <v/>
      </c>
      <c r="K746" s="60" t="str">
        <f>IF($M746=K$2,MAX(K$4:K745)+1,"")</f>
        <v/>
      </c>
      <c r="L746" s="206"/>
      <c r="M746" s="206"/>
      <c r="N746" s="209"/>
      <c r="O746" s="209"/>
      <c r="P746" s="209"/>
      <c r="Q746" s="209"/>
      <c r="R746" s="209"/>
      <c r="S746" s="209"/>
      <c r="T746" s="209"/>
      <c r="U746" s="150" t="str">
        <f t="shared" si="73"/>
        <v/>
      </c>
      <c r="V746" s="207"/>
      <c r="W746" s="215"/>
    </row>
    <row r="747" spans="1:23">
      <c r="A747" s="225">
        <v>744</v>
      </c>
      <c r="B747" s="8">
        <f t="shared" si="70"/>
        <v>43374</v>
      </c>
      <c r="C747" s="199">
        <f t="shared" si="71"/>
        <v>0.0416666666666667</v>
      </c>
      <c r="D747" s="7" t="str">
        <f t="shared" si="68"/>
        <v>中班</v>
      </c>
      <c r="E747" s="196" t="str">
        <f t="shared" si="69"/>
        <v>甲</v>
      </c>
      <c r="F747" s="196">
        <f>SUMPRODUCT((考核汇总!$A$4:$A$1185=质量日常跟踪表!B747)*(考核汇总!$B$4:$B$1185=质量日常跟踪表!D747),考核汇总!$C$4:$C$1185)</f>
        <v>1</v>
      </c>
      <c r="G747" s="198">
        <f t="shared" si="72"/>
        <v>43374.9583333315</v>
      </c>
      <c r="H747" s="60" t="str">
        <f>IF($M747=H$2,MAX(H$4:H746)+1,"")</f>
        <v/>
      </c>
      <c r="I747" s="60" t="str">
        <f>IF($M747=I$2,MAX(I$4:I746)+1,"")</f>
        <v/>
      </c>
      <c r="J747" s="60" t="str">
        <f>IF($M747=J$2,MAX(J$4:J746)+1,"")</f>
        <v/>
      </c>
      <c r="K747" s="60" t="str">
        <f>IF($M747=K$2,MAX(K$4:K746)+1,"")</f>
        <v/>
      </c>
      <c r="L747" s="206"/>
      <c r="M747" s="206"/>
      <c r="N747" s="209"/>
      <c r="O747" s="209"/>
      <c r="P747" s="209"/>
      <c r="Q747" s="209"/>
      <c r="R747" s="209"/>
      <c r="S747" s="209"/>
      <c r="T747" s="209"/>
      <c r="U747" s="150" t="str">
        <f t="shared" si="73"/>
        <v/>
      </c>
      <c r="V747" s="207"/>
      <c r="W747" s="215"/>
    </row>
  </sheetData>
  <mergeCells count="2">
    <mergeCell ref="A1:M1"/>
    <mergeCell ref="N1:T1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I23" sqref="I23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1" sqref="A$1:B$1048576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D13" sqref="D13"/>
    </sheetView>
  </sheetViews>
  <sheetFormatPr defaultColWidth="8.8888888888888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1" sqref="A$1:B$1048576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M25" sqref="M25"/>
    </sheetView>
  </sheetViews>
  <sheetFormatPr defaultColWidth="8.8888888888888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3" sqref="L23"/>
    </sheetView>
  </sheetViews>
  <sheetFormatPr defaultColWidth="9" defaultRowHeight="15" outlineLevelCol="1"/>
  <sheetData>
    <row r="1" spans="1:2">
      <c r="A1" t="s">
        <v>110</v>
      </c>
      <c r="B1">
        <v>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2" sqref="B22"/>
    </sheetView>
  </sheetViews>
  <sheetFormatPr defaultColWidth="9" defaultRowHeight="15" outlineLevelCol="1"/>
  <sheetData>
    <row r="1" spans="1:2">
      <c r="A1" t="s">
        <v>111</v>
      </c>
      <c r="B1">
        <v>43594.7124523148</v>
      </c>
    </row>
    <row r="2" spans="1:2">
      <c r="A2" t="s">
        <v>112</v>
      </c>
      <c r="B2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t="s">
        <v>117</v>
      </c>
    </row>
    <row r="5" spans="1:2">
      <c r="A5" t="s">
        <v>118</v>
      </c>
      <c r="B5" t="s">
        <v>119</v>
      </c>
    </row>
    <row r="6" spans="1:2">
      <c r="A6" t="s">
        <v>120</v>
      </c>
      <c r="B6" t="s">
        <v>121</v>
      </c>
    </row>
    <row r="7" spans="1:2">
      <c r="A7" t="s">
        <v>122</v>
      </c>
      <c r="B7" t="s">
        <v>123</v>
      </c>
    </row>
    <row r="8" spans="1:2">
      <c r="A8" t="s">
        <v>124</v>
      </c>
      <c r="B8" t="s">
        <v>125</v>
      </c>
    </row>
    <row r="9" spans="1:2">
      <c r="A9" t="s">
        <v>126</v>
      </c>
      <c r="B9" t="s">
        <v>127</v>
      </c>
    </row>
    <row r="10" spans="1:2">
      <c r="A10" t="s">
        <v>128</v>
      </c>
      <c r="B10" t="s">
        <v>129</v>
      </c>
    </row>
    <row r="11" spans="1:2">
      <c r="A11" t="s">
        <v>130</v>
      </c>
      <c r="B11" t="s">
        <v>131</v>
      </c>
    </row>
    <row r="12" spans="1:1">
      <c r="A12" t="s">
        <v>132</v>
      </c>
    </row>
    <row r="13" spans="1:1">
      <c r="A13" t="s">
        <v>133</v>
      </c>
    </row>
    <row r="14" spans="1:1">
      <c r="A14" t="s">
        <v>134</v>
      </c>
    </row>
    <row r="15" spans="1:1">
      <c r="A15" t="s">
        <v>135</v>
      </c>
    </row>
    <row r="16" spans="1:2">
      <c r="A16" t="s">
        <v>136</v>
      </c>
      <c r="B16" t="s">
        <v>137</v>
      </c>
    </row>
    <row r="17" spans="1:2">
      <c r="A17" t="s">
        <v>138</v>
      </c>
      <c r="B17" t="s">
        <v>139</v>
      </c>
    </row>
    <row r="18" spans="1:2">
      <c r="A18" t="s">
        <v>140</v>
      </c>
      <c r="B18" t="s">
        <v>141</v>
      </c>
    </row>
    <row r="19" spans="1:2">
      <c r="A19" t="s">
        <v>142</v>
      </c>
      <c r="B19" t="s">
        <v>143</v>
      </c>
    </row>
    <row r="20" spans="1:2">
      <c r="A20" t="s">
        <v>144</v>
      </c>
      <c r="B20" t="s">
        <v>145</v>
      </c>
    </row>
    <row r="21" spans="1:2">
      <c r="A21" t="s">
        <v>146</v>
      </c>
      <c r="B21" t="s">
        <v>129</v>
      </c>
    </row>
    <row r="22" spans="1:2">
      <c r="A22" t="s">
        <v>147</v>
      </c>
      <c r="B22">
        <v>43586.0000101852</v>
      </c>
    </row>
    <row r="23" spans="1:2">
      <c r="A23" t="s">
        <v>148</v>
      </c>
      <c r="B23">
        <v>43466.7124523148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R6" sqref="R6"/>
    </sheetView>
  </sheetViews>
  <sheetFormatPr defaultColWidth="9" defaultRowHeight="15"/>
  <cols>
    <col min="1" max="1" width="11.6222222222222" collapsed="1"/>
    <col min="2" max="2" width="13" collapsed="1"/>
    <col min="3" max="3" width="11" collapsed="1"/>
    <col min="4" max="4" width="9.5037037037037" collapsed="1"/>
    <col min="5" max="5" width="13" collapsed="1"/>
    <col min="6" max="6" width="11" collapsed="1"/>
    <col min="7" max="8" width="15.1259259259259" collapsed="1"/>
    <col min="9" max="9" width="7.12592592592593" collapsed="1"/>
    <col min="10" max="10" width="18.1259259259259" customWidth="1" collapsed="1"/>
    <col min="12" max="12" width="13" collapsed="1"/>
    <col min="13" max="13" width="11" collapsed="1"/>
    <col min="15" max="15" width="13" collapsed="1"/>
    <col min="16" max="16" width="11" collapsed="1"/>
    <col min="17" max="18" width="15.1259259259259" collapsed="1"/>
    <col min="19" max="19" width="7.12592592592593" collapsed="1"/>
    <col min="20" max="27" width="9" style="152" collapsed="1"/>
  </cols>
  <sheetData>
    <row r="1" s="151" customFormat="1" spans="1:1">
      <c r="A1" s="151" t="s">
        <v>42</v>
      </c>
    </row>
    <row r="2" ht="27.75" customHeight="1" spans="1:19">
      <c r="A2" s="153" t="s">
        <v>43</v>
      </c>
      <c r="B2" s="154"/>
      <c r="C2" s="154"/>
      <c r="D2" s="154"/>
      <c r="E2" s="154"/>
      <c r="F2" s="154"/>
      <c r="G2" s="154"/>
      <c r="H2" s="154"/>
      <c r="I2" s="170"/>
      <c r="J2" s="171"/>
      <c r="L2" s="172" t="s">
        <v>44</v>
      </c>
      <c r="M2" s="172"/>
      <c r="N2" s="172"/>
      <c r="O2" s="172"/>
      <c r="P2" s="172"/>
      <c r="Q2" s="172"/>
      <c r="R2" s="172"/>
      <c r="S2" s="172"/>
    </row>
    <row r="3" ht="37.5" customHeight="1" spans="1:19">
      <c r="A3" s="155"/>
      <c r="B3" s="156" t="s">
        <v>45</v>
      </c>
      <c r="C3" s="157"/>
      <c r="D3" s="157"/>
      <c r="E3" s="157"/>
      <c r="F3" s="157"/>
      <c r="G3" s="157"/>
      <c r="H3" s="157"/>
      <c r="I3" s="173"/>
      <c r="J3" s="174"/>
      <c r="L3" s="175" t="s">
        <v>46</v>
      </c>
      <c r="M3" s="176"/>
      <c r="N3" s="176"/>
      <c r="O3" s="176"/>
      <c r="P3" s="176"/>
      <c r="Q3" s="176"/>
      <c r="R3" s="176"/>
      <c r="S3" s="182"/>
    </row>
    <row r="4" ht="57" customHeight="1" spans="1:19">
      <c r="A4" s="158" t="s">
        <v>3</v>
      </c>
      <c r="B4" s="158" t="s">
        <v>47</v>
      </c>
      <c r="C4" s="158" t="s">
        <v>48</v>
      </c>
      <c r="D4" s="158" t="s">
        <v>49</v>
      </c>
      <c r="E4" s="158" t="s">
        <v>50</v>
      </c>
      <c r="F4" s="158" t="s">
        <v>51</v>
      </c>
      <c r="G4" s="158" t="s">
        <v>52</v>
      </c>
      <c r="H4" s="159" t="s">
        <v>53</v>
      </c>
      <c r="I4" s="177" t="s">
        <v>54</v>
      </c>
      <c r="J4" s="177" t="s">
        <v>13</v>
      </c>
      <c r="L4" s="158" t="s">
        <v>47</v>
      </c>
      <c r="M4" s="158" t="s">
        <v>48</v>
      </c>
      <c r="N4" s="158" t="s">
        <v>49</v>
      </c>
      <c r="O4" s="158" t="s">
        <v>50</v>
      </c>
      <c r="P4" s="158" t="s">
        <v>51</v>
      </c>
      <c r="Q4" s="158" t="s">
        <v>52</v>
      </c>
      <c r="R4" s="159" t="s">
        <v>53</v>
      </c>
      <c r="S4" s="177" t="s">
        <v>54</v>
      </c>
    </row>
    <row r="5" s="126" customFormat="1" ht="57" customHeight="1" spans="1:19">
      <c r="A5" s="160"/>
      <c r="B5" s="160" t="s">
        <v>27</v>
      </c>
      <c r="C5" s="160" t="s">
        <v>27</v>
      </c>
      <c r="D5" s="160" t="s">
        <v>27</v>
      </c>
      <c r="E5" s="160" t="s">
        <v>27</v>
      </c>
      <c r="F5" s="160" t="s">
        <v>27</v>
      </c>
      <c r="G5" s="160" t="s">
        <v>27</v>
      </c>
      <c r="H5" s="160" t="s">
        <v>26</v>
      </c>
      <c r="I5" s="160" t="s">
        <v>26</v>
      </c>
      <c r="J5" s="160" t="s">
        <v>27</v>
      </c>
      <c r="L5" s="160" t="s">
        <v>27</v>
      </c>
      <c r="M5" s="160" t="s">
        <v>27</v>
      </c>
      <c r="N5" s="160" t="s">
        <v>27</v>
      </c>
      <c r="O5" s="160" t="s">
        <v>27</v>
      </c>
      <c r="P5" s="160" t="s">
        <v>27</v>
      </c>
      <c r="Q5" s="160" t="s">
        <v>27</v>
      </c>
      <c r="R5" s="160" t="s">
        <v>26</v>
      </c>
      <c r="S5" s="160" t="s">
        <v>26</v>
      </c>
    </row>
    <row r="6" spans="1:19">
      <c r="A6" s="161">
        <f>质量日常跟踪表!B4</f>
        <v>43344</v>
      </c>
      <c r="B6" s="161" t="s">
        <v>55</v>
      </c>
      <c r="C6" s="162">
        <v>1117</v>
      </c>
      <c r="D6" s="162">
        <v>3750</v>
      </c>
      <c r="E6" s="163" t="s">
        <v>56</v>
      </c>
      <c r="F6" s="164">
        <v>1081</v>
      </c>
      <c r="G6" s="165">
        <v>703</v>
      </c>
      <c r="H6" s="166" t="s">
        <v>56</v>
      </c>
      <c r="I6" s="178" t="s">
        <v>56</v>
      </c>
      <c r="J6" s="179" t="s">
        <v>57</v>
      </c>
      <c r="L6" s="161" t="s">
        <v>58</v>
      </c>
      <c r="M6" s="162">
        <v>597</v>
      </c>
      <c r="N6" s="162">
        <v>4000</v>
      </c>
      <c r="O6" s="163" t="s">
        <v>56</v>
      </c>
      <c r="P6" s="164">
        <v>644</v>
      </c>
      <c r="Q6" s="165">
        <v>737</v>
      </c>
      <c r="R6" s="166" t="s">
        <v>56</v>
      </c>
      <c r="S6" s="180" t="s">
        <v>56</v>
      </c>
    </row>
    <row r="7" spans="1:19">
      <c r="A7" s="161">
        <f t="shared" ref="A7:A36" si="0">A6+1</f>
        <v>43345</v>
      </c>
      <c r="B7" s="161" t="s">
        <v>59</v>
      </c>
      <c r="C7" s="162">
        <v>1197</v>
      </c>
      <c r="D7" s="162">
        <v>3750</v>
      </c>
      <c r="E7" s="163"/>
      <c r="F7" s="164">
        <v>768</v>
      </c>
      <c r="G7" s="167">
        <v>737</v>
      </c>
      <c r="H7" s="166">
        <f t="shared" ref="H7:H36" si="1">G7-G6</f>
        <v>34</v>
      </c>
      <c r="I7" s="180">
        <f t="shared" ref="I7:I37" si="2">C7-E7-F7-H7</f>
        <v>395</v>
      </c>
      <c r="J7" s="179" t="s">
        <v>57</v>
      </c>
      <c r="L7" s="161" t="s">
        <v>58</v>
      </c>
      <c r="M7" s="162">
        <v>561</v>
      </c>
      <c r="N7" s="162">
        <v>4100</v>
      </c>
      <c r="O7" s="163"/>
      <c r="P7" s="164">
        <v>432</v>
      </c>
      <c r="Q7" s="167">
        <v>718</v>
      </c>
      <c r="R7" s="166">
        <f t="shared" ref="R7:R36" si="3">Q7-Q6</f>
        <v>-19</v>
      </c>
      <c r="S7" s="180">
        <f>M7-O7-P7-R7</f>
        <v>148</v>
      </c>
    </row>
    <row r="8" spans="1:19">
      <c r="A8" s="161">
        <f t="shared" si="0"/>
        <v>43346</v>
      </c>
      <c r="B8" s="161" t="s">
        <v>59</v>
      </c>
      <c r="C8" s="162">
        <v>1193</v>
      </c>
      <c r="D8" s="162">
        <v>3800</v>
      </c>
      <c r="E8" s="163"/>
      <c r="F8" s="164">
        <v>1404</v>
      </c>
      <c r="G8" s="167">
        <v>686</v>
      </c>
      <c r="H8" s="166">
        <f t="shared" si="1"/>
        <v>-51</v>
      </c>
      <c r="I8" s="180">
        <f t="shared" si="2"/>
        <v>-160</v>
      </c>
      <c r="J8" s="179" t="s">
        <v>57</v>
      </c>
      <c r="L8" s="161" t="s">
        <v>58</v>
      </c>
      <c r="M8" s="162">
        <v>532</v>
      </c>
      <c r="N8" s="162">
        <v>4000</v>
      </c>
      <c r="O8" s="163"/>
      <c r="P8" s="164">
        <v>856</v>
      </c>
      <c r="Q8" s="167">
        <v>768</v>
      </c>
      <c r="R8" s="166">
        <f t="shared" si="3"/>
        <v>50</v>
      </c>
      <c r="S8" s="180">
        <f>M8-O8-P8-R8</f>
        <v>-374</v>
      </c>
    </row>
    <row r="9" spans="1:19">
      <c r="A9" s="161">
        <f t="shared" si="0"/>
        <v>43347</v>
      </c>
      <c r="B9" s="161" t="s">
        <v>59</v>
      </c>
      <c r="C9" s="162">
        <v>1161</v>
      </c>
      <c r="D9" s="162">
        <v>3700</v>
      </c>
      <c r="E9" s="163"/>
      <c r="F9" s="164">
        <v>1147</v>
      </c>
      <c r="G9" s="167">
        <v>762</v>
      </c>
      <c r="H9" s="166">
        <f t="shared" si="1"/>
        <v>76</v>
      </c>
      <c r="I9" s="180">
        <f t="shared" si="2"/>
        <v>-62</v>
      </c>
      <c r="J9" s="179" t="s">
        <v>57</v>
      </c>
      <c r="L9" s="161" t="s">
        <v>58</v>
      </c>
      <c r="M9" s="162">
        <v>628</v>
      </c>
      <c r="N9" s="162">
        <v>4000</v>
      </c>
      <c r="O9" s="163"/>
      <c r="P9" s="164">
        <v>670</v>
      </c>
      <c r="Q9" s="167">
        <v>757</v>
      </c>
      <c r="R9" s="166">
        <f t="shared" si="3"/>
        <v>-11</v>
      </c>
      <c r="S9" s="180">
        <f>M9-O9-P9-R9</f>
        <v>-31</v>
      </c>
    </row>
    <row r="10" spans="1:19">
      <c r="A10" s="161">
        <f t="shared" si="0"/>
        <v>43348</v>
      </c>
      <c r="B10" s="161" t="s">
        <v>59</v>
      </c>
      <c r="C10" s="162">
        <v>1163</v>
      </c>
      <c r="D10" s="162">
        <v>4000</v>
      </c>
      <c r="E10" s="163"/>
      <c r="F10" s="164">
        <v>798</v>
      </c>
      <c r="G10" s="167">
        <v>774</v>
      </c>
      <c r="H10" s="166">
        <f t="shared" si="1"/>
        <v>12</v>
      </c>
      <c r="I10" s="180">
        <f t="shared" si="2"/>
        <v>353</v>
      </c>
      <c r="J10" s="179" t="s">
        <v>57</v>
      </c>
      <c r="L10" s="161" t="s">
        <v>58</v>
      </c>
      <c r="M10" s="162">
        <v>582</v>
      </c>
      <c r="N10" s="162">
        <v>4100</v>
      </c>
      <c r="O10" s="163"/>
      <c r="P10" s="164">
        <v>416</v>
      </c>
      <c r="Q10" s="167">
        <v>743</v>
      </c>
      <c r="R10" s="166">
        <f t="shared" si="3"/>
        <v>-14</v>
      </c>
      <c r="S10" s="180">
        <f>M10-O10-P10-R10</f>
        <v>180</v>
      </c>
    </row>
    <row r="11" spans="1:19">
      <c r="A11" s="161">
        <f t="shared" si="0"/>
        <v>43349</v>
      </c>
      <c r="B11" s="161" t="s">
        <v>59</v>
      </c>
      <c r="C11" s="162">
        <v>1109</v>
      </c>
      <c r="D11" s="162">
        <v>3100</v>
      </c>
      <c r="E11" s="163"/>
      <c r="F11" s="168">
        <v>1244</v>
      </c>
      <c r="G11" s="167">
        <v>778</v>
      </c>
      <c r="H11" s="166">
        <f t="shared" si="1"/>
        <v>4</v>
      </c>
      <c r="I11" s="180">
        <f t="shared" si="2"/>
        <v>-139</v>
      </c>
      <c r="J11" s="179" t="s">
        <v>57</v>
      </c>
      <c r="L11" s="161" t="s">
        <v>60</v>
      </c>
      <c r="M11" s="162">
        <v>286</v>
      </c>
      <c r="N11" s="162">
        <v>4000</v>
      </c>
      <c r="O11" s="163"/>
      <c r="P11" s="168">
        <v>715</v>
      </c>
      <c r="Q11" s="167">
        <v>659</v>
      </c>
      <c r="R11" s="166">
        <f t="shared" si="3"/>
        <v>-84</v>
      </c>
      <c r="S11" s="180">
        <f>M11-O11-R14-R11</f>
        <v>419</v>
      </c>
    </row>
    <row r="12" spans="1:19">
      <c r="A12" s="161">
        <f t="shared" si="0"/>
        <v>43350</v>
      </c>
      <c r="B12" s="161" t="s">
        <v>60</v>
      </c>
      <c r="C12" s="162">
        <v>1399</v>
      </c>
      <c r="D12" s="162">
        <v>3200</v>
      </c>
      <c r="E12" s="163"/>
      <c r="F12" s="164">
        <v>1434</v>
      </c>
      <c r="G12" s="167">
        <v>702</v>
      </c>
      <c r="H12" s="166">
        <f t="shared" si="1"/>
        <v>-76</v>
      </c>
      <c r="I12" s="180">
        <f t="shared" si="2"/>
        <v>41</v>
      </c>
      <c r="J12" s="179" t="s">
        <v>57</v>
      </c>
      <c r="L12" s="161" t="s">
        <v>60</v>
      </c>
      <c r="M12" s="162">
        <v>852</v>
      </c>
      <c r="N12" s="162">
        <v>3700</v>
      </c>
      <c r="O12" s="163"/>
      <c r="P12" s="164">
        <v>865</v>
      </c>
      <c r="Q12" s="167">
        <v>739</v>
      </c>
      <c r="R12" s="166">
        <f t="shared" si="3"/>
        <v>80</v>
      </c>
      <c r="S12" s="180">
        <f t="shared" ref="S12:S37" si="4">M12-O12-P12-R12</f>
        <v>-93</v>
      </c>
    </row>
    <row r="13" spans="1:19">
      <c r="A13" s="161">
        <f t="shared" si="0"/>
        <v>43351</v>
      </c>
      <c r="B13" s="161" t="s">
        <v>60</v>
      </c>
      <c r="C13" s="162">
        <v>1329</v>
      </c>
      <c r="D13" s="162">
        <v>3300</v>
      </c>
      <c r="E13" s="163"/>
      <c r="F13" s="164">
        <v>1031</v>
      </c>
      <c r="G13" s="167">
        <v>679</v>
      </c>
      <c r="H13" s="166">
        <f t="shared" si="1"/>
        <v>-23</v>
      </c>
      <c r="I13" s="180">
        <f t="shared" si="2"/>
        <v>321</v>
      </c>
      <c r="J13" s="179" t="s">
        <v>57</v>
      </c>
      <c r="L13" s="161" t="s">
        <v>60</v>
      </c>
      <c r="M13" s="162">
        <v>588</v>
      </c>
      <c r="N13" s="162">
        <v>4000</v>
      </c>
      <c r="O13" s="163"/>
      <c r="P13" s="164">
        <v>623</v>
      </c>
      <c r="Q13" s="167">
        <v>759</v>
      </c>
      <c r="R13" s="166">
        <f t="shared" si="3"/>
        <v>20</v>
      </c>
      <c r="S13" s="180">
        <f t="shared" si="4"/>
        <v>-55</v>
      </c>
    </row>
    <row r="14" spans="1:19">
      <c r="A14" s="161">
        <f t="shared" si="0"/>
        <v>43352</v>
      </c>
      <c r="B14" s="161" t="s">
        <v>60</v>
      </c>
      <c r="C14" s="162">
        <v>907</v>
      </c>
      <c r="D14" s="162">
        <v>3100</v>
      </c>
      <c r="E14" s="163"/>
      <c r="F14" s="164">
        <v>871</v>
      </c>
      <c r="G14" s="167">
        <v>723</v>
      </c>
      <c r="H14" s="166">
        <f t="shared" si="1"/>
        <v>44</v>
      </c>
      <c r="I14" s="180">
        <f t="shared" si="2"/>
        <v>-8</v>
      </c>
      <c r="J14" s="179" t="s">
        <v>57</v>
      </c>
      <c r="L14" s="161" t="s">
        <v>60</v>
      </c>
      <c r="M14" s="162">
        <v>591</v>
      </c>
      <c r="N14" s="162">
        <v>4100</v>
      </c>
      <c r="O14" s="163"/>
      <c r="P14" s="164">
        <v>701</v>
      </c>
      <c r="Q14" s="167">
        <v>710</v>
      </c>
      <c r="R14" s="166">
        <f t="shared" si="3"/>
        <v>-49</v>
      </c>
      <c r="S14" s="180">
        <f t="shared" si="4"/>
        <v>-61</v>
      </c>
    </row>
    <row r="15" spans="1:19">
      <c r="A15" s="161">
        <f t="shared" si="0"/>
        <v>43353</v>
      </c>
      <c r="B15" s="161" t="s">
        <v>60</v>
      </c>
      <c r="C15" s="162">
        <v>1517</v>
      </c>
      <c r="D15" s="162">
        <v>2900</v>
      </c>
      <c r="E15" s="163"/>
      <c r="F15" s="164">
        <v>1370</v>
      </c>
      <c r="G15" s="167">
        <v>721</v>
      </c>
      <c r="H15" s="166">
        <f t="shared" si="1"/>
        <v>-2</v>
      </c>
      <c r="I15" s="180">
        <f t="shared" si="2"/>
        <v>149</v>
      </c>
      <c r="J15" s="179" t="s">
        <v>57</v>
      </c>
      <c r="L15" s="161" t="s">
        <v>60</v>
      </c>
      <c r="M15" s="162">
        <v>593</v>
      </c>
      <c r="N15" s="162">
        <v>3950</v>
      </c>
      <c r="O15" s="163"/>
      <c r="P15" s="164">
        <v>902</v>
      </c>
      <c r="Q15" s="167">
        <v>692</v>
      </c>
      <c r="R15" s="166">
        <f t="shared" si="3"/>
        <v>-18</v>
      </c>
      <c r="S15" s="180">
        <f t="shared" si="4"/>
        <v>-291</v>
      </c>
    </row>
    <row r="16" spans="1:19">
      <c r="A16" s="161">
        <f t="shared" si="0"/>
        <v>43354</v>
      </c>
      <c r="B16" s="161" t="s">
        <v>60</v>
      </c>
      <c r="C16" s="162">
        <v>1531</v>
      </c>
      <c r="D16" s="162">
        <v>3000</v>
      </c>
      <c r="E16" s="163"/>
      <c r="F16" s="164">
        <v>1360</v>
      </c>
      <c r="G16" s="167">
        <v>729</v>
      </c>
      <c r="H16" s="166">
        <f t="shared" si="1"/>
        <v>8</v>
      </c>
      <c r="I16" s="180">
        <f t="shared" si="2"/>
        <v>163</v>
      </c>
      <c r="J16" s="179" t="s">
        <v>57</v>
      </c>
      <c r="L16" s="161" t="s">
        <v>60</v>
      </c>
      <c r="M16" s="162">
        <v>592</v>
      </c>
      <c r="N16" s="162">
        <v>3400</v>
      </c>
      <c r="O16" s="163"/>
      <c r="P16" s="164">
        <v>916</v>
      </c>
      <c r="Q16" s="167">
        <v>740</v>
      </c>
      <c r="R16" s="166">
        <f t="shared" si="3"/>
        <v>48</v>
      </c>
      <c r="S16" s="180">
        <f t="shared" si="4"/>
        <v>-372</v>
      </c>
    </row>
    <row r="17" spans="1:19">
      <c r="A17" s="161">
        <f t="shared" si="0"/>
        <v>43355</v>
      </c>
      <c r="B17" s="161" t="s">
        <v>60</v>
      </c>
      <c r="C17" s="162">
        <v>1515</v>
      </c>
      <c r="D17" s="162">
        <v>3000</v>
      </c>
      <c r="E17" s="163"/>
      <c r="F17" s="164">
        <v>1124</v>
      </c>
      <c r="G17" s="167">
        <v>760</v>
      </c>
      <c r="H17" s="166">
        <f t="shared" si="1"/>
        <v>31</v>
      </c>
      <c r="I17" s="180">
        <f t="shared" si="2"/>
        <v>360</v>
      </c>
      <c r="J17" s="179" t="s">
        <v>57</v>
      </c>
      <c r="L17" s="161" t="s">
        <v>60</v>
      </c>
      <c r="M17" s="162">
        <v>581</v>
      </c>
      <c r="N17" s="162">
        <v>3600</v>
      </c>
      <c r="O17" s="163"/>
      <c r="P17" s="164">
        <v>467</v>
      </c>
      <c r="Q17" s="167">
        <v>751</v>
      </c>
      <c r="R17" s="166">
        <f t="shared" si="3"/>
        <v>11</v>
      </c>
      <c r="S17" s="180">
        <f t="shared" si="4"/>
        <v>103</v>
      </c>
    </row>
    <row r="18" spans="1:19">
      <c r="A18" s="161">
        <f t="shared" si="0"/>
        <v>43356</v>
      </c>
      <c r="B18" s="161" t="s">
        <v>60</v>
      </c>
      <c r="C18" s="162">
        <v>1288</v>
      </c>
      <c r="D18" s="162">
        <v>3600</v>
      </c>
      <c r="E18" s="163"/>
      <c r="F18" s="164">
        <v>1151</v>
      </c>
      <c r="G18" s="167">
        <v>653</v>
      </c>
      <c r="H18" s="166">
        <f t="shared" si="1"/>
        <v>-107</v>
      </c>
      <c r="I18" s="180">
        <f t="shared" si="2"/>
        <v>244</v>
      </c>
      <c r="J18" s="179" t="s">
        <v>57</v>
      </c>
      <c r="L18" s="161" t="s">
        <v>60</v>
      </c>
      <c r="M18" s="162">
        <v>580</v>
      </c>
      <c r="N18" s="162">
        <v>3800</v>
      </c>
      <c r="O18" s="163"/>
      <c r="P18" s="164">
        <v>467</v>
      </c>
      <c r="Q18" s="167">
        <v>769</v>
      </c>
      <c r="R18" s="166">
        <f t="shared" si="3"/>
        <v>18</v>
      </c>
      <c r="S18" s="180">
        <f t="shared" si="4"/>
        <v>95</v>
      </c>
    </row>
    <row r="19" spans="1:19">
      <c r="A19" s="161">
        <f t="shared" si="0"/>
        <v>43357</v>
      </c>
      <c r="B19" s="161" t="s">
        <v>59</v>
      </c>
      <c r="C19" s="162">
        <v>1349</v>
      </c>
      <c r="D19" s="162">
        <v>3500</v>
      </c>
      <c r="E19" s="163"/>
      <c r="F19" s="164">
        <v>1255</v>
      </c>
      <c r="G19" s="167">
        <v>764</v>
      </c>
      <c r="H19" s="166">
        <f t="shared" si="1"/>
        <v>111</v>
      </c>
      <c r="I19" s="180">
        <f t="shared" si="2"/>
        <v>-17</v>
      </c>
      <c r="J19" s="179" t="s">
        <v>57</v>
      </c>
      <c r="L19" s="161" t="s">
        <v>58</v>
      </c>
      <c r="M19" s="162">
        <v>297</v>
      </c>
      <c r="N19" s="162">
        <v>3400</v>
      </c>
      <c r="O19" s="163"/>
      <c r="P19" s="164">
        <v>736</v>
      </c>
      <c r="Q19" s="167">
        <v>651</v>
      </c>
      <c r="R19" s="166">
        <f t="shared" si="3"/>
        <v>-118</v>
      </c>
      <c r="S19" s="180">
        <f t="shared" si="4"/>
        <v>-321</v>
      </c>
    </row>
    <row r="20" spans="1:19">
      <c r="A20" s="161">
        <f t="shared" si="0"/>
        <v>43358</v>
      </c>
      <c r="B20" s="161" t="s">
        <v>59</v>
      </c>
      <c r="C20" s="162">
        <v>1507</v>
      </c>
      <c r="D20" s="162">
        <v>3600</v>
      </c>
      <c r="E20" s="163"/>
      <c r="F20" s="164">
        <v>1220</v>
      </c>
      <c r="G20" s="167">
        <v>786</v>
      </c>
      <c r="H20" s="166">
        <f t="shared" si="1"/>
        <v>22</v>
      </c>
      <c r="I20" s="180">
        <f t="shared" si="2"/>
        <v>265</v>
      </c>
      <c r="J20" s="179" t="s">
        <v>57</v>
      </c>
      <c r="L20" s="161" t="s">
        <v>58</v>
      </c>
      <c r="M20" s="162">
        <v>608</v>
      </c>
      <c r="N20" s="162">
        <v>3600</v>
      </c>
      <c r="O20" s="163"/>
      <c r="P20" s="164">
        <v>619</v>
      </c>
      <c r="Q20" s="167">
        <v>773</v>
      </c>
      <c r="R20" s="166">
        <f t="shared" si="3"/>
        <v>122</v>
      </c>
      <c r="S20" s="180">
        <f t="shared" si="4"/>
        <v>-133</v>
      </c>
    </row>
    <row r="21" spans="1:19">
      <c r="A21" s="161">
        <f t="shared" si="0"/>
        <v>43359</v>
      </c>
      <c r="B21" s="161" t="s">
        <v>59</v>
      </c>
      <c r="C21" s="162">
        <v>1288</v>
      </c>
      <c r="D21" s="162">
        <v>3900</v>
      </c>
      <c r="E21" s="163"/>
      <c r="F21" s="164">
        <v>932</v>
      </c>
      <c r="G21" s="167">
        <v>726</v>
      </c>
      <c r="H21" s="166">
        <f t="shared" si="1"/>
        <v>-60</v>
      </c>
      <c r="I21" s="180">
        <f t="shared" si="2"/>
        <v>416</v>
      </c>
      <c r="J21" s="179" t="s">
        <v>57</v>
      </c>
      <c r="L21" s="161" t="s">
        <v>58</v>
      </c>
      <c r="M21" s="162">
        <v>435</v>
      </c>
      <c r="N21" s="162">
        <v>3400</v>
      </c>
      <c r="O21" s="163"/>
      <c r="P21" s="164">
        <v>520</v>
      </c>
      <c r="Q21" s="167">
        <v>729</v>
      </c>
      <c r="R21" s="166">
        <f t="shared" si="3"/>
        <v>-44</v>
      </c>
      <c r="S21" s="180">
        <f t="shared" si="4"/>
        <v>-41</v>
      </c>
    </row>
    <row r="22" spans="1:19">
      <c r="A22" s="161">
        <f t="shared" si="0"/>
        <v>43360</v>
      </c>
      <c r="B22" s="161" t="s">
        <v>59</v>
      </c>
      <c r="C22" s="162">
        <v>1358</v>
      </c>
      <c r="D22" s="162">
        <v>3400</v>
      </c>
      <c r="E22" s="163"/>
      <c r="F22" s="164">
        <v>1533</v>
      </c>
      <c r="G22" s="167">
        <v>718</v>
      </c>
      <c r="H22" s="166">
        <f t="shared" si="1"/>
        <v>-8</v>
      </c>
      <c r="I22" s="180">
        <f t="shared" si="2"/>
        <v>-167</v>
      </c>
      <c r="J22" s="179" t="s">
        <v>57</v>
      </c>
      <c r="L22" s="161" t="s">
        <v>58</v>
      </c>
      <c r="M22" s="162">
        <v>501</v>
      </c>
      <c r="N22" s="162">
        <v>3350</v>
      </c>
      <c r="O22" s="163"/>
      <c r="P22" s="164">
        <v>714</v>
      </c>
      <c r="Q22" s="167">
        <v>749</v>
      </c>
      <c r="R22" s="166">
        <f t="shared" si="3"/>
        <v>20</v>
      </c>
      <c r="S22" s="180">
        <f t="shared" si="4"/>
        <v>-233</v>
      </c>
    </row>
    <row r="23" spans="1:19">
      <c r="A23" s="161">
        <f t="shared" si="0"/>
        <v>43361</v>
      </c>
      <c r="B23" s="161" t="s">
        <v>55</v>
      </c>
      <c r="C23" s="162">
        <v>1238</v>
      </c>
      <c r="D23" s="162">
        <v>3450</v>
      </c>
      <c r="E23" s="163"/>
      <c r="F23" s="164">
        <v>1238</v>
      </c>
      <c r="G23" s="167">
        <v>742</v>
      </c>
      <c r="H23" s="166">
        <f t="shared" si="1"/>
        <v>24</v>
      </c>
      <c r="I23" s="180">
        <f t="shared" si="2"/>
        <v>-24</v>
      </c>
      <c r="J23" s="179" t="s">
        <v>57</v>
      </c>
      <c r="L23" s="161" t="s">
        <v>60</v>
      </c>
      <c r="M23" s="162">
        <v>509</v>
      </c>
      <c r="N23" s="162">
        <v>3650</v>
      </c>
      <c r="O23" s="163"/>
      <c r="P23" s="164">
        <v>249</v>
      </c>
      <c r="Q23" s="167">
        <v>714</v>
      </c>
      <c r="R23" s="166">
        <f t="shared" si="3"/>
        <v>-35</v>
      </c>
      <c r="S23" s="180">
        <f t="shared" si="4"/>
        <v>295</v>
      </c>
    </row>
    <row r="24" spans="1:19">
      <c r="A24" s="161">
        <f t="shared" si="0"/>
        <v>43362</v>
      </c>
      <c r="B24" s="161" t="s">
        <v>59</v>
      </c>
      <c r="C24" s="162">
        <v>2039</v>
      </c>
      <c r="D24" s="162">
        <v>3900</v>
      </c>
      <c r="E24" s="163"/>
      <c r="F24" s="164">
        <v>1632</v>
      </c>
      <c r="G24" s="167">
        <v>718</v>
      </c>
      <c r="H24" s="166">
        <f t="shared" si="1"/>
        <v>-24</v>
      </c>
      <c r="I24" s="180">
        <f t="shared" si="2"/>
        <v>431</v>
      </c>
      <c r="J24" s="179" t="s">
        <v>57</v>
      </c>
      <c r="L24" s="161" t="s">
        <v>60</v>
      </c>
      <c r="M24" s="162">
        <v>502</v>
      </c>
      <c r="N24" s="162">
        <v>3500</v>
      </c>
      <c r="O24" s="163"/>
      <c r="P24" s="164">
        <v>756</v>
      </c>
      <c r="Q24" s="167">
        <v>734</v>
      </c>
      <c r="R24" s="166">
        <f t="shared" si="3"/>
        <v>20</v>
      </c>
      <c r="S24" s="180">
        <f t="shared" si="4"/>
        <v>-274</v>
      </c>
    </row>
    <row r="25" spans="1:19">
      <c r="A25" s="161">
        <f t="shared" si="0"/>
        <v>43363</v>
      </c>
      <c r="B25" s="161" t="s">
        <v>59</v>
      </c>
      <c r="C25" s="162">
        <v>1866</v>
      </c>
      <c r="D25" s="162">
        <v>4200</v>
      </c>
      <c r="E25" s="163"/>
      <c r="F25" s="164">
        <v>1655</v>
      </c>
      <c r="G25" s="167">
        <v>754</v>
      </c>
      <c r="H25" s="166">
        <f t="shared" si="1"/>
        <v>36</v>
      </c>
      <c r="I25" s="180">
        <f t="shared" si="2"/>
        <v>175</v>
      </c>
      <c r="J25" s="179" t="s">
        <v>57</v>
      </c>
      <c r="L25" s="161" t="s">
        <v>60</v>
      </c>
      <c r="M25" s="162">
        <v>739</v>
      </c>
      <c r="N25" s="162">
        <v>3500</v>
      </c>
      <c r="O25" s="163"/>
      <c r="P25" s="164">
        <v>755</v>
      </c>
      <c r="Q25" s="167">
        <v>740</v>
      </c>
      <c r="R25" s="166">
        <f t="shared" si="3"/>
        <v>6</v>
      </c>
      <c r="S25" s="180">
        <f t="shared" si="4"/>
        <v>-22</v>
      </c>
    </row>
    <row r="26" spans="1:19">
      <c r="A26" s="161">
        <f t="shared" si="0"/>
        <v>43364</v>
      </c>
      <c r="B26" s="161" t="s">
        <v>59</v>
      </c>
      <c r="C26" s="162">
        <v>845</v>
      </c>
      <c r="D26" s="162">
        <v>3700</v>
      </c>
      <c r="E26" s="163"/>
      <c r="F26" s="164">
        <v>1334</v>
      </c>
      <c r="G26" s="167">
        <v>638</v>
      </c>
      <c r="H26" s="166">
        <f t="shared" si="1"/>
        <v>-116</v>
      </c>
      <c r="I26" s="180">
        <f t="shared" si="2"/>
        <v>-373</v>
      </c>
      <c r="J26" s="179" t="s">
        <v>57</v>
      </c>
      <c r="L26" s="161" t="s">
        <v>60</v>
      </c>
      <c r="M26" s="162">
        <v>483</v>
      </c>
      <c r="N26" s="162">
        <v>3400</v>
      </c>
      <c r="O26" s="163"/>
      <c r="P26" s="164">
        <v>619</v>
      </c>
      <c r="Q26" s="167">
        <v>676</v>
      </c>
      <c r="R26" s="166">
        <f t="shared" si="3"/>
        <v>-64</v>
      </c>
      <c r="S26" s="180">
        <f t="shared" si="4"/>
        <v>-72</v>
      </c>
    </row>
    <row r="27" spans="1:19">
      <c r="A27" s="161">
        <f t="shared" si="0"/>
        <v>43365</v>
      </c>
      <c r="B27" s="161" t="s">
        <v>60</v>
      </c>
      <c r="C27" s="162">
        <v>1454</v>
      </c>
      <c r="D27" s="162">
        <v>3600</v>
      </c>
      <c r="E27" s="163"/>
      <c r="F27" s="164">
        <v>1517</v>
      </c>
      <c r="G27" s="167">
        <v>734</v>
      </c>
      <c r="H27" s="166">
        <f t="shared" si="1"/>
        <v>96</v>
      </c>
      <c r="I27" s="180">
        <f t="shared" si="2"/>
        <v>-159</v>
      </c>
      <c r="J27" s="179" t="s">
        <v>57</v>
      </c>
      <c r="L27" s="161" t="s">
        <v>60</v>
      </c>
      <c r="M27" s="162">
        <v>725</v>
      </c>
      <c r="N27" s="162">
        <v>3100</v>
      </c>
      <c r="O27" s="163"/>
      <c r="P27" s="164">
        <v>840</v>
      </c>
      <c r="Q27" s="167">
        <v>742</v>
      </c>
      <c r="R27" s="166">
        <f t="shared" si="3"/>
        <v>66</v>
      </c>
      <c r="S27" s="180">
        <f t="shared" si="4"/>
        <v>-181</v>
      </c>
    </row>
    <row r="28" spans="1:19">
      <c r="A28" s="161">
        <f t="shared" si="0"/>
        <v>43366</v>
      </c>
      <c r="B28" s="161" t="s">
        <v>60</v>
      </c>
      <c r="C28" s="162">
        <v>1450</v>
      </c>
      <c r="D28" s="162">
        <v>3900</v>
      </c>
      <c r="E28" s="163"/>
      <c r="F28" s="164">
        <v>1084</v>
      </c>
      <c r="G28" s="167">
        <v>716</v>
      </c>
      <c r="H28" s="166">
        <f t="shared" si="1"/>
        <v>-18</v>
      </c>
      <c r="I28" s="180">
        <f t="shared" si="2"/>
        <v>384</v>
      </c>
      <c r="J28" s="179" t="s">
        <v>57</v>
      </c>
      <c r="L28" s="161" t="s">
        <v>60</v>
      </c>
      <c r="M28" s="162">
        <v>735</v>
      </c>
      <c r="N28" s="162">
        <v>3300</v>
      </c>
      <c r="O28" s="163"/>
      <c r="P28" s="164">
        <v>608</v>
      </c>
      <c r="Q28" s="167">
        <v>718</v>
      </c>
      <c r="R28" s="166">
        <f t="shared" si="3"/>
        <v>-24</v>
      </c>
      <c r="S28" s="180">
        <f t="shared" si="4"/>
        <v>151</v>
      </c>
    </row>
    <row r="29" spans="1:19">
      <c r="A29" s="161">
        <f t="shared" si="0"/>
        <v>43367</v>
      </c>
      <c r="B29" s="161" t="s">
        <v>60</v>
      </c>
      <c r="C29" s="162">
        <v>1446</v>
      </c>
      <c r="D29" s="162">
        <v>3650</v>
      </c>
      <c r="E29" s="163"/>
      <c r="F29" s="164">
        <v>1375</v>
      </c>
      <c r="G29" s="167">
        <v>709</v>
      </c>
      <c r="H29" s="166">
        <f t="shared" si="1"/>
        <v>-7</v>
      </c>
      <c r="I29" s="180">
        <f t="shared" si="2"/>
        <v>78</v>
      </c>
      <c r="J29" s="179" t="s">
        <v>57</v>
      </c>
      <c r="L29" s="161" t="s">
        <v>60</v>
      </c>
      <c r="M29" s="162">
        <v>730</v>
      </c>
      <c r="N29" s="162">
        <v>3300</v>
      </c>
      <c r="O29" s="163"/>
      <c r="P29" s="164">
        <v>887</v>
      </c>
      <c r="Q29" s="167">
        <v>741</v>
      </c>
      <c r="R29" s="166">
        <f t="shared" si="3"/>
        <v>23</v>
      </c>
      <c r="S29" s="180">
        <f t="shared" si="4"/>
        <v>-180</v>
      </c>
    </row>
    <row r="30" spans="1:19">
      <c r="A30" s="161">
        <f t="shared" si="0"/>
        <v>43368</v>
      </c>
      <c r="B30" s="161" t="s">
        <v>60</v>
      </c>
      <c r="C30" s="162">
        <v>852</v>
      </c>
      <c r="D30" s="162">
        <v>3700</v>
      </c>
      <c r="E30" s="163"/>
      <c r="F30" s="164">
        <v>597</v>
      </c>
      <c r="G30" s="167">
        <v>750</v>
      </c>
      <c r="H30" s="166">
        <f t="shared" si="1"/>
        <v>41</v>
      </c>
      <c r="I30" s="180">
        <f t="shared" si="2"/>
        <v>214</v>
      </c>
      <c r="J30" s="179" t="s">
        <v>57</v>
      </c>
      <c r="L30" s="161" t="s">
        <v>60</v>
      </c>
      <c r="M30" s="162">
        <v>732</v>
      </c>
      <c r="N30" s="162">
        <v>3450</v>
      </c>
      <c r="O30" s="163"/>
      <c r="P30" s="164">
        <v>410</v>
      </c>
      <c r="Q30" s="167">
        <v>735</v>
      </c>
      <c r="R30" s="166">
        <f t="shared" si="3"/>
        <v>-6</v>
      </c>
      <c r="S30" s="180">
        <f t="shared" si="4"/>
        <v>328</v>
      </c>
    </row>
    <row r="31" spans="1:19">
      <c r="A31" s="161">
        <f t="shared" si="0"/>
        <v>43369</v>
      </c>
      <c r="B31" s="161" t="s">
        <v>60</v>
      </c>
      <c r="C31" s="162">
        <v>858</v>
      </c>
      <c r="D31" s="162">
        <v>3800</v>
      </c>
      <c r="E31" s="163"/>
      <c r="F31" s="164">
        <v>600</v>
      </c>
      <c r="G31" s="167">
        <v>756</v>
      </c>
      <c r="H31" s="166">
        <f t="shared" si="1"/>
        <v>6</v>
      </c>
      <c r="I31" s="180">
        <f t="shared" si="2"/>
        <v>252</v>
      </c>
      <c r="J31" s="179" t="s">
        <v>57</v>
      </c>
      <c r="L31" s="161" t="s">
        <v>60</v>
      </c>
      <c r="M31" s="162">
        <v>727</v>
      </c>
      <c r="N31" s="162">
        <v>3800</v>
      </c>
      <c r="O31" s="163"/>
      <c r="P31" s="164">
        <v>384</v>
      </c>
      <c r="Q31" s="167">
        <v>753</v>
      </c>
      <c r="R31" s="166">
        <f t="shared" si="3"/>
        <v>18</v>
      </c>
      <c r="S31" s="180">
        <f t="shared" si="4"/>
        <v>325</v>
      </c>
    </row>
    <row r="32" spans="1:19">
      <c r="A32" s="161">
        <f t="shared" si="0"/>
        <v>43370</v>
      </c>
      <c r="B32" s="161"/>
      <c r="C32" s="162"/>
      <c r="D32" s="162"/>
      <c r="E32" s="163"/>
      <c r="F32" s="164"/>
      <c r="G32" s="167"/>
      <c r="H32" s="166">
        <f t="shared" si="1"/>
        <v>-756</v>
      </c>
      <c r="I32" s="180">
        <f t="shared" si="2"/>
        <v>756</v>
      </c>
      <c r="J32" s="179"/>
      <c r="L32" s="161"/>
      <c r="M32" s="162"/>
      <c r="N32" s="162"/>
      <c r="O32" s="163"/>
      <c r="P32" s="164"/>
      <c r="Q32" s="167"/>
      <c r="R32" s="166">
        <f t="shared" si="3"/>
        <v>-753</v>
      </c>
      <c r="S32" s="180">
        <f t="shared" si="4"/>
        <v>753</v>
      </c>
    </row>
    <row r="33" spans="1:19">
      <c r="A33" s="161">
        <f t="shared" si="0"/>
        <v>43371</v>
      </c>
      <c r="B33" s="161" t="s">
        <v>59</v>
      </c>
      <c r="C33" s="162">
        <v>959</v>
      </c>
      <c r="D33" s="162">
        <v>3500</v>
      </c>
      <c r="E33" s="163"/>
      <c r="F33" s="164">
        <v>1238</v>
      </c>
      <c r="G33" s="167">
        <v>724</v>
      </c>
      <c r="H33" s="166">
        <f t="shared" si="1"/>
        <v>724</v>
      </c>
      <c r="I33" s="180">
        <f t="shared" si="2"/>
        <v>-1003</v>
      </c>
      <c r="J33" s="179" t="s">
        <v>57</v>
      </c>
      <c r="L33" s="161" t="s">
        <v>60</v>
      </c>
      <c r="M33" s="162">
        <v>0</v>
      </c>
      <c r="N33" s="162">
        <v>3100</v>
      </c>
      <c r="O33" s="163"/>
      <c r="P33" s="164">
        <v>839</v>
      </c>
      <c r="Q33" s="167">
        <v>726</v>
      </c>
      <c r="R33" s="166">
        <f t="shared" si="3"/>
        <v>726</v>
      </c>
      <c r="S33" s="180">
        <f t="shared" si="4"/>
        <v>-1565</v>
      </c>
    </row>
    <row r="34" spans="1:19">
      <c r="A34" s="161">
        <f t="shared" si="0"/>
        <v>43372</v>
      </c>
      <c r="B34" s="161" t="s">
        <v>59</v>
      </c>
      <c r="C34" s="162">
        <v>1454</v>
      </c>
      <c r="D34" s="162">
        <v>3500</v>
      </c>
      <c r="E34" s="163"/>
      <c r="F34" s="164">
        <v>1451</v>
      </c>
      <c r="G34" s="167">
        <v>732</v>
      </c>
      <c r="H34" s="166">
        <f t="shared" si="1"/>
        <v>8</v>
      </c>
      <c r="I34" s="180">
        <f t="shared" si="2"/>
        <v>-5</v>
      </c>
      <c r="J34" s="179" t="s">
        <v>57</v>
      </c>
      <c r="L34" s="161" t="s">
        <v>58</v>
      </c>
      <c r="M34" s="162">
        <v>1133</v>
      </c>
      <c r="N34" s="162">
        <v>3250</v>
      </c>
      <c r="O34" s="163"/>
      <c r="P34" s="164">
        <v>935</v>
      </c>
      <c r="Q34" s="167">
        <v>727</v>
      </c>
      <c r="R34" s="166">
        <f t="shared" si="3"/>
        <v>1</v>
      </c>
      <c r="S34" s="180">
        <f t="shared" si="4"/>
        <v>197</v>
      </c>
    </row>
    <row r="35" spans="1:19">
      <c r="A35" s="161">
        <f t="shared" si="0"/>
        <v>43373</v>
      </c>
      <c r="B35" s="161" t="s">
        <v>59</v>
      </c>
      <c r="C35" s="162">
        <v>1455</v>
      </c>
      <c r="D35" s="162">
        <v>3300</v>
      </c>
      <c r="E35" s="163"/>
      <c r="F35" s="164">
        <v>1573</v>
      </c>
      <c r="G35" s="167">
        <v>706</v>
      </c>
      <c r="H35" s="166">
        <f t="shared" si="1"/>
        <v>-26</v>
      </c>
      <c r="I35" s="180">
        <f t="shared" si="2"/>
        <v>-92</v>
      </c>
      <c r="J35" s="179" t="s">
        <v>57</v>
      </c>
      <c r="L35" s="161" t="s">
        <v>58</v>
      </c>
      <c r="M35" s="162">
        <v>776</v>
      </c>
      <c r="N35" s="162">
        <v>3000</v>
      </c>
      <c r="O35" s="163"/>
      <c r="P35" s="164">
        <v>1012</v>
      </c>
      <c r="Q35" s="167">
        <v>739</v>
      </c>
      <c r="R35" s="166">
        <f t="shared" si="3"/>
        <v>12</v>
      </c>
      <c r="S35" s="180">
        <f t="shared" si="4"/>
        <v>-248</v>
      </c>
    </row>
    <row r="36" spans="1:19">
      <c r="A36" s="161">
        <f t="shared" si="0"/>
        <v>43374</v>
      </c>
      <c r="B36" s="161" t="s">
        <v>59</v>
      </c>
      <c r="C36" s="162">
        <v>1437</v>
      </c>
      <c r="D36" s="162">
        <v>3100</v>
      </c>
      <c r="E36" s="163"/>
      <c r="F36" s="164">
        <v>1702</v>
      </c>
      <c r="G36" s="167">
        <v>691</v>
      </c>
      <c r="H36" s="166">
        <f t="shared" si="1"/>
        <v>-15</v>
      </c>
      <c r="I36" s="180">
        <f t="shared" si="2"/>
        <v>-250</v>
      </c>
      <c r="J36" s="179" t="s">
        <v>57</v>
      </c>
      <c r="L36" s="161" t="s">
        <v>58</v>
      </c>
      <c r="M36" s="162">
        <v>1000</v>
      </c>
      <c r="N36" s="162">
        <v>2800</v>
      </c>
      <c r="O36" s="163"/>
      <c r="P36" s="164">
        <v>1051</v>
      </c>
      <c r="Q36" s="167">
        <v>752</v>
      </c>
      <c r="R36" s="166">
        <f t="shared" si="3"/>
        <v>13</v>
      </c>
      <c r="S36" s="180">
        <f t="shared" si="4"/>
        <v>-64</v>
      </c>
    </row>
    <row r="37" spans="1:19">
      <c r="A37" s="161" t="s">
        <v>61</v>
      </c>
      <c r="B37" s="161"/>
      <c r="C37" s="169">
        <f>SUM(C6:C36)</f>
        <v>39281</v>
      </c>
      <c r="D37" s="169">
        <f>SUM(D6:D36)</f>
        <v>105900</v>
      </c>
      <c r="E37" s="169">
        <f>SUM(E6:E36)</f>
        <v>0</v>
      </c>
      <c r="F37" s="169">
        <f>SUM(F6:F36)</f>
        <v>36719</v>
      </c>
      <c r="G37" s="169">
        <f>SUM(G6:G36)</f>
        <v>21771</v>
      </c>
      <c r="H37" s="166">
        <f>G37-G35</f>
        <v>21065</v>
      </c>
      <c r="I37" s="180">
        <f t="shared" si="2"/>
        <v>-18503</v>
      </c>
      <c r="J37" s="181"/>
      <c r="L37" s="161"/>
      <c r="M37" s="169">
        <f>SUM(M6:M36)</f>
        <v>18195</v>
      </c>
      <c r="N37" s="169">
        <f>SUM(N6:N36)</f>
        <v>107650</v>
      </c>
      <c r="O37" s="169">
        <f>SUM(O6:O36)</f>
        <v>0</v>
      </c>
      <c r="P37" s="169">
        <f>SUM(P6:P36)</f>
        <v>20608</v>
      </c>
      <c r="Q37" s="169">
        <f>SUM(Q6:Q36)</f>
        <v>21941</v>
      </c>
      <c r="R37" s="166">
        <f>Q37-Q35</f>
        <v>21202</v>
      </c>
      <c r="S37" s="180">
        <f t="shared" si="4"/>
        <v>-23615</v>
      </c>
    </row>
  </sheetData>
  <mergeCells count="4">
    <mergeCell ref="A2:I2"/>
    <mergeCell ref="L2:S2"/>
    <mergeCell ref="B3:I3"/>
    <mergeCell ref="L3:S3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AY68"/>
  <sheetViews>
    <sheetView tabSelected="1" workbookViewId="0">
      <pane xSplit="5" ySplit="5" topLeftCell="F6" activePane="bottomRight" state="frozen"/>
      <selection/>
      <selection pane="topRight"/>
      <selection pane="bottomLeft"/>
      <selection pane="bottomRight" activeCell="I29" sqref="I29"/>
    </sheetView>
  </sheetViews>
  <sheetFormatPr defaultColWidth="9" defaultRowHeight="15"/>
  <cols>
    <col min="1" max="1" width="10.3777777777778" hidden="1" customWidth="1"/>
    <col min="2" max="2" width="13.5555555555556" style="49" customWidth="1"/>
    <col min="3" max="3" width="6.88888888888889" customWidth="1"/>
    <col min="4" max="4" width="6.44444444444444" customWidth="1"/>
    <col min="5" max="5" width="10.7555555555556" style="51" customWidth="1"/>
    <col min="6" max="6" width="7.5037037037037"/>
    <col min="7" max="7" width="7.62222222222222" customWidth="1"/>
    <col min="8" max="8" width="7.37777777777778" customWidth="1"/>
    <col min="9" max="9" width="7.62222222222222" customWidth="1"/>
    <col min="10" max="10" width="7.5037037037037"/>
    <col min="11" max="12" width="8.5037037037037"/>
    <col min="13" max="13" width="7.62222222222222" style="127" customWidth="1"/>
    <col min="14" max="14" width="7.62222222222222" customWidth="1"/>
    <col min="15" max="15" width="6.37777777777778" customWidth="1"/>
    <col min="16" max="16" width="7.5037037037037" customWidth="1"/>
    <col min="17" max="17" width="8.37777777777778" customWidth="1"/>
    <col min="18" max="18" width="30.5037037037037" style="128" customWidth="1"/>
    <col min="19" max="19" width="9.5037037037037" hidden="1" customWidth="1"/>
    <col min="20" max="20" width="9" style="124"/>
    <col min="21" max="21" width="5.5037037037037" hidden="1" customWidth="1"/>
    <col min="22" max="22" width="14.5555555555556" style="49" customWidth="1"/>
    <col min="23" max="23" width="6.11111111111111" customWidth="1"/>
    <col min="24" max="24" width="6" customWidth="1"/>
    <col min="25" max="25" width="10.1259259259259" style="129" customWidth="1"/>
    <col min="26" max="26" width="7.25185185185185" customWidth="1"/>
    <col min="27" max="27" width="8.12592592592593" customWidth="1"/>
    <col min="33" max="33" width="9" style="127"/>
    <col min="34" max="34" width="7.37777777777778" customWidth="1"/>
    <col min="35" max="35" width="6.37777777777778" customWidth="1"/>
    <col min="36" max="36" width="6.74814814814815" customWidth="1"/>
    <col min="37" max="37" width="8.37777777777778" customWidth="1"/>
    <col min="38" max="38" width="28.2518518518519" style="130" customWidth="1"/>
    <col min="39" max="39" width="9" hidden="1" customWidth="1"/>
    <col min="41" max="41" width="5.5037037037037" hidden="1" customWidth="1"/>
    <col min="42" max="45" width="3.5037037037037" hidden="1" customWidth="1"/>
    <col min="46" max="46" width="9" hidden="1" customWidth="1"/>
    <col min="47" max="47" width="5.5037037037037" hidden="1" customWidth="1"/>
    <col min="48" max="51" width="3.5037037037037" hidden="1" customWidth="1"/>
  </cols>
  <sheetData>
    <row r="1" ht="18.75" spans="1:39">
      <c r="A1" s="52" t="s">
        <v>62</v>
      </c>
      <c r="B1" s="53" t="s">
        <v>63</v>
      </c>
      <c r="C1" s="54">
        <f>MAX(B5:B101)</f>
        <v>0</v>
      </c>
      <c r="D1" s="55"/>
      <c r="E1" s="56"/>
      <c r="F1" s="57" t="s">
        <v>8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U1" s="52" t="s">
        <v>62</v>
      </c>
      <c r="V1" s="53" t="s">
        <v>63</v>
      </c>
      <c r="W1" s="54">
        <f>MAX(V5:V101)</f>
        <v>0</v>
      </c>
      <c r="X1" s="55"/>
      <c r="Y1" s="56"/>
      <c r="Z1" s="57" t="s">
        <v>9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</row>
    <row r="2" spans="1:39">
      <c r="A2" s="8">
        <f>MAX(质量日常跟踪表!H4:H744)</f>
        <v>26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139" t="s">
        <v>64</v>
      </c>
      <c r="P2" s="139" t="s">
        <v>64</v>
      </c>
      <c r="Q2" s="139" t="s">
        <v>65</v>
      </c>
      <c r="R2" s="145"/>
      <c r="S2" s="33"/>
      <c r="U2" s="8">
        <f>MAX(质量日常跟踪表!I4:I744)</f>
        <v>26</v>
      </c>
      <c r="V2" s="59"/>
      <c r="W2" s="60"/>
      <c r="X2" s="61"/>
      <c r="Y2" s="62"/>
      <c r="Z2" s="63" t="s">
        <v>1</v>
      </c>
      <c r="AA2" s="64"/>
      <c r="AB2" s="64"/>
      <c r="AC2" s="64"/>
      <c r="AD2" s="64"/>
      <c r="AE2" s="64"/>
      <c r="AF2" s="76"/>
      <c r="AG2" s="77"/>
      <c r="AH2" s="78"/>
      <c r="AI2" s="139" t="s">
        <v>64</v>
      </c>
      <c r="AJ2" s="139" t="s">
        <v>64</v>
      </c>
      <c r="AK2" s="139" t="s">
        <v>65</v>
      </c>
      <c r="AL2" s="79"/>
      <c r="AM2" s="33"/>
    </row>
    <row r="3" ht="15.75" customHeight="1" spans="1:47">
      <c r="A3" s="65" t="s">
        <v>2</v>
      </c>
      <c r="B3" s="131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69" t="s">
        <v>66</v>
      </c>
      <c r="P3" s="140" t="e">
        <f>COUNTIF(P6:P67,"√")/(COUNTIF(P6:P67,"√")+COUNTIF(P6:P67,"×"))</f>
        <v>#DIV/0!</v>
      </c>
      <c r="Q3" s="140" t="e">
        <f>COUNTIF(Q6:Q67,"√")/(COUNTIF(Q6:Q67,"√")+COUNTIF(Q6:Q67,"×"))</f>
        <v>#DIV/0!</v>
      </c>
      <c r="R3" s="82" t="s">
        <v>67</v>
      </c>
      <c r="S3" s="33" t="s">
        <v>68</v>
      </c>
      <c r="U3" s="65" t="s">
        <v>2</v>
      </c>
      <c r="V3" s="131" t="s">
        <v>3</v>
      </c>
      <c r="W3" s="67" t="s">
        <v>4</v>
      </c>
      <c r="X3" s="67" t="s">
        <v>5</v>
      </c>
      <c r="Y3" s="68" t="s">
        <v>7</v>
      </c>
      <c r="Z3" s="69" t="s">
        <v>14</v>
      </c>
      <c r="AA3" s="69" t="s">
        <v>15</v>
      </c>
      <c r="AB3" s="69" t="s">
        <v>16</v>
      </c>
      <c r="AC3" s="69" t="s">
        <v>17</v>
      </c>
      <c r="AD3" s="69" t="s">
        <v>18</v>
      </c>
      <c r="AE3" s="69" t="s">
        <v>19</v>
      </c>
      <c r="AF3" s="69" t="s">
        <v>20</v>
      </c>
      <c r="AG3" s="80" t="s">
        <v>21</v>
      </c>
      <c r="AH3" s="81" t="s">
        <v>22</v>
      </c>
      <c r="AI3" s="69" t="s">
        <v>66</v>
      </c>
      <c r="AJ3" s="140" t="e">
        <f>COUNTIF(AJ6:AJ67,"√")/(COUNTIF(AJ6:AJ67,"√")+COUNTIF(AJ6:AJ67,"×"))</f>
        <v>#DIV/0!</v>
      </c>
      <c r="AK3" s="140" t="e">
        <f>COUNTIF(AK6:AK67,"√")/(COUNTIF(AK6:AK67,"√")+COUNTIF(AK6:AK67,"×"))</f>
        <v>#DIV/0!</v>
      </c>
      <c r="AL3" s="82" t="s">
        <v>67</v>
      </c>
      <c r="AM3" s="33" t="s">
        <v>68</v>
      </c>
      <c r="AO3">
        <v>5</v>
      </c>
      <c r="AU3">
        <v>6</v>
      </c>
    </row>
    <row r="4" s="126" customFormat="1" ht="15.75" hidden="1" customHeight="1" spans="1:39">
      <c r="A4" s="132"/>
      <c r="B4" s="133" t="str">
        <f>IF(_5jiaofen_month_all!C2="","",_5jiaofen_month_all!C2)</f>
        <v/>
      </c>
      <c r="C4" s="134"/>
      <c r="D4" s="134"/>
      <c r="E4" s="135" t="str">
        <f>IF(_5jiaofen_month_all!C2="","",_5jiaofen_month_all!C2)</f>
        <v/>
      </c>
      <c r="F4" s="136" t="s">
        <v>26</v>
      </c>
      <c r="G4" s="136" t="s">
        <v>26</v>
      </c>
      <c r="H4" s="136" t="s">
        <v>26</v>
      </c>
      <c r="I4" s="136" t="s">
        <v>26</v>
      </c>
      <c r="J4" s="136" t="s">
        <v>26</v>
      </c>
      <c r="K4" s="136" t="s">
        <v>26</v>
      </c>
      <c r="L4" s="136" t="s">
        <v>26</v>
      </c>
      <c r="M4" s="136" t="s">
        <v>26</v>
      </c>
      <c r="N4" s="136" t="s">
        <v>26</v>
      </c>
      <c r="O4" s="136" t="s">
        <v>26</v>
      </c>
      <c r="P4" s="136" t="s">
        <v>26</v>
      </c>
      <c r="Q4" s="136" t="s">
        <v>26</v>
      </c>
      <c r="R4" s="146"/>
      <c r="S4" s="147"/>
      <c r="U4" s="132"/>
      <c r="V4" s="133"/>
      <c r="W4" s="134"/>
      <c r="X4" s="134"/>
      <c r="Y4" s="135"/>
      <c r="Z4" s="136" t="s">
        <v>26</v>
      </c>
      <c r="AA4" s="136" t="s">
        <v>26</v>
      </c>
      <c r="AB4" s="136" t="s">
        <v>26</v>
      </c>
      <c r="AC4" s="136" t="s">
        <v>26</v>
      </c>
      <c r="AD4" s="136" t="s">
        <v>26</v>
      </c>
      <c r="AE4" s="136" t="s">
        <v>26</v>
      </c>
      <c r="AF4" s="136" t="s">
        <v>26</v>
      </c>
      <c r="AG4" s="136" t="s">
        <v>26</v>
      </c>
      <c r="AH4" s="136" t="s">
        <v>26</v>
      </c>
      <c r="AI4" s="136" t="s">
        <v>26</v>
      </c>
      <c r="AJ4" s="136" t="s">
        <v>26</v>
      </c>
      <c r="AK4" s="136" t="s">
        <v>26</v>
      </c>
      <c r="AL4" s="146"/>
      <c r="AM4" s="147"/>
    </row>
    <row r="5" spans="1:51">
      <c r="A5" s="52" t="s">
        <v>69</v>
      </c>
      <c r="B5" s="71" t="str">
        <f>IF(_5jiaofen_month_all!C2="","",_5jiaofen_month_all!C2)</f>
        <v/>
      </c>
      <c r="C5" s="71" t="str">
        <f>IF(_5jiaofen_month_all!A2="","",_5jiaofen_month_all!A2)</f>
        <v/>
      </c>
      <c r="D5" s="71" t="str">
        <f>IF(_5jiaofen_month_all!M2="","",_5jiaofen_month_all!M2)</f>
        <v/>
      </c>
      <c r="E5" s="74" t="str">
        <f>IF(_5jiaofen_month_all!C2="","",_5jiaofen_month_all!C2)</f>
        <v/>
      </c>
      <c r="F5" s="137" t="str">
        <f>IF(_5jiaofen_month_all!D2="","",_5jiaofen_month_all!D2)</f>
        <v/>
      </c>
      <c r="G5" s="137" t="str">
        <f>IF(_5jiaofen_month_all!E2="","",_5jiaofen_month_all!E2)</f>
        <v/>
      </c>
      <c r="H5" s="137" t="str">
        <f>IF(_5jiaofen_month_all!F2="","",_5jiaofen_month_all!F2)</f>
        <v/>
      </c>
      <c r="I5" s="137" t="str">
        <f>IF(_5jiaofen_month_all!G2="","",_5jiaofen_month_all!G2)</f>
        <v/>
      </c>
      <c r="J5" s="137" t="str">
        <f>IF(_5jiaofen_month_all!H2="","",_5jiaofen_month_all!H2)</f>
        <v/>
      </c>
      <c r="K5" s="137" t="str">
        <f>IF(_5jiaofen_month_all!I2="","",_5jiaofen_month_all!I2)</f>
        <v/>
      </c>
      <c r="L5" s="137" t="str">
        <f>IF(_5jiaofen_month_all!J2="","",_5jiaofen_month_all!J2)</f>
        <v/>
      </c>
      <c r="M5" s="141" t="str">
        <f>IF(_5jiaofen_month_all!K2="","",_5jiaofen_month_all!K2)</f>
        <v/>
      </c>
      <c r="N5" s="33" t="str">
        <f>IF(_5jiaofen_month_all!L2="","",_5jiaofen_month_all!L2)</f>
        <v/>
      </c>
      <c r="O5" s="142" t="s">
        <v>70</v>
      </c>
      <c r="P5" s="143">
        <f>考核汇总!G14</f>
        <v>0.7</v>
      </c>
      <c r="Q5" s="143">
        <f>考核汇总!H14</f>
        <v>0.1</v>
      </c>
      <c r="R5" s="148"/>
      <c r="S5" s="84"/>
      <c r="U5" s="52" t="s">
        <v>69</v>
      </c>
      <c r="V5" s="71" t="str">
        <f>IF(_6jiaofen_month_all!C2="","",_6jiaofen_month_all!C2)</f>
        <v/>
      </c>
      <c r="W5" s="73" t="str">
        <f>IF(_6jiaofen_month_all!A2="","",_6jiaofen_month_all!A2)</f>
        <v/>
      </c>
      <c r="X5" s="73" t="str">
        <f>IF(_6jiaofen_month_all!M2="","",_6jiaofen_month_all!M2)</f>
        <v/>
      </c>
      <c r="Y5" s="85" t="str">
        <f>IF(_6jiaofen_month_all!C2="","",_6jiaofen_month_all!C2)</f>
        <v/>
      </c>
      <c r="Z5" s="137" t="str">
        <f>IF(_6jiaofen_month_all!D2="","",_6jiaofen_month_all!D2)</f>
        <v/>
      </c>
      <c r="AA5" s="137" t="str">
        <f>IF(_6jiaofen_month_all!E2="","",_6jiaofen_month_all!E2)</f>
        <v/>
      </c>
      <c r="AB5" s="137" t="str">
        <f>IF(_6jiaofen_month_all!F2="","",_6jiaofen_month_all!F2)</f>
        <v/>
      </c>
      <c r="AC5" s="137" t="str">
        <f>IF(_6jiaofen_month_all!G2="","",_6jiaofen_month_all!G2)</f>
        <v/>
      </c>
      <c r="AD5" s="137" t="str">
        <f>IF(_6jiaofen_month_all!H2="","",_6jiaofen_month_all!H2)</f>
        <v/>
      </c>
      <c r="AE5" s="137" t="str">
        <f>IF(_6jiaofen_month_all!I2="","",_6jiaofen_month_all!I2)</f>
        <v/>
      </c>
      <c r="AF5" s="137" t="str">
        <f>IF(_6jiaofen_month_all!J2="","",_6jiaofen_month_all!J2)</f>
        <v/>
      </c>
      <c r="AG5" s="141" t="str">
        <f>IF(_6jiaofen_month_all!K2="","",_6jiaofen_month_all!K2)</f>
        <v/>
      </c>
      <c r="AH5" s="33" t="str">
        <f>IF(_6jiaofen_month_all!L2="","",_6jiaofen_month_all!L2)</f>
        <v/>
      </c>
      <c r="AI5" s="142" t="s">
        <v>70</v>
      </c>
      <c r="AJ5" s="143">
        <f>考核汇总!L14</f>
        <v>0.7</v>
      </c>
      <c r="AK5" s="143">
        <f>考核汇总!M14</f>
        <v>0.1</v>
      </c>
      <c r="AL5" s="90"/>
      <c r="AM5" s="84"/>
      <c r="AO5" t="s">
        <v>71</v>
      </c>
      <c r="AP5" t="s">
        <v>72</v>
      </c>
      <c r="AQ5" t="s">
        <v>73</v>
      </c>
      <c r="AR5" t="s">
        <v>74</v>
      </c>
      <c r="AS5" t="s">
        <v>75</v>
      </c>
      <c r="AU5" t="s">
        <v>71</v>
      </c>
      <c r="AV5" t="s">
        <v>72</v>
      </c>
      <c r="AW5" t="s">
        <v>73</v>
      </c>
      <c r="AX5" t="s">
        <v>74</v>
      </c>
      <c r="AY5" t="s">
        <v>75</v>
      </c>
    </row>
    <row r="6" spans="1:51">
      <c r="A6" s="70">
        <v>1</v>
      </c>
      <c r="B6" s="71" t="str">
        <f>IF(_5jiaofen_month_all!C3="","",_5jiaofen_month_all!C3)</f>
        <v/>
      </c>
      <c r="C6" s="70" t="str">
        <f>IF(_5jiaofen_month_all!A3="","",_5jiaofen_month_all!A3)</f>
        <v/>
      </c>
      <c r="D6" s="73" t="str">
        <f>IF(_5jiaofen_month_all!M3="","",_5jiaofen_month_all!M3)</f>
        <v/>
      </c>
      <c r="E6" s="74" t="str">
        <f>IF(_5jiaofen_month_all!C3="","",_5jiaofen_month_all!C3)</f>
        <v/>
      </c>
      <c r="F6" s="138" t="str">
        <f>IF(_5jiaofen_month_all!D3="","",_5jiaofen_month_all!D3)</f>
        <v/>
      </c>
      <c r="G6" s="138" t="str">
        <f>IF(_5jiaofen_month_all!E3="","",_5jiaofen_month_all!E3)</f>
        <v/>
      </c>
      <c r="H6" s="138" t="str">
        <f>IF(_5jiaofen_month_all!F3="","",_5jiaofen_month_all!F3)</f>
        <v/>
      </c>
      <c r="I6" s="138" t="str">
        <f>IF(_5jiaofen_month_all!G3="","",_5jiaofen_month_all!G3)</f>
        <v/>
      </c>
      <c r="J6" s="138" t="str">
        <f>IF(_5jiaofen_month_all!H3="","",_5jiaofen_month_all!H3)</f>
        <v/>
      </c>
      <c r="K6" s="138" t="str">
        <f>IF(_5jiaofen_month_all!I3="","",_5jiaofen_month_all!I3)</f>
        <v/>
      </c>
      <c r="L6" s="138" t="str">
        <f>IF(_5jiaofen_month_all!J3="","",_5jiaofen_month_all!J3)</f>
        <v/>
      </c>
      <c r="M6" s="138" t="str">
        <f>IF(_5jiaofen_month_all!K3="","",_5jiaofen_month_all!K3)</f>
        <v/>
      </c>
      <c r="N6" s="138" t="str">
        <f>IF(_5jiaofen_month_all!L3="","",_5jiaofen_month_all!L3)</f>
        <v/>
      </c>
      <c r="O6" s="144" t="str">
        <f t="shared" ref="O6:O67" si="0">IF(G6="","",SUM(H6:L6)/100)</f>
        <v/>
      </c>
      <c r="P6" s="75" t="str">
        <f>IF(SUM(H6:L6)=0,"",IF((SUM(H6:L6)/100)&gt;=$P$5,"√","×"))</f>
        <v/>
      </c>
      <c r="Q6" s="75" t="str">
        <f>IF(SUM(F6)=0,"",IF((SUM(F6)/100)&lt;$Q$5,"√","×"))</f>
        <v/>
      </c>
      <c r="R6" s="149">
        <f>IF(LOOKUP($A6,质量日常跟踪表!$H$4:$H$744,质量日常跟踪表!W$4:W$744)="","",LOOKUP($A6,质量日常跟踪表!$H$4:$H$744,质量日常跟踪表!W$4:W$744))</f>
        <v>0</v>
      </c>
      <c r="S6" s="84" t="str">
        <f t="shared" ref="S6:S67" si="1">IF(OR(F6="",F6=0),"",IF(F6&gt;10,ROUND(F6-10,0)*(-2),IF(F6&lt;9,ROUND(9-F6,0)*4,0)))</f>
        <v/>
      </c>
      <c r="U6" s="70">
        <v>1</v>
      </c>
      <c r="V6" s="71" t="str">
        <f>IF(_6jiaofen_month_all!C3="","",_6jiaofen_month_all!C3)</f>
        <v/>
      </c>
      <c r="W6" s="70" t="str">
        <f>IF(_6jiaofen_month_all!A3="","",_6jiaofen_month_all!A3)</f>
        <v/>
      </c>
      <c r="X6" s="73" t="str">
        <f>IF(_6jiaofen_month_all!M3="","",_6jiaofen_month_all!M3)</f>
        <v/>
      </c>
      <c r="Y6" s="85" t="str">
        <f>IF(_6jiaofen_month_all!C3="","",_6jiaofen_month_all!C3)</f>
        <v/>
      </c>
      <c r="Z6" s="75" t="str">
        <f>IF(_6jiaofen_month_all!D3="","",_6jiaofen_month_all!D3)</f>
        <v/>
      </c>
      <c r="AA6" s="75" t="str">
        <f>IF(_6jiaofen_month_all!E3="","",_6jiaofen_month_all!E3)</f>
        <v/>
      </c>
      <c r="AB6" s="75" t="str">
        <f>IF(_6jiaofen_month_all!F3="","",_6jiaofen_month_all!F3)</f>
        <v/>
      </c>
      <c r="AC6" s="75" t="str">
        <f>IF(_6jiaofen_month_all!G3="","",_6jiaofen_month_all!G3)</f>
        <v/>
      </c>
      <c r="AD6" s="75" t="str">
        <f>IF(_6jiaofen_month_all!H3="","",_6jiaofen_month_all!H3)</f>
        <v/>
      </c>
      <c r="AE6" s="75" t="str">
        <f>IF(_6jiaofen_month_all!I3="","",_6jiaofen_month_all!I3)</f>
        <v/>
      </c>
      <c r="AF6" s="75" t="str">
        <f>IF(_6jiaofen_month_all!J3="","",_6jiaofen_month_all!J3)</f>
        <v/>
      </c>
      <c r="AG6" s="75" t="str">
        <f>IF(_6jiaofen_month_all!K3="","",_6jiaofen_month_all!K3)</f>
        <v/>
      </c>
      <c r="AH6" s="75" t="str">
        <f>IF(_6jiaofen_month_all!L3="","",_6jiaofen_month_all!L3)</f>
        <v/>
      </c>
      <c r="AI6" s="144" t="str">
        <f t="shared" ref="AI6:AI67" si="2">IF(AA6="","",(SUM(AB6:AF6)/100))</f>
        <v/>
      </c>
      <c r="AJ6" s="75" t="str">
        <f>IF(SUM(AB6:AF6)=0,"",IF((SUM(AB6:AF6)/100)&gt;=$AJ$5,"√","×"))</f>
        <v/>
      </c>
      <c r="AK6" s="75" t="str">
        <f>IF(Z6="","",IF(Z6/100&lt;$AK$5,"√","×"))</f>
        <v/>
      </c>
      <c r="AL6" s="83">
        <f>IF(LOOKUP($U6,质量日常跟踪表!$I$4:$I$744,质量日常跟踪表!W$4:W$744)="","",LOOKUP($U6,质量日常跟踪表!$I$4:$I$744,质量日常跟踪表!W$4:W$744))</f>
        <v>0</v>
      </c>
      <c r="AM6" s="84" t="str">
        <f t="shared" ref="AM6:AM67" si="3">IF(Z6="","",IF(Z6&gt;10,ROUND(Z6-10,0)*(-2),IF(Z6&lt;9,ROUND(9-Z6,0)*4,0)))</f>
        <v/>
      </c>
      <c r="AO6">
        <f t="shared" ref="AO6:AO67" si="4">ROW()</f>
        <v>6</v>
      </c>
      <c r="AP6">
        <f>IF($D6=AP$5,1,0)</f>
        <v>0</v>
      </c>
      <c r="AQ6">
        <f>IF($D6=AQ$5,1,0)</f>
        <v>0</v>
      </c>
      <c r="AR6">
        <f>IF($D6=AR$5,1,0)</f>
        <v>0</v>
      </c>
      <c r="AS6">
        <f>IF($D6=AS$5,1,0)</f>
        <v>0</v>
      </c>
      <c r="AU6">
        <f t="shared" ref="AU6:AU67" si="5">ROW()</f>
        <v>6</v>
      </c>
      <c r="AV6">
        <f>IF($X6=AV$5,1,0)</f>
        <v>0</v>
      </c>
      <c r="AW6">
        <f>IF($X6=AW$5,1,0)</f>
        <v>0</v>
      </c>
      <c r="AX6">
        <f>IF($X6=AX$5,1,0)</f>
        <v>0</v>
      </c>
      <c r="AY6">
        <f>IF($X6=AY$5,1,0)</f>
        <v>0</v>
      </c>
    </row>
    <row r="7" spans="1:51">
      <c r="A7" s="70">
        <f>IF(A6&lt;$A$2,A6+1,"")</f>
        <v>2</v>
      </c>
      <c r="B7" s="71" t="str">
        <f>IF(_5jiaofen_month_all!C4="","",_5jiaofen_month_all!C4)</f>
        <v/>
      </c>
      <c r="C7" s="70" t="str">
        <f>IF(_5jiaofen_month_all!A4="","",_5jiaofen_month_all!A4)</f>
        <v/>
      </c>
      <c r="D7" s="73" t="str">
        <f>IF(_5jiaofen_month_all!M4="","",_5jiaofen_month_all!M4)</f>
        <v/>
      </c>
      <c r="E7" s="74" t="str">
        <f>IF(_5jiaofen_month_all!C4="","",_5jiaofen_month_all!C4)</f>
        <v/>
      </c>
      <c r="F7" s="138" t="str">
        <f>IF(_5jiaofen_month_all!D4="","",_5jiaofen_month_all!D4)</f>
        <v/>
      </c>
      <c r="G7" s="138" t="str">
        <f>IF(_5jiaofen_month_all!E4="","",_5jiaofen_month_all!E4)</f>
        <v/>
      </c>
      <c r="H7" s="138" t="str">
        <f>IF(_5jiaofen_month_all!F4="","",_5jiaofen_month_all!F4)</f>
        <v/>
      </c>
      <c r="I7" s="138" t="str">
        <f>IF(_5jiaofen_month_all!G4="","",_5jiaofen_month_all!G4)</f>
        <v/>
      </c>
      <c r="J7" s="138" t="str">
        <f>IF(_5jiaofen_month_all!H4="","",_5jiaofen_month_all!H4)</f>
        <v/>
      </c>
      <c r="K7" s="138" t="str">
        <f>IF(_5jiaofen_month_all!I4="","",_5jiaofen_month_all!I4)</f>
        <v/>
      </c>
      <c r="L7" s="138" t="str">
        <f>IF(_5jiaofen_month_all!J4="","",_5jiaofen_month_all!J4)</f>
        <v/>
      </c>
      <c r="M7" s="138" t="str">
        <f>IF(_5jiaofen_month_all!K4="","",_5jiaofen_month_all!K4)</f>
        <v/>
      </c>
      <c r="N7" s="138" t="str">
        <f>IF(_5jiaofen_month_all!L4="","",_5jiaofen_month_all!L4)</f>
        <v/>
      </c>
      <c r="O7" s="144" t="str">
        <f t="shared" si="0"/>
        <v/>
      </c>
      <c r="P7" s="75" t="str">
        <f>IF(SUM(H7:L7)=0,"",IF((SUM(H7:L7)/100)&gt;=$P$5,"√","×"))</f>
        <v/>
      </c>
      <c r="Q7" s="75" t="str">
        <f>IF(SUM(F7)=0,"",IF((SUM(F7)/100)&lt;$Q$5,"√","×"))</f>
        <v/>
      </c>
      <c r="R7" s="149">
        <f>IF(LOOKUP($A7,质量日常跟踪表!$H$4:$H$744,质量日常跟踪表!W$4:W$744)="","",LOOKUP($A7,质量日常跟踪表!$H$4:$H$744,质量日常跟踪表!W$4:W$744))</f>
        <v>0</v>
      </c>
      <c r="S7" s="84" t="str">
        <f t="shared" si="1"/>
        <v/>
      </c>
      <c r="U7" s="70">
        <f>IF(U6&lt;$U$2,U6+1,"")</f>
        <v>2</v>
      </c>
      <c r="V7" s="71" t="str">
        <f>IF(_6jiaofen_month_all!C4="","",_6jiaofen_month_all!C4)</f>
        <v/>
      </c>
      <c r="W7" s="70" t="str">
        <f>IF(_6jiaofen_month_all!A4="","",_6jiaofen_month_all!A4)</f>
        <v/>
      </c>
      <c r="X7" s="73" t="str">
        <f>IF(_6jiaofen_month_all!M4="","",_6jiaofen_month_all!M4)</f>
        <v/>
      </c>
      <c r="Y7" s="85" t="str">
        <f>IF(_6jiaofen_month_all!C4="","",_6jiaofen_month_all!C4)</f>
        <v/>
      </c>
      <c r="Z7" s="75" t="str">
        <f>IF(_6jiaofen_month_all!D4="","",_6jiaofen_month_all!D4)</f>
        <v/>
      </c>
      <c r="AA7" s="75" t="str">
        <f>IF(_6jiaofen_month_all!E4="","",_6jiaofen_month_all!E4)</f>
        <v/>
      </c>
      <c r="AB7" s="75" t="str">
        <f>IF(_6jiaofen_month_all!F4="","",_6jiaofen_month_all!F4)</f>
        <v/>
      </c>
      <c r="AC7" s="75" t="str">
        <f>IF(_6jiaofen_month_all!G4="","",_6jiaofen_month_all!G4)</f>
        <v/>
      </c>
      <c r="AD7" s="75" t="str">
        <f>IF(_6jiaofen_month_all!H4="","",_6jiaofen_month_all!H4)</f>
        <v/>
      </c>
      <c r="AE7" s="75" t="str">
        <f>IF(_6jiaofen_month_all!I4="","",_6jiaofen_month_all!I4)</f>
        <v/>
      </c>
      <c r="AF7" s="75" t="str">
        <f>IF(_6jiaofen_month_all!J4="","",_6jiaofen_month_all!J4)</f>
        <v/>
      </c>
      <c r="AG7" s="75" t="str">
        <f>IF(_6jiaofen_month_all!K4="","",_6jiaofen_month_all!K4)</f>
        <v/>
      </c>
      <c r="AH7" s="75" t="str">
        <f>IF(_6jiaofen_month_all!L4="","",_6jiaofen_month_all!L4)</f>
        <v/>
      </c>
      <c r="AI7" s="144" t="str">
        <f t="shared" si="2"/>
        <v/>
      </c>
      <c r="AJ7" s="75" t="str">
        <f>IF(SUM(AB7:AF7)=0,"",IF((SUM(AB7:AF7)/100)&gt;=$AJ$5,"√","×"))</f>
        <v/>
      </c>
      <c r="AK7" s="75" t="str">
        <f>IF(Z7="","",IF(Z7/100&lt;$AK$5,"√","×"))</f>
        <v/>
      </c>
      <c r="AL7" s="83">
        <f>IF(LOOKUP($U7,质量日常跟踪表!$I$4:$I$744,质量日常跟踪表!W$4:W$744)="","",LOOKUP($U7,质量日常跟踪表!$I$4:$I$744,质量日常跟踪表!W$4:W$744))</f>
        <v>0</v>
      </c>
      <c r="AM7" s="84" t="str">
        <f t="shared" si="3"/>
        <v/>
      </c>
      <c r="AO7">
        <f t="shared" si="4"/>
        <v>7</v>
      </c>
      <c r="AP7">
        <f>IF($D7=AP$5,MAX(AP$6:AP6)+1,0)</f>
        <v>0</v>
      </c>
      <c r="AQ7">
        <f>IF($D7=AQ$5,MAX(AQ$6:AQ6)+1,0)</f>
        <v>0</v>
      </c>
      <c r="AR7">
        <f>IF($D7=AR$5,MAX(AR$6:AR6)+1,0)</f>
        <v>0</v>
      </c>
      <c r="AS7">
        <f>IF($D7=AS$5,MAX(AS$6:AS6)+1,0)</f>
        <v>0</v>
      </c>
      <c r="AU7">
        <f t="shared" si="5"/>
        <v>7</v>
      </c>
      <c r="AV7">
        <f>IF($X7=AV$5,MAX(AV$6:AV6)+1,0)</f>
        <v>0</v>
      </c>
      <c r="AW7">
        <f>IF($X7=AW$5,MAX(AW$6:AW6)+1,0)</f>
        <v>0</v>
      </c>
      <c r="AX7">
        <f>IF($X7=AX$5,MAX(AX$6:AX6)+1,0)</f>
        <v>0</v>
      </c>
      <c r="AY7">
        <f>IF($X7=AY$5,MAX(AY$6:AY6)+1,0)</f>
        <v>0</v>
      </c>
    </row>
    <row r="8" ht="24" spans="1:51">
      <c r="A8" s="70">
        <f>IF(A7&lt;$A$2,A7+1,"")</f>
        <v>3</v>
      </c>
      <c r="B8" s="71" t="str">
        <f>IF(_5jiaofen_month_all!C5="","",_5jiaofen_month_all!C5)</f>
        <v/>
      </c>
      <c r="C8" s="70" t="str">
        <f>IF(_5jiaofen_month_all!A5="","",_5jiaofen_month_all!A5)</f>
        <v/>
      </c>
      <c r="D8" s="73" t="str">
        <f>IF(_5jiaofen_month_all!M5="","",_5jiaofen_month_all!M5)</f>
        <v/>
      </c>
      <c r="E8" s="74" t="str">
        <f>IF(_5jiaofen_month_all!C5="","",_5jiaofen_month_all!C5)</f>
        <v/>
      </c>
      <c r="F8" s="138" t="str">
        <f>IF(_5jiaofen_month_all!D5="","",_5jiaofen_month_all!D5)</f>
        <v/>
      </c>
      <c r="G8" s="138" t="str">
        <f>IF(_5jiaofen_month_all!E5="","",_5jiaofen_month_all!E5)</f>
        <v/>
      </c>
      <c r="H8" s="138" t="str">
        <f>IF(_5jiaofen_month_all!F5="","",_5jiaofen_month_all!F5)</f>
        <v/>
      </c>
      <c r="I8" s="138" t="str">
        <f>IF(_5jiaofen_month_all!G5="","",_5jiaofen_month_all!G5)</f>
        <v/>
      </c>
      <c r="J8" s="138" t="str">
        <f>IF(_5jiaofen_month_all!H5="","",_5jiaofen_month_all!H5)</f>
        <v/>
      </c>
      <c r="K8" s="138" t="str">
        <f>IF(_5jiaofen_month_all!I5="","",_5jiaofen_month_all!I5)</f>
        <v/>
      </c>
      <c r="L8" s="138" t="str">
        <f>IF(_5jiaofen_month_all!J5="","",_5jiaofen_month_all!J5)</f>
        <v/>
      </c>
      <c r="M8" s="138" t="str">
        <f>IF(_5jiaofen_month_all!K5="","",_5jiaofen_month_all!K5)</f>
        <v/>
      </c>
      <c r="N8" s="138" t="str">
        <f>IF(_5jiaofen_month_all!L5="","",_5jiaofen_month_all!L5)</f>
        <v/>
      </c>
      <c r="O8" s="144" t="str">
        <f t="shared" si="0"/>
        <v/>
      </c>
      <c r="P8" s="75" t="str">
        <f>IF(SUM(H8:L8)=0,"",IF((SUM(H8:L8)/100)&gt;=$P$5,"√","×"))</f>
        <v/>
      </c>
      <c r="Q8" s="75" t="str">
        <f>IF(SUM(F8)=0,"",IF((SUM(F8)/100)&lt;$Q$5,"√","×"))</f>
        <v/>
      </c>
      <c r="R8" s="149" t="str">
        <f>IF(LOOKUP($A8,质量日常跟踪表!$H$4:$H$744,质量日常跟踪表!W$4:W$744)="","",LOOKUP($A8,质量日常跟踪表!$H$4:$H$744,质量日常跟踪表!W$4:W$744))</f>
        <v>因料位低偏析，水份超标因扬尘大加水多抑尘。</v>
      </c>
      <c r="S8" s="84" t="str">
        <f t="shared" si="1"/>
        <v/>
      </c>
      <c r="U8" s="70">
        <f>IF(U7&lt;$U$2,U7+1,"")</f>
        <v>3</v>
      </c>
      <c r="V8" s="71" t="str">
        <f>IF(_6jiaofen_month_all!C5="","",_6jiaofen_month_all!C5)</f>
        <v/>
      </c>
      <c r="W8" s="70" t="str">
        <f>IF(_6jiaofen_month_all!A5="","",_6jiaofen_month_all!A5)</f>
        <v/>
      </c>
      <c r="X8" s="73" t="str">
        <f>IF(_6jiaofen_month_all!M5="","",_6jiaofen_month_all!M5)</f>
        <v/>
      </c>
      <c r="Y8" s="85" t="str">
        <f>IF(_6jiaofen_month_all!C5="","",_6jiaofen_month_all!C5)</f>
        <v/>
      </c>
      <c r="Z8" s="75" t="str">
        <f>IF(_6jiaofen_month_all!D5="","",_6jiaofen_month_all!D5)</f>
        <v/>
      </c>
      <c r="AA8" s="75" t="str">
        <f>IF(_6jiaofen_month_all!E5="","",_6jiaofen_month_all!E5)</f>
        <v/>
      </c>
      <c r="AB8" s="75" t="str">
        <f>IF(_6jiaofen_month_all!F5="","",_6jiaofen_month_all!F5)</f>
        <v/>
      </c>
      <c r="AC8" s="75" t="str">
        <f>IF(_6jiaofen_month_all!G5="","",_6jiaofen_month_all!G5)</f>
        <v/>
      </c>
      <c r="AD8" s="75" t="str">
        <f>IF(_6jiaofen_month_all!H5="","",_6jiaofen_month_all!H5)</f>
        <v/>
      </c>
      <c r="AE8" s="75" t="str">
        <f>IF(_6jiaofen_month_all!I5="","",_6jiaofen_month_all!I5)</f>
        <v/>
      </c>
      <c r="AF8" s="75" t="str">
        <f>IF(_6jiaofen_month_all!J5="","",_6jiaofen_month_all!J5)</f>
        <v/>
      </c>
      <c r="AG8" s="75" t="str">
        <f>IF(_6jiaofen_month_all!K5="","",_6jiaofen_month_all!K5)</f>
        <v/>
      </c>
      <c r="AH8" s="75" t="str">
        <f>IF(_6jiaofen_month_all!L5="","",_6jiaofen_month_all!L5)</f>
        <v/>
      </c>
      <c r="AI8" s="144" t="str">
        <f t="shared" si="2"/>
        <v/>
      </c>
      <c r="AJ8" s="75" t="str">
        <f>IF(SUM(AB8:AF8)=0,"",IF((SUM(AB8:AF8)/100)&gt;=$AJ$5,"√","×"))</f>
        <v/>
      </c>
      <c r="AK8" s="75" t="str">
        <f>IF(Z8="","",IF(Z8/100&lt;$AK$5,"√","×"))</f>
        <v/>
      </c>
      <c r="AL8" s="83" t="str">
        <f>IF(LOOKUP($U8,质量日常跟踪表!$I$4:$I$744,质量日常跟踪表!W$4:W$744)="","",LOOKUP($U8,质量日常跟踪表!$I$4:$I$744,质量日常跟踪表!W$4:W$744))</f>
        <v>A四辊单台生产辊皮磨损。</v>
      </c>
      <c r="AM8" s="84" t="str">
        <f t="shared" si="3"/>
        <v/>
      </c>
      <c r="AO8">
        <f t="shared" si="4"/>
        <v>8</v>
      </c>
      <c r="AP8">
        <f>IF($D8=AP$5,MAX(AP$6:AP7)+1,0)</f>
        <v>0</v>
      </c>
      <c r="AQ8">
        <f>IF($D8=AQ$5,MAX(AQ$6:AQ7)+1,0)</f>
        <v>0</v>
      </c>
      <c r="AR8">
        <f>IF($D8=AR$5,MAX(AR$6:AR7)+1,0)</f>
        <v>0</v>
      </c>
      <c r="AS8">
        <f>IF($D8=AS$5,MAX(AS$6:AS7)+1,0)</f>
        <v>0</v>
      </c>
      <c r="AU8">
        <f t="shared" si="5"/>
        <v>8</v>
      </c>
      <c r="AV8">
        <f>IF($X8=AV$5,MAX(AV$6:AV7)+1,0)</f>
        <v>0</v>
      </c>
      <c r="AW8">
        <f>IF($X8=AW$5,MAX(AW$6:AW7)+1,0)</f>
        <v>0</v>
      </c>
      <c r="AX8">
        <f>IF($X8=AX$5,MAX(AX$6:AX7)+1,0)</f>
        <v>0</v>
      </c>
      <c r="AY8">
        <f>IF($X8=AY$5,MAX(AY$6:AY7)+1,0)</f>
        <v>0</v>
      </c>
    </row>
    <row r="9" spans="1:51">
      <c r="A9" s="70">
        <f>IF(A8&lt;$A$2,A8+1,"")</f>
        <v>4</v>
      </c>
      <c r="B9" s="71" t="str">
        <f>IF(_5jiaofen_month_all!C6="","",_5jiaofen_month_all!C6)</f>
        <v/>
      </c>
      <c r="C9" s="70" t="str">
        <f>IF(_5jiaofen_month_all!A6="","",_5jiaofen_month_all!A6)</f>
        <v/>
      </c>
      <c r="D9" s="73" t="str">
        <f>IF(_5jiaofen_month_all!M6="","",_5jiaofen_month_all!M6)</f>
        <v/>
      </c>
      <c r="E9" s="74" t="str">
        <f>IF(_5jiaofen_month_all!C6="","",_5jiaofen_month_all!C6)</f>
        <v/>
      </c>
      <c r="F9" s="138" t="str">
        <f>IF(_5jiaofen_month_all!D6="","",_5jiaofen_month_all!D6)</f>
        <v/>
      </c>
      <c r="G9" s="138" t="str">
        <f>IF(_5jiaofen_month_all!E6="","",_5jiaofen_month_all!E6)</f>
        <v/>
      </c>
      <c r="H9" s="138" t="str">
        <f>IF(_5jiaofen_month_all!F6="","",_5jiaofen_month_all!F6)</f>
        <v/>
      </c>
      <c r="I9" s="138" t="str">
        <f>IF(_5jiaofen_month_all!G6="","",_5jiaofen_month_all!G6)</f>
        <v/>
      </c>
      <c r="J9" s="138" t="str">
        <f>IF(_5jiaofen_month_all!H6="","",_5jiaofen_month_all!H6)</f>
        <v/>
      </c>
      <c r="K9" s="138" t="str">
        <f>IF(_5jiaofen_month_all!I6="","",_5jiaofen_month_all!I6)</f>
        <v/>
      </c>
      <c r="L9" s="138" t="str">
        <f>IF(_5jiaofen_month_all!J6="","",_5jiaofen_month_all!J6)</f>
        <v/>
      </c>
      <c r="M9" s="138" t="str">
        <f>IF(_5jiaofen_month_all!K6="","",_5jiaofen_month_all!K6)</f>
        <v/>
      </c>
      <c r="N9" s="138" t="str">
        <f>IF(_5jiaofen_month_all!L6="","",_5jiaofen_month_all!L6)</f>
        <v/>
      </c>
      <c r="O9" s="144" t="str">
        <f t="shared" si="0"/>
        <v/>
      </c>
      <c r="P9" s="75" t="str">
        <f>IF(SUM(H9:L9)=0,"",IF((SUM(H9:L9)/100)&gt;=$P$5,"√","×"))</f>
        <v/>
      </c>
      <c r="Q9" s="75" t="str">
        <f>IF(SUM(F9)=0,"",IF((SUM(F9)/100)&lt;$Q$5,"√","×"))</f>
        <v/>
      </c>
      <c r="R9" s="149">
        <f>IF(LOOKUP($A9,质量日常跟踪表!$H$4:$H$744,质量日常跟踪表!W$4:W$744)="","",LOOKUP($A9,质量日常跟踪表!$H$4:$H$744,质量日常跟踪表!W$4:W$744))</f>
        <v>0</v>
      </c>
      <c r="S9" s="84" t="str">
        <f t="shared" si="1"/>
        <v/>
      </c>
      <c r="U9" s="70">
        <f>IF(U8&lt;$U$2,U8+1,"")</f>
        <v>4</v>
      </c>
      <c r="V9" s="71" t="str">
        <f>IF(_6jiaofen_month_all!C6="","",_6jiaofen_month_all!C6)</f>
        <v/>
      </c>
      <c r="W9" s="70" t="str">
        <f>IF(_6jiaofen_month_all!A6="","",_6jiaofen_month_all!A6)</f>
        <v/>
      </c>
      <c r="X9" s="73" t="str">
        <f>IF(_6jiaofen_month_all!M6="","",_6jiaofen_month_all!M6)</f>
        <v/>
      </c>
      <c r="Y9" s="85" t="str">
        <f>IF(_6jiaofen_month_all!C6="","",_6jiaofen_month_all!C6)</f>
        <v/>
      </c>
      <c r="Z9" s="75" t="str">
        <f>IF(_6jiaofen_month_all!D6="","",_6jiaofen_month_all!D6)</f>
        <v/>
      </c>
      <c r="AA9" s="75" t="str">
        <f>IF(_6jiaofen_month_all!E6="","",_6jiaofen_month_all!E6)</f>
        <v/>
      </c>
      <c r="AB9" s="75" t="str">
        <f>IF(_6jiaofen_month_all!F6="","",_6jiaofen_month_all!F6)</f>
        <v/>
      </c>
      <c r="AC9" s="75" t="str">
        <f>IF(_6jiaofen_month_all!G6="","",_6jiaofen_month_all!G6)</f>
        <v/>
      </c>
      <c r="AD9" s="75" t="str">
        <f>IF(_6jiaofen_month_all!H6="","",_6jiaofen_month_all!H6)</f>
        <v/>
      </c>
      <c r="AE9" s="75" t="str">
        <f>IF(_6jiaofen_month_all!I6="","",_6jiaofen_month_all!I6)</f>
        <v/>
      </c>
      <c r="AF9" s="75" t="str">
        <f>IF(_6jiaofen_month_all!J6="","",_6jiaofen_month_all!J6)</f>
        <v/>
      </c>
      <c r="AG9" s="75" t="str">
        <f>IF(_6jiaofen_month_all!K6="","",_6jiaofen_month_all!K6)</f>
        <v/>
      </c>
      <c r="AH9" s="75" t="str">
        <f>IF(_6jiaofen_month_all!L6="","",_6jiaofen_month_all!L6)</f>
        <v/>
      </c>
      <c r="AI9" s="144" t="str">
        <f t="shared" si="2"/>
        <v/>
      </c>
      <c r="AJ9" s="75" t="str">
        <f>IF(SUM(AB9:AF9)=0,"",IF((SUM(AB9:AF9)/100)&gt;=$AJ$5,"√","×"))</f>
        <v/>
      </c>
      <c r="AK9" s="75" t="str">
        <f>IF(Z9="","",IF(Z9/100&lt;$AK$5,"√","×"))</f>
        <v/>
      </c>
      <c r="AL9" s="83" t="str">
        <f>IF(LOOKUP($U9,质量日常跟踪表!$I$4:$I$744,质量日常跟踪表!W$4:W$744)="","",LOOKUP($U9,质量日常跟踪表!$I$4:$I$744,质量日常跟踪表!W$4:W$744))</f>
        <v>A四辊单台生产辊皮磨损。</v>
      </c>
      <c r="AM9" s="84" t="str">
        <f t="shared" si="3"/>
        <v/>
      </c>
      <c r="AO9">
        <f t="shared" si="4"/>
        <v>9</v>
      </c>
      <c r="AP9">
        <f>IF($D9=AP$5,MAX(AP$6:AP8)+1,0)</f>
        <v>0</v>
      </c>
      <c r="AQ9">
        <f>IF($D9=AQ$5,MAX(AQ$6:AQ8)+1,0)</f>
        <v>0</v>
      </c>
      <c r="AR9">
        <f>IF($D9=AR$5,MAX(AR$6:AR8)+1,0)</f>
        <v>0</v>
      </c>
      <c r="AS9">
        <f>IF($D9=AS$5,MAX(AS$6:AS8)+1,0)</f>
        <v>0</v>
      </c>
      <c r="AU9">
        <f t="shared" si="5"/>
        <v>9</v>
      </c>
      <c r="AV9">
        <f>IF($X9=AV$5,MAX(AV$6:AV8)+1,0)</f>
        <v>0</v>
      </c>
      <c r="AW9">
        <f>IF($X9=AW$5,MAX(AW$6:AW8)+1,0)</f>
        <v>0</v>
      </c>
      <c r="AX9">
        <f>IF($X9=AX$5,MAX(AX$6:AX8)+1,0)</f>
        <v>0</v>
      </c>
      <c r="AY9">
        <f>IF($X9=AY$5,MAX(AY$6:AY8)+1,0)</f>
        <v>0</v>
      </c>
    </row>
    <row r="10" spans="1:51">
      <c r="A10" s="70">
        <f>IF(A9&lt;$A$2,A9+1,"")</f>
        <v>5</v>
      </c>
      <c r="B10" s="71" t="str">
        <f>IF(_5jiaofen_month_all!C7="","",_5jiaofen_month_all!C7)</f>
        <v/>
      </c>
      <c r="C10" s="70" t="str">
        <f>IF(_5jiaofen_month_all!A7="","",_5jiaofen_month_all!A7)</f>
        <v/>
      </c>
      <c r="D10" s="73" t="str">
        <f>IF(_5jiaofen_month_all!M7="","",_5jiaofen_month_all!M7)</f>
        <v/>
      </c>
      <c r="E10" s="74" t="str">
        <f>IF(_5jiaofen_month_all!C7="","",_5jiaofen_month_all!C7)</f>
        <v/>
      </c>
      <c r="F10" s="138" t="str">
        <f>IF(_5jiaofen_month_all!D7="","",_5jiaofen_month_all!D7)</f>
        <v/>
      </c>
      <c r="G10" s="138" t="str">
        <f>IF(_5jiaofen_month_all!E7="","",_5jiaofen_month_all!E7)</f>
        <v/>
      </c>
      <c r="H10" s="138" t="str">
        <f>IF(_5jiaofen_month_all!F7="","",_5jiaofen_month_all!F7)</f>
        <v/>
      </c>
      <c r="I10" s="138" t="str">
        <f>IF(_5jiaofen_month_all!G7="","",_5jiaofen_month_all!G7)</f>
        <v/>
      </c>
      <c r="J10" s="138" t="str">
        <f>IF(_5jiaofen_month_all!H7="","",_5jiaofen_month_all!H7)</f>
        <v/>
      </c>
      <c r="K10" s="138" t="str">
        <f>IF(_5jiaofen_month_all!I7="","",_5jiaofen_month_all!I7)</f>
        <v/>
      </c>
      <c r="L10" s="138" t="str">
        <f>IF(_5jiaofen_month_all!J7="","",_5jiaofen_month_all!J7)</f>
        <v/>
      </c>
      <c r="M10" s="138" t="str">
        <f>IF(_5jiaofen_month_all!K7="","",_5jiaofen_month_all!K7)</f>
        <v/>
      </c>
      <c r="N10" s="138" t="str">
        <f>IF(_5jiaofen_month_all!L7="","",_5jiaofen_month_all!L7)</f>
        <v/>
      </c>
      <c r="O10" s="144" t="str">
        <f t="shared" si="0"/>
        <v/>
      </c>
      <c r="P10" s="75" t="str">
        <f>IF(SUM(H10:L10)=0,"",IF((SUM(H10:L10)/100)&gt;=$P$5,"√","×"))</f>
        <v/>
      </c>
      <c r="Q10" s="75" t="str">
        <f>IF(SUM(F10)=0,"",IF((SUM(F10)/100)&lt;$Q$5,"√","×"))</f>
        <v/>
      </c>
      <c r="R10" s="149">
        <f>IF(LOOKUP($A10,质量日常跟踪表!$H$4:$H$744,质量日常跟踪表!W$4:W$744)="","",LOOKUP($A10,质量日常跟踪表!$H$4:$H$744,质量日常跟踪表!W$4:W$744))</f>
        <v>0</v>
      </c>
      <c r="S10" s="84" t="str">
        <f t="shared" si="1"/>
        <v/>
      </c>
      <c r="U10" s="70">
        <f>IF(U9&lt;$U$2,U9+1,"")</f>
        <v>5</v>
      </c>
      <c r="V10" s="71" t="str">
        <f>IF(_6jiaofen_month_all!C7="","",_6jiaofen_month_all!C7)</f>
        <v/>
      </c>
      <c r="W10" s="70" t="str">
        <f>IF(_6jiaofen_month_all!A7="","",_6jiaofen_month_all!A7)</f>
        <v/>
      </c>
      <c r="X10" s="73" t="str">
        <f>IF(_6jiaofen_month_all!M7="","",_6jiaofen_month_all!M7)</f>
        <v/>
      </c>
      <c r="Y10" s="85" t="str">
        <f>IF(_6jiaofen_month_all!C7="","",_6jiaofen_month_all!C7)</f>
        <v/>
      </c>
      <c r="Z10" s="75" t="str">
        <f>IF(_6jiaofen_month_all!D7="","",_6jiaofen_month_all!D7)</f>
        <v/>
      </c>
      <c r="AA10" s="75" t="str">
        <f>IF(_6jiaofen_month_all!E7="","",_6jiaofen_month_all!E7)</f>
        <v/>
      </c>
      <c r="AB10" s="75" t="str">
        <f>IF(_6jiaofen_month_all!F7="","",_6jiaofen_month_all!F7)</f>
        <v/>
      </c>
      <c r="AC10" s="75" t="str">
        <f>IF(_6jiaofen_month_all!G7="","",_6jiaofen_month_all!G7)</f>
        <v/>
      </c>
      <c r="AD10" s="75" t="str">
        <f>IF(_6jiaofen_month_all!H7="","",_6jiaofen_month_all!H7)</f>
        <v/>
      </c>
      <c r="AE10" s="75" t="str">
        <f>IF(_6jiaofen_month_all!I7="","",_6jiaofen_month_all!I7)</f>
        <v/>
      </c>
      <c r="AF10" s="75" t="str">
        <f>IF(_6jiaofen_month_all!J7="","",_6jiaofen_month_all!J7)</f>
        <v/>
      </c>
      <c r="AG10" s="75" t="str">
        <f>IF(_6jiaofen_month_all!K7="","",_6jiaofen_month_all!K7)</f>
        <v/>
      </c>
      <c r="AH10" s="75" t="str">
        <f>IF(_6jiaofen_month_all!L7="","",_6jiaofen_month_all!L7)</f>
        <v/>
      </c>
      <c r="AI10" s="144" t="str">
        <f t="shared" si="2"/>
        <v/>
      </c>
      <c r="AJ10" s="75" t="str">
        <f>IF(SUM(AB10:AF10)=0,"",IF((SUM(AB10:AF10)/100)&gt;=$AJ$5,"√","×"))</f>
        <v/>
      </c>
      <c r="AK10" s="75" t="str">
        <f>IF(Z10="","",IF(Z10/100&lt;$AK$5,"√","×"))</f>
        <v/>
      </c>
      <c r="AL10" s="83">
        <f>IF(LOOKUP($U10,质量日常跟踪表!$I$4:$I$744,质量日常跟踪表!W$4:W$744)="","",LOOKUP($U10,质量日常跟踪表!$I$4:$I$744,质量日常跟踪表!W$4:W$744))</f>
        <v>0</v>
      </c>
      <c r="AM10" s="84" t="str">
        <f t="shared" si="3"/>
        <v/>
      </c>
      <c r="AO10">
        <f t="shared" si="4"/>
        <v>10</v>
      </c>
      <c r="AP10">
        <f>IF($D10=AP$5,MAX(AP$6:AP9)+1,0)</f>
        <v>0</v>
      </c>
      <c r="AQ10">
        <f>IF($D10=AQ$5,MAX(AQ$6:AQ9)+1,0)</f>
        <v>0</v>
      </c>
      <c r="AR10">
        <f>IF($D10=AR$5,MAX(AR$6:AR9)+1,0)</f>
        <v>0</v>
      </c>
      <c r="AS10">
        <f>IF($D10=AS$5,MAX(AS$6:AS9)+1,0)</f>
        <v>0</v>
      </c>
      <c r="AU10">
        <f t="shared" si="5"/>
        <v>10</v>
      </c>
      <c r="AV10">
        <f>IF($X10=AV$5,MAX(AV$6:AV9)+1,0)</f>
        <v>0</v>
      </c>
      <c r="AW10">
        <f>IF($X10=AW$5,MAX(AW$6:AW9)+1,0)</f>
        <v>0</v>
      </c>
      <c r="AX10">
        <f>IF($X10=AX$5,MAX(AX$6:AX9)+1,0)</f>
        <v>0</v>
      </c>
      <c r="AY10">
        <f>IF($X10=AY$5,MAX(AY$6:AY9)+1,0)</f>
        <v>0</v>
      </c>
    </row>
    <row r="11" spans="1:51">
      <c r="A11" s="70">
        <f>IF(A10&lt;$A$2,A10+1,"")</f>
        <v>6</v>
      </c>
      <c r="B11" s="71" t="str">
        <f>IF(_5jiaofen_month_all!C8="","",_5jiaofen_month_all!C8)</f>
        <v/>
      </c>
      <c r="C11" s="70" t="str">
        <f>IF(_5jiaofen_month_all!A8="","",_5jiaofen_month_all!A8)</f>
        <v/>
      </c>
      <c r="D11" s="73" t="str">
        <f>IF(_5jiaofen_month_all!M8="","",_5jiaofen_month_all!M8)</f>
        <v/>
      </c>
      <c r="E11" s="74" t="str">
        <f>IF(_5jiaofen_month_all!C8="","",_5jiaofen_month_all!C8)</f>
        <v/>
      </c>
      <c r="F11" s="138" t="str">
        <f>IF(_5jiaofen_month_all!D8="","",_5jiaofen_month_all!D8)</f>
        <v/>
      </c>
      <c r="G11" s="138" t="str">
        <f>IF(_5jiaofen_month_all!E8="","",_5jiaofen_month_all!E8)</f>
        <v/>
      </c>
      <c r="H11" s="138" t="str">
        <f>IF(_5jiaofen_month_all!F8="","",_5jiaofen_month_all!F8)</f>
        <v/>
      </c>
      <c r="I11" s="138" t="str">
        <f>IF(_5jiaofen_month_all!G8="","",_5jiaofen_month_all!G8)</f>
        <v/>
      </c>
      <c r="J11" s="138" t="str">
        <f>IF(_5jiaofen_month_all!H8="","",_5jiaofen_month_all!H8)</f>
        <v/>
      </c>
      <c r="K11" s="138" t="str">
        <f>IF(_5jiaofen_month_all!I8="","",_5jiaofen_month_all!I8)</f>
        <v/>
      </c>
      <c r="L11" s="138" t="str">
        <f>IF(_5jiaofen_month_all!J8="","",_5jiaofen_month_all!J8)</f>
        <v/>
      </c>
      <c r="M11" s="138" t="str">
        <f>IF(_5jiaofen_month_all!K8="","",_5jiaofen_month_all!K8)</f>
        <v/>
      </c>
      <c r="N11" s="138" t="str">
        <f>IF(_5jiaofen_month_all!L8="","",_5jiaofen_month_all!L8)</f>
        <v/>
      </c>
      <c r="O11" s="144" t="str">
        <f t="shared" si="0"/>
        <v/>
      </c>
      <c r="P11" s="75" t="str">
        <f>IF(SUM(H11:L11)=0,"",IF((SUM(H11:L11)/100)&gt;=$P$5,"√","×"))</f>
        <v/>
      </c>
      <c r="Q11" s="75" t="str">
        <f>IF(SUM(F11)=0,"",IF((SUM(F11)/100)&lt;$Q$5,"√","×"))</f>
        <v/>
      </c>
      <c r="R11" s="149">
        <f>IF(LOOKUP($A11,质量日常跟踪表!$H$4:$H$744,质量日常跟踪表!W$4:W$744)="","",LOOKUP($A11,质量日常跟踪表!$H$4:$H$744,质量日常跟踪表!W$4:W$744))</f>
        <v>0</v>
      </c>
      <c r="S11" s="84" t="str">
        <f t="shared" si="1"/>
        <v/>
      </c>
      <c r="U11" s="70">
        <f>IF(U10&lt;$U$2,U10+1,"")</f>
        <v>6</v>
      </c>
      <c r="V11" s="71" t="str">
        <f>IF(_6jiaofen_month_all!C8="","",_6jiaofen_month_all!C8)</f>
        <v/>
      </c>
      <c r="W11" s="70" t="str">
        <f>IF(_6jiaofen_month_all!A8="","",_6jiaofen_month_all!A8)</f>
        <v/>
      </c>
      <c r="X11" s="73" t="str">
        <f>IF(_6jiaofen_month_all!M8="","",_6jiaofen_month_all!M8)</f>
        <v/>
      </c>
      <c r="Y11" s="85" t="str">
        <f>IF(_6jiaofen_month_all!C8="","",_6jiaofen_month_all!C8)</f>
        <v/>
      </c>
      <c r="Z11" s="75" t="str">
        <f>IF(_6jiaofen_month_all!D8="","",_6jiaofen_month_all!D8)</f>
        <v/>
      </c>
      <c r="AA11" s="75" t="str">
        <f>IF(_6jiaofen_month_all!E8="","",_6jiaofen_month_all!E8)</f>
        <v/>
      </c>
      <c r="AB11" s="75" t="str">
        <f>IF(_6jiaofen_month_all!F8="","",_6jiaofen_month_all!F8)</f>
        <v/>
      </c>
      <c r="AC11" s="75" t="str">
        <f>IF(_6jiaofen_month_all!G8="","",_6jiaofen_month_all!G8)</f>
        <v/>
      </c>
      <c r="AD11" s="75" t="str">
        <f>IF(_6jiaofen_month_all!H8="","",_6jiaofen_month_all!H8)</f>
        <v/>
      </c>
      <c r="AE11" s="75" t="str">
        <f>IF(_6jiaofen_month_all!I8="","",_6jiaofen_month_all!I8)</f>
        <v/>
      </c>
      <c r="AF11" s="75" t="str">
        <f>IF(_6jiaofen_month_all!J8="","",_6jiaofen_month_all!J8)</f>
        <v/>
      </c>
      <c r="AG11" s="75" t="str">
        <f>IF(_6jiaofen_month_all!K8="","",_6jiaofen_month_all!K8)</f>
        <v/>
      </c>
      <c r="AH11" s="75" t="str">
        <f>IF(_6jiaofen_month_all!L8="","",_6jiaofen_month_all!L8)</f>
        <v/>
      </c>
      <c r="AI11" s="144" t="str">
        <f t="shared" si="2"/>
        <v/>
      </c>
      <c r="AJ11" s="75" t="str">
        <f>IF(SUM(AB11:AF11)=0,"",IF((SUM(AB11:AF11)/100)&gt;=$AJ$5,"√","×"))</f>
        <v/>
      </c>
      <c r="AK11" s="75" t="str">
        <f>IF(Z11="","",IF(Z11/100&lt;$AK$5,"√","×"))</f>
        <v/>
      </c>
      <c r="AL11" s="83">
        <f>IF(LOOKUP($U11,质量日常跟踪表!$I$4:$I$744,质量日常跟踪表!W$4:W$744)="","",LOOKUP($U11,质量日常跟踪表!$I$4:$I$744,质量日常跟踪表!W$4:W$744))</f>
        <v>0</v>
      </c>
      <c r="AM11" s="84" t="str">
        <f t="shared" si="3"/>
        <v/>
      </c>
      <c r="AO11">
        <f t="shared" si="4"/>
        <v>11</v>
      </c>
      <c r="AP11">
        <f>IF($D11=AP$5,MAX(AP$6:AP10)+1,0)</f>
        <v>0</v>
      </c>
      <c r="AQ11">
        <f>IF($D11=AQ$5,MAX(AQ$6:AQ10)+1,0)</f>
        <v>0</v>
      </c>
      <c r="AR11">
        <f>IF($D11=AR$5,MAX(AR$6:AR10)+1,0)</f>
        <v>0</v>
      </c>
      <c r="AS11">
        <f>IF($D11=AS$5,MAX(AS$6:AS10)+1,0)</f>
        <v>0</v>
      </c>
      <c r="AU11">
        <f t="shared" si="5"/>
        <v>11</v>
      </c>
      <c r="AV11">
        <f>IF($X11=AV$5,MAX(AV$6:AV10)+1,0)</f>
        <v>0</v>
      </c>
      <c r="AW11">
        <f>IF($X11=AW$5,MAX(AW$6:AW10)+1,0)</f>
        <v>0</v>
      </c>
      <c r="AX11">
        <f>IF($X11=AX$5,MAX(AX$6:AX10)+1,0)</f>
        <v>0</v>
      </c>
      <c r="AY11">
        <f>IF($X11=AY$5,MAX(AY$6:AY10)+1,0)</f>
        <v>0</v>
      </c>
    </row>
    <row r="12" spans="1:51">
      <c r="A12" s="70">
        <f>IF(A11&lt;$A$2,A11+1,"")</f>
        <v>7</v>
      </c>
      <c r="B12" s="71" t="str">
        <f>IF(_5jiaofen_month_all!C9="","",_5jiaofen_month_all!C9)</f>
        <v/>
      </c>
      <c r="C12" s="70" t="str">
        <f>IF(_5jiaofen_month_all!A9="","",_5jiaofen_month_all!A9)</f>
        <v/>
      </c>
      <c r="D12" s="73" t="str">
        <f>IF(_5jiaofen_month_all!M9="","",_5jiaofen_month_all!M9)</f>
        <v/>
      </c>
      <c r="E12" s="74" t="str">
        <f>IF(_5jiaofen_month_all!C9="","",_5jiaofen_month_all!C9)</f>
        <v/>
      </c>
      <c r="F12" s="138" t="str">
        <f>IF(_5jiaofen_month_all!D9="","",_5jiaofen_month_all!D9)</f>
        <v/>
      </c>
      <c r="G12" s="138" t="str">
        <f>IF(_5jiaofen_month_all!E9="","",_5jiaofen_month_all!E9)</f>
        <v/>
      </c>
      <c r="H12" s="138" t="str">
        <f>IF(_5jiaofen_month_all!F9="","",_5jiaofen_month_all!F9)</f>
        <v/>
      </c>
      <c r="I12" s="138" t="str">
        <f>IF(_5jiaofen_month_all!G9="","",_5jiaofen_month_all!G9)</f>
        <v/>
      </c>
      <c r="J12" s="138" t="str">
        <f>IF(_5jiaofen_month_all!H9="","",_5jiaofen_month_all!H9)</f>
        <v/>
      </c>
      <c r="K12" s="138" t="str">
        <f>IF(_5jiaofen_month_all!I9="","",_5jiaofen_month_all!I9)</f>
        <v/>
      </c>
      <c r="L12" s="138" t="str">
        <f>IF(_5jiaofen_month_all!J9="","",_5jiaofen_month_all!J9)</f>
        <v/>
      </c>
      <c r="M12" s="138" t="str">
        <f>IF(_5jiaofen_month_all!K9="","",_5jiaofen_month_all!K9)</f>
        <v/>
      </c>
      <c r="N12" s="138" t="str">
        <f>IF(_5jiaofen_month_all!L9="","",_5jiaofen_month_all!L9)</f>
        <v/>
      </c>
      <c r="O12" s="144" t="str">
        <f t="shared" si="0"/>
        <v/>
      </c>
      <c r="P12" s="75" t="str">
        <f>IF(SUM(H12:L12)=0,"",IF((SUM(H12:L12)/100)&gt;=$P$5,"√","×"))</f>
        <v/>
      </c>
      <c r="Q12" s="75" t="str">
        <f>IF(SUM(F12)=0,"",IF((SUM(F12)/100)&lt;$Q$5,"√","×"))</f>
        <v/>
      </c>
      <c r="R12" s="149">
        <f>IF(LOOKUP($A12,质量日常跟踪表!$H$4:$H$744,质量日常跟踪表!W$4:W$744)="","",LOOKUP($A12,质量日常跟踪表!$H$4:$H$744,质量日常跟踪表!W$4:W$744))</f>
        <v>0</v>
      </c>
      <c r="S12" s="84" t="str">
        <f t="shared" si="1"/>
        <v/>
      </c>
      <c r="U12" s="70">
        <f>IF(U11&lt;$U$2,U11+1,"")</f>
        <v>7</v>
      </c>
      <c r="V12" s="71" t="str">
        <f>IF(_6jiaofen_month_all!C9="","",_6jiaofen_month_all!C9)</f>
        <v/>
      </c>
      <c r="W12" s="70" t="str">
        <f>IF(_6jiaofen_month_all!A9="","",_6jiaofen_month_all!A9)</f>
        <v/>
      </c>
      <c r="X12" s="73" t="str">
        <f>IF(_6jiaofen_month_all!M9="","",_6jiaofen_month_all!M9)</f>
        <v/>
      </c>
      <c r="Y12" s="85" t="str">
        <f>IF(_6jiaofen_month_all!C9="","",_6jiaofen_month_all!C9)</f>
        <v/>
      </c>
      <c r="Z12" s="75" t="str">
        <f>IF(_6jiaofen_month_all!D9="","",_6jiaofen_month_all!D9)</f>
        <v/>
      </c>
      <c r="AA12" s="75" t="str">
        <f>IF(_6jiaofen_month_all!E9="","",_6jiaofen_month_all!E9)</f>
        <v/>
      </c>
      <c r="AB12" s="75" t="str">
        <f>IF(_6jiaofen_month_all!F9="","",_6jiaofen_month_all!F9)</f>
        <v/>
      </c>
      <c r="AC12" s="75" t="str">
        <f>IF(_6jiaofen_month_all!G9="","",_6jiaofen_month_all!G9)</f>
        <v/>
      </c>
      <c r="AD12" s="75" t="str">
        <f>IF(_6jiaofen_month_all!H9="","",_6jiaofen_month_all!H9)</f>
        <v/>
      </c>
      <c r="AE12" s="75" t="str">
        <f>IF(_6jiaofen_month_all!I9="","",_6jiaofen_month_all!I9)</f>
        <v/>
      </c>
      <c r="AF12" s="75" t="str">
        <f>IF(_6jiaofen_month_all!J9="","",_6jiaofen_month_all!J9)</f>
        <v/>
      </c>
      <c r="AG12" s="75" t="str">
        <f>IF(_6jiaofen_month_all!K9="","",_6jiaofen_month_all!K9)</f>
        <v/>
      </c>
      <c r="AH12" s="75" t="str">
        <f>IF(_6jiaofen_month_all!L9="","",_6jiaofen_month_all!L9)</f>
        <v/>
      </c>
      <c r="AI12" s="144" t="str">
        <f t="shared" si="2"/>
        <v/>
      </c>
      <c r="AJ12" s="75" t="str">
        <f>IF(SUM(AB12:AF12)=0,"",IF((SUM(AB12:AF12)/100)&gt;=$AJ$5,"√","×"))</f>
        <v/>
      </c>
      <c r="AK12" s="75" t="str">
        <f>IF(Z12="","",IF(Z12/100&lt;$AK$5,"√","×"))</f>
        <v/>
      </c>
      <c r="AL12" s="83">
        <f>IF(LOOKUP($U12,质量日常跟踪表!$I$4:$I$744,质量日常跟踪表!W$4:W$744)="","",LOOKUP($U12,质量日常跟踪表!$I$4:$I$744,质量日常跟踪表!W$4:W$744))</f>
        <v>0</v>
      </c>
      <c r="AM12" s="84" t="str">
        <f t="shared" si="3"/>
        <v/>
      </c>
      <c r="AO12">
        <f t="shared" si="4"/>
        <v>12</v>
      </c>
      <c r="AP12">
        <f>IF($D12=AP$5,MAX(AP$6:AP11)+1,0)</f>
        <v>0</v>
      </c>
      <c r="AQ12">
        <f>IF($D12=AQ$5,MAX(AQ$6:AQ11)+1,0)</f>
        <v>0</v>
      </c>
      <c r="AR12">
        <f>IF($D12=AR$5,MAX(AR$6:AR11)+1,0)</f>
        <v>0</v>
      </c>
      <c r="AS12">
        <f>IF($D12=AS$5,MAX(AS$6:AS11)+1,0)</f>
        <v>0</v>
      </c>
      <c r="AU12">
        <f t="shared" si="5"/>
        <v>12</v>
      </c>
      <c r="AV12">
        <f>IF($X12=AV$5,MAX(AV$6:AV11)+1,0)</f>
        <v>0</v>
      </c>
      <c r="AW12">
        <f>IF($X12=AW$5,MAX(AW$6:AW11)+1,0)</f>
        <v>0</v>
      </c>
      <c r="AX12">
        <f>IF($X12=AX$5,MAX(AX$6:AX11)+1,0)</f>
        <v>0</v>
      </c>
      <c r="AY12">
        <f>IF($X12=AY$5,MAX(AY$6:AY11)+1,0)</f>
        <v>0</v>
      </c>
    </row>
    <row r="13" spans="1:51">
      <c r="A13" s="70">
        <f>IF(A12&lt;$A$2,A12+1,"")</f>
        <v>8</v>
      </c>
      <c r="B13" s="71" t="str">
        <f>IF(_5jiaofen_month_all!C10="","",_5jiaofen_month_all!C10)</f>
        <v/>
      </c>
      <c r="C13" s="70" t="str">
        <f>IF(_5jiaofen_month_all!A10="","",_5jiaofen_month_all!A10)</f>
        <v/>
      </c>
      <c r="D13" s="73" t="str">
        <f>IF(_5jiaofen_month_all!M10="","",_5jiaofen_month_all!M10)</f>
        <v/>
      </c>
      <c r="E13" s="74" t="str">
        <f>IF(_5jiaofen_month_all!C10="","",_5jiaofen_month_all!C10)</f>
        <v/>
      </c>
      <c r="F13" s="138" t="str">
        <f>IF(_5jiaofen_month_all!D10="","",_5jiaofen_month_all!D10)</f>
        <v/>
      </c>
      <c r="G13" s="138" t="str">
        <f>IF(_5jiaofen_month_all!E10="","",_5jiaofen_month_all!E10)</f>
        <v/>
      </c>
      <c r="H13" s="138" t="str">
        <f>IF(_5jiaofen_month_all!F10="","",_5jiaofen_month_all!F10)</f>
        <v/>
      </c>
      <c r="I13" s="138" t="str">
        <f>IF(_5jiaofen_month_all!G10="","",_5jiaofen_month_all!G10)</f>
        <v/>
      </c>
      <c r="J13" s="138" t="str">
        <f>IF(_5jiaofen_month_all!H10="","",_5jiaofen_month_all!H10)</f>
        <v/>
      </c>
      <c r="K13" s="138" t="str">
        <f>IF(_5jiaofen_month_all!I10="","",_5jiaofen_month_all!I10)</f>
        <v/>
      </c>
      <c r="L13" s="138" t="str">
        <f>IF(_5jiaofen_month_all!J10="","",_5jiaofen_month_all!J10)</f>
        <v/>
      </c>
      <c r="M13" s="138" t="str">
        <f>IF(_5jiaofen_month_all!K10="","",_5jiaofen_month_all!K10)</f>
        <v/>
      </c>
      <c r="N13" s="138" t="str">
        <f>IF(_5jiaofen_month_all!L10="","",_5jiaofen_month_all!L10)</f>
        <v/>
      </c>
      <c r="O13" s="144" t="str">
        <f t="shared" si="0"/>
        <v/>
      </c>
      <c r="P13" s="75" t="str">
        <f>IF(SUM(H13:L13)=0,"",IF((SUM(H13:L13)/100)&gt;=$P$5,"√","×"))</f>
        <v/>
      </c>
      <c r="Q13" s="75" t="str">
        <f>IF(SUM(F13)=0,"",IF((SUM(F13)/100)&lt;$Q$5,"√","×"))</f>
        <v/>
      </c>
      <c r="R13" s="149">
        <f>IF(LOOKUP($A13,质量日常跟踪表!$H$4:$H$744,质量日常跟踪表!W$4:W$744)="","",LOOKUP($A13,质量日常跟踪表!$H$4:$H$744,质量日常跟踪表!W$4:W$744))</f>
        <v>0</v>
      </c>
      <c r="S13" s="84" t="str">
        <f t="shared" si="1"/>
        <v/>
      </c>
      <c r="U13" s="70">
        <f>IF(U12&lt;$U$2,U12+1,"")</f>
        <v>8</v>
      </c>
      <c r="V13" s="71" t="str">
        <f>IF(_6jiaofen_month_all!C10="","",_6jiaofen_month_all!C10)</f>
        <v/>
      </c>
      <c r="W13" s="70" t="str">
        <f>IF(_6jiaofen_month_all!A10="","",_6jiaofen_month_all!A10)</f>
        <v/>
      </c>
      <c r="X13" s="73" t="str">
        <f>IF(_6jiaofen_month_all!M10="","",_6jiaofen_month_all!M10)</f>
        <v/>
      </c>
      <c r="Y13" s="85" t="str">
        <f>IF(_6jiaofen_month_all!C10="","",_6jiaofen_month_all!C10)</f>
        <v/>
      </c>
      <c r="Z13" s="75" t="str">
        <f>IF(_6jiaofen_month_all!D10="","",_6jiaofen_month_all!D10)</f>
        <v/>
      </c>
      <c r="AA13" s="75" t="str">
        <f>IF(_6jiaofen_month_all!E10="","",_6jiaofen_month_all!E10)</f>
        <v/>
      </c>
      <c r="AB13" s="75" t="str">
        <f>IF(_6jiaofen_month_all!F10="","",_6jiaofen_month_all!F10)</f>
        <v/>
      </c>
      <c r="AC13" s="75" t="str">
        <f>IF(_6jiaofen_month_all!G10="","",_6jiaofen_month_all!G10)</f>
        <v/>
      </c>
      <c r="AD13" s="75" t="str">
        <f>IF(_6jiaofen_month_all!H10="","",_6jiaofen_month_all!H10)</f>
        <v/>
      </c>
      <c r="AE13" s="75" t="str">
        <f>IF(_6jiaofen_month_all!I10="","",_6jiaofen_month_all!I10)</f>
        <v/>
      </c>
      <c r="AF13" s="75" t="str">
        <f>IF(_6jiaofen_month_all!J10="","",_6jiaofen_month_all!J10)</f>
        <v/>
      </c>
      <c r="AG13" s="75" t="str">
        <f>IF(_6jiaofen_month_all!K10="","",_6jiaofen_month_all!K10)</f>
        <v/>
      </c>
      <c r="AH13" s="75" t="str">
        <f>IF(_6jiaofen_month_all!L10="","",_6jiaofen_month_all!L10)</f>
        <v/>
      </c>
      <c r="AI13" s="144" t="str">
        <f t="shared" si="2"/>
        <v/>
      </c>
      <c r="AJ13" s="75" t="str">
        <f>IF(SUM(AB13:AF13)=0,"",IF((SUM(AB13:AF13)/100)&gt;=$AJ$5,"√","×"))</f>
        <v/>
      </c>
      <c r="AK13" s="75" t="str">
        <f>IF(Z13="","",IF(Z13/100&lt;$AK$5,"√","×"))</f>
        <v/>
      </c>
      <c r="AL13" s="83">
        <f>IF(LOOKUP($U13,质量日常跟踪表!$I$4:$I$744,质量日常跟踪表!W$4:W$744)="","",LOOKUP($U13,质量日常跟踪表!$I$4:$I$744,质量日常跟踪表!W$4:W$744))</f>
        <v>0</v>
      </c>
      <c r="AM13" s="84" t="str">
        <f t="shared" si="3"/>
        <v/>
      </c>
      <c r="AO13">
        <f t="shared" si="4"/>
        <v>13</v>
      </c>
      <c r="AP13">
        <f>IF($D13=AP$5,MAX(AP$6:AP12)+1,0)</f>
        <v>0</v>
      </c>
      <c r="AQ13">
        <f>IF($D13=AQ$5,MAX(AQ$6:AQ12)+1,0)</f>
        <v>0</v>
      </c>
      <c r="AR13">
        <f>IF($D13=AR$5,MAX(AR$6:AR12)+1,0)</f>
        <v>0</v>
      </c>
      <c r="AS13">
        <f>IF($D13=AS$5,MAX(AS$6:AS12)+1,0)</f>
        <v>0</v>
      </c>
      <c r="AU13">
        <f t="shared" si="5"/>
        <v>13</v>
      </c>
      <c r="AV13">
        <f>IF($X13=AV$5,MAX(AV$6:AV12)+1,0)</f>
        <v>0</v>
      </c>
      <c r="AW13">
        <f>IF($X13=AW$5,MAX(AW$6:AW12)+1,0)</f>
        <v>0</v>
      </c>
      <c r="AX13">
        <f>IF($X13=AX$5,MAX(AX$6:AX12)+1,0)</f>
        <v>0</v>
      </c>
      <c r="AY13">
        <f>IF($X13=AY$5,MAX(AY$6:AY12)+1,0)</f>
        <v>0</v>
      </c>
    </row>
    <row r="14" spans="1:51">
      <c r="A14" s="70">
        <f>IF(A13&lt;$A$2,A13+1,"")</f>
        <v>9</v>
      </c>
      <c r="B14" s="71" t="str">
        <f>IF(_5jiaofen_month_all!C11="","",_5jiaofen_month_all!C11)</f>
        <v/>
      </c>
      <c r="C14" s="70" t="str">
        <f>IF(_5jiaofen_month_all!A11="","",_5jiaofen_month_all!A11)</f>
        <v/>
      </c>
      <c r="D14" s="73" t="str">
        <f>IF(_5jiaofen_month_all!M11="","",_5jiaofen_month_all!M11)</f>
        <v/>
      </c>
      <c r="E14" s="74" t="str">
        <f>IF(_5jiaofen_month_all!C11="","",_5jiaofen_month_all!C11)</f>
        <v/>
      </c>
      <c r="F14" s="138" t="str">
        <f>IF(_5jiaofen_month_all!D11="","",_5jiaofen_month_all!D11)</f>
        <v/>
      </c>
      <c r="G14" s="138" t="str">
        <f>IF(_5jiaofen_month_all!E11="","",_5jiaofen_month_all!E11)</f>
        <v/>
      </c>
      <c r="H14" s="138" t="str">
        <f>IF(_5jiaofen_month_all!F11="","",_5jiaofen_month_all!F11)</f>
        <v/>
      </c>
      <c r="I14" s="138" t="str">
        <f>IF(_5jiaofen_month_all!G11="","",_5jiaofen_month_all!G11)</f>
        <v/>
      </c>
      <c r="J14" s="138" t="str">
        <f>IF(_5jiaofen_month_all!H11="","",_5jiaofen_month_all!H11)</f>
        <v/>
      </c>
      <c r="K14" s="138" t="str">
        <f>IF(_5jiaofen_month_all!I11="","",_5jiaofen_month_all!I11)</f>
        <v/>
      </c>
      <c r="L14" s="138" t="str">
        <f>IF(_5jiaofen_month_all!J11="","",_5jiaofen_month_all!J11)</f>
        <v/>
      </c>
      <c r="M14" s="138" t="str">
        <f>IF(_5jiaofen_month_all!K11="","",_5jiaofen_month_all!K11)</f>
        <v/>
      </c>
      <c r="N14" s="138" t="str">
        <f>IF(_5jiaofen_month_all!L11="","",_5jiaofen_month_all!L11)</f>
        <v/>
      </c>
      <c r="O14" s="144" t="str">
        <f t="shared" si="0"/>
        <v/>
      </c>
      <c r="P14" s="75" t="str">
        <f>IF(SUM(H14:L14)=0,"",IF((SUM(H14:L14)/100)&gt;=$P$5,"√","×"))</f>
        <v/>
      </c>
      <c r="Q14" s="75" t="str">
        <f>IF(SUM(F14)=0,"",IF((SUM(F14)/100)&lt;$Q$5,"√","×"))</f>
        <v/>
      </c>
      <c r="R14" s="149">
        <f>IF(LOOKUP($A14,质量日常跟踪表!$H$4:$H$744,质量日常跟踪表!W$4:W$744)="","",LOOKUP($A14,质量日常跟踪表!$H$4:$H$744,质量日常跟踪表!W$4:W$744))</f>
        <v>0</v>
      </c>
      <c r="S14" s="84" t="str">
        <f t="shared" si="1"/>
        <v/>
      </c>
      <c r="U14" s="70">
        <f>IF(U13&lt;$U$2,U13+1,"")</f>
        <v>9</v>
      </c>
      <c r="V14" s="71" t="str">
        <f>IF(_6jiaofen_month_all!C11="","",_6jiaofen_month_all!C11)</f>
        <v/>
      </c>
      <c r="W14" s="70" t="str">
        <f>IF(_6jiaofen_month_all!A11="","",_6jiaofen_month_all!A11)</f>
        <v/>
      </c>
      <c r="X14" s="73" t="str">
        <f>IF(_6jiaofen_month_all!M11="","",_6jiaofen_month_all!M11)</f>
        <v/>
      </c>
      <c r="Y14" s="85" t="str">
        <f>IF(_6jiaofen_month_all!C11="","",_6jiaofen_month_all!C11)</f>
        <v/>
      </c>
      <c r="Z14" s="75" t="str">
        <f>IF(_6jiaofen_month_all!D11="","",_6jiaofen_month_all!D11)</f>
        <v/>
      </c>
      <c r="AA14" s="75" t="str">
        <f>IF(_6jiaofen_month_all!E11="","",_6jiaofen_month_all!E11)</f>
        <v/>
      </c>
      <c r="AB14" s="75" t="str">
        <f>IF(_6jiaofen_month_all!F11="","",_6jiaofen_month_all!F11)</f>
        <v/>
      </c>
      <c r="AC14" s="75" t="str">
        <f>IF(_6jiaofen_month_all!G11="","",_6jiaofen_month_all!G11)</f>
        <v/>
      </c>
      <c r="AD14" s="75" t="str">
        <f>IF(_6jiaofen_month_all!H11="","",_6jiaofen_month_all!H11)</f>
        <v/>
      </c>
      <c r="AE14" s="75" t="str">
        <f>IF(_6jiaofen_month_all!I11="","",_6jiaofen_month_all!I11)</f>
        <v/>
      </c>
      <c r="AF14" s="75" t="str">
        <f>IF(_6jiaofen_month_all!J11="","",_6jiaofen_month_all!J11)</f>
        <v/>
      </c>
      <c r="AG14" s="75" t="str">
        <f>IF(_6jiaofen_month_all!K11="","",_6jiaofen_month_all!K11)</f>
        <v/>
      </c>
      <c r="AH14" s="75" t="str">
        <f>IF(_6jiaofen_month_all!L11="","",_6jiaofen_month_all!L11)</f>
        <v/>
      </c>
      <c r="AI14" s="144" t="str">
        <f t="shared" si="2"/>
        <v/>
      </c>
      <c r="AJ14" s="75" t="str">
        <f>IF(SUM(AB14:AF14)=0,"",IF((SUM(AB14:AF14)/100)&gt;=$AJ$5,"√","×"))</f>
        <v/>
      </c>
      <c r="AK14" s="75" t="str">
        <f>IF(Z14="","",IF(Z14/100&lt;$AK$5,"√","×"))</f>
        <v/>
      </c>
      <c r="AL14" s="83">
        <f>IF(LOOKUP($U14,质量日常跟踪表!$I$4:$I$744,质量日常跟踪表!W$4:W$744)="","",LOOKUP($U14,质量日常跟踪表!$I$4:$I$744,质量日常跟踪表!W$4:W$744))</f>
        <v>0</v>
      </c>
      <c r="AM14" s="84" t="str">
        <f t="shared" si="3"/>
        <v/>
      </c>
      <c r="AO14">
        <f t="shared" si="4"/>
        <v>14</v>
      </c>
      <c r="AP14">
        <f>IF($D14=AP$5,MAX(AP$6:AP13)+1,0)</f>
        <v>0</v>
      </c>
      <c r="AQ14">
        <f>IF($D14=AQ$5,MAX(AQ$6:AQ13)+1,0)</f>
        <v>0</v>
      </c>
      <c r="AR14">
        <f>IF($D14=AR$5,MAX(AR$6:AR13)+1,0)</f>
        <v>0</v>
      </c>
      <c r="AS14">
        <f>IF($D14=AS$5,MAX(AS$6:AS13)+1,0)</f>
        <v>0</v>
      </c>
      <c r="AU14">
        <f t="shared" si="5"/>
        <v>14</v>
      </c>
      <c r="AV14">
        <f>IF($X14=AV$5,MAX(AV$6:AV13)+1,0)</f>
        <v>0</v>
      </c>
      <c r="AW14">
        <f>IF($X14=AW$5,MAX(AW$6:AW13)+1,0)</f>
        <v>0</v>
      </c>
      <c r="AX14">
        <f>IF($X14=AX$5,MAX(AX$6:AX13)+1,0)</f>
        <v>0</v>
      </c>
      <c r="AY14">
        <f>IF($X14=AY$5,MAX(AY$6:AY13)+1,0)</f>
        <v>0</v>
      </c>
    </row>
    <row r="15" spans="1:51">
      <c r="A15" s="70">
        <f>IF(A14&lt;$A$2,A14+1,"")</f>
        <v>10</v>
      </c>
      <c r="B15" s="71" t="str">
        <f>IF(_5jiaofen_month_all!C12="","",_5jiaofen_month_all!C12)</f>
        <v/>
      </c>
      <c r="C15" s="70" t="str">
        <f>IF(_5jiaofen_month_all!A12="","",_5jiaofen_month_all!A12)</f>
        <v/>
      </c>
      <c r="D15" s="73" t="str">
        <f>IF(_5jiaofen_month_all!M12="","",_5jiaofen_month_all!M12)</f>
        <v/>
      </c>
      <c r="E15" s="74" t="str">
        <f>IF(_5jiaofen_month_all!C12="","",_5jiaofen_month_all!C12)</f>
        <v/>
      </c>
      <c r="F15" s="138" t="str">
        <f>IF(_5jiaofen_month_all!D12="","",_5jiaofen_month_all!D12)</f>
        <v/>
      </c>
      <c r="G15" s="138" t="str">
        <f>IF(_5jiaofen_month_all!E12="","",_5jiaofen_month_all!E12)</f>
        <v/>
      </c>
      <c r="H15" s="138" t="str">
        <f>IF(_5jiaofen_month_all!F12="","",_5jiaofen_month_all!F12)</f>
        <v/>
      </c>
      <c r="I15" s="138" t="str">
        <f>IF(_5jiaofen_month_all!G12="","",_5jiaofen_month_all!G12)</f>
        <v/>
      </c>
      <c r="J15" s="138" t="str">
        <f>IF(_5jiaofen_month_all!H12="","",_5jiaofen_month_all!H12)</f>
        <v/>
      </c>
      <c r="K15" s="138" t="str">
        <f>IF(_5jiaofen_month_all!I12="","",_5jiaofen_month_all!I12)</f>
        <v/>
      </c>
      <c r="L15" s="138" t="str">
        <f>IF(_5jiaofen_month_all!J12="","",_5jiaofen_month_all!J12)</f>
        <v/>
      </c>
      <c r="M15" s="138" t="str">
        <f>IF(_5jiaofen_month_all!K12="","",_5jiaofen_month_all!K12)</f>
        <v/>
      </c>
      <c r="N15" s="138" t="str">
        <f>IF(_5jiaofen_month_all!L12="","",_5jiaofen_month_all!L12)</f>
        <v/>
      </c>
      <c r="O15" s="144" t="str">
        <f t="shared" si="0"/>
        <v/>
      </c>
      <c r="P15" s="75" t="str">
        <f>IF(SUM(H15:L15)=0,"",IF((SUM(H15:L15)/100)&gt;=$P$5,"√","×"))</f>
        <v/>
      </c>
      <c r="Q15" s="75" t="str">
        <f>IF(SUM(F15)=0,"",IF((SUM(F15)/100)&lt;$Q$5,"√","×"))</f>
        <v/>
      </c>
      <c r="R15" s="149">
        <f>IF(LOOKUP($A15,质量日常跟踪表!$H$4:$H$744,质量日常跟踪表!W$4:W$744)="","",LOOKUP($A15,质量日常跟踪表!$H$4:$H$744,质量日常跟踪表!W$4:W$744))</f>
        <v>0</v>
      </c>
      <c r="S15" s="84" t="str">
        <f t="shared" si="1"/>
        <v/>
      </c>
      <c r="U15" s="70">
        <f>IF(U14&lt;$U$2,U14+1,"")</f>
        <v>10</v>
      </c>
      <c r="V15" s="71" t="str">
        <f>IF(_6jiaofen_month_all!C12="","",_6jiaofen_month_all!C12)</f>
        <v/>
      </c>
      <c r="W15" s="70" t="str">
        <f>IF(_6jiaofen_month_all!A12="","",_6jiaofen_month_all!A12)</f>
        <v/>
      </c>
      <c r="X15" s="73" t="str">
        <f>IF(_6jiaofen_month_all!M12="","",_6jiaofen_month_all!M12)</f>
        <v/>
      </c>
      <c r="Y15" s="85" t="str">
        <f>IF(_6jiaofen_month_all!C12="","",_6jiaofen_month_all!C12)</f>
        <v/>
      </c>
      <c r="Z15" s="75" t="str">
        <f>IF(_6jiaofen_month_all!D12="","",_6jiaofen_month_all!D12)</f>
        <v/>
      </c>
      <c r="AA15" s="75" t="str">
        <f>IF(_6jiaofen_month_all!E12="","",_6jiaofen_month_all!E12)</f>
        <v/>
      </c>
      <c r="AB15" s="75" t="str">
        <f>IF(_6jiaofen_month_all!F12="","",_6jiaofen_month_all!F12)</f>
        <v/>
      </c>
      <c r="AC15" s="75" t="str">
        <f>IF(_6jiaofen_month_all!G12="","",_6jiaofen_month_all!G12)</f>
        <v/>
      </c>
      <c r="AD15" s="75" t="str">
        <f>IF(_6jiaofen_month_all!H12="","",_6jiaofen_month_all!H12)</f>
        <v/>
      </c>
      <c r="AE15" s="75" t="str">
        <f>IF(_6jiaofen_month_all!I12="","",_6jiaofen_month_all!I12)</f>
        <v/>
      </c>
      <c r="AF15" s="75" t="str">
        <f>IF(_6jiaofen_month_all!J12="","",_6jiaofen_month_all!J12)</f>
        <v/>
      </c>
      <c r="AG15" s="75" t="str">
        <f>IF(_6jiaofen_month_all!K12="","",_6jiaofen_month_all!K12)</f>
        <v/>
      </c>
      <c r="AH15" s="75" t="str">
        <f>IF(_6jiaofen_month_all!L12="","",_6jiaofen_month_all!L12)</f>
        <v/>
      </c>
      <c r="AI15" s="144" t="str">
        <f t="shared" si="2"/>
        <v/>
      </c>
      <c r="AJ15" s="75" t="str">
        <f>IF(SUM(AB15:AF15)=0,"",IF((SUM(AB15:AF15)/100)&gt;=$AJ$5,"√","×"))</f>
        <v/>
      </c>
      <c r="AK15" s="75" t="str">
        <f>IF(Z15="","",IF(Z15/100&lt;$AK$5,"√","×"))</f>
        <v/>
      </c>
      <c r="AL15" s="83">
        <f>IF(LOOKUP($U15,质量日常跟踪表!$I$4:$I$744,质量日常跟踪表!W$4:W$744)="","",LOOKUP($U15,质量日常跟踪表!$I$4:$I$744,质量日常跟踪表!W$4:W$744))</f>
        <v>0</v>
      </c>
      <c r="AM15" s="84" t="str">
        <f t="shared" si="3"/>
        <v/>
      </c>
      <c r="AO15">
        <f t="shared" si="4"/>
        <v>15</v>
      </c>
      <c r="AP15">
        <f>IF($D15=AP$5,MAX(AP$6:AP14)+1,0)</f>
        <v>0</v>
      </c>
      <c r="AQ15">
        <f>IF($D15=AQ$5,MAX(AQ$6:AQ14)+1,0)</f>
        <v>0</v>
      </c>
      <c r="AR15">
        <f>IF($D15=AR$5,MAX(AR$6:AR14)+1,0)</f>
        <v>0</v>
      </c>
      <c r="AS15">
        <f>IF($D15=AS$5,MAX(AS$6:AS14)+1,0)</f>
        <v>0</v>
      </c>
      <c r="AU15">
        <f t="shared" si="5"/>
        <v>15</v>
      </c>
      <c r="AV15">
        <f>IF($X15=AV$5,MAX(AV$6:AV14)+1,0)</f>
        <v>0</v>
      </c>
      <c r="AW15">
        <f>IF($X15=AW$5,MAX(AW$6:AW14)+1,0)</f>
        <v>0</v>
      </c>
      <c r="AX15">
        <f>IF($X15=AX$5,MAX(AX$6:AX14)+1,0)</f>
        <v>0</v>
      </c>
      <c r="AY15">
        <f>IF($X15=AY$5,MAX(AY$6:AY14)+1,0)</f>
        <v>0</v>
      </c>
    </row>
    <row r="16" spans="1:51">
      <c r="A16" s="70">
        <f>IF(A15&lt;$A$2,A15+1,"")</f>
        <v>11</v>
      </c>
      <c r="B16" s="71" t="str">
        <f>IF(_5jiaofen_month_all!C13="","",_5jiaofen_month_all!C13)</f>
        <v/>
      </c>
      <c r="C16" s="70" t="str">
        <f>IF(_5jiaofen_month_all!A13="","",_5jiaofen_month_all!A13)</f>
        <v/>
      </c>
      <c r="D16" s="73" t="str">
        <f>IF(_5jiaofen_month_all!M13="","",_5jiaofen_month_all!M13)</f>
        <v/>
      </c>
      <c r="E16" s="74" t="str">
        <f>IF(_5jiaofen_month_all!C13="","",_5jiaofen_month_all!C13)</f>
        <v/>
      </c>
      <c r="F16" s="138" t="str">
        <f>IF(_5jiaofen_month_all!D13="","",_5jiaofen_month_all!D13)</f>
        <v/>
      </c>
      <c r="G16" s="138" t="str">
        <f>IF(_5jiaofen_month_all!E13="","",_5jiaofen_month_all!E13)</f>
        <v/>
      </c>
      <c r="H16" s="138" t="str">
        <f>IF(_5jiaofen_month_all!F13="","",_5jiaofen_month_all!F13)</f>
        <v/>
      </c>
      <c r="I16" s="138" t="str">
        <f>IF(_5jiaofen_month_all!G13="","",_5jiaofen_month_all!G13)</f>
        <v/>
      </c>
      <c r="J16" s="138" t="str">
        <f>IF(_5jiaofen_month_all!H13="","",_5jiaofen_month_all!H13)</f>
        <v/>
      </c>
      <c r="K16" s="138" t="str">
        <f>IF(_5jiaofen_month_all!I13="","",_5jiaofen_month_all!I13)</f>
        <v/>
      </c>
      <c r="L16" s="138" t="str">
        <f>IF(_5jiaofen_month_all!J13="","",_5jiaofen_month_all!J13)</f>
        <v/>
      </c>
      <c r="M16" s="138" t="str">
        <f>IF(_5jiaofen_month_all!K13="","",_5jiaofen_month_all!K13)</f>
        <v/>
      </c>
      <c r="N16" s="138" t="str">
        <f>IF(_5jiaofen_month_all!L13="","",_5jiaofen_month_all!L13)</f>
        <v/>
      </c>
      <c r="O16" s="144" t="str">
        <f t="shared" si="0"/>
        <v/>
      </c>
      <c r="P16" s="75" t="str">
        <f>IF(SUM(H16:L16)=0,"",IF((SUM(H16:L16)/100)&gt;=$P$5,"√","×"))</f>
        <v/>
      </c>
      <c r="Q16" s="75" t="str">
        <f>IF(SUM(F16)=0,"",IF((SUM(F16)/100)&lt;$Q$5,"√","×"))</f>
        <v/>
      </c>
      <c r="R16" s="149" t="str">
        <f>IF(LOOKUP($A16,质量日常跟踪表!$H$4:$H$744,质量日常跟踪表!W$4:W$744)="","",LOOKUP($A16,质量日常跟踪表!$H$4:$H$744,质量日常跟踪表!W$4:W$744))</f>
        <v>来料干加水抑尘</v>
      </c>
      <c r="S16" s="84" t="str">
        <f t="shared" si="1"/>
        <v/>
      </c>
      <c r="U16" s="70">
        <f>IF(U15&lt;$U$2,U15+1,"")</f>
        <v>11</v>
      </c>
      <c r="V16" s="71" t="str">
        <f>IF(_6jiaofen_month_all!C13="","",_6jiaofen_month_all!C13)</f>
        <v/>
      </c>
      <c r="W16" s="70" t="str">
        <f>IF(_6jiaofen_month_all!A13="","",_6jiaofen_month_all!A13)</f>
        <v/>
      </c>
      <c r="X16" s="73" t="str">
        <f>IF(_6jiaofen_month_all!M13="","",_6jiaofen_month_all!M13)</f>
        <v/>
      </c>
      <c r="Y16" s="85" t="str">
        <f>IF(_6jiaofen_month_all!C13="","",_6jiaofen_month_all!C13)</f>
        <v/>
      </c>
      <c r="Z16" s="75" t="str">
        <f>IF(_6jiaofen_month_all!D13="","",_6jiaofen_month_all!D13)</f>
        <v/>
      </c>
      <c r="AA16" s="75" t="str">
        <f>IF(_6jiaofen_month_all!E13="","",_6jiaofen_month_all!E13)</f>
        <v/>
      </c>
      <c r="AB16" s="75" t="str">
        <f>IF(_6jiaofen_month_all!F13="","",_6jiaofen_month_all!F13)</f>
        <v/>
      </c>
      <c r="AC16" s="75" t="str">
        <f>IF(_6jiaofen_month_all!G13="","",_6jiaofen_month_all!G13)</f>
        <v/>
      </c>
      <c r="AD16" s="75" t="str">
        <f>IF(_6jiaofen_month_all!H13="","",_6jiaofen_month_all!H13)</f>
        <v/>
      </c>
      <c r="AE16" s="75" t="str">
        <f>IF(_6jiaofen_month_all!I13="","",_6jiaofen_month_all!I13)</f>
        <v/>
      </c>
      <c r="AF16" s="75" t="str">
        <f>IF(_6jiaofen_month_all!J13="","",_6jiaofen_month_all!J13)</f>
        <v/>
      </c>
      <c r="AG16" s="75" t="str">
        <f>IF(_6jiaofen_month_all!K13="","",_6jiaofen_month_all!K13)</f>
        <v/>
      </c>
      <c r="AH16" s="75" t="str">
        <f>IF(_6jiaofen_month_all!L13="","",_6jiaofen_month_all!L13)</f>
        <v/>
      </c>
      <c r="AI16" s="144" t="str">
        <f t="shared" si="2"/>
        <v/>
      </c>
      <c r="AJ16" s="75" t="str">
        <f>IF(SUM(AB16:AF16)=0,"",IF((SUM(AB16:AF16)/100)&gt;=$AJ$5,"√","×"))</f>
        <v/>
      </c>
      <c r="AK16" s="75" t="str">
        <f>IF(Z16="","",IF(Z16/100&lt;$AK$5,"√","×"))</f>
        <v/>
      </c>
      <c r="AL16" s="83" t="str">
        <f>IF(LOOKUP($U16,质量日常跟踪表!$I$4:$I$744,质量日常跟踪表!W$4:W$744)="","",LOOKUP($U16,质量日常跟踪表!$I$4:$I$744,质量日常跟踪表!W$4:W$744))</f>
        <v>B四辊柱销断跑粗</v>
      </c>
      <c r="AM16" s="84" t="str">
        <f t="shared" si="3"/>
        <v/>
      </c>
      <c r="AO16">
        <f t="shared" si="4"/>
        <v>16</v>
      </c>
      <c r="AP16">
        <f>IF($D16=AP$5,MAX(AP$6:AP15)+1,0)</f>
        <v>0</v>
      </c>
      <c r="AQ16">
        <f>IF($D16=AQ$5,MAX(AQ$6:AQ15)+1,0)</f>
        <v>0</v>
      </c>
      <c r="AR16">
        <f>IF($D16=AR$5,MAX(AR$6:AR15)+1,0)</f>
        <v>0</v>
      </c>
      <c r="AS16">
        <f>IF($D16=AS$5,MAX(AS$6:AS15)+1,0)</f>
        <v>0</v>
      </c>
      <c r="AU16">
        <f t="shared" si="5"/>
        <v>16</v>
      </c>
      <c r="AV16">
        <f>IF($X16=AV$5,MAX(AV$6:AV15)+1,0)</f>
        <v>0</v>
      </c>
      <c r="AW16">
        <f>IF($X16=AW$5,MAX(AW$6:AW15)+1,0)</f>
        <v>0</v>
      </c>
      <c r="AX16">
        <f>IF($X16=AX$5,MAX(AX$6:AX15)+1,0)</f>
        <v>0</v>
      </c>
      <c r="AY16">
        <f>IF($X16=AY$5,MAX(AY$6:AY15)+1,0)</f>
        <v>0</v>
      </c>
    </row>
    <row r="17" spans="1:51">
      <c r="A17" s="70">
        <f>IF(A16&lt;$A$2,A16+1,"")</f>
        <v>12</v>
      </c>
      <c r="B17" s="71" t="str">
        <f>IF(_5jiaofen_month_all!C14="","",_5jiaofen_month_all!C14)</f>
        <v/>
      </c>
      <c r="C17" s="70" t="str">
        <f>IF(_5jiaofen_month_all!A14="","",_5jiaofen_month_all!A14)</f>
        <v/>
      </c>
      <c r="D17" s="73" t="str">
        <f>IF(_5jiaofen_month_all!M14="","",_5jiaofen_month_all!M14)</f>
        <v/>
      </c>
      <c r="E17" s="74" t="str">
        <f>IF(_5jiaofen_month_all!C14="","",_5jiaofen_month_all!C14)</f>
        <v/>
      </c>
      <c r="F17" s="138" t="str">
        <f>IF(_5jiaofen_month_all!D14="","",_5jiaofen_month_all!D14)</f>
        <v/>
      </c>
      <c r="G17" s="138" t="str">
        <f>IF(_5jiaofen_month_all!E14="","",_5jiaofen_month_all!E14)</f>
        <v/>
      </c>
      <c r="H17" s="138" t="str">
        <f>IF(_5jiaofen_month_all!F14="","",_5jiaofen_month_all!F14)</f>
        <v/>
      </c>
      <c r="I17" s="138" t="str">
        <f>IF(_5jiaofen_month_all!G14="","",_5jiaofen_month_all!G14)</f>
        <v/>
      </c>
      <c r="J17" s="138" t="str">
        <f>IF(_5jiaofen_month_all!H14="","",_5jiaofen_month_all!H14)</f>
        <v/>
      </c>
      <c r="K17" s="138" t="str">
        <f>IF(_5jiaofen_month_all!I14="","",_5jiaofen_month_all!I14)</f>
        <v/>
      </c>
      <c r="L17" s="138" t="str">
        <f>IF(_5jiaofen_month_all!J14="","",_5jiaofen_month_all!J14)</f>
        <v/>
      </c>
      <c r="M17" s="138" t="str">
        <f>IF(_5jiaofen_month_all!K14="","",_5jiaofen_month_all!K14)</f>
        <v/>
      </c>
      <c r="N17" s="138" t="str">
        <f>IF(_5jiaofen_month_all!L14="","",_5jiaofen_month_all!L14)</f>
        <v/>
      </c>
      <c r="O17" s="144" t="str">
        <f t="shared" si="0"/>
        <v/>
      </c>
      <c r="P17" s="75" t="str">
        <f>IF(SUM(H17:L17)=0,"",IF((SUM(H17:L17)/100)&gt;=$P$5,"√","×"))</f>
        <v/>
      </c>
      <c r="Q17" s="75" t="str">
        <f>IF(SUM(F17)=0,"",IF((SUM(F17)/100)&lt;$Q$5,"√","×"))</f>
        <v/>
      </c>
      <c r="R17" s="149" t="str">
        <f>IF(LOOKUP($A17,质量日常跟踪表!$H$4:$H$744,质量日常跟踪表!W$4:W$744)="","",LOOKUP($A17,质量日常跟踪表!$H$4:$H$744,质量日常跟踪表!W$4:W$744))</f>
        <v>来料干加水抑尘</v>
      </c>
      <c r="S17" s="84" t="str">
        <f t="shared" si="1"/>
        <v/>
      </c>
      <c r="U17" s="70">
        <f>IF(U16&lt;$U$2,U16+1,"")</f>
        <v>12</v>
      </c>
      <c r="V17" s="71" t="str">
        <f>IF(_6jiaofen_month_all!C14="","",_6jiaofen_month_all!C14)</f>
        <v/>
      </c>
      <c r="W17" s="70" t="str">
        <f>IF(_6jiaofen_month_all!A14="","",_6jiaofen_month_all!A14)</f>
        <v/>
      </c>
      <c r="X17" s="73" t="str">
        <f>IF(_6jiaofen_month_all!M14="","",_6jiaofen_month_all!M14)</f>
        <v/>
      </c>
      <c r="Y17" s="85" t="str">
        <f>IF(_6jiaofen_month_all!C14="","",_6jiaofen_month_all!C14)</f>
        <v/>
      </c>
      <c r="Z17" s="75" t="str">
        <f>IF(_6jiaofen_month_all!D14="","",_6jiaofen_month_all!D14)</f>
        <v/>
      </c>
      <c r="AA17" s="75" t="str">
        <f>IF(_6jiaofen_month_all!E14="","",_6jiaofen_month_all!E14)</f>
        <v/>
      </c>
      <c r="AB17" s="75" t="str">
        <f>IF(_6jiaofen_month_all!F14="","",_6jiaofen_month_all!F14)</f>
        <v/>
      </c>
      <c r="AC17" s="75" t="str">
        <f>IF(_6jiaofen_month_all!G14="","",_6jiaofen_month_all!G14)</f>
        <v/>
      </c>
      <c r="AD17" s="75" t="str">
        <f>IF(_6jiaofen_month_all!H14="","",_6jiaofen_month_all!H14)</f>
        <v/>
      </c>
      <c r="AE17" s="75" t="str">
        <f>IF(_6jiaofen_month_all!I14="","",_6jiaofen_month_all!I14)</f>
        <v/>
      </c>
      <c r="AF17" s="75" t="str">
        <f>IF(_6jiaofen_month_all!J14="","",_6jiaofen_month_all!J14)</f>
        <v/>
      </c>
      <c r="AG17" s="75" t="str">
        <f>IF(_6jiaofen_month_all!K14="","",_6jiaofen_month_all!K14)</f>
        <v/>
      </c>
      <c r="AH17" s="75" t="str">
        <f>IF(_6jiaofen_month_all!L14="","",_6jiaofen_month_all!L14)</f>
        <v/>
      </c>
      <c r="AI17" s="144" t="str">
        <f t="shared" si="2"/>
        <v/>
      </c>
      <c r="AJ17" s="75" t="str">
        <f>IF(SUM(AB17:AF17)=0,"",IF((SUM(AB17:AF17)/100)&gt;=$AJ$5,"√","×"))</f>
        <v/>
      </c>
      <c r="AK17" s="75" t="str">
        <f>IF(Z17="","",IF(Z17/100&lt;$AK$5,"√","×"))</f>
        <v/>
      </c>
      <c r="AL17" s="83" t="str">
        <f>IF(LOOKUP($U17,质量日常跟踪表!$I$4:$I$744,质量日常跟踪表!W$4:W$744)="","",LOOKUP($U17,质量日常跟踪表!$I$4:$I$744,质量日常跟踪表!W$4:W$744))</f>
        <v>B四辊柱销断跑粗</v>
      </c>
      <c r="AM17" s="84" t="str">
        <f t="shared" si="3"/>
        <v/>
      </c>
      <c r="AO17">
        <f t="shared" si="4"/>
        <v>17</v>
      </c>
      <c r="AP17">
        <f>IF($D17=AP$5,MAX(AP$6:AP16)+1,0)</f>
        <v>0</v>
      </c>
      <c r="AQ17">
        <f>IF($D17=AQ$5,MAX(AQ$6:AQ16)+1,0)</f>
        <v>0</v>
      </c>
      <c r="AR17">
        <f>IF($D17=AR$5,MAX(AR$6:AR16)+1,0)</f>
        <v>0</v>
      </c>
      <c r="AS17">
        <f>IF($D17=AS$5,MAX(AS$6:AS16)+1,0)</f>
        <v>0</v>
      </c>
      <c r="AU17">
        <f t="shared" si="5"/>
        <v>17</v>
      </c>
      <c r="AV17">
        <f>IF($X17=AV$5,MAX(AV$6:AV16)+1,0)</f>
        <v>0</v>
      </c>
      <c r="AW17">
        <f>IF($X17=AW$5,MAX(AW$6:AW16)+1,0)</f>
        <v>0</v>
      </c>
      <c r="AX17">
        <f>IF($X17=AX$5,MAX(AX$6:AX16)+1,0)</f>
        <v>0</v>
      </c>
      <c r="AY17">
        <f>IF($X17=AY$5,MAX(AY$6:AY16)+1,0)</f>
        <v>0</v>
      </c>
    </row>
    <row r="18" spans="1:51">
      <c r="A18" s="70">
        <f>IF(A17&lt;$A$2,A17+1,"")</f>
        <v>13</v>
      </c>
      <c r="B18" s="71" t="str">
        <f>IF(_5jiaofen_month_all!C15="","",_5jiaofen_month_all!C15)</f>
        <v/>
      </c>
      <c r="C18" s="70" t="str">
        <f>IF(_5jiaofen_month_all!A15="","",_5jiaofen_month_all!A15)</f>
        <v/>
      </c>
      <c r="D18" s="73" t="str">
        <f>IF(_5jiaofen_month_all!M15="","",_5jiaofen_month_all!M15)</f>
        <v/>
      </c>
      <c r="E18" s="74" t="str">
        <f>IF(_5jiaofen_month_all!C15="","",_5jiaofen_month_all!C15)</f>
        <v/>
      </c>
      <c r="F18" s="138" t="str">
        <f>IF(_5jiaofen_month_all!D15="","",_5jiaofen_month_all!D15)</f>
        <v/>
      </c>
      <c r="G18" s="138" t="str">
        <f>IF(_5jiaofen_month_all!E15="","",_5jiaofen_month_all!E15)</f>
        <v/>
      </c>
      <c r="H18" s="138" t="str">
        <f>IF(_5jiaofen_month_all!F15="","",_5jiaofen_month_all!F15)</f>
        <v/>
      </c>
      <c r="I18" s="138" t="str">
        <f>IF(_5jiaofen_month_all!G15="","",_5jiaofen_month_all!G15)</f>
        <v/>
      </c>
      <c r="J18" s="138" t="str">
        <f>IF(_5jiaofen_month_all!H15="","",_5jiaofen_month_all!H15)</f>
        <v/>
      </c>
      <c r="K18" s="138" t="str">
        <f>IF(_5jiaofen_month_all!I15="","",_5jiaofen_month_all!I15)</f>
        <v/>
      </c>
      <c r="L18" s="138" t="str">
        <f>IF(_5jiaofen_month_all!J15="","",_5jiaofen_month_all!J15)</f>
        <v/>
      </c>
      <c r="M18" s="138" t="str">
        <f>IF(_5jiaofen_month_all!K15="","",_5jiaofen_month_all!K15)</f>
        <v/>
      </c>
      <c r="N18" s="138" t="str">
        <f>IF(_5jiaofen_month_all!L15="","",_5jiaofen_month_all!L15)</f>
        <v/>
      </c>
      <c r="O18" s="144" t="str">
        <f t="shared" si="0"/>
        <v/>
      </c>
      <c r="P18" s="75" t="str">
        <f>IF(SUM(H18:L18)=0,"",IF((SUM(H18:L18)/100)&gt;=$P$5,"√","×"))</f>
        <v/>
      </c>
      <c r="Q18" s="75" t="str">
        <f>IF(SUM(F18)=0,"",IF((SUM(F18)/100)&lt;$Q$5,"√","×"))</f>
        <v/>
      </c>
      <c r="R18" s="149">
        <f>IF(LOOKUP($A18,质量日常跟踪表!$H$4:$H$744,质量日常跟踪表!W$4:W$744)="","",LOOKUP($A18,质量日常跟踪表!$H$4:$H$744,质量日常跟踪表!W$4:W$744))</f>
        <v>0</v>
      </c>
      <c r="S18" s="84" t="str">
        <f t="shared" si="1"/>
        <v/>
      </c>
      <c r="U18" s="70">
        <f>IF(U17&lt;$U$2,U17+1,"")</f>
        <v>13</v>
      </c>
      <c r="V18" s="71" t="str">
        <f>IF(_6jiaofen_month_all!C15="","",_6jiaofen_month_all!C15)</f>
        <v/>
      </c>
      <c r="W18" s="70" t="str">
        <f>IF(_6jiaofen_month_all!A15="","",_6jiaofen_month_all!A15)</f>
        <v/>
      </c>
      <c r="X18" s="73" t="str">
        <f>IF(_6jiaofen_month_all!M15="","",_6jiaofen_month_all!M15)</f>
        <v/>
      </c>
      <c r="Y18" s="85" t="str">
        <f>IF(_6jiaofen_month_all!C15="","",_6jiaofen_month_all!C15)</f>
        <v/>
      </c>
      <c r="Z18" s="75" t="str">
        <f>IF(_6jiaofen_month_all!D15="","",_6jiaofen_month_all!D15)</f>
        <v/>
      </c>
      <c r="AA18" s="75" t="str">
        <f>IF(_6jiaofen_month_all!E15="","",_6jiaofen_month_all!E15)</f>
        <v/>
      </c>
      <c r="AB18" s="75" t="str">
        <f>IF(_6jiaofen_month_all!F15="","",_6jiaofen_month_all!F15)</f>
        <v/>
      </c>
      <c r="AC18" s="75" t="str">
        <f>IF(_6jiaofen_month_all!G15="","",_6jiaofen_month_all!G15)</f>
        <v/>
      </c>
      <c r="AD18" s="75" t="str">
        <f>IF(_6jiaofen_month_all!H15="","",_6jiaofen_month_all!H15)</f>
        <v/>
      </c>
      <c r="AE18" s="75" t="str">
        <f>IF(_6jiaofen_month_all!I15="","",_6jiaofen_month_all!I15)</f>
        <v/>
      </c>
      <c r="AF18" s="75" t="str">
        <f>IF(_6jiaofen_month_all!J15="","",_6jiaofen_month_all!J15)</f>
        <v/>
      </c>
      <c r="AG18" s="75" t="str">
        <f>IF(_6jiaofen_month_all!K15="","",_6jiaofen_month_all!K15)</f>
        <v/>
      </c>
      <c r="AH18" s="75" t="str">
        <f>IF(_6jiaofen_month_all!L15="","",_6jiaofen_month_all!L15)</f>
        <v/>
      </c>
      <c r="AI18" s="144" t="str">
        <f t="shared" si="2"/>
        <v/>
      </c>
      <c r="AJ18" s="75" t="str">
        <f>IF(SUM(AB18:AF18)=0,"",IF((SUM(AB18:AF18)/100)&gt;=$AJ$5,"√","×"))</f>
        <v/>
      </c>
      <c r="AK18" s="75" t="str">
        <f>IF(Z18="","",IF(Z18/100&lt;$AK$5,"√","×"))</f>
        <v/>
      </c>
      <c r="AL18" s="83">
        <f>IF(LOOKUP($U18,质量日常跟踪表!$I$4:$I$744,质量日常跟踪表!W$4:W$744)="","",LOOKUP($U18,质量日常跟踪表!$I$4:$I$744,质量日常跟踪表!W$4:W$744))</f>
        <v>0</v>
      </c>
      <c r="AM18" s="84" t="str">
        <f t="shared" si="3"/>
        <v/>
      </c>
      <c r="AO18">
        <f t="shared" si="4"/>
        <v>18</v>
      </c>
      <c r="AP18">
        <f>IF($D18=AP$5,MAX(AP$6:AP17)+1,0)</f>
        <v>0</v>
      </c>
      <c r="AQ18">
        <f>IF($D18=AQ$5,MAX(AQ$6:AQ17)+1,0)</f>
        <v>0</v>
      </c>
      <c r="AR18">
        <f>IF($D18=AR$5,MAX(AR$6:AR17)+1,0)</f>
        <v>0</v>
      </c>
      <c r="AS18">
        <f>IF($D18=AS$5,MAX(AS$6:AS17)+1,0)</f>
        <v>0</v>
      </c>
      <c r="AU18">
        <f t="shared" si="5"/>
        <v>18</v>
      </c>
      <c r="AV18">
        <f>IF($X18=AV$5,MAX(AV$6:AV17)+1,0)</f>
        <v>0</v>
      </c>
      <c r="AW18">
        <f>IF($X18=AW$5,MAX(AW$6:AW17)+1,0)</f>
        <v>0</v>
      </c>
      <c r="AX18">
        <f>IF($X18=AX$5,MAX(AX$6:AX17)+1,0)</f>
        <v>0</v>
      </c>
      <c r="AY18">
        <f>IF($X18=AY$5,MAX(AY$6:AY17)+1,0)</f>
        <v>0</v>
      </c>
    </row>
    <row r="19" spans="1:51">
      <c r="A19" s="70">
        <f>IF(A18&lt;$A$2,A18+1,"")</f>
        <v>14</v>
      </c>
      <c r="B19" s="71" t="str">
        <f>IF(_5jiaofen_month_all!C16="","",_5jiaofen_month_all!C16)</f>
        <v/>
      </c>
      <c r="C19" s="70" t="str">
        <f>IF(_5jiaofen_month_all!A16="","",_5jiaofen_month_all!A16)</f>
        <v/>
      </c>
      <c r="D19" s="73" t="str">
        <f>IF(_5jiaofen_month_all!M16="","",_5jiaofen_month_all!M16)</f>
        <v/>
      </c>
      <c r="E19" s="74" t="str">
        <f>IF(_5jiaofen_month_all!C16="","",_5jiaofen_month_all!C16)</f>
        <v/>
      </c>
      <c r="F19" s="138" t="str">
        <f>IF(_5jiaofen_month_all!D16="","",_5jiaofen_month_all!D16)</f>
        <v/>
      </c>
      <c r="G19" s="138" t="str">
        <f>IF(_5jiaofen_month_all!E16="","",_5jiaofen_month_all!E16)</f>
        <v/>
      </c>
      <c r="H19" s="138" t="str">
        <f>IF(_5jiaofen_month_all!F16="","",_5jiaofen_month_all!F16)</f>
        <v/>
      </c>
      <c r="I19" s="138" t="str">
        <f>IF(_5jiaofen_month_all!G16="","",_5jiaofen_month_all!G16)</f>
        <v/>
      </c>
      <c r="J19" s="138" t="str">
        <f>IF(_5jiaofen_month_all!H16="","",_5jiaofen_month_all!H16)</f>
        <v/>
      </c>
      <c r="K19" s="138" t="str">
        <f>IF(_5jiaofen_month_all!I16="","",_5jiaofen_month_all!I16)</f>
        <v/>
      </c>
      <c r="L19" s="138" t="str">
        <f>IF(_5jiaofen_month_all!J16="","",_5jiaofen_month_all!J16)</f>
        <v/>
      </c>
      <c r="M19" s="138" t="str">
        <f>IF(_5jiaofen_month_all!K16="","",_5jiaofen_month_all!K16)</f>
        <v/>
      </c>
      <c r="N19" s="138" t="str">
        <f>IF(_5jiaofen_month_all!L16="","",_5jiaofen_month_all!L16)</f>
        <v/>
      </c>
      <c r="O19" s="144" t="str">
        <f t="shared" si="0"/>
        <v/>
      </c>
      <c r="P19" s="75" t="str">
        <f>IF(SUM(H19:L19)=0,"",IF((SUM(H19:L19)/100)&gt;=$P$5,"√","×"))</f>
        <v/>
      </c>
      <c r="Q19" s="75" t="str">
        <f>IF(SUM(F19)=0,"",IF((SUM(F19)/100)&lt;$Q$5,"√","×"))</f>
        <v/>
      </c>
      <c r="R19" s="149" t="str">
        <f>IF(LOOKUP($A19,质量日常跟踪表!$H$4:$H$744,质量日常跟踪表!W$4:W$744)="","",LOOKUP($A19,质量日常跟踪表!$H$4:$H$744,质量日常跟踪表!W$4:W$744))</f>
        <v>辊皮磨损</v>
      </c>
      <c r="S19" s="84" t="str">
        <f t="shared" si="1"/>
        <v/>
      </c>
      <c r="U19" s="70">
        <f>IF(U18&lt;$U$2,U18+1,"")</f>
        <v>14</v>
      </c>
      <c r="V19" s="71" t="str">
        <f>IF(_6jiaofen_month_all!C16="","",_6jiaofen_month_all!C16)</f>
        <v/>
      </c>
      <c r="W19" s="70" t="str">
        <f>IF(_6jiaofen_month_all!A16="","",_6jiaofen_month_all!A16)</f>
        <v/>
      </c>
      <c r="X19" s="73" t="str">
        <f>IF(_6jiaofen_month_all!M16="","",_6jiaofen_month_all!M16)</f>
        <v/>
      </c>
      <c r="Y19" s="85" t="str">
        <f>IF(_6jiaofen_month_all!C16="","",_6jiaofen_month_all!C16)</f>
        <v/>
      </c>
      <c r="Z19" s="75" t="str">
        <f>IF(_6jiaofen_month_all!D16="","",_6jiaofen_month_all!D16)</f>
        <v/>
      </c>
      <c r="AA19" s="75" t="str">
        <f>IF(_6jiaofen_month_all!E16="","",_6jiaofen_month_all!E16)</f>
        <v/>
      </c>
      <c r="AB19" s="75" t="str">
        <f>IF(_6jiaofen_month_all!F16="","",_6jiaofen_month_all!F16)</f>
        <v/>
      </c>
      <c r="AC19" s="75" t="str">
        <f>IF(_6jiaofen_month_all!G16="","",_6jiaofen_month_all!G16)</f>
        <v/>
      </c>
      <c r="AD19" s="75" t="str">
        <f>IF(_6jiaofen_month_all!H16="","",_6jiaofen_month_all!H16)</f>
        <v/>
      </c>
      <c r="AE19" s="75" t="str">
        <f>IF(_6jiaofen_month_all!I16="","",_6jiaofen_month_all!I16)</f>
        <v/>
      </c>
      <c r="AF19" s="75" t="str">
        <f>IF(_6jiaofen_month_all!J16="","",_6jiaofen_month_all!J16)</f>
        <v/>
      </c>
      <c r="AG19" s="75" t="str">
        <f>IF(_6jiaofen_month_all!K16="","",_6jiaofen_month_all!K16)</f>
        <v/>
      </c>
      <c r="AH19" s="75" t="str">
        <f>IF(_6jiaofen_month_all!L16="","",_6jiaofen_month_all!L16)</f>
        <v/>
      </c>
      <c r="AI19" s="144" t="str">
        <f t="shared" si="2"/>
        <v/>
      </c>
      <c r="AJ19" s="75" t="str">
        <f>IF(SUM(AB19:AF19)=0,"",IF((SUM(AB19:AF19)/100)&gt;=$AJ$5,"√","×"))</f>
        <v/>
      </c>
      <c r="AK19" s="75" t="str">
        <f>IF(Z19="","",IF(Z19/100&lt;$AK$5,"√","×"))</f>
        <v/>
      </c>
      <c r="AL19" s="83">
        <f>IF(LOOKUP($U19,质量日常跟踪表!$I$4:$I$744,质量日常跟踪表!W$4:W$744)="","",LOOKUP($U19,质量日常跟踪表!$I$4:$I$744,质量日常跟踪表!W$4:W$744))</f>
        <v>0</v>
      </c>
      <c r="AM19" s="84" t="str">
        <f t="shared" si="3"/>
        <v/>
      </c>
      <c r="AO19">
        <f t="shared" si="4"/>
        <v>19</v>
      </c>
      <c r="AP19">
        <f>IF($D19=AP$5,MAX(AP$6:AP18)+1,0)</f>
        <v>0</v>
      </c>
      <c r="AQ19">
        <f>IF($D19=AQ$5,MAX(AQ$6:AQ18)+1,0)</f>
        <v>0</v>
      </c>
      <c r="AR19">
        <f>IF($D19=AR$5,MAX(AR$6:AR18)+1,0)</f>
        <v>0</v>
      </c>
      <c r="AS19">
        <f>IF($D19=AS$5,MAX(AS$6:AS18)+1,0)</f>
        <v>0</v>
      </c>
      <c r="AU19">
        <f t="shared" si="5"/>
        <v>19</v>
      </c>
      <c r="AV19">
        <f>IF($X19=AV$5,MAX(AV$6:AV18)+1,0)</f>
        <v>0</v>
      </c>
      <c r="AW19">
        <f>IF($X19=AW$5,MAX(AW$6:AW18)+1,0)</f>
        <v>0</v>
      </c>
      <c r="AX19">
        <f>IF($X19=AX$5,MAX(AX$6:AX18)+1,0)</f>
        <v>0</v>
      </c>
      <c r="AY19">
        <f>IF($X19=AY$5,MAX(AY$6:AY18)+1,0)</f>
        <v>0</v>
      </c>
    </row>
    <row r="20" ht="18" customHeight="1" spans="1:51">
      <c r="A20" s="70">
        <f>IF(A19&lt;$A$2,A19+1,"")</f>
        <v>15</v>
      </c>
      <c r="B20" s="71" t="str">
        <f>IF(_5jiaofen_month_all!C17="","",_5jiaofen_month_all!C17)</f>
        <v/>
      </c>
      <c r="C20" s="70" t="str">
        <f>IF(_5jiaofen_month_all!A17="","",_5jiaofen_month_all!A17)</f>
        <v/>
      </c>
      <c r="D20" s="73" t="str">
        <f>IF(_5jiaofen_month_all!M17="","",_5jiaofen_month_all!M17)</f>
        <v/>
      </c>
      <c r="E20" s="74" t="str">
        <f>IF(_5jiaofen_month_all!C17="","",_5jiaofen_month_all!C17)</f>
        <v/>
      </c>
      <c r="F20" s="138" t="str">
        <f>IF(_5jiaofen_month_all!D17="","",_5jiaofen_month_all!D17)</f>
        <v/>
      </c>
      <c r="G20" s="138" t="str">
        <f>IF(_5jiaofen_month_all!E17="","",_5jiaofen_month_all!E17)</f>
        <v/>
      </c>
      <c r="H20" s="138" t="str">
        <f>IF(_5jiaofen_month_all!F17="","",_5jiaofen_month_all!F17)</f>
        <v/>
      </c>
      <c r="I20" s="138" t="str">
        <f>IF(_5jiaofen_month_all!G17="","",_5jiaofen_month_all!G17)</f>
        <v/>
      </c>
      <c r="J20" s="138" t="str">
        <f>IF(_5jiaofen_month_all!H17="","",_5jiaofen_month_all!H17)</f>
        <v/>
      </c>
      <c r="K20" s="138" t="str">
        <f>IF(_5jiaofen_month_all!I17="","",_5jiaofen_month_all!I17)</f>
        <v/>
      </c>
      <c r="L20" s="138" t="str">
        <f>IF(_5jiaofen_month_all!J17="","",_5jiaofen_month_all!J17)</f>
        <v/>
      </c>
      <c r="M20" s="138" t="str">
        <f>IF(_5jiaofen_month_all!K17="","",_5jiaofen_month_all!K17)</f>
        <v/>
      </c>
      <c r="N20" s="138" t="str">
        <f>IF(_5jiaofen_month_all!L17="","",_5jiaofen_month_all!L17)</f>
        <v/>
      </c>
      <c r="O20" s="144" t="str">
        <f t="shared" si="0"/>
        <v/>
      </c>
      <c r="P20" s="75" t="str">
        <f>IF(SUM(H20:L20)=0,"",IF((SUM(H20:L20)/100)&gt;=$P$5,"√","×"))</f>
        <v/>
      </c>
      <c r="Q20" s="75" t="str">
        <f>IF(SUM(F20)=0,"",IF((SUM(F20)/100)&lt;$Q$5,"√","×"))</f>
        <v/>
      </c>
      <c r="R20" s="149" t="str">
        <f>IF(LOOKUP($A20,质量日常跟踪表!$H$4:$H$744,质量日常跟踪表!W$4:W$744)="","",LOOKUP($A20,质量日常跟踪表!$H$4:$H$744,质量日常跟踪表!W$4:W$744))</f>
        <v>&gt;5mm比例超因四辊液压漏渗油</v>
      </c>
      <c r="S20" s="84" t="str">
        <f t="shared" si="1"/>
        <v/>
      </c>
      <c r="U20" s="70">
        <f>IF(U19&lt;$U$2,U19+1,"")</f>
        <v>15</v>
      </c>
      <c r="V20" s="71" t="str">
        <f>IF(_6jiaofen_month_all!C17="","",_6jiaofen_month_all!C17)</f>
        <v/>
      </c>
      <c r="W20" s="70" t="str">
        <f>IF(_6jiaofen_month_all!A17="","",_6jiaofen_month_all!A17)</f>
        <v/>
      </c>
      <c r="X20" s="73" t="str">
        <f>IF(_6jiaofen_month_all!M17="","",_6jiaofen_month_all!M17)</f>
        <v/>
      </c>
      <c r="Y20" s="85" t="str">
        <f>IF(_6jiaofen_month_all!C17="","",_6jiaofen_month_all!C17)</f>
        <v/>
      </c>
      <c r="Z20" s="75" t="str">
        <f>IF(_6jiaofen_month_all!D17="","",_6jiaofen_month_all!D17)</f>
        <v/>
      </c>
      <c r="AA20" s="75" t="str">
        <f>IF(_6jiaofen_month_all!E17="","",_6jiaofen_month_all!E17)</f>
        <v/>
      </c>
      <c r="AB20" s="75" t="str">
        <f>IF(_6jiaofen_month_all!F17="","",_6jiaofen_month_all!F17)</f>
        <v/>
      </c>
      <c r="AC20" s="75" t="str">
        <f>IF(_6jiaofen_month_all!G17="","",_6jiaofen_month_all!G17)</f>
        <v/>
      </c>
      <c r="AD20" s="75" t="str">
        <f>IF(_6jiaofen_month_all!H17="","",_6jiaofen_month_all!H17)</f>
        <v/>
      </c>
      <c r="AE20" s="75" t="str">
        <f>IF(_6jiaofen_month_all!I17="","",_6jiaofen_month_all!I17)</f>
        <v/>
      </c>
      <c r="AF20" s="75" t="str">
        <f>IF(_6jiaofen_month_all!J17="","",_6jiaofen_month_all!J17)</f>
        <v/>
      </c>
      <c r="AG20" s="75" t="str">
        <f>IF(_6jiaofen_month_all!K17="","",_6jiaofen_month_all!K17)</f>
        <v/>
      </c>
      <c r="AH20" s="75" t="str">
        <f>IF(_6jiaofen_month_all!L17="","",_6jiaofen_month_all!L17)</f>
        <v/>
      </c>
      <c r="AI20" s="144" t="str">
        <f t="shared" si="2"/>
        <v/>
      </c>
      <c r="AJ20" s="75" t="str">
        <f>IF(SUM(AB20:AF20)=0,"",IF((SUM(AB20:AF20)/100)&gt;=$AJ$5,"√","×"))</f>
        <v/>
      </c>
      <c r="AK20" s="75" t="str">
        <f>IF(Z20="","",IF(Z20/100&lt;$AK$5,"√","×"))</f>
        <v/>
      </c>
      <c r="AL20" s="83" t="str">
        <f>IF(LOOKUP($U20,质量日常跟踪表!$I$4:$I$744,质量日常跟踪表!W$4:W$744)="","",LOOKUP($U20,质量日常跟踪表!$I$4:$I$744,质量日常跟踪表!W$4:W$744))</f>
        <v>四辊液压缓慢卸压,水份超现因用到库存料含水多</v>
      </c>
      <c r="AM20" s="84" t="str">
        <f t="shared" si="3"/>
        <v/>
      </c>
      <c r="AO20">
        <f t="shared" si="4"/>
        <v>20</v>
      </c>
      <c r="AP20">
        <f>IF($D20=AP$5,MAX(AP$6:AP19)+1,0)</f>
        <v>0</v>
      </c>
      <c r="AQ20">
        <f>IF($D20=AQ$5,MAX(AQ$6:AQ19)+1,0)</f>
        <v>0</v>
      </c>
      <c r="AR20">
        <f>IF($D20=AR$5,MAX(AR$6:AR19)+1,0)</f>
        <v>0</v>
      </c>
      <c r="AS20">
        <f>IF($D20=AS$5,MAX(AS$6:AS19)+1,0)</f>
        <v>0</v>
      </c>
      <c r="AU20">
        <f t="shared" si="5"/>
        <v>20</v>
      </c>
      <c r="AV20">
        <f>IF($X20=AV$5,MAX(AV$6:AV19)+1,0)</f>
        <v>0</v>
      </c>
      <c r="AW20">
        <f>IF($X20=AW$5,MAX(AW$6:AW19)+1,0)</f>
        <v>0</v>
      </c>
      <c r="AX20">
        <f>IF($X20=AX$5,MAX(AX$6:AX19)+1,0)</f>
        <v>0</v>
      </c>
      <c r="AY20">
        <f>IF($X20=AY$5,MAX(AY$6:AY19)+1,0)</f>
        <v>0</v>
      </c>
    </row>
    <row r="21" spans="1:51">
      <c r="A21" s="70">
        <f>IF(A20&lt;$A$2,A20+1,"")</f>
        <v>16</v>
      </c>
      <c r="B21" s="71" t="str">
        <f>IF(_5jiaofen_month_all!C18="","",_5jiaofen_month_all!C18)</f>
        <v/>
      </c>
      <c r="C21" s="70" t="str">
        <f>IF(_5jiaofen_month_all!A18="","",_5jiaofen_month_all!A18)</f>
        <v/>
      </c>
      <c r="D21" s="73" t="str">
        <f>IF(_5jiaofen_month_all!M18="","",_5jiaofen_month_all!M18)</f>
        <v/>
      </c>
      <c r="E21" s="74" t="str">
        <f>IF(_5jiaofen_month_all!C18="","",_5jiaofen_month_all!C18)</f>
        <v/>
      </c>
      <c r="F21" s="138" t="str">
        <f>IF(_5jiaofen_month_all!D18="","",_5jiaofen_month_all!D18)</f>
        <v/>
      </c>
      <c r="G21" s="138" t="str">
        <f>IF(_5jiaofen_month_all!E18="","",_5jiaofen_month_all!E18)</f>
        <v/>
      </c>
      <c r="H21" s="138" t="str">
        <f>IF(_5jiaofen_month_all!F18="","",_5jiaofen_month_all!F18)</f>
        <v/>
      </c>
      <c r="I21" s="138" t="str">
        <f>IF(_5jiaofen_month_all!G18="","",_5jiaofen_month_all!G18)</f>
        <v/>
      </c>
      <c r="J21" s="138" t="str">
        <f>IF(_5jiaofen_month_all!H18="","",_5jiaofen_month_all!H18)</f>
        <v/>
      </c>
      <c r="K21" s="138" t="str">
        <f>IF(_5jiaofen_month_all!I18="","",_5jiaofen_month_all!I18)</f>
        <v/>
      </c>
      <c r="L21" s="138" t="str">
        <f>IF(_5jiaofen_month_all!J18="","",_5jiaofen_month_all!J18)</f>
        <v/>
      </c>
      <c r="M21" s="138" t="str">
        <f>IF(_5jiaofen_month_all!K18="","",_5jiaofen_month_all!K18)</f>
        <v/>
      </c>
      <c r="N21" s="138" t="str">
        <f>IF(_5jiaofen_month_all!L18="","",_5jiaofen_month_all!L18)</f>
        <v/>
      </c>
      <c r="O21" s="144" t="str">
        <f t="shared" si="0"/>
        <v/>
      </c>
      <c r="P21" s="75" t="str">
        <f>IF(SUM(H21:L21)=0,"",IF((SUM(H21:L21)/100)&gt;=$P$5,"√","×"))</f>
        <v/>
      </c>
      <c r="Q21" s="75" t="str">
        <f>IF(SUM(F21)=0,"",IF((SUM(F21)/100)&lt;$Q$5,"√","×"))</f>
        <v/>
      </c>
      <c r="R21" s="149">
        <f>IF(LOOKUP($A21,质量日常跟踪表!$H$4:$H$744,质量日常跟踪表!W$4:W$744)="","",LOOKUP($A21,质量日常跟踪表!$H$4:$H$744,质量日常跟踪表!W$4:W$744))</f>
        <v>0</v>
      </c>
      <c r="S21" s="84" t="str">
        <f t="shared" si="1"/>
        <v/>
      </c>
      <c r="U21" s="70">
        <f>IF(U20&lt;$U$2,U20+1,"")</f>
        <v>16</v>
      </c>
      <c r="V21" s="71" t="str">
        <f>IF(_6jiaofen_month_all!C18="","",_6jiaofen_month_all!C18)</f>
        <v/>
      </c>
      <c r="W21" s="70" t="str">
        <f>IF(_6jiaofen_month_all!A18="","",_6jiaofen_month_all!A18)</f>
        <v/>
      </c>
      <c r="X21" s="73" t="str">
        <f>IF(_6jiaofen_month_all!M18="","",_6jiaofen_month_all!M18)</f>
        <v/>
      </c>
      <c r="Y21" s="85" t="str">
        <f>IF(_6jiaofen_month_all!C18="","",_6jiaofen_month_all!C18)</f>
        <v/>
      </c>
      <c r="Z21" s="75" t="str">
        <f>IF(_6jiaofen_month_all!D18="","",_6jiaofen_month_all!D18)</f>
        <v/>
      </c>
      <c r="AA21" s="75" t="str">
        <f>IF(_6jiaofen_month_all!E18="","",_6jiaofen_month_all!E18)</f>
        <v/>
      </c>
      <c r="AB21" s="75" t="str">
        <f>IF(_6jiaofen_month_all!F18="","",_6jiaofen_month_all!F18)</f>
        <v/>
      </c>
      <c r="AC21" s="75" t="str">
        <f>IF(_6jiaofen_month_all!G18="","",_6jiaofen_month_all!G18)</f>
        <v/>
      </c>
      <c r="AD21" s="75" t="str">
        <f>IF(_6jiaofen_month_all!H18="","",_6jiaofen_month_all!H18)</f>
        <v/>
      </c>
      <c r="AE21" s="75" t="str">
        <f>IF(_6jiaofen_month_all!I18="","",_6jiaofen_month_all!I18)</f>
        <v/>
      </c>
      <c r="AF21" s="75" t="str">
        <f>IF(_6jiaofen_month_all!J18="","",_6jiaofen_month_all!J18)</f>
        <v/>
      </c>
      <c r="AG21" s="75" t="str">
        <f>IF(_6jiaofen_month_all!K18="","",_6jiaofen_month_all!K18)</f>
        <v/>
      </c>
      <c r="AH21" s="75" t="str">
        <f>IF(_6jiaofen_month_all!L18="","",_6jiaofen_month_all!L18)</f>
        <v/>
      </c>
      <c r="AI21" s="144" t="str">
        <f t="shared" si="2"/>
        <v/>
      </c>
      <c r="AJ21" s="75" t="str">
        <f>IF(SUM(AB21:AF21)=0,"",IF((SUM(AB21:AF21)/100)&gt;=$AJ$5,"√","×"))</f>
        <v/>
      </c>
      <c r="AK21" s="75" t="str">
        <f>IF(Z21="","",IF(Z21/100&lt;$AK$5,"√","×"))</f>
        <v/>
      </c>
      <c r="AL21" s="83" t="str">
        <f>IF(LOOKUP($U21,质量日常跟踪表!$I$4:$I$744,质量日常跟踪表!W$4:W$744)="","",LOOKUP($U21,质量日常跟踪表!$I$4:$I$744,质量日常跟踪表!W$4:W$744))</f>
        <v>四辊液压缓慢卸压</v>
      </c>
      <c r="AM21" s="84" t="str">
        <f t="shared" si="3"/>
        <v/>
      </c>
      <c r="AO21">
        <f t="shared" si="4"/>
        <v>21</v>
      </c>
      <c r="AP21">
        <f>IF($D21=AP$5,MAX(AP$6:AP20)+1,0)</f>
        <v>0</v>
      </c>
      <c r="AQ21">
        <f>IF($D21=AQ$5,MAX(AQ$6:AQ20)+1,0)</f>
        <v>0</v>
      </c>
      <c r="AR21">
        <f>IF($D21=AR$5,MAX(AR$6:AR20)+1,0)</f>
        <v>0</v>
      </c>
      <c r="AS21">
        <f>IF($D21=AS$5,MAX(AS$6:AS20)+1,0)</f>
        <v>0</v>
      </c>
      <c r="AU21">
        <f t="shared" si="5"/>
        <v>21</v>
      </c>
      <c r="AV21">
        <f>IF($X21=AV$5,MAX(AV$6:AV20)+1,0)</f>
        <v>0</v>
      </c>
      <c r="AW21">
        <f>IF($X21=AW$5,MAX(AW$6:AW20)+1,0)</f>
        <v>0</v>
      </c>
      <c r="AX21">
        <f>IF($X21=AX$5,MAX(AX$6:AX20)+1,0)</f>
        <v>0</v>
      </c>
      <c r="AY21">
        <f>IF($X21=AY$5,MAX(AY$6:AY20)+1,0)</f>
        <v>0</v>
      </c>
    </row>
    <row r="22" spans="1:51">
      <c r="A22" s="70">
        <f>IF(A21&lt;$A$2,A21+1,"")</f>
        <v>17</v>
      </c>
      <c r="B22" s="71" t="str">
        <f>IF(_5jiaofen_month_all!C19="","",_5jiaofen_month_all!C19)</f>
        <v/>
      </c>
      <c r="C22" s="70" t="str">
        <f>IF(_5jiaofen_month_all!A19="","",_5jiaofen_month_all!A19)</f>
        <v/>
      </c>
      <c r="D22" s="73" t="str">
        <f>IF(_5jiaofen_month_all!M19="","",_5jiaofen_month_all!M19)</f>
        <v/>
      </c>
      <c r="E22" s="74" t="str">
        <f>IF(_5jiaofen_month_all!C19="","",_5jiaofen_month_all!C19)</f>
        <v/>
      </c>
      <c r="F22" s="138" t="str">
        <f>IF(_5jiaofen_month_all!D19="","",_5jiaofen_month_all!D19)</f>
        <v/>
      </c>
      <c r="G22" s="138" t="str">
        <f>IF(_5jiaofen_month_all!E19="","",_5jiaofen_month_all!E19)</f>
        <v/>
      </c>
      <c r="H22" s="138" t="str">
        <f>IF(_5jiaofen_month_all!F19="","",_5jiaofen_month_all!F19)</f>
        <v/>
      </c>
      <c r="I22" s="138" t="str">
        <f>IF(_5jiaofen_month_all!G19="","",_5jiaofen_month_all!G19)</f>
        <v/>
      </c>
      <c r="J22" s="138" t="str">
        <f>IF(_5jiaofen_month_all!H19="","",_5jiaofen_month_all!H19)</f>
        <v/>
      </c>
      <c r="K22" s="138" t="str">
        <f>IF(_5jiaofen_month_all!I19="","",_5jiaofen_month_all!I19)</f>
        <v/>
      </c>
      <c r="L22" s="138" t="str">
        <f>IF(_5jiaofen_month_all!J19="","",_5jiaofen_month_all!J19)</f>
        <v/>
      </c>
      <c r="M22" s="138" t="str">
        <f>IF(_5jiaofen_month_all!K19="","",_5jiaofen_month_all!K19)</f>
        <v/>
      </c>
      <c r="N22" s="138" t="str">
        <f>IF(_5jiaofen_month_all!L19="","",_5jiaofen_month_all!L19)</f>
        <v/>
      </c>
      <c r="O22" s="144" t="str">
        <f t="shared" si="0"/>
        <v/>
      </c>
      <c r="P22" s="75" t="str">
        <f>IF(SUM(H22:L22)=0,"",IF((SUM(H22:L22)/100)&gt;=$P$5,"√","×"))</f>
        <v/>
      </c>
      <c r="Q22" s="75" t="str">
        <f>IF(SUM(F22)=0,"",IF((SUM(F22)/100)&lt;$Q$5,"√","×"))</f>
        <v/>
      </c>
      <c r="R22" s="149">
        <f>IF(LOOKUP($A22,质量日常跟踪表!$H$4:$H$744,质量日常跟踪表!W$4:W$744)="","",LOOKUP($A22,质量日常跟踪表!$H$4:$H$744,质量日常跟踪表!W$4:W$744))</f>
        <v>0</v>
      </c>
      <c r="S22" s="84" t="str">
        <f t="shared" si="1"/>
        <v/>
      </c>
      <c r="U22" s="70">
        <f>IF(U21&lt;$U$2,U21+1,"")</f>
        <v>17</v>
      </c>
      <c r="V22" s="71" t="str">
        <f>IF(_6jiaofen_month_all!C19="","",_6jiaofen_month_all!C19)</f>
        <v/>
      </c>
      <c r="W22" s="70" t="str">
        <f>IF(_6jiaofen_month_all!A19="","",_6jiaofen_month_all!A19)</f>
        <v/>
      </c>
      <c r="X22" s="73" t="str">
        <f>IF(_6jiaofen_month_all!M19="","",_6jiaofen_month_all!M19)</f>
        <v/>
      </c>
      <c r="Y22" s="85" t="str">
        <f>IF(_6jiaofen_month_all!C19="","",_6jiaofen_month_all!C19)</f>
        <v/>
      </c>
      <c r="Z22" s="75" t="str">
        <f>IF(_6jiaofen_month_all!D19="","",_6jiaofen_month_all!D19)</f>
        <v/>
      </c>
      <c r="AA22" s="75" t="str">
        <f>IF(_6jiaofen_month_all!E19="","",_6jiaofen_month_all!E19)</f>
        <v/>
      </c>
      <c r="AB22" s="75" t="str">
        <f>IF(_6jiaofen_month_all!F19="","",_6jiaofen_month_all!F19)</f>
        <v/>
      </c>
      <c r="AC22" s="75" t="str">
        <f>IF(_6jiaofen_month_all!G19="","",_6jiaofen_month_all!G19)</f>
        <v/>
      </c>
      <c r="AD22" s="75" t="str">
        <f>IF(_6jiaofen_month_all!H19="","",_6jiaofen_month_all!H19)</f>
        <v/>
      </c>
      <c r="AE22" s="75" t="str">
        <f>IF(_6jiaofen_month_all!I19="","",_6jiaofen_month_all!I19)</f>
        <v/>
      </c>
      <c r="AF22" s="75" t="str">
        <f>IF(_6jiaofen_month_all!J19="","",_6jiaofen_month_all!J19)</f>
        <v/>
      </c>
      <c r="AG22" s="75" t="str">
        <f>IF(_6jiaofen_month_all!K19="","",_6jiaofen_month_all!K19)</f>
        <v/>
      </c>
      <c r="AH22" s="75" t="str">
        <f>IF(_6jiaofen_month_all!L19="","",_6jiaofen_month_all!L19)</f>
        <v/>
      </c>
      <c r="AI22" s="144" t="str">
        <f t="shared" si="2"/>
        <v/>
      </c>
      <c r="AJ22" s="75" t="str">
        <f>IF(SUM(AB22:AF22)=0,"",IF((SUM(AB22:AF22)/100)&gt;=$AJ$5,"√","×"))</f>
        <v/>
      </c>
      <c r="AK22" s="75" t="str">
        <f>IF(Z22="","",IF(Z22/100&lt;$AK$5,"√","×"))</f>
        <v/>
      </c>
      <c r="AL22" s="83" t="str">
        <f>IF(LOOKUP($U22,质量日常跟踪表!$I$4:$I$744,质量日常跟踪表!W$4:W$744)="","",LOOKUP($U22,质量日常跟踪表!$I$4:$I$744,质量日常跟踪表!W$4:W$744))</f>
        <v>B四辊拉杆松</v>
      </c>
      <c r="AM22" s="84" t="str">
        <f t="shared" si="3"/>
        <v/>
      </c>
      <c r="AO22">
        <f t="shared" si="4"/>
        <v>22</v>
      </c>
      <c r="AP22">
        <f>IF($D22=AP$5,MAX(AP$6:AP21)+1,0)</f>
        <v>0</v>
      </c>
      <c r="AQ22">
        <f>IF($D22=AQ$5,MAX(AQ$6:AQ21)+1,0)</f>
        <v>0</v>
      </c>
      <c r="AR22">
        <f>IF($D22=AR$5,MAX(AR$6:AR21)+1,0)</f>
        <v>0</v>
      </c>
      <c r="AS22">
        <f>IF($D22=AS$5,MAX(AS$6:AS21)+1,0)</f>
        <v>0</v>
      </c>
      <c r="AU22">
        <f t="shared" si="5"/>
        <v>22</v>
      </c>
      <c r="AV22">
        <f>IF($X22=AV$5,MAX(AV$6:AV21)+1,0)</f>
        <v>0</v>
      </c>
      <c r="AW22">
        <f>IF($X22=AW$5,MAX(AW$6:AW21)+1,0)</f>
        <v>0</v>
      </c>
      <c r="AX22">
        <f>IF($X22=AX$5,MAX(AX$6:AX21)+1,0)</f>
        <v>0</v>
      </c>
      <c r="AY22">
        <f>IF($X22=AY$5,MAX(AY$6:AY21)+1,0)</f>
        <v>0</v>
      </c>
    </row>
    <row r="23" spans="1:51">
      <c r="A23" s="70">
        <f>IF(A22&lt;$A$2,A22+1,"")</f>
        <v>18</v>
      </c>
      <c r="B23" s="71" t="str">
        <f>IF(_5jiaofen_month_all!C20="","",_5jiaofen_month_all!C20)</f>
        <v/>
      </c>
      <c r="C23" s="70" t="str">
        <f>IF(_5jiaofen_month_all!A20="","",_5jiaofen_month_all!A20)</f>
        <v/>
      </c>
      <c r="D23" s="73" t="str">
        <f>IF(_5jiaofen_month_all!M20="","",_5jiaofen_month_all!M20)</f>
        <v/>
      </c>
      <c r="E23" s="74" t="str">
        <f>IF(_5jiaofen_month_all!C20="","",_5jiaofen_month_all!C20)</f>
        <v/>
      </c>
      <c r="F23" s="138" t="str">
        <f>IF(_5jiaofen_month_all!D20="","",_5jiaofen_month_all!D20)</f>
        <v/>
      </c>
      <c r="G23" s="138" t="str">
        <f>IF(_5jiaofen_month_all!E20="","",_5jiaofen_month_all!E20)</f>
        <v/>
      </c>
      <c r="H23" s="138" t="str">
        <f>IF(_5jiaofen_month_all!F20="","",_5jiaofen_month_all!F20)</f>
        <v/>
      </c>
      <c r="I23" s="138" t="str">
        <f>IF(_5jiaofen_month_all!G20="","",_5jiaofen_month_all!G20)</f>
        <v/>
      </c>
      <c r="J23" s="138" t="str">
        <f>IF(_5jiaofen_month_all!H20="","",_5jiaofen_month_all!H20)</f>
        <v/>
      </c>
      <c r="K23" s="138" t="str">
        <f>IF(_5jiaofen_month_all!I20="","",_5jiaofen_month_all!I20)</f>
        <v/>
      </c>
      <c r="L23" s="138" t="str">
        <f>IF(_5jiaofen_month_all!J20="","",_5jiaofen_month_all!J20)</f>
        <v/>
      </c>
      <c r="M23" s="138" t="str">
        <f>IF(_5jiaofen_month_all!K20="","",_5jiaofen_month_all!K20)</f>
        <v/>
      </c>
      <c r="N23" s="138" t="str">
        <f>IF(_5jiaofen_month_all!L20="","",_5jiaofen_month_all!L20)</f>
        <v/>
      </c>
      <c r="O23" s="144" t="str">
        <f t="shared" si="0"/>
        <v/>
      </c>
      <c r="P23" s="75" t="str">
        <f>IF(SUM(H23:L23)=0,"",IF((SUM(H23:L23)/100)&gt;=$P$5,"√","×"))</f>
        <v/>
      </c>
      <c r="Q23" s="75" t="str">
        <f>IF(SUM(F23)=0,"",IF((SUM(F23)/100)&lt;$Q$5,"√","×"))</f>
        <v/>
      </c>
      <c r="R23" s="149">
        <f>IF(LOOKUP($A23,质量日常跟踪表!$H$4:$H$744,质量日常跟踪表!W$4:W$744)="","",LOOKUP($A23,质量日常跟踪表!$H$4:$H$744,质量日常跟踪表!W$4:W$744))</f>
        <v>0</v>
      </c>
      <c r="S23" s="84" t="str">
        <f t="shared" si="1"/>
        <v/>
      </c>
      <c r="U23" s="70">
        <f>IF(U22&lt;$U$2,U22+1,"")</f>
        <v>18</v>
      </c>
      <c r="V23" s="71" t="str">
        <f>IF(_6jiaofen_month_all!C20="","",_6jiaofen_month_all!C20)</f>
        <v/>
      </c>
      <c r="W23" s="70" t="str">
        <f>IF(_6jiaofen_month_all!A20="","",_6jiaofen_month_all!A20)</f>
        <v/>
      </c>
      <c r="X23" s="73" t="str">
        <f>IF(_6jiaofen_month_all!M20="","",_6jiaofen_month_all!M20)</f>
        <v/>
      </c>
      <c r="Y23" s="85" t="str">
        <f>IF(_6jiaofen_month_all!C20="","",_6jiaofen_month_all!C20)</f>
        <v/>
      </c>
      <c r="Z23" s="75" t="str">
        <f>IF(_6jiaofen_month_all!D20="","",_6jiaofen_month_all!D20)</f>
        <v/>
      </c>
      <c r="AA23" s="75" t="str">
        <f>IF(_6jiaofen_month_all!E20="","",_6jiaofen_month_all!E20)</f>
        <v/>
      </c>
      <c r="AB23" s="75" t="str">
        <f>IF(_6jiaofen_month_all!F20="","",_6jiaofen_month_all!F20)</f>
        <v/>
      </c>
      <c r="AC23" s="75" t="str">
        <f>IF(_6jiaofen_month_all!G20="","",_6jiaofen_month_all!G20)</f>
        <v/>
      </c>
      <c r="AD23" s="75" t="str">
        <f>IF(_6jiaofen_month_all!H20="","",_6jiaofen_month_all!H20)</f>
        <v/>
      </c>
      <c r="AE23" s="75" t="str">
        <f>IF(_6jiaofen_month_all!I20="","",_6jiaofen_month_all!I20)</f>
        <v/>
      </c>
      <c r="AF23" s="75" t="str">
        <f>IF(_6jiaofen_month_all!J20="","",_6jiaofen_month_all!J20)</f>
        <v/>
      </c>
      <c r="AG23" s="75" t="str">
        <f>IF(_6jiaofen_month_all!K20="","",_6jiaofen_month_all!K20)</f>
        <v/>
      </c>
      <c r="AH23" s="75" t="str">
        <f>IF(_6jiaofen_month_all!L20="","",_6jiaofen_month_all!L20)</f>
        <v/>
      </c>
      <c r="AI23" s="144" t="str">
        <f t="shared" si="2"/>
        <v/>
      </c>
      <c r="AJ23" s="75" t="str">
        <f>IF(SUM(AB23:AF23)=0,"",IF((SUM(AB23:AF23)/100)&gt;=$AJ$5,"√","×"))</f>
        <v/>
      </c>
      <c r="AK23" s="75" t="str">
        <f>IF(Z23="","",IF(Z23/100&lt;$AK$5,"√","×"))</f>
        <v/>
      </c>
      <c r="AL23" s="83" t="str">
        <f>IF(LOOKUP($U23,质量日常跟踪表!$I$4:$I$744,质量日常跟踪表!W$4:W$744)="","",LOOKUP($U23,质量日常跟踪表!$I$4:$I$744,质量日常跟踪表!W$4:W$744))</f>
        <v>B四辊拉杆松</v>
      </c>
      <c r="AM23" s="84" t="str">
        <f t="shared" si="3"/>
        <v/>
      </c>
      <c r="AO23">
        <f t="shared" si="4"/>
        <v>23</v>
      </c>
      <c r="AP23">
        <f>IF($D23=AP$5,MAX(AP$6:AP22)+1,0)</f>
        <v>0</v>
      </c>
      <c r="AQ23">
        <f>IF($D23=AQ$5,MAX(AQ$6:AQ22)+1,0)</f>
        <v>0</v>
      </c>
      <c r="AR23">
        <f>IF($D23=AR$5,MAX(AR$6:AR22)+1,0)</f>
        <v>0</v>
      </c>
      <c r="AS23">
        <f>IF($D23=AS$5,MAX(AS$6:AS22)+1,0)</f>
        <v>0</v>
      </c>
      <c r="AU23">
        <f t="shared" si="5"/>
        <v>23</v>
      </c>
      <c r="AV23">
        <f>IF($X23=AV$5,MAX(AV$6:AV22)+1,0)</f>
        <v>0</v>
      </c>
      <c r="AW23">
        <f>IF($X23=AW$5,MAX(AW$6:AW22)+1,0)</f>
        <v>0</v>
      </c>
      <c r="AX23">
        <f>IF($X23=AX$5,MAX(AX$6:AX22)+1,0)</f>
        <v>0</v>
      </c>
      <c r="AY23">
        <f>IF($X23=AY$5,MAX(AY$6:AY22)+1,0)</f>
        <v>0</v>
      </c>
    </row>
    <row r="24" spans="1:51">
      <c r="A24" s="70">
        <f>IF(A23&lt;$A$2,A23+1,"")</f>
        <v>19</v>
      </c>
      <c r="B24" s="71" t="str">
        <f>IF(_5jiaofen_month_all!C21="","",_5jiaofen_month_all!C21)</f>
        <v/>
      </c>
      <c r="C24" s="70" t="str">
        <f>IF(_5jiaofen_month_all!A21="","",_5jiaofen_month_all!A21)</f>
        <v/>
      </c>
      <c r="D24" s="73" t="str">
        <f>IF(_5jiaofen_month_all!M21="","",_5jiaofen_month_all!M21)</f>
        <v/>
      </c>
      <c r="E24" s="74" t="str">
        <f>IF(_5jiaofen_month_all!C21="","",_5jiaofen_month_all!C21)</f>
        <v/>
      </c>
      <c r="F24" s="138" t="str">
        <f>IF(_5jiaofen_month_all!D21="","",_5jiaofen_month_all!D21)</f>
        <v/>
      </c>
      <c r="G24" s="138" t="str">
        <f>IF(_5jiaofen_month_all!E21="","",_5jiaofen_month_all!E21)</f>
        <v/>
      </c>
      <c r="H24" s="138" t="str">
        <f>IF(_5jiaofen_month_all!F21="","",_5jiaofen_month_all!F21)</f>
        <v/>
      </c>
      <c r="I24" s="138" t="str">
        <f>IF(_5jiaofen_month_all!G21="","",_5jiaofen_month_all!G21)</f>
        <v/>
      </c>
      <c r="J24" s="138" t="str">
        <f>IF(_5jiaofen_month_all!H21="","",_5jiaofen_month_all!H21)</f>
        <v/>
      </c>
      <c r="K24" s="138" t="str">
        <f>IF(_5jiaofen_month_all!I21="","",_5jiaofen_month_all!I21)</f>
        <v/>
      </c>
      <c r="L24" s="138" t="str">
        <f>IF(_5jiaofen_month_all!J21="","",_5jiaofen_month_all!J21)</f>
        <v/>
      </c>
      <c r="M24" s="138" t="str">
        <f>IF(_5jiaofen_month_all!K21="","",_5jiaofen_month_all!K21)</f>
        <v/>
      </c>
      <c r="N24" s="138" t="str">
        <f>IF(_5jiaofen_month_all!L21="","",_5jiaofen_month_all!L21)</f>
        <v/>
      </c>
      <c r="O24" s="144" t="str">
        <f t="shared" si="0"/>
        <v/>
      </c>
      <c r="P24" s="75" t="str">
        <f>IF(SUM(H24:L24)=0,"",IF((SUM(H24:L24)/100)&gt;=$P$5,"√","×"))</f>
        <v/>
      </c>
      <c r="Q24" s="75" t="str">
        <f>IF(SUM(F24)=0,"",IF((SUM(F24)/100)&lt;$Q$5,"√","×"))</f>
        <v/>
      </c>
      <c r="R24" s="149">
        <f>IF(LOOKUP($A24,质量日常跟踪表!$H$4:$H$744,质量日常跟踪表!W$4:W$744)="","",LOOKUP($A24,质量日常跟踪表!$H$4:$H$744,质量日常跟踪表!W$4:W$744))</f>
        <v>0</v>
      </c>
      <c r="S24" s="84" t="str">
        <f t="shared" si="1"/>
        <v/>
      </c>
      <c r="U24" s="70">
        <f>IF(U23&lt;$U$2,U23+1,"")</f>
        <v>19</v>
      </c>
      <c r="V24" s="71" t="str">
        <f>IF(_6jiaofen_month_all!C21="","",_6jiaofen_month_all!C21)</f>
        <v/>
      </c>
      <c r="W24" s="70" t="str">
        <f>IF(_6jiaofen_month_all!A21="","",_6jiaofen_month_all!A21)</f>
        <v/>
      </c>
      <c r="X24" s="73" t="str">
        <f>IF(_6jiaofen_month_all!M21="","",_6jiaofen_month_all!M21)</f>
        <v/>
      </c>
      <c r="Y24" s="85" t="str">
        <f>IF(_6jiaofen_month_all!C21="","",_6jiaofen_month_all!C21)</f>
        <v/>
      </c>
      <c r="Z24" s="75" t="str">
        <f>IF(_6jiaofen_month_all!D21="","",_6jiaofen_month_all!D21)</f>
        <v/>
      </c>
      <c r="AA24" s="75" t="str">
        <f>IF(_6jiaofen_month_all!E21="","",_6jiaofen_month_all!E21)</f>
        <v/>
      </c>
      <c r="AB24" s="75" t="str">
        <f>IF(_6jiaofen_month_all!F21="","",_6jiaofen_month_all!F21)</f>
        <v/>
      </c>
      <c r="AC24" s="75" t="str">
        <f>IF(_6jiaofen_month_all!G21="","",_6jiaofen_month_all!G21)</f>
        <v/>
      </c>
      <c r="AD24" s="75" t="str">
        <f>IF(_6jiaofen_month_all!H21="","",_6jiaofen_month_all!H21)</f>
        <v/>
      </c>
      <c r="AE24" s="75" t="str">
        <f>IF(_6jiaofen_month_all!I21="","",_6jiaofen_month_all!I21)</f>
        <v/>
      </c>
      <c r="AF24" s="75" t="str">
        <f>IF(_6jiaofen_month_all!J21="","",_6jiaofen_month_all!J21)</f>
        <v/>
      </c>
      <c r="AG24" s="75" t="str">
        <f>IF(_6jiaofen_month_all!K21="","",_6jiaofen_month_all!K21)</f>
        <v/>
      </c>
      <c r="AH24" s="75" t="str">
        <f>IF(_6jiaofen_month_all!L21="","",_6jiaofen_month_all!L21)</f>
        <v/>
      </c>
      <c r="AI24" s="144" t="str">
        <f t="shared" si="2"/>
        <v/>
      </c>
      <c r="AJ24" s="75" t="str">
        <f>IF(SUM(AB24:AF24)=0,"",IF((SUM(AB24:AF24)/100)&gt;=$AJ$5,"√","×"))</f>
        <v/>
      </c>
      <c r="AK24" s="75" t="str">
        <f>IF(Z24="","",IF(Z24/100&lt;$AK$5,"√","×"))</f>
        <v/>
      </c>
      <c r="AL24" s="83" t="str">
        <f>IF(LOOKUP($U24,质量日常跟踪表!$I$4:$I$744,质量日常跟踪表!W$4:W$744)="","",LOOKUP($U24,质量日常跟踪表!$I$4:$I$744,质量日常跟踪表!W$4:W$744))</f>
        <v>转运混一堆场焦粉有大颗粒</v>
      </c>
      <c r="AM24" s="84" t="str">
        <f t="shared" si="3"/>
        <v/>
      </c>
      <c r="AO24">
        <f t="shared" si="4"/>
        <v>24</v>
      </c>
      <c r="AP24">
        <f>IF($D24=AP$5,MAX(AP$6:AP23)+1,0)</f>
        <v>0</v>
      </c>
      <c r="AQ24">
        <f>IF($D24=AQ$5,MAX(AQ$6:AQ23)+1,0)</f>
        <v>0</v>
      </c>
      <c r="AR24">
        <f>IF($D24=AR$5,MAX(AR$6:AR23)+1,0)</f>
        <v>0</v>
      </c>
      <c r="AS24">
        <f>IF($D24=AS$5,MAX(AS$6:AS23)+1,0)</f>
        <v>0</v>
      </c>
      <c r="AU24">
        <f t="shared" si="5"/>
        <v>24</v>
      </c>
      <c r="AV24">
        <f>IF($X24=AV$5,MAX(AV$6:AV23)+1,0)</f>
        <v>0</v>
      </c>
      <c r="AW24">
        <f>IF($X24=AW$5,MAX(AW$6:AW23)+1,0)</f>
        <v>0</v>
      </c>
      <c r="AX24">
        <f>IF($X24=AX$5,MAX(AX$6:AX23)+1,0)</f>
        <v>0</v>
      </c>
      <c r="AY24">
        <f>IF($X24=AY$5,MAX(AY$6:AY23)+1,0)</f>
        <v>0</v>
      </c>
    </row>
    <row r="25" spans="1:51">
      <c r="A25" s="70">
        <f>IF(A24&lt;$A$2,A24+1,"")</f>
        <v>20</v>
      </c>
      <c r="B25" s="71" t="str">
        <f>IF(_5jiaofen_month_all!C22="","",_5jiaofen_month_all!C22)</f>
        <v/>
      </c>
      <c r="C25" s="70" t="str">
        <f>IF(_5jiaofen_month_all!A22="","",_5jiaofen_month_all!A22)</f>
        <v/>
      </c>
      <c r="D25" s="73" t="str">
        <f>IF(_5jiaofen_month_all!M22="","",_5jiaofen_month_all!M22)</f>
        <v/>
      </c>
      <c r="E25" s="74" t="str">
        <f>IF(_5jiaofen_month_all!C22="","",_5jiaofen_month_all!C22)</f>
        <v/>
      </c>
      <c r="F25" s="138" t="str">
        <f>IF(_5jiaofen_month_all!D22="","",_5jiaofen_month_all!D22)</f>
        <v/>
      </c>
      <c r="G25" s="138" t="str">
        <f>IF(_5jiaofen_month_all!E22="","",_5jiaofen_month_all!E22)</f>
        <v/>
      </c>
      <c r="H25" s="138" t="str">
        <f>IF(_5jiaofen_month_all!F22="","",_5jiaofen_month_all!F22)</f>
        <v/>
      </c>
      <c r="I25" s="138" t="str">
        <f>IF(_5jiaofen_month_all!G22="","",_5jiaofen_month_all!G22)</f>
        <v/>
      </c>
      <c r="J25" s="138" t="str">
        <f>IF(_5jiaofen_month_all!H22="","",_5jiaofen_month_all!H22)</f>
        <v/>
      </c>
      <c r="K25" s="138" t="str">
        <f>IF(_5jiaofen_month_all!I22="","",_5jiaofen_month_all!I22)</f>
        <v/>
      </c>
      <c r="L25" s="138" t="str">
        <f>IF(_5jiaofen_month_all!J22="","",_5jiaofen_month_all!J22)</f>
        <v/>
      </c>
      <c r="M25" s="138" t="str">
        <f>IF(_5jiaofen_month_all!K22="","",_5jiaofen_month_all!K22)</f>
        <v/>
      </c>
      <c r="N25" s="138" t="str">
        <f>IF(_5jiaofen_month_all!L22="","",_5jiaofen_month_all!L22)</f>
        <v/>
      </c>
      <c r="O25" s="144" t="str">
        <f t="shared" si="0"/>
        <v/>
      </c>
      <c r="P25" s="75" t="str">
        <f>IF(SUM(H25:L25)=0,"",IF((SUM(H25:L25)/100)&gt;=$P$5,"√","×"))</f>
        <v/>
      </c>
      <c r="Q25" s="75" t="str">
        <f>IF(SUM(F25)=0,"",IF((SUM(F25)/100)&lt;$Q$5,"√","×"))</f>
        <v/>
      </c>
      <c r="R25" s="149">
        <f>IF(LOOKUP($A25,质量日常跟踪表!$H$4:$H$744,质量日常跟踪表!W$4:W$744)="","",LOOKUP($A25,质量日常跟踪表!$H$4:$H$744,质量日常跟踪表!W$4:W$744))</f>
        <v>0</v>
      </c>
      <c r="S25" s="84" t="str">
        <f t="shared" si="1"/>
        <v/>
      </c>
      <c r="U25" s="70">
        <f>IF(U24&lt;$U$2,U24+1,"")</f>
        <v>20</v>
      </c>
      <c r="V25" s="71" t="str">
        <f>IF(_6jiaofen_month_all!C22="","",_6jiaofen_month_all!C22)</f>
        <v/>
      </c>
      <c r="W25" s="70" t="str">
        <f>IF(_6jiaofen_month_all!A22="","",_6jiaofen_month_all!A22)</f>
        <v/>
      </c>
      <c r="X25" s="73" t="str">
        <f>IF(_6jiaofen_month_all!M22="","",_6jiaofen_month_all!M22)</f>
        <v/>
      </c>
      <c r="Y25" s="85" t="str">
        <f>IF(_6jiaofen_month_all!C22="","",_6jiaofen_month_all!C22)</f>
        <v/>
      </c>
      <c r="Z25" s="75" t="str">
        <f>IF(_6jiaofen_month_all!D22="","",_6jiaofen_month_all!D22)</f>
        <v/>
      </c>
      <c r="AA25" s="75" t="str">
        <f>IF(_6jiaofen_month_all!E22="","",_6jiaofen_month_all!E22)</f>
        <v/>
      </c>
      <c r="AB25" s="75" t="str">
        <f>IF(_6jiaofen_month_all!F22="","",_6jiaofen_month_all!F22)</f>
        <v/>
      </c>
      <c r="AC25" s="75" t="str">
        <f>IF(_6jiaofen_month_all!G22="","",_6jiaofen_month_all!G22)</f>
        <v/>
      </c>
      <c r="AD25" s="75" t="str">
        <f>IF(_6jiaofen_month_all!H22="","",_6jiaofen_month_all!H22)</f>
        <v/>
      </c>
      <c r="AE25" s="75" t="str">
        <f>IF(_6jiaofen_month_all!I22="","",_6jiaofen_month_all!I22)</f>
        <v/>
      </c>
      <c r="AF25" s="75" t="str">
        <f>IF(_6jiaofen_month_all!J22="","",_6jiaofen_month_all!J22)</f>
        <v/>
      </c>
      <c r="AG25" s="75" t="str">
        <f>IF(_6jiaofen_month_all!K22="","",_6jiaofen_month_all!K22)</f>
        <v/>
      </c>
      <c r="AH25" s="75" t="str">
        <f>IF(_6jiaofen_month_all!L22="","",_6jiaofen_month_all!L22)</f>
        <v/>
      </c>
      <c r="AI25" s="144" t="str">
        <f t="shared" si="2"/>
        <v/>
      </c>
      <c r="AJ25" s="75" t="str">
        <f>IF(SUM(AB25:AF25)=0,"",IF((SUM(AB25:AF25)/100)&gt;=$AJ$5,"√","×"))</f>
        <v/>
      </c>
      <c r="AK25" s="75" t="str">
        <f>IF(Z25="","",IF(Z25/100&lt;$AK$5,"√","×"))</f>
        <v/>
      </c>
      <c r="AL25" s="83">
        <f>IF(LOOKUP($U25,质量日常跟踪表!$I$4:$I$744,质量日常跟踪表!W$4:W$744)="","",LOOKUP($U25,质量日常跟踪表!$I$4:$I$744,质量日常跟踪表!W$4:W$744))</f>
        <v>0</v>
      </c>
      <c r="AM25" s="84" t="str">
        <f t="shared" si="3"/>
        <v/>
      </c>
      <c r="AO25">
        <f t="shared" si="4"/>
        <v>25</v>
      </c>
      <c r="AP25">
        <f>IF($D25=AP$5,MAX(AP$6:AP24)+1,0)</f>
        <v>0</v>
      </c>
      <c r="AQ25">
        <f>IF($D25=AQ$5,MAX(AQ$6:AQ24)+1,0)</f>
        <v>0</v>
      </c>
      <c r="AR25">
        <f>IF($D25=AR$5,MAX(AR$6:AR24)+1,0)</f>
        <v>0</v>
      </c>
      <c r="AS25">
        <f>IF($D25=AS$5,MAX(AS$6:AS24)+1,0)</f>
        <v>0</v>
      </c>
      <c r="AU25">
        <f t="shared" si="5"/>
        <v>25</v>
      </c>
      <c r="AV25">
        <f>IF($X25=AV$5,MAX(AV$6:AV24)+1,0)</f>
        <v>0</v>
      </c>
      <c r="AW25">
        <f>IF($X25=AW$5,MAX(AW$6:AW24)+1,0)</f>
        <v>0</v>
      </c>
      <c r="AX25">
        <f>IF($X25=AX$5,MAX(AX$6:AX24)+1,0)</f>
        <v>0</v>
      </c>
      <c r="AY25">
        <f>IF($X25=AY$5,MAX(AY$6:AY24)+1,0)</f>
        <v>0</v>
      </c>
    </row>
    <row r="26" spans="1:51">
      <c r="A26" s="70">
        <f>IF(A25&lt;$A$2,A25+1,"")</f>
        <v>21</v>
      </c>
      <c r="B26" s="71" t="str">
        <f>IF(_5jiaofen_month_all!C23="","",_5jiaofen_month_all!C23)</f>
        <v/>
      </c>
      <c r="C26" s="70" t="str">
        <f>IF(_5jiaofen_month_all!A23="","",_5jiaofen_month_all!A23)</f>
        <v/>
      </c>
      <c r="D26" s="73" t="str">
        <f>IF(_5jiaofen_month_all!M23="","",_5jiaofen_month_all!M23)</f>
        <v/>
      </c>
      <c r="E26" s="74" t="str">
        <f>IF(_5jiaofen_month_all!C23="","",_5jiaofen_month_all!C23)</f>
        <v/>
      </c>
      <c r="F26" s="138" t="str">
        <f>IF(_5jiaofen_month_all!D23="","",_5jiaofen_month_all!D23)</f>
        <v/>
      </c>
      <c r="G26" s="138" t="str">
        <f>IF(_5jiaofen_month_all!E23="","",_5jiaofen_month_all!E23)</f>
        <v/>
      </c>
      <c r="H26" s="138" t="str">
        <f>IF(_5jiaofen_month_all!F23="","",_5jiaofen_month_all!F23)</f>
        <v/>
      </c>
      <c r="I26" s="138" t="str">
        <f>IF(_5jiaofen_month_all!G23="","",_5jiaofen_month_all!G23)</f>
        <v/>
      </c>
      <c r="J26" s="138" t="str">
        <f>IF(_5jiaofen_month_all!H23="","",_5jiaofen_month_all!H23)</f>
        <v/>
      </c>
      <c r="K26" s="138" t="str">
        <f>IF(_5jiaofen_month_all!I23="","",_5jiaofen_month_all!I23)</f>
        <v/>
      </c>
      <c r="L26" s="138" t="str">
        <f>IF(_5jiaofen_month_all!J23="","",_5jiaofen_month_all!J23)</f>
        <v/>
      </c>
      <c r="M26" s="138" t="str">
        <f>IF(_5jiaofen_month_all!K23="","",_5jiaofen_month_all!K23)</f>
        <v/>
      </c>
      <c r="N26" s="138" t="str">
        <f>IF(_5jiaofen_month_all!L23="","",_5jiaofen_month_all!L23)</f>
        <v/>
      </c>
      <c r="O26" s="144" t="str">
        <f t="shared" si="0"/>
        <v/>
      </c>
      <c r="P26" s="75" t="str">
        <f>IF(SUM(H26:L26)=0,"",IF((SUM(H26:L26)/100)&gt;=$P$5,"√","×"))</f>
        <v/>
      </c>
      <c r="Q26" s="75" t="str">
        <f>IF(SUM(F26)=0,"",IF((SUM(F26)/100)&lt;$Q$5,"√","×"))</f>
        <v/>
      </c>
      <c r="R26" s="149">
        <f>IF(LOOKUP($A26,质量日常跟踪表!$H$4:$H$744,质量日常跟踪表!W$4:W$744)="","",LOOKUP($A26,质量日常跟踪表!$H$4:$H$744,质量日常跟踪表!W$4:W$744))</f>
        <v>0</v>
      </c>
      <c r="S26" s="84" t="str">
        <f t="shared" si="1"/>
        <v/>
      </c>
      <c r="U26" s="70">
        <f>IF(U25&lt;$U$2,U25+1,"")</f>
        <v>21</v>
      </c>
      <c r="V26" s="71" t="str">
        <f>IF(_6jiaofen_month_all!C23="","",_6jiaofen_month_all!C23)</f>
        <v/>
      </c>
      <c r="W26" s="70" t="str">
        <f>IF(_6jiaofen_month_all!A23="","",_6jiaofen_month_all!A23)</f>
        <v/>
      </c>
      <c r="X26" s="73" t="str">
        <f>IF(_6jiaofen_month_all!M23="","",_6jiaofen_month_all!M23)</f>
        <v/>
      </c>
      <c r="Y26" s="85" t="str">
        <f>IF(_6jiaofen_month_all!C23="","",_6jiaofen_month_all!C23)</f>
        <v/>
      </c>
      <c r="Z26" s="75" t="str">
        <f>IF(_6jiaofen_month_all!D23="","",_6jiaofen_month_all!D23)</f>
        <v/>
      </c>
      <c r="AA26" s="75" t="str">
        <f>IF(_6jiaofen_month_all!E23="","",_6jiaofen_month_all!E23)</f>
        <v/>
      </c>
      <c r="AB26" s="75" t="str">
        <f>IF(_6jiaofen_month_all!F23="","",_6jiaofen_month_all!F23)</f>
        <v/>
      </c>
      <c r="AC26" s="75" t="str">
        <f>IF(_6jiaofen_month_all!G23="","",_6jiaofen_month_all!G23)</f>
        <v/>
      </c>
      <c r="AD26" s="75" t="str">
        <f>IF(_6jiaofen_month_all!H23="","",_6jiaofen_month_all!H23)</f>
        <v/>
      </c>
      <c r="AE26" s="75" t="str">
        <f>IF(_6jiaofen_month_all!I23="","",_6jiaofen_month_all!I23)</f>
        <v/>
      </c>
      <c r="AF26" s="75" t="str">
        <f>IF(_6jiaofen_month_all!J23="","",_6jiaofen_month_all!J23)</f>
        <v/>
      </c>
      <c r="AG26" s="75" t="str">
        <f>IF(_6jiaofen_month_all!K23="","",_6jiaofen_month_all!K23)</f>
        <v/>
      </c>
      <c r="AH26" s="75" t="str">
        <f>IF(_6jiaofen_month_all!L23="","",_6jiaofen_month_all!L23)</f>
        <v/>
      </c>
      <c r="AI26" s="144" t="str">
        <f t="shared" si="2"/>
        <v/>
      </c>
      <c r="AJ26" s="75" t="str">
        <f>IF(SUM(AB26:AF26)=0,"",IF((SUM(AB26:AF26)/100)&gt;=$AJ$5,"√","×"))</f>
        <v/>
      </c>
      <c r="AK26" s="75" t="str">
        <f>IF(Z26="","",IF(Z26/100&lt;$AK$5,"√","×"))</f>
        <v/>
      </c>
      <c r="AL26" s="83" t="str">
        <f>IF(LOOKUP($U26,质量日常跟踪表!$I$4:$I$744,质量日常跟踪表!W$4:W$744)="","",LOOKUP($U26,质量日常跟踪表!$I$4:$I$744,质量日常跟踪表!W$4:W$744))</f>
        <v>来料干</v>
      </c>
      <c r="AM26" s="84" t="str">
        <f t="shared" si="3"/>
        <v/>
      </c>
      <c r="AO26">
        <f t="shared" si="4"/>
        <v>26</v>
      </c>
      <c r="AP26">
        <f>IF($D26=AP$5,MAX(AP$6:AP25)+1,0)</f>
        <v>0</v>
      </c>
      <c r="AQ26">
        <f>IF($D26=AQ$5,MAX(AQ$6:AQ25)+1,0)</f>
        <v>0</v>
      </c>
      <c r="AR26">
        <f>IF($D26=AR$5,MAX(AR$6:AR25)+1,0)</f>
        <v>0</v>
      </c>
      <c r="AS26">
        <f>IF($D26=AS$5,MAX(AS$6:AS25)+1,0)</f>
        <v>0</v>
      </c>
      <c r="AU26">
        <f t="shared" si="5"/>
        <v>26</v>
      </c>
      <c r="AV26">
        <f>IF($X26=AV$5,MAX(AV$6:AV25)+1,0)</f>
        <v>0</v>
      </c>
      <c r="AW26">
        <f>IF($X26=AW$5,MAX(AW$6:AW25)+1,0)</f>
        <v>0</v>
      </c>
      <c r="AX26">
        <f>IF($X26=AX$5,MAX(AX$6:AX25)+1,0)</f>
        <v>0</v>
      </c>
      <c r="AY26">
        <f>IF($X26=AY$5,MAX(AY$6:AY25)+1,0)</f>
        <v>0</v>
      </c>
    </row>
    <row r="27" spans="1:51">
      <c r="A27" s="70">
        <f>IF(A26&lt;$A$2,A26+1,"")</f>
        <v>22</v>
      </c>
      <c r="B27" s="71" t="str">
        <f>IF(_5jiaofen_month_all!C24="","",_5jiaofen_month_all!C24)</f>
        <v/>
      </c>
      <c r="C27" s="70" t="str">
        <f>IF(_5jiaofen_month_all!A24="","",_5jiaofen_month_all!A24)</f>
        <v/>
      </c>
      <c r="D27" s="73" t="str">
        <f>IF(_5jiaofen_month_all!M24="","",_5jiaofen_month_all!M24)</f>
        <v/>
      </c>
      <c r="E27" s="74" t="str">
        <f>IF(_5jiaofen_month_all!C24="","",_5jiaofen_month_all!C24)</f>
        <v/>
      </c>
      <c r="F27" s="138" t="str">
        <f>IF(_5jiaofen_month_all!D24="","",_5jiaofen_month_all!D24)</f>
        <v/>
      </c>
      <c r="G27" s="138" t="str">
        <f>IF(_5jiaofen_month_all!E24="","",_5jiaofen_month_all!E24)</f>
        <v/>
      </c>
      <c r="H27" s="138" t="str">
        <f>IF(_5jiaofen_month_all!F24="","",_5jiaofen_month_all!F24)</f>
        <v/>
      </c>
      <c r="I27" s="138" t="str">
        <f>IF(_5jiaofen_month_all!G24="","",_5jiaofen_month_all!G24)</f>
        <v/>
      </c>
      <c r="J27" s="138" t="str">
        <f>IF(_5jiaofen_month_all!H24="","",_5jiaofen_month_all!H24)</f>
        <v/>
      </c>
      <c r="K27" s="138" t="str">
        <f>IF(_5jiaofen_month_all!I24="","",_5jiaofen_month_all!I24)</f>
        <v/>
      </c>
      <c r="L27" s="138" t="str">
        <f>IF(_5jiaofen_month_all!J24="","",_5jiaofen_month_all!J24)</f>
        <v/>
      </c>
      <c r="M27" s="138" t="str">
        <f>IF(_5jiaofen_month_all!K24="","",_5jiaofen_month_all!K24)</f>
        <v/>
      </c>
      <c r="N27" s="138" t="str">
        <f>IF(_5jiaofen_month_all!L24="","",_5jiaofen_month_all!L24)</f>
        <v/>
      </c>
      <c r="O27" s="144" t="str">
        <f t="shared" si="0"/>
        <v/>
      </c>
      <c r="P27" s="75" t="str">
        <f>IF(SUM(H27:L27)=0,"",IF((SUM(H27:L27)/100)&gt;=$P$5,"√","×"))</f>
        <v/>
      </c>
      <c r="Q27" s="75" t="str">
        <f>IF(SUM(F27)=0,"",IF((SUM(F27)/100)&lt;$Q$5,"√","×"))</f>
        <v/>
      </c>
      <c r="R27" s="149">
        <f>IF(LOOKUP($A27,质量日常跟踪表!$H$4:$H$744,质量日常跟踪表!W$4:W$744)="","",LOOKUP($A27,质量日常跟踪表!$H$4:$H$744,质量日常跟踪表!W$4:W$744))</f>
        <v>0</v>
      </c>
      <c r="S27" s="84" t="str">
        <f t="shared" si="1"/>
        <v/>
      </c>
      <c r="U27" s="70">
        <f>IF(U26&lt;$U$2,U26+1,"")</f>
        <v>22</v>
      </c>
      <c r="V27" s="71" t="str">
        <f>IF(_6jiaofen_month_all!C24="","",_6jiaofen_month_all!C24)</f>
        <v/>
      </c>
      <c r="W27" s="70" t="str">
        <f>IF(_6jiaofen_month_all!A24="","",_6jiaofen_month_all!A24)</f>
        <v/>
      </c>
      <c r="X27" s="73" t="str">
        <f>IF(_6jiaofen_month_all!M24="","",_6jiaofen_month_all!M24)</f>
        <v/>
      </c>
      <c r="Y27" s="85" t="str">
        <f>IF(_6jiaofen_month_all!C24="","",_6jiaofen_month_all!C24)</f>
        <v/>
      </c>
      <c r="Z27" s="75" t="str">
        <f>IF(_6jiaofen_month_all!D24="","",_6jiaofen_month_all!D24)</f>
        <v/>
      </c>
      <c r="AA27" s="75" t="str">
        <f>IF(_6jiaofen_month_all!E24="","",_6jiaofen_month_all!E24)</f>
        <v/>
      </c>
      <c r="AB27" s="75" t="str">
        <f>IF(_6jiaofen_month_all!F24="","",_6jiaofen_month_all!F24)</f>
        <v/>
      </c>
      <c r="AC27" s="75" t="str">
        <f>IF(_6jiaofen_month_all!G24="","",_6jiaofen_month_all!G24)</f>
        <v/>
      </c>
      <c r="AD27" s="75" t="str">
        <f>IF(_6jiaofen_month_all!H24="","",_6jiaofen_month_all!H24)</f>
        <v/>
      </c>
      <c r="AE27" s="75" t="str">
        <f>IF(_6jiaofen_month_all!I24="","",_6jiaofen_month_all!I24)</f>
        <v/>
      </c>
      <c r="AF27" s="75" t="str">
        <f>IF(_6jiaofen_month_all!J24="","",_6jiaofen_month_all!J24)</f>
        <v/>
      </c>
      <c r="AG27" s="75" t="str">
        <f>IF(_6jiaofen_month_all!K24="","",_6jiaofen_month_all!K24)</f>
        <v/>
      </c>
      <c r="AH27" s="75" t="str">
        <f>IF(_6jiaofen_month_all!L24="","",_6jiaofen_month_all!L24)</f>
        <v/>
      </c>
      <c r="AI27" s="144" t="str">
        <f t="shared" si="2"/>
        <v/>
      </c>
      <c r="AJ27" s="75" t="str">
        <f>IF(SUM(AB27:AF27)=0,"",IF((SUM(AB27:AF27)/100)&gt;=$AJ$5,"√","×"))</f>
        <v/>
      </c>
      <c r="AK27" s="75" t="str">
        <f>IF(Z27="","",IF(Z27/100&lt;$AK$5,"√","×"))</f>
        <v/>
      </c>
      <c r="AL27" s="83" t="str">
        <f>IF(LOOKUP($U27,质量日常跟踪表!$I$4:$I$744,质量日常跟踪表!W$4:W$744)="","",LOOKUP($U27,质量日常跟踪表!$I$4:$I$744,质量日常跟踪表!W$4:W$744))</f>
        <v>来料干</v>
      </c>
      <c r="AM27" s="84" t="str">
        <f t="shared" si="3"/>
        <v/>
      </c>
      <c r="AO27">
        <f t="shared" si="4"/>
        <v>27</v>
      </c>
      <c r="AP27">
        <f>IF($D27=AP$5,MAX(AP$6:AP26)+1,0)</f>
        <v>0</v>
      </c>
      <c r="AQ27">
        <f>IF($D27=AQ$5,MAX(AQ$6:AQ26)+1,0)</f>
        <v>0</v>
      </c>
      <c r="AR27">
        <f>IF($D27=AR$5,MAX(AR$6:AR26)+1,0)</f>
        <v>0</v>
      </c>
      <c r="AS27">
        <f>IF($D27=AS$5,MAX(AS$6:AS26)+1,0)</f>
        <v>0</v>
      </c>
      <c r="AU27">
        <f t="shared" si="5"/>
        <v>27</v>
      </c>
      <c r="AV27">
        <f>IF($X27=AV$5,MAX(AV$6:AV26)+1,0)</f>
        <v>0</v>
      </c>
      <c r="AW27">
        <f>IF($X27=AW$5,MAX(AW$6:AW26)+1,0)</f>
        <v>0</v>
      </c>
      <c r="AX27">
        <f>IF($X27=AX$5,MAX(AX$6:AX26)+1,0)</f>
        <v>0</v>
      </c>
      <c r="AY27">
        <f>IF($X27=AY$5,MAX(AY$6:AY26)+1,0)</f>
        <v>0</v>
      </c>
    </row>
    <row r="28" spans="1:51">
      <c r="A28" s="70">
        <f>IF(A27&lt;$A$2,A27+1,"")</f>
        <v>23</v>
      </c>
      <c r="B28" s="71" t="str">
        <f>IF(_5jiaofen_month_all!C25="","",_5jiaofen_month_all!C25)</f>
        <v/>
      </c>
      <c r="C28" s="70" t="str">
        <f>IF(_5jiaofen_month_all!A25="","",_5jiaofen_month_all!A25)</f>
        <v/>
      </c>
      <c r="D28" s="73" t="str">
        <f>IF(_5jiaofen_month_all!M25="","",_5jiaofen_month_all!M25)</f>
        <v/>
      </c>
      <c r="E28" s="74" t="str">
        <f>IF(_5jiaofen_month_all!C25="","",_5jiaofen_month_all!C25)</f>
        <v/>
      </c>
      <c r="F28" s="138" t="str">
        <f>IF(_5jiaofen_month_all!D25="","",_5jiaofen_month_all!D25)</f>
        <v/>
      </c>
      <c r="G28" s="138" t="str">
        <f>IF(_5jiaofen_month_all!E25="","",_5jiaofen_month_all!E25)</f>
        <v/>
      </c>
      <c r="H28" s="138" t="str">
        <f>IF(_5jiaofen_month_all!F25="","",_5jiaofen_month_all!F25)</f>
        <v/>
      </c>
      <c r="I28" s="138" t="str">
        <f>IF(_5jiaofen_month_all!G25="","",_5jiaofen_month_all!G25)</f>
        <v/>
      </c>
      <c r="J28" s="138" t="str">
        <f>IF(_5jiaofen_month_all!H25="","",_5jiaofen_month_all!H25)</f>
        <v/>
      </c>
      <c r="K28" s="138" t="str">
        <f>IF(_5jiaofen_month_all!I25="","",_5jiaofen_month_all!I25)</f>
        <v/>
      </c>
      <c r="L28" s="138" t="str">
        <f>IF(_5jiaofen_month_all!J25="","",_5jiaofen_month_all!J25)</f>
        <v/>
      </c>
      <c r="M28" s="138" t="str">
        <f>IF(_5jiaofen_month_all!K25="","",_5jiaofen_month_all!K25)</f>
        <v/>
      </c>
      <c r="N28" s="138" t="str">
        <f>IF(_5jiaofen_month_all!L25="","",_5jiaofen_month_all!L25)</f>
        <v/>
      </c>
      <c r="O28" s="144" t="str">
        <f t="shared" si="0"/>
        <v/>
      </c>
      <c r="P28" s="75" t="str">
        <f>IF(SUM(H28:L28)=0,"",IF((SUM(H28:L28)/100)&gt;=$P$5,"√","×"))</f>
        <v/>
      </c>
      <c r="Q28" s="75" t="str">
        <f>IF(SUM(F28)=0,"",IF((SUM(F28)/100)&lt;$Q$5,"√","×"))</f>
        <v/>
      </c>
      <c r="R28" s="149">
        <f>IF(LOOKUP($A28,质量日常跟踪表!$H$4:$H$744,质量日常跟踪表!W$4:W$744)="","",LOOKUP($A28,质量日常跟踪表!$H$4:$H$744,质量日常跟踪表!W$4:W$744))</f>
        <v>0</v>
      </c>
      <c r="S28" s="84" t="str">
        <f t="shared" si="1"/>
        <v/>
      </c>
      <c r="U28" s="70">
        <f>IF(U27&lt;$U$2,U27+1,"")</f>
        <v>23</v>
      </c>
      <c r="V28" s="71" t="str">
        <f>IF(_6jiaofen_month_all!C25="","",_6jiaofen_month_all!C25)</f>
        <v/>
      </c>
      <c r="W28" s="70" t="str">
        <f>IF(_6jiaofen_month_all!A25="","",_6jiaofen_month_all!A25)</f>
        <v/>
      </c>
      <c r="X28" s="73" t="str">
        <f>IF(_6jiaofen_month_all!M25="","",_6jiaofen_month_all!M25)</f>
        <v/>
      </c>
      <c r="Y28" s="85" t="str">
        <f>IF(_6jiaofen_month_all!C25="","",_6jiaofen_month_all!C25)</f>
        <v/>
      </c>
      <c r="Z28" s="75" t="str">
        <f>IF(_6jiaofen_month_all!D25="","",_6jiaofen_month_all!D25)</f>
        <v/>
      </c>
      <c r="AA28" s="75" t="str">
        <f>IF(_6jiaofen_month_all!E25="","",_6jiaofen_month_all!E25)</f>
        <v/>
      </c>
      <c r="AB28" s="75" t="str">
        <f>IF(_6jiaofen_month_all!F25="","",_6jiaofen_month_all!F25)</f>
        <v/>
      </c>
      <c r="AC28" s="75" t="str">
        <f>IF(_6jiaofen_month_all!G25="","",_6jiaofen_month_all!G25)</f>
        <v/>
      </c>
      <c r="AD28" s="75" t="str">
        <f>IF(_6jiaofen_month_all!H25="","",_6jiaofen_month_all!H25)</f>
        <v/>
      </c>
      <c r="AE28" s="75" t="str">
        <f>IF(_6jiaofen_month_all!I25="","",_6jiaofen_month_all!I25)</f>
        <v/>
      </c>
      <c r="AF28" s="75" t="str">
        <f>IF(_6jiaofen_month_all!J25="","",_6jiaofen_month_all!J25)</f>
        <v/>
      </c>
      <c r="AG28" s="75" t="str">
        <f>IF(_6jiaofen_month_all!K25="","",_6jiaofen_month_all!K25)</f>
        <v/>
      </c>
      <c r="AH28" s="75" t="str">
        <f>IF(_6jiaofen_month_all!L25="","",_6jiaofen_month_all!L25)</f>
        <v/>
      </c>
      <c r="AI28" s="144" t="str">
        <f t="shared" si="2"/>
        <v/>
      </c>
      <c r="AJ28" s="75" t="str">
        <f>IF(SUM(AB28:AF28)=0,"",IF((SUM(AB28:AF28)/100)&gt;=$AJ$5,"√","×"))</f>
        <v/>
      </c>
      <c r="AK28" s="75" t="str">
        <f>IF(Z28="","",IF(Z28/100&lt;$AK$5,"√","×"))</f>
        <v/>
      </c>
      <c r="AL28" s="83">
        <f>IF(LOOKUP($U28,质量日常跟踪表!$I$4:$I$744,质量日常跟踪表!W$4:W$744)="","",LOOKUP($U28,质量日常跟踪表!$I$4:$I$744,质量日常跟踪表!W$4:W$744))</f>
        <v>0</v>
      </c>
      <c r="AM28" s="84" t="str">
        <f t="shared" si="3"/>
        <v/>
      </c>
      <c r="AO28">
        <f t="shared" si="4"/>
        <v>28</v>
      </c>
      <c r="AP28">
        <f>IF($D28=AP$5,MAX(AP$6:AP27)+1,0)</f>
        <v>0</v>
      </c>
      <c r="AQ28">
        <f>IF($D28=AQ$5,MAX(AQ$6:AQ27)+1,0)</f>
        <v>0</v>
      </c>
      <c r="AR28">
        <f>IF($D28=AR$5,MAX(AR$6:AR27)+1,0)</f>
        <v>0</v>
      </c>
      <c r="AS28">
        <f>IF($D28=AS$5,MAX(AS$6:AS27)+1,0)</f>
        <v>0</v>
      </c>
      <c r="AU28">
        <f t="shared" si="5"/>
        <v>28</v>
      </c>
      <c r="AV28">
        <f>IF($X28=AV$5,MAX(AV$6:AV27)+1,0)</f>
        <v>0</v>
      </c>
      <c r="AW28">
        <f>IF($X28=AW$5,MAX(AW$6:AW27)+1,0)</f>
        <v>0</v>
      </c>
      <c r="AX28">
        <f>IF($X28=AX$5,MAX(AX$6:AX27)+1,0)</f>
        <v>0</v>
      </c>
      <c r="AY28">
        <f>IF($X28=AY$5,MAX(AY$6:AY27)+1,0)</f>
        <v>0</v>
      </c>
    </row>
    <row r="29" spans="1:51">
      <c r="A29" s="70">
        <f>IF(A28&lt;$A$2,A28+1,"")</f>
        <v>24</v>
      </c>
      <c r="B29" s="71" t="str">
        <f>IF(_5jiaofen_month_all!C26="","",_5jiaofen_month_all!C26)</f>
        <v/>
      </c>
      <c r="C29" s="70" t="str">
        <f>IF(_5jiaofen_month_all!A26="","",_5jiaofen_month_all!A26)</f>
        <v/>
      </c>
      <c r="D29" s="73" t="str">
        <f>IF(_5jiaofen_month_all!M26="","",_5jiaofen_month_all!M26)</f>
        <v/>
      </c>
      <c r="E29" s="74" t="str">
        <f>IF(_5jiaofen_month_all!C26="","",_5jiaofen_month_all!C26)</f>
        <v/>
      </c>
      <c r="F29" s="138" t="str">
        <f>IF(_5jiaofen_month_all!D26="","",_5jiaofen_month_all!D26)</f>
        <v/>
      </c>
      <c r="G29" s="138" t="str">
        <f>IF(_5jiaofen_month_all!E26="","",_5jiaofen_month_all!E26)</f>
        <v/>
      </c>
      <c r="H29" s="138" t="str">
        <f>IF(_5jiaofen_month_all!F26="","",_5jiaofen_month_all!F26)</f>
        <v/>
      </c>
      <c r="I29" s="138" t="str">
        <f>IF(_5jiaofen_month_all!G26="","",_5jiaofen_month_all!G26)</f>
        <v/>
      </c>
      <c r="J29" s="138" t="str">
        <f>IF(_5jiaofen_month_all!H26="","",_5jiaofen_month_all!H26)</f>
        <v/>
      </c>
      <c r="K29" s="138" t="str">
        <f>IF(_5jiaofen_month_all!I26="","",_5jiaofen_month_all!I26)</f>
        <v/>
      </c>
      <c r="L29" s="138" t="str">
        <f>IF(_5jiaofen_month_all!J26="","",_5jiaofen_month_all!J26)</f>
        <v/>
      </c>
      <c r="M29" s="138" t="str">
        <f>IF(_5jiaofen_month_all!K26="","",_5jiaofen_month_all!K26)</f>
        <v/>
      </c>
      <c r="N29" s="138" t="str">
        <f>IF(_5jiaofen_month_all!L26="","",_5jiaofen_month_all!L26)</f>
        <v/>
      </c>
      <c r="O29" s="144" t="str">
        <f t="shared" si="0"/>
        <v/>
      </c>
      <c r="P29" s="75" t="str">
        <f>IF(SUM(H29:L29)=0,"",IF((SUM(H29:L29)/100)&gt;=$P$5,"√","×"))</f>
        <v/>
      </c>
      <c r="Q29" s="75" t="str">
        <f>IF(SUM(F29)=0,"",IF((SUM(F29)/100)&lt;$Q$5,"√","×"))</f>
        <v/>
      </c>
      <c r="R29" s="149">
        <f>IF(LOOKUP($A29,质量日常跟踪表!$H$4:$H$744,质量日常跟踪表!W$4:W$744)="","",LOOKUP($A29,质量日常跟踪表!$H$4:$H$744,质量日常跟踪表!W$4:W$744))</f>
        <v>0</v>
      </c>
      <c r="S29" s="84" t="str">
        <f t="shared" si="1"/>
        <v/>
      </c>
      <c r="U29" s="70">
        <f>IF(U28&lt;$U$2,U28+1,"")</f>
        <v>24</v>
      </c>
      <c r="V29" s="71" t="str">
        <f>IF(_6jiaofen_month_all!C26="","",_6jiaofen_month_all!C26)</f>
        <v/>
      </c>
      <c r="W29" s="70" t="str">
        <f>IF(_6jiaofen_month_all!A26="","",_6jiaofen_month_all!A26)</f>
        <v/>
      </c>
      <c r="X29" s="73" t="str">
        <f>IF(_6jiaofen_month_all!M26="","",_6jiaofen_month_all!M26)</f>
        <v/>
      </c>
      <c r="Y29" s="85" t="str">
        <f>IF(_6jiaofen_month_all!C26="","",_6jiaofen_month_all!C26)</f>
        <v/>
      </c>
      <c r="Z29" s="75" t="str">
        <f>IF(_6jiaofen_month_all!D26="","",_6jiaofen_month_all!D26)</f>
        <v/>
      </c>
      <c r="AA29" s="75" t="str">
        <f>IF(_6jiaofen_month_all!E26="","",_6jiaofen_month_all!E26)</f>
        <v/>
      </c>
      <c r="AB29" s="75" t="str">
        <f>IF(_6jiaofen_month_all!F26="","",_6jiaofen_month_all!F26)</f>
        <v/>
      </c>
      <c r="AC29" s="75" t="str">
        <f>IF(_6jiaofen_month_all!G26="","",_6jiaofen_month_all!G26)</f>
        <v/>
      </c>
      <c r="AD29" s="75" t="str">
        <f>IF(_6jiaofen_month_all!H26="","",_6jiaofen_month_all!H26)</f>
        <v/>
      </c>
      <c r="AE29" s="75" t="str">
        <f>IF(_6jiaofen_month_all!I26="","",_6jiaofen_month_all!I26)</f>
        <v/>
      </c>
      <c r="AF29" s="75" t="str">
        <f>IF(_6jiaofen_month_all!J26="","",_6jiaofen_month_all!J26)</f>
        <v/>
      </c>
      <c r="AG29" s="75" t="str">
        <f>IF(_6jiaofen_month_all!K26="","",_6jiaofen_month_all!K26)</f>
        <v/>
      </c>
      <c r="AH29" s="75" t="str">
        <f>IF(_6jiaofen_month_all!L26="","",_6jiaofen_month_all!L26)</f>
        <v/>
      </c>
      <c r="AI29" s="144" t="str">
        <f t="shared" si="2"/>
        <v/>
      </c>
      <c r="AJ29" s="75" t="str">
        <f>IF(SUM(AB29:AF29)=0,"",IF((SUM(AB29:AF29)/100)&gt;=$AJ$5,"√","×"))</f>
        <v/>
      </c>
      <c r="AK29" s="75" t="str">
        <f>IF(Z29="","",IF(Z29/100&lt;$AK$5,"√","×"))</f>
        <v/>
      </c>
      <c r="AL29" s="83">
        <f>IF(LOOKUP($U29,质量日常跟踪表!$I$4:$I$744,质量日常跟踪表!W$4:W$744)="","",LOOKUP($U29,质量日常跟踪表!$I$4:$I$744,质量日常跟踪表!W$4:W$744))</f>
        <v>0</v>
      </c>
      <c r="AM29" s="84" t="str">
        <f t="shared" si="3"/>
        <v/>
      </c>
      <c r="AO29">
        <f t="shared" si="4"/>
        <v>29</v>
      </c>
      <c r="AP29">
        <f>IF($D29=AP$5,MAX(AP$6:AP28)+1,0)</f>
        <v>0</v>
      </c>
      <c r="AQ29">
        <f>IF($D29=AQ$5,MAX(AQ$6:AQ28)+1,0)</f>
        <v>0</v>
      </c>
      <c r="AR29">
        <f>IF($D29=AR$5,MAX(AR$6:AR28)+1,0)</f>
        <v>0</v>
      </c>
      <c r="AS29">
        <f>IF($D29=AS$5,MAX(AS$6:AS28)+1,0)</f>
        <v>0</v>
      </c>
      <c r="AU29">
        <f t="shared" si="5"/>
        <v>29</v>
      </c>
      <c r="AV29">
        <f>IF($X29=AV$5,MAX(AV$6:AV28)+1,0)</f>
        <v>0</v>
      </c>
      <c r="AW29">
        <f>IF($X29=AW$5,MAX(AW$6:AW28)+1,0)</f>
        <v>0</v>
      </c>
      <c r="AX29">
        <f>IF($X29=AX$5,MAX(AX$6:AX28)+1,0)</f>
        <v>0</v>
      </c>
      <c r="AY29">
        <f>IF($X29=AY$5,MAX(AY$6:AY28)+1,0)</f>
        <v>0</v>
      </c>
    </row>
    <row r="30" spans="1:51">
      <c r="A30" s="70">
        <f>IF(A29&lt;$A$2,A29+1,"")</f>
        <v>25</v>
      </c>
      <c r="B30" s="71" t="str">
        <f>IF(_5jiaofen_month_all!C27="","",_5jiaofen_month_all!C27)</f>
        <v/>
      </c>
      <c r="C30" s="70" t="str">
        <f>IF(_5jiaofen_month_all!A27="","",_5jiaofen_month_all!A27)</f>
        <v/>
      </c>
      <c r="D30" s="73" t="str">
        <f>IF(_5jiaofen_month_all!M27="","",_5jiaofen_month_all!M27)</f>
        <v/>
      </c>
      <c r="E30" s="74" t="str">
        <f>IF(_5jiaofen_month_all!C27="","",_5jiaofen_month_all!C27)</f>
        <v/>
      </c>
      <c r="F30" s="138" t="str">
        <f>IF(_5jiaofen_month_all!D27="","",_5jiaofen_month_all!D27)</f>
        <v/>
      </c>
      <c r="G30" s="138" t="str">
        <f>IF(_5jiaofen_month_all!E27="","",_5jiaofen_month_all!E27)</f>
        <v/>
      </c>
      <c r="H30" s="138" t="str">
        <f>IF(_5jiaofen_month_all!F27="","",_5jiaofen_month_all!F27)</f>
        <v/>
      </c>
      <c r="I30" s="138" t="str">
        <f>IF(_5jiaofen_month_all!G27="","",_5jiaofen_month_all!G27)</f>
        <v/>
      </c>
      <c r="J30" s="138" t="str">
        <f>IF(_5jiaofen_month_all!H27="","",_5jiaofen_month_all!H27)</f>
        <v/>
      </c>
      <c r="K30" s="138" t="str">
        <f>IF(_5jiaofen_month_all!I27="","",_5jiaofen_month_all!I27)</f>
        <v/>
      </c>
      <c r="L30" s="138" t="str">
        <f>IF(_5jiaofen_month_all!J27="","",_5jiaofen_month_all!J27)</f>
        <v/>
      </c>
      <c r="M30" s="138" t="str">
        <f>IF(_5jiaofen_month_all!K27="","",_5jiaofen_month_all!K27)</f>
        <v/>
      </c>
      <c r="N30" s="138" t="str">
        <f>IF(_5jiaofen_month_all!L27="","",_5jiaofen_month_all!L27)</f>
        <v/>
      </c>
      <c r="O30" s="144" t="str">
        <f t="shared" si="0"/>
        <v/>
      </c>
      <c r="P30" s="75" t="str">
        <f>IF(SUM(H30:L30)=0,"",IF((SUM(H30:L30)/100)&gt;=$P$5,"√","×"))</f>
        <v/>
      </c>
      <c r="Q30" s="75" t="str">
        <f>IF(SUM(F30)=0,"",IF((SUM(F30)/100)&lt;$Q$5,"√","×"))</f>
        <v/>
      </c>
      <c r="R30" s="149">
        <f>IF(LOOKUP($A30,质量日常跟踪表!$H$4:$H$744,质量日常跟踪表!W$4:W$744)="","",LOOKUP($A30,质量日常跟踪表!$H$4:$H$744,质量日常跟踪表!W$4:W$744))</f>
        <v>0</v>
      </c>
      <c r="S30" s="84" t="str">
        <f t="shared" si="1"/>
        <v/>
      </c>
      <c r="U30" s="70">
        <f>IF(U29&lt;$U$2,U29+1,"")</f>
        <v>25</v>
      </c>
      <c r="V30" s="71" t="str">
        <f>IF(_6jiaofen_month_all!C27="","",_6jiaofen_month_all!C27)</f>
        <v/>
      </c>
      <c r="W30" s="70" t="str">
        <f>IF(_6jiaofen_month_all!A27="","",_6jiaofen_month_all!A27)</f>
        <v/>
      </c>
      <c r="X30" s="73" t="str">
        <f>IF(_6jiaofen_month_all!M27="","",_6jiaofen_month_all!M27)</f>
        <v/>
      </c>
      <c r="Y30" s="85" t="str">
        <f>IF(_6jiaofen_month_all!C27="","",_6jiaofen_month_all!C27)</f>
        <v/>
      </c>
      <c r="Z30" s="75" t="str">
        <f>IF(_6jiaofen_month_all!D27="","",_6jiaofen_month_all!D27)</f>
        <v/>
      </c>
      <c r="AA30" s="75" t="str">
        <f>IF(_6jiaofen_month_all!E27="","",_6jiaofen_month_all!E27)</f>
        <v/>
      </c>
      <c r="AB30" s="75" t="str">
        <f>IF(_6jiaofen_month_all!F27="","",_6jiaofen_month_all!F27)</f>
        <v/>
      </c>
      <c r="AC30" s="75" t="str">
        <f>IF(_6jiaofen_month_all!G27="","",_6jiaofen_month_all!G27)</f>
        <v/>
      </c>
      <c r="AD30" s="75" t="str">
        <f>IF(_6jiaofen_month_all!H27="","",_6jiaofen_month_all!H27)</f>
        <v/>
      </c>
      <c r="AE30" s="75" t="str">
        <f>IF(_6jiaofen_month_all!I27="","",_6jiaofen_month_all!I27)</f>
        <v/>
      </c>
      <c r="AF30" s="75" t="str">
        <f>IF(_6jiaofen_month_all!J27="","",_6jiaofen_month_all!J27)</f>
        <v/>
      </c>
      <c r="AG30" s="75" t="str">
        <f>IF(_6jiaofen_month_all!K27="","",_6jiaofen_month_all!K27)</f>
        <v/>
      </c>
      <c r="AH30" s="75" t="str">
        <f>IF(_6jiaofen_month_all!L27="","",_6jiaofen_month_all!L27)</f>
        <v/>
      </c>
      <c r="AI30" s="144" t="str">
        <f t="shared" si="2"/>
        <v/>
      </c>
      <c r="AJ30" s="75" t="str">
        <f>IF(SUM(AB30:AF30)=0,"",IF((SUM(AB30:AF30)/100)&gt;=$AJ$5,"√","×"))</f>
        <v/>
      </c>
      <c r="AK30" s="75" t="str">
        <f>IF(Z30="","",IF(Z30/100&lt;$AK$5,"√","×"))</f>
        <v/>
      </c>
      <c r="AL30" s="83">
        <f>IF(LOOKUP($U30,质量日常跟踪表!$I$4:$I$744,质量日常跟踪表!W$4:W$744)="","",LOOKUP($U30,质量日常跟踪表!$I$4:$I$744,质量日常跟踪表!W$4:W$744))</f>
        <v>0</v>
      </c>
      <c r="AM30" s="84" t="str">
        <f t="shared" si="3"/>
        <v/>
      </c>
      <c r="AO30">
        <f t="shared" si="4"/>
        <v>30</v>
      </c>
      <c r="AP30">
        <f>IF($D30=AP$5,MAX(AP$6:AP29)+1,0)</f>
        <v>0</v>
      </c>
      <c r="AQ30">
        <f>IF($D30=AQ$5,MAX(AQ$6:AQ29)+1,0)</f>
        <v>0</v>
      </c>
      <c r="AR30">
        <f>IF($D30=AR$5,MAX(AR$6:AR29)+1,0)</f>
        <v>0</v>
      </c>
      <c r="AS30">
        <f>IF($D30=AS$5,MAX(AS$6:AS29)+1,0)</f>
        <v>0</v>
      </c>
      <c r="AU30">
        <f t="shared" si="5"/>
        <v>30</v>
      </c>
      <c r="AV30">
        <f>IF($X30=AV$5,MAX(AV$6:AV29)+1,0)</f>
        <v>0</v>
      </c>
      <c r="AW30">
        <f>IF($X30=AW$5,MAX(AW$6:AW29)+1,0)</f>
        <v>0</v>
      </c>
      <c r="AX30">
        <f>IF($X30=AX$5,MAX(AX$6:AX29)+1,0)</f>
        <v>0</v>
      </c>
      <c r="AY30">
        <f>IF($X30=AY$5,MAX(AY$6:AY29)+1,0)</f>
        <v>0</v>
      </c>
    </row>
    <row r="31" spans="1:51">
      <c r="A31" s="70">
        <f>IF(A30&lt;$A$2,A30+1,"")</f>
        <v>26</v>
      </c>
      <c r="B31" s="71" t="str">
        <f>IF(_5jiaofen_month_all!C28="","",_5jiaofen_month_all!C28)</f>
        <v/>
      </c>
      <c r="C31" s="70" t="str">
        <f>IF(_5jiaofen_month_all!A28="","",_5jiaofen_month_all!A28)</f>
        <v/>
      </c>
      <c r="D31" s="73" t="str">
        <f>IF(_5jiaofen_month_all!M28="","",_5jiaofen_month_all!M28)</f>
        <v/>
      </c>
      <c r="E31" s="74" t="str">
        <f>IF(_5jiaofen_month_all!C28="","",_5jiaofen_month_all!C28)</f>
        <v/>
      </c>
      <c r="F31" s="138" t="str">
        <f>IF(_5jiaofen_month_all!D28="","",_5jiaofen_month_all!D28)</f>
        <v/>
      </c>
      <c r="G31" s="138" t="str">
        <f>IF(_5jiaofen_month_all!E28="","",_5jiaofen_month_all!E28)</f>
        <v/>
      </c>
      <c r="H31" s="138" t="str">
        <f>IF(_5jiaofen_month_all!F28="","",_5jiaofen_month_all!F28)</f>
        <v/>
      </c>
      <c r="I31" s="138" t="str">
        <f>IF(_5jiaofen_month_all!G28="","",_5jiaofen_month_all!G28)</f>
        <v/>
      </c>
      <c r="J31" s="138" t="str">
        <f>IF(_5jiaofen_month_all!H28="","",_5jiaofen_month_all!H28)</f>
        <v/>
      </c>
      <c r="K31" s="138" t="str">
        <f>IF(_5jiaofen_month_all!I28="","",_5jiaofen_month_all!I28)</f>
        <v/>
      </c>
      <c r="L31" s="138" t="str">
        <f>IF(_5jiaofen_month_all!J28="","",_5jiaofen_month_all!J28)</f>
        <v/>
      </c>
      <c r="M31" s="138" t="str">
        <f>IF(_5jiaofen_month_all!K28="","",_5jiaofen_month_all!K28)</f>
        <v/>
      </c>
      <c r="N31" s="138" t="str">
        <f>IF(_5jiaofen_month_all!L28="","",_5jiaofen_month_all!L28)</f>
        <v/>
      </c>
      <c r="O31" s="144" t="str">
        <f t="shared" si="0"/>
        <v/>
      </c>
      <c r="P31" s="75" t="str">
        <f>IF(SUM(H31:L31)=0,"",IF((SUM(H31:L31)/100)&gt;=$P$5,"√","×"))</f>
        <v/>
      </c>
      <c r="Q31" s="75" t="str">
        <f>IF(SUM(F31)=0,"",IF((SUM(F31)/100)&lt;$Q$5,"√","×"))</f>
        <v/>
      </c>
      <c r="R31" s="149">
        <f>IF(LOOKUP($A31,质量日常跟踪表!$H$4:$H$744,质量日常跟踪表!W$4:W$744)="","",LOOKUP($A31,质量日常跟踪表!$H$4:$H$744,质量日常跟踪表!W$4:W$744))</f>
        <v>0</v>
      </c>
      <c r="S31" s="84" t="str">
        <f t="shared" si="1"/>
        <v/>
      </c>
      <c r="U31" s="70">
        <f>IF(U30&lt;$U$2,U30+1,"")</f>
        <v>26</v>
      </c>
      <c r="V31" s="71" t="str">
        <f>IF(_6jiaofen_month_all!C28="","",_6jiaofen_month_all!C28)</f>
        <v/>
      </c>
      <c r="W31" s="70" t="str">
        <f>IF(_6jiaofen_month_all!A28="","",_6jiaofen_month_all!A28)</f>
        <v/>
      </c>
      <c r="X31" s="73" t="str">
        <f>IF(_6jiaofen_month_all!M28="","",_6jiaofen_month_all!M28)</f>
        <v/>
      </c>
      <c r="Y31" s="85" t="str">
        <f>IF(_6jiaofen_month_all!C28="","",_6jiaofen_month_all!C28)</f>
        <v/>
      </c>
      <c r="Z31" s="75" t="str">
        <f>IF(_6jiaofen_month_all!D28="","",_6jiaofen_month_all!D28)</f>
        <v/>
      </c>
      <c r="AA31" s="75" t="str">
        <f>IF(_6jiaofen_month_all!E28="","",_6jiaofen_month_all!E28)</f>
        <v/>
      </c>
      <c r="AB31" s="75" t="str">
        <f>IF(_6jiaofen_month_all!F28="","",_6jiaofen_month_all!F28)</f>
        <v/>
      </c>
      <c r="AC31" s="75" t="str">
        <f>IF(_6jiaofen_month_all!G28="","",_6jiaofen_month_all!G28)</f>
        <v/>
      </c>
      <c r="AD31" s="75" t="str">
        <f>IF(_6jiaofen_month_all!H28="","",_6jiaofen_month_all!H28)</f>
        <v/>
      </c>
      <c r="AE31" s="75" t="str">
        <f>IF(_6jiaofen_month_all!I28="","",_6jiaofen_month_all!I28)</f>
        <v/>
      </c>
      <c r="AF31" s="75" t="str">
        <f>IF(_6jiaofen_month_all!J28="","",_6jiaofen_month_all!J28)</f>
        <v/>
      </c>
      <c r="AG31" s="75" t="str">
        <f>IF(_6jiaofen_month_all!K28="","",_6jiaofen_month_all!K28)</f>
        <v/>
      </c>
      <c r="AH31" s="75" t="str">
        <f>IF(_6jiaofen_month_all!L28="","",_6jiaofen_month_all!L28)</f>
        <v/>
      </c>
      <c r="AI31" s="144" t="str">
        <f t="shared" si="2"/>
        <v/>
      </c>
      <c r="AJ31" s="75" t="str">
        <f>IF(SUM(AB31:AF31)=0,"",IF((SUM(AB31:AF31)/100)&gt;=$AJ$5,"√","×"))</f>
        <v/>
      </c>
      <c r="AK31" s="75" t="str">
        <f>IF(Z31="","",IF(Z31/100&lt;$AK$5,"√","×"))</f>
        <v/>
      </c>
      <c r="AL31" s="83" t="str">
        <f>IF(LOOKUP($U31,质量日常跟踪表!$I$4:$I$744,质量日常跟踪表!W$4:W$744)="","",LOOKUP($U31,质量日常跟踪表!$I$4:$I$744,质量日常跟踪表!W$4:W$744))</f>
        <v>来料颗粒多</v>
      </c>
      <c r="AM31" s="84" t="str">
        <f t="shared" si="3"/>
        <v/>
      </c>
      <c r="AO31">
        <f t="shared" si="4"/>
        <v>31</v>
      </c>
      <c r="AP31">
        <f>IF($D31=AP$5,MAX(AP$6:AP30)+1,0)</f>
        <v>0</v>
      </c>
      <c r="AQ31">
        <f>IF($D31=AQ$5,MAX(AQ$6:AQ30)+1,0)</f>
        <v>0</v>
      </c>
      <c r="AR31">
        <f>IF($D31=AR$5,MAX(AR$6:AR30)+1,0)</f>
        <v>0</v>
      </c>
      <c r="AS31">
        <f>IF($D31=AS$5,MAX(AS$6:AS30)+1,0)</f>
        <v>0</v>
      </c>
      <c r="AU31">
        <f t="shared" si="5"/>
        <v>31</v>
      </c>
      <c r="AV31">
        <f>IF($X31=AV$5,MAX(AV$6:AV30)+1,0)</f>
        <v>0</v>
      </c>
      <c r="AW31">
        <f>IF($X31=AW$5,MAX(AW$6:AW30)+1,0)</f>
        <v>0</v>
      </c>
      <c r="AX31">
        <f>IF($X31=AX$5,MAX(AX$6:AX30)+1,0)</f>
        <v>0</v>
      </c>
      <c r="AY31">
        <f>IF($X31=AY$5,MAX(AY$6:AY30)+1,0)</f>
        <v>0</v>
      </c>
    </row>
    <row r="32" spans="1:51">
      <c r="A32" s="70" t="str">
        <f>IF(A31&lt;$A$2,A31+1,"")</f>
        <v/>
      </c>
      <c r="B32" s="71" t="str">
        <f>IF(_5jiaofen_month_all!C29="","",_5jiaofen_month_all!C29)</f>
        <v/>
      </c>
      <c r="C32" s="70" t="str">
        <f>IF(_5jiaofen_month_all!A29="","",_5jiaofen_month_all!A29)</f>
        <v/>
      </c>
      <c r="D32" s="73" t="str">
        <f>IF(_5jiaofen_month_all!M29="","",_5jiaofen_month_all!M29)</f>
        <v/>
      </c>
      <c r="E32" s="74" t="str">
        <f>IF(_5jiaofen_month_all!C29="","",_5jiaofen_month_all!C29)</f>
        <v/>
      </c>
      <c r="F32" s="138" t="str">
        <f>IF(_5jiaofen_month_all!D29="","",_5jiaofen_month_all!D29)</f>
        <v/>
      </c>
      <c r="G32" s="138" t="str">
        <f>IF(_5jiaofen_month_all!E29="","",_5jiaofen_month_all!E29)</f>
        <v/>
      </c>
      <c r="H32" s="138" t="str">
        <f>IF(_5jiaofen_month_all!F29="","",_5jiaofen_month_all!F29)</f>
        <v/>
      </c>
      <c r="I32" s="138" t="str">
        <f>IF(_5jiaofen_month_all!G29="","",_5jiaofen_month_all!G29)</f>
        <v/>
      </c>
      <c r="J32" s="138" t="str">
        <f>IF(_5jiaofen_month_all!H29="","",_5jiaofen_month_all!H29)</f>
        <v/>
      </c>
      <c r="K32" s="138" t="str">
        <f>IF(_5jiaofen_month_all!I29="","",_5jiaofen_month_all!I29)</f>
        <v/>
      </c>
      <c r="L32" s="138" t="str">
        <f>IF(_5jiaofen_month_all!J29="","",_5jiaofen_month_all!J29)</f>
        <v/>
      </c>
      <c r="M32" s="138" t="str">
        <f>IF(_5jiaofen_month_all!K29="","",_5jiaofen_month_all!K29)</f>
        <v/>
      </c>
      <c r="N32" s="138" t="str">
        <f>IF(_5jiaofen_month_all!L29="","",_5jiaofen_month_all!L29)</f>
        <v/>
      </c>
      <c r="O32" s="144" t="str">
        <f t="shared" si="0"/>
        <v/>
      </c>
      <c r="P32" s="75" t="str">
        <f>IF(SUM(H32:L32)=0,"",IF((SUM(H32:L32)/100)&gt;=$P$5,"√","×"))</f>
        <v/>
      </c>
      <c r="Q32" s="75" t="str">
        <f>IF(SUM(F32)=0,"",IF((SUM(F32)/100)&lt;$Q$5,"√","×"))</f>
        <v/>
      </c>
      <c r="R32" s="149">
        <f>IF(LOOKUP($A32,质量日常跟踪表!$H$4:$H$744,质量日常跟踪表!W$4:W$744)="","",LOOKUP($A32,质量日常跟踪表!$H$4:$H$744,质量日常跟踪表!W$4:W$744))</f>
        <v>0</v>
      </c>
      <c r="S32" s="84" t="str">
        <f t="shared" si="1"/>
        <v/>
      </c>
      <c r="U32" s="70" t="str">
        <f>IF(U31&lt;$U$2,U31+1,"")</f>
        <v/>
      </c>
      <c r="V32" s="71" t="str">
        <f>IF(_6jiaofen_month_all!C29="","",_6jiaofen_month_all!C29)</f>
        <v/>
      </c>
      <c r="W32" s="70" t="str">
        <f>IF(_6jiaofen_month_all!A29="","",_6jiaofen_month_all!A29)</f>
        <v/>
      </c>
      <c r="X32" s="73" t="str">
        <f>IF(_6jiaofen_month_all!M29="","",_6jiaofen_month_all!M29)</f>
        <v/>
      </c>
      <c r="Y32" s="85" t="str">
        <f>IF(_6jiaofen_month_all!C29="","",_6jiaofen_month_all!C29)</f>
        <v/>
      </c>
      <c r="Z32" s="75" t="str">
        <f>IF(_6jiaofen_month_all!D29="","",_6jiaofen_month_all!D29)</f>
        <v/>
      </c>
      <c r="AA32" s="75" t="str">
        <f>IF(_6jiaofen_month_all!E29="","",_6jiaofen_month_all!E29)</f>
        <v/>
      </c>
      <c r="AB32" s="75" t="str">
        <f>IF(_6jiaofen_month_all!F29="","",_6jiaofen_month_all!F29)</f>
        <v/>
      </c>
      <c r="AC32" s="75" t="str">
        <f>IF(_6jiaofen_month_all!G29="","",_6jiaofen_month_all!G29)</f>
        <v/>
      </c>
      <c r="AD32" s="75" t="str">
        <f>IF(_6jiaofen_month_all!H29="","",_6jiaofen_month_all!H29)</f>
        <v/>
      </c>
      <c r="AE32" s="75" t="str">
        <f>IF(_6jiaofen_month_all!I29="","",_6jiaofen_month_all!I29)</f>
        <v/>
      </c>
      <c r="AF32" s="75" t="str">
        <f>IF(_6jiaofen_month_all!J29="","",_6jiaofen_month_all!J29)</f>
        <v/>
      </c>
      <c r="AG32" s="75" t="str">
        <f>IF(_6jiaofen_month_all!K29="","",_6jiaofen_month_all!K29)</f>
        <v/>
      </c>
      <c r="AH32" s="75" t="str">
        <f>IF(_6jiaofen_month_all!L29="","",_6jiaofen_month_all!L29)</f>
        <v/>
      </c>
      <c r="AI32" s="144" t="str">
        <f t="shared" si="2"/>
        <v/>
      </c>
      <c r="AJ32" s="75" t="str">
        <f>IF(SUM(AB32:AF32)=0,"",IF((SUM(AB32:AF32)/100)&gt;=$AJ$5,"√","×"))</f>
        <v/>
      </c>
      <c r="AK32" s="75" t="str">
        <f>IF(Z32="","",IF(Z32/100&lt;$AK$5,"√","×"))</f>
        <v/>
      </c>
      <c r="AL32" s="83">
        <f>IF(LOOKUP($U32,质量日常跟踪表!$I$4:$I$744,质量日常跟踪表!W$4:W$744)="","",LOOKUP($U32,质量日常跟踪表!$I$4:$I$744,质量日常跟踪表!W$4:W$744))</f>
        <v>0</v>
      </c>
      <c r="AM32" s="84" t="str">
        <f t="shared" si="3"/>
        <v/>
      </c>
      <c r="AO32">
        <f t="shared" si="4"/>
        <v>32</v>
      </c>
      <c r="AP32">
        <f>IF($D32=AP$5,MAX(AP$6:AP31)+1,0)</f>
        <v>0</v>
      </c>
      <c r="AQ32">
        <f>IF($D32=AQ$5,MAX(AQ$6:AQ31)+1,0)</f>
        <v>0</v>
      </c>
      <c r="AR32">
        <f>IF($D32=AR$5,MAX(AR$6:AR31)+1,0)</f>
        <v>0</v>
      </c>
      <c r="AS32">
        <f>IF($D32=AS$5,MAX(AS$6:AS31)+1,0)</f>
        <v>0</v>
      </c>
      <c r="AU32">
        <f t="shared" si="5"/>
        <v>32</v>
      </c>
      <c r="AV32">
        <f>IF($X32=AV$5,MAX(AV$6:AV31)+1,0)</f>
        <v>0</v>
      </c>
      <c r="AW32">
        <f>IF($X32=AW$5,MAX(AW$6:AW31)+1,0)</f>
        <v>0</v>
      </c>
      <c r="AX32">
        <f>IF($X32=AX$5,MAX(AX$6:AX31)+1,0)</f>
        <v>0</v>
      </c>
      <c r="AY32">
        <f>IF($X32=AY$5,MAX(AY$6:AY31)+1,0)</f>
        <v>0</v>
      </c>
    </row>
    <row r="33" spans="1:51">
      <c r="A33" s="70" t="str">
        <f>IF(A32&lt;$A$2,A32+1,"")</f>
        <v/>
      </c>
      <c r="B33" s="71" t="str">
        <f>IF(_5jiaofen_month_all!C30="","",_5jiaofen_month_all!C30)</f>
        <v/>
      </c>
      <c r="C33" s="70" t="str">
        <f>IF(_5jiaofen_month_all!A30="","",_5jiaofen_month_all!A30)</f>
        <v/>
      </c>
      <c r="D33" s="73" t="str">
        <f>IF(_5jiaofen_month_all!M30="","",_5jiaofen_month_all!M30)</f>
        <v/>
      </c>
      <c r="E33" s="74" t="str">
        <f>IF(_5jiaofen_month_all!C30="","",_5jiaofen_month_all!C30)</f>
        <v/>
      </c>
      <c r="F33" s="138" t="str">
        <f>IF(_5jiaofen_month_all!D30="","",_5jiaofen_month_all!D30)</f>
        <v/>
      </c>
      <c r="G33" s="138" t="str">
        <f>IF(_5jiaofen_month_all!E30="","",_5jiaofen_month_all!E30)</f>
        <v/>
      </c>
      <c r="H33" s="138" t="str">
        <f>IF(_5jiaofen_month_all!F30="","",_5jiaofen_month_all!F30)</f>
        <v/>
      </c>
      <c r="I33" s="138" t="str">
        <f>IF(_5jiaofen_month_all!G30="","",_5jiaofen_month_all!G30)</f>
        <v/>
      </c>
      <c r="J33" s="138" t="str">
        <f>IF(_5jiaofen_month_all!H30="","",_5jiaofen_month_all!H30)</f>
        <v/>
      </c>
      <c r="K33" s="138" t="str">
        <f>IF(_5jiaofen_month_all!I30="","",_5jiaofen_month_all!I30)</f>
        <v/>
      </c>
      <c r="L33" s="138" t="str">
        <f>IF(_5jiaofen_month_all!J30="","",_5jiaofen_month_all!J30)</f>
        <v/>
      </c>
      <c r="M33" s="138" t="str">
        <f>IF(_5jiaofen_month_all!K30="","",_5jiaofen_month_all!K30)</f>
        <v/>
      </c>
      <c r="N33" s="138" t="str">
        <f>IF(_5jiaofen_month_all!L30="","",_5jiaofen_month_all!L30)</f>
        <v/>
      </c>
      <c r="O33" s="144" t="str">
        <f t="shared" si="0"/>
        <v/>
      </c>
      <c r="P33" s="75" t="str">
        <f>IF(SUM(H33:L33)=0,"",IF((SUM(H33:L33)/100)&gt;=$P$5,"√","×"))</f>
        <v/>
      </c>
      <c r="Q33" s="75" t="str">
        <f>IF(SUM(F33)=0,"",IF((SUM(F33)/100)&lt;$Q$5,"√","×"))</f>
        <v/>
      </c>
      <c r="R33" s="149">
        <f>IF(LOOKUP($A33,质量日常跟踪表!$H$4:$H$744,质量日常跟踪表!W$4:W$744)="","",LOOKUP($A33,质量日常跟踪表!$H$4:$H$744,质量日常跟踪表!W$4:W$744))</f>
        <v>0</v>
      </c>
      <c r="S33" s="84" t="str">
        <f t="shared" si="1"/>
        <v/>
      </c>
      <c r="U33" s="70" t="str">
        <f>IF(U32&lt;$U$2,U32+1,"")</f>
        <v/>
      </c>
      <c r="V33" s="71" t="str">
        <f>IF(_6jiaofen_month_all!C30="","",_6jiaofen_month_all!C30)</f>
        <v/>
      </c>
      <c r="W33" s="70" t="str">
        <f>IF(_6jiaofen_month_all!A30="","",_6jiaofen_month_all!A30)</f>
        <v/>
      </c>
      <c r="X33" s="73" t="str">
        <f>IF(_6jiaofen_month_all!M30="","",_6jiaofen_month_all!M30)</f>
        <v/>
      </c>
      <c r="Y33" s="85" t="str">
        <f>IF(_6jiaofen_month_all!C30="","",_6jiaofen_month_all!C30)</f>
        <v/>
      </c>
      <c r="Z33" s="75" t="str">
        <f>IF(_6jiaofen_month_all!D30="","",_6jiaofen_month_all!D30)</f>
        <v/>
      </c>
      <c r="AA33" s="75" t="str">
        <f>IF(_6jiaofen_month_all!E30="","",_6jiaofen_month_all!E30)</f>
        <v/>
      </c>
      <c r="AB33" s="75" t="str">
        <f>IF(_6jiaofen_month_all!F30="","",_6jiaofen_month_all!F30)</f>
        <v/>
      </c>
      <c r="AC33" s="75" t="str">
        <f>IF(_6jiaofen_month_all!G30="","",_6jiaofen_month_all!G30)</f>
        <v/>
      </c>
      <c r="AD33" s="75" t="str">
        <f>IF(_6jiaofen_month_all!H30="","",_6jiaofen_month_all!H30)</f>
        <v/>
      </c>
      <c r="AE33" s="75" t="str">
        <f>IF(_6jiaofen_month_all!I30="","",_6jiaofen_month_all!I30)</f>
        <v/>
      </c>
      <c r="AF33" s="75" t="str">
        <f>IF(_6jiaofen_month_all!J30="","",_6jiaofen_month_all!J30)</f>
        <v/>
      </c>
      <c r="AG33" s="75" t="str">
        <f>IF(_6jiaofen_month_all!K30="","",_6jiaofen_month_all!K30)</f>
        <v/>
      </c>
      <c r="AH33" s="75" t="str">
        <f>IF(_6jiaofen_month_all!L30="","",_6jiaofen_month_all!L30)</f>
        <v/>
      </c>
      <c r="AI33" s="144" t="str">
        <f t="shared" si="2"/>
        <v/>
      </c>
      <c r="AJ33" s="75" t="str">
        <f>IF(SUM(AB33:AF33)=0,"",IF((SUM(AB33:AF33)/100)&gt;=$AJ$5,"√","×"))</f>
        <v/>
      </c>
      <c r="AK33" s="75" t="str">
        <f>IF(Z33="","",IF(Z33/100&lt;$AK$5,"√","×"))</f>
        <v/>
      </c>
      <c r="AL33" s="83">
        <f>IF(LOOKUP($U33,质量日常跟踪表!$I$4:$I$744,质量日常跟踪表!W$4:W$744)="","",LOOKUP($U33,质量日常跟踪表!$I$4:$I$744,质量日常跟踪表!W$4:W$744))</f>
        <v>0</v>
      </c>
      <c r="AM33" s="84" t="str">
        <f t="shared" si="3"/>
        <v/>
      </c>
      <c r="AO33">
        <f t="shared" si="4"/>
        <v>33</v>
      </c>
      <c r="AP33">
        <f>IF($D33=AP$5,MAX(AP$6:AP32)+1,0)</f>
        <v>0</v>
      </c>
      <c r="AQ33">
        <f>IF($D33=AQ$5,MAX(AQ$6:AQ32)+1,0)</f>
        <v>0</v>
      </c>
      <c r="AR33">
        <f>IF($D33=AR$5,MAX(AR$6:AR32)+1,0)</f>
        <v>0</v>
      </c>
      <c r="AS33">
        <f>IF($D33=AS$5,MAX(AS$6:AS32)+1,0)</f>
        <v>0</v>
      </c>
      <c r="AU33">
        <f t="shared" si="5"/>
        <v>33</v>
      </c>
      <c r="AV33">
        <f>IF($X33=AV$5,MAX(AV$6:AV32)+1,0)</f>
        <v>0</v>
      </c>
      <c r="AW33">
        <f>IF($X33=AW$5,MAX(AW$6:AW32)+1,0)</f>
        <v>0</v>
      </c>
      <c r="AX33">
        <f>IF($X33=AX$5,MAX(AX$6:AX32)+1,0)</f>
        <v>0</v>
      </c>
      <c r="AY33">
        <f>IF($X33=AY$5,MAX(AY$6:AY32)+1,0)</f>
        <v>0</v>
      </c>
    </row>
    <row r="34" spans="1:51">
      <c r="A34" s="70" t="str">
        <f>IF(A33&lt;$A$2,A33+1,"")</f>
        <v/>
      </c>
      <c r="B34" s="71" t="str">
        <f>IF(_5jiaofen_month_all!C31="","",_5jiaofen_month_all!C31)</f>
        <v/>
      </c>
      <c r="C34" s="70" t="str">
        <f>IF(_5jiaofen_month_all!A31="","",_5jiaofen_month_all!A31)</f>
        <v/>
      </c>
      <c r="D34" s="73" t="str">
        <f>IF(_5jiaofen_month_all!M31="","",_5jiaofen_month_all!M31)</f>
        <v/>
      </c>
      <c r="E34" s="74" t="str">
        <f>IF(_5jiaofen_month_all!C31="","",_5jiaofen_month_all!C31)</f>
        <v/>
      </c>
      <c r="F34" s="138" t="str">
        <f>IF(_5jiaofen_month_all!D31="","",_5jiaofen_month_all!D31)</f>
        <v/>
      </c>
      <c r="G34" s="138" t="str">
        <f>IF(_5jiaofen_month_all!E31="","",_5jiaofen_month_all!E31)</f>
        <v/>
      </c>
      <c r="H34" s="138" t="str">
        <f>IF(_5jiaofen_month_all!F31="","",_5jiaofen_month_all!F31)</f>
        <v/>
      </c>
      <c r="I34" s="138" t="str">
        <f>IF(_5jiaofen_month_all!G31="","",_5jiaofen_month_all!G31)</f>
        <v/>
      </c>
      <c r="J34" s="138" t="str">
        <f>IF(_5jiaofen_month_all!H31="","",_5jiaofen_month_all!H31)</f>
        <v/>
      </c>
      <c r="K34" s="138" t="str">
        <f>IF(_5jiaofen_month_all!I31="","",_5jiaofen_month_all!I31)</f>
        <v/>
      </c>
      <c r="L34" s="138" t="str">
        <f>IF(_5jiaofen_month_all!J31="","",_5jiaofen_month_all!J31)</f>
        <v/>
      </c>
      <c r="M34" s="138" t="str">
        <f>IF(_5jiaofen_month_all!K31="","",_5jiaofen_month_all!K31)</f>
        <v/>
      </c>
      <c r="N34" s="138" t="str">
        <f>IF(_5jiaofen_month_all!L31="","",_5jiaofen_month_all!L31)</f>
        <v/>
      </c>
      <c r="O34" s="144" t="str">
        <f t="shared" si="0"/>
        <v/>
      </c>
      <c r="P34" s="75" t="str">
        <f>IF(SUM(H34:L34)=0,"",IF((SUM(H34:L34)/100)&gt;=$P$5,"√","×"))</f>
        <v/>
      </c>
      <c r="Q34" s="75" t="str">
        <f>IF(SUM(F34)=0,"",IF((SUM(F34)/100)&lt;$Q$5,"√","×"))</f>
        <v/>
      </c>
      <c r="R34" s="149">
        <f>IF(LOOKUP($A34,质量日常跟踪表!$H$4:$H$744,质量日常跟踪表!W$4:W$744)="","",LOOKUP($A34,质量日常跟踪表!$H$4:$H$744,质量日常跟踪表!W$4:W$744))</f>
        <v>0</v>
      </c>
      <c r="S34" s="84" t="str">
        <f t="shared" si="1"/>
        <v/>
      </c>
      <c r="U34" s="70" t="str">
        <f>IF(U33&lt;$U$2,U33+1,"")</f>
        <v/>
      </c>
      <c r="V34" s="71" t="str">
        <f>IF(_6jiaofen_month_all!C31="","",_6jiaofen_month_all!C31)</f>
        <v/>
      </c>
      <c r="W34" s="70" t="str">
        <f>IF(_6jiaofen_month_all!A31="","",_6jiaofen_month_all!A31)</f>
        <v/>
      </c>
      <c r="X34" s="73" t="str">
        <f>IF(_6jiaofen_month_all!M31="","",_6jiaofen_month_all!M31)</f>
        <v/>
      </c>
      <c r="Y34" s="85" t="str">
        <f>IF(_6jiaofen_month_all!C31="","",_6jiaofen_month_all!C31)</f>
        <v/>
      </c>
      <c r="Z34" s="75" t="str">
        <f>IF(_6jiaofen_month_all!D31="","",_6jiaofen_month_all!D31)</f>
        <v/>
      </c>
      <c r="AA34" s="75" t="str">
        <f>IF(_6jiaofen_month_all!E31="","",_6jiaofen_month_all!E31)</f>
        <v/>
      </c>
      <c r="AB34" s="75" t="str">
        <f>IF(_6jiaofen_month_all!F31="","",_6jiaofen_month_all!F31)</f>
        <v/>
      </c>
      <c r="AC34" s="75" t="str">
        <f>IF(_6jiaofen_month_all!G31="","",_6jiaofen_month_all!G31)</f>
        <v/>
      </c>
      <c r="AD34" s="75" t="str">
        <f>IF(_6jiaofen_month_all!H31="","",_6jiaofen_month_all!H31)</f>
        <v/>
      </c>
      <c r="AE34" s="75" t="str">
        <f>IF(_6jiaofen_month_all!I31="","",_6jiaofen_month_all!I31)</f>
        <v/>
      </c>
      <c r="AF34" s="75" t="str">
        <f>IF(_6jiaofen_month_all!J31="","",_6jiaofen_month_all!J31)</f>
        <v/>
      </c>
      <c r="AG34" s="75" t="str">
        <f>IF(_6jiaofen_month_all!K31="","",_6jiaofen_month_all!K31)</f>
        <v/>
      </c>
      <c r="AH34" s="75" t="str">
        <f>IF(_6jiaofen_month_all!L31="","",_6jiaofen_month_all!L31)</f>
        <v/>
      </c>
      <c r="AI34" s="144" t="str">
        <f t="shared" si="2"/>
        <v/>
      </c>
      <c r="AJ34" s="75" t="str">
        <f>IF(SUM(AB34:AF34)=0,"",IF((SUM(AB34:AF34)/100)&gt;=$AJ$5,"√","×"))</f>
        <v/>
      </c>
      <c r="AK34" s="75" t="str">
        <f>IF(Z34="","",IF(Z34/100&lt;$AK$5,"√","×"))</f>
        <v/>
      </c>
      <c r="AL34" s="83">
        <f>IF(LOOKUP($U34,质量日常跟踪表!$I$4:$I$744,质量日常跟踪表!W$4:W$744)="","",LOOKUP($U34,质量日常跟踪表!$I$4:$I$744,质量日常跟踪表!W$4:W$744))</f>
        <v>0</v>
      </c>
      <c r="AM34" s="84" t="str">
        <f t="shared" si="3"/>
        <v/>
      </c>
      <c r="AO34">
        <f t="shared" si="4"/>
        <v>34</v>
      </c>
      <c r="AP34">
        <f>IF($D34=AP$5,MAX(AP$6:AP33)+1,0)</f>
        <v>0</v>
      </c>
      <c r="AQ34">
        <f>IF($D34=AQ$5,MAX(AQ$6:AQ33)+1,0)</f>
        <v>0</v>
      </c>
      <c r="AR34">
        <f>IF($D34=AR$5,MAX(AR$6:AR33)+1,0)</f>
        <v>0</v>
      </c>
      <c r="AS34">
        <f>IF($D34=AS$5,MAX(AS$6:AS33)+1,0)</f>
        <v>0</v>
      </c>
      <c r="AU34">
        <f t="shared" si="5"/>
        <v>34</v>
      </c>
      <c r="AV34">
        <f>IF($X34=AV$5,MAX(AV$6:AV33)+1,0)</f>
        <v>0</v>
      </c>
      <c r="AW34">
        <f>IF($X34=AW$5,MAX(AW$6:AW33)+1,0)</f>
        <v>0</v>
      </c>
      <c r="AX34">
        <f>IF($X34=AX$5,MAX(AX$6:AX33)+1,0)</f>
        <v>0</v>
      </c>
      <c r="AY34">
        <f>IF($X34=AY$5,MAX(AY$6:AY33)+1,0)</f>
        <v>0</v>
      </c>
    </row>
    <row r="35" spans="1:51">
      <c r="A35" s="70" t="str">
        <f>IF(A34&lt;$A$2,A34+1,"")</f>
        <v/>
      </c>
      <c r="B35" s="71" t="str">
        <f>IF(_5jiaofen_month_all!C32="","",_5jiaofen_month_all!C32)</f>
        <v/>
      </c>
      <c r="C35" s="70" t="str">
        <f>IF(_5jiaofen_month_all!A32="","",_5jiaofen_month_all!A32)</f>
        <v/>
      </c>
      <c r="D35" s="73" t="str">
        <f>IF(_5jiaofen_month_all!M32="","",_5jiaofen_month_all!M32)</f>
        <v/>
      </c>
      <c r="E35" s="74" t="str">
        <f>IF(_5jiaofen_month_all!C32="","",_5jiaofen_month_all!C32)</f>
        <v/>
      </c>
      <c r="F35" s="138" t="str">
        <f>IF(_5jiaofen_month_all!D32="","",_5jiaofen_month_all!D32)</f>
        <v/>
      </c>
      <c r="G35" s="138" t="str">
        <f>IF(_5jiaofen_month_all!E32="","",_5jiaofen_month_all!E32)</f>
        <v/>
      </c>
      <c r="H35" s="138" t="str">
        <f>IF(_5jiaofen_month_all!F32="","",_5jiaofen_month_all!F32)</f>
        <v/>
      </c>
      <c r="I35" s="138" t="str">
        <f>IF(_5jiaofen_month_all!G32="","",_5jiaofen_month_all!G32)</f>
        <v/>
      </c>
      <c r="J35" s="138" t="str">
        <f>IF(_5jiaofen_month_all!H32="","",_5jiaofen_month_all!H32)</f>
        <v/>
      </c>
      <c r="K35" s="138" t="str">
        <f>IF(_5jiaofen_month_all!I32="","",_5jiaofen_month_all!I32)</f>
        <v/>
      </c>
      <c r="L35" s="138" t="str">
        <f>IF(_5jiaofen_month_all!J32="","",_5jiaofen_month_all!J32)</f>
        <v/>
      </c>
      <c r="M35" s="138" t="str">
        <f>IF(_5jiaofen_month_all!K32="","",_5jiaofen_month_all!K32)</f>
        <v/>
      </c>
      <c r="N35" s="138" t="str">
        <f>IF(_5jiaofen_month_all!L32="","",_5jiaofen_month_all!L32)</f>
        <v/>
      </c>
      <c r="O35" s="144" t="str">
        <f t="shared" si="0"/>
        <v/>
      </c>
      <c r="P35" s="75" t="str">
        <f>IF(SUM(H35:L35)=0,"",IF((SUM(H35:L35)/100)&gt;=$P$5,"√","×"))</f>
        <v/>
      </c>
      <c r="Q35" s="75" t="str">
        <f>IF(SUM(F35)=0,"",IF((SUM(F35)/100)&lt;$Q$5,"√","×"))</f>
        <v/>
      </c>
      <c r="R35" s="149">
        <f>IF(LOOKUP($A35,质量日常跟踪表!$H$4:$H$744,质量日常跟踪表!W$4:W$744)="","",LOOKUP($A35,质量日常跟踪表!$H$4:$H$744,质量日常跟踪表!W$4:W$744))</f>
        <v>0</v>
      </c>
      <c r="S35" s="84" t="str">
        <f t="shared" si="1"/>
        <v/>
      </c>
      <c r="U35" s="70" t="str">
        <f>IF(U34&lt;$U$2,U34+1,"")</f>
        <v/>
      </c>
      <c r="V35" s="71" t="str">
        <f>IF(_6jiaofen_month_all!C32="","",_6jiaofen_month_all!C32)</f>
        <v/>
      </c>
      <c r="W35" s="70" t="str">
        <f>IF(_6jiaofen_month_all!A32="","",_6jiaofen_month_all!A32)</f>
        <v/>
      </c>
      <c r="X35" s="73" t="str">
        <f>IF(_6jiaofen_month_all!M32="","",_6jiaofen_month_all!M32)</f>
        <v/>
      </c>
      <c r="Y35" s="85" t="str">
        <f>IF(_6jiaofen_month_all!C32="","",_6jiaofen_month_all!C32)</f>
        <v/>
      </c>
      <c r="Z35" s="75" t="str">
        <f>IF(_6jiaofen_month_all!D32="","",_6jiaofen_month_all!D32)</f>
        <v/>
      </c>
      <c r="AA35" s="75" t="str">
        <f>IF(_6jiaofen_month_all!E32="","",_6jiaofen_month_all!E32)</f>
        <v/>
      </c>
      <c r="AB35" s="75" t="str">
        <f>IF(_6jiaofen_month_all!F32="","",_6jiaofen_month_all!F32)</f>
        <v/>
      </c>
      <c r="AC35" s="75" t="str">
        <f>IF(_6jiaofen_month_all!G32="","",_6jiaofen_month_all!G32)</f>
        <v/>
      </c>
      <c r="AD35" s="75" t="str">
        <f>IF(_6jiaofen_month_all!H32="","",_6jiaofen_month_all!H32)</f>
        <v/>
      </c>
      <c r="AE35" s="75" t="str">
        <f>IF(_6jiaofen_month_all!I32="","",_6jiaofen_month_all!I32)</f>
        <v/>
      </c>
      <c r="AF35" s="75" t="str">
        <f>IF(_6jiaofen_month_all!J32="","",_6jiaofen_month_all!J32)</f>
        <v/>
      </c>
      <c r="AG35" s="75" t="str">
        <f>IF(_6jiaofen_month_all!K32="","",_6jiaofen_month_all!K32)</f>
        <v/>
      </c>
      <c r="AH35" s="75" t="str">
        <f>IF(_6jiaofen_month_all!L32="","",_6jiaofen_month_all!L32)</f>
        <v/>
      </c>
      <c r="AI35" s="144" t="str">
        <f t="shared" si="2"/>
        <v/>
      </c>
      <c r="AJ35" s="75" t="str">
        <f>IF(SUM(AB35:AF35)=0,"",IF((SUM(AB35:AF35)/100)&gt;=$AJ$5,"√","×"))</f>
        <v/>
      </c>
      <c r="AK35" s="75" t="str">
        <f>IF(Z35="","",IF(Z35/100&lt;$AK$5,"√","×"))</f>
        <v/>
      </c>
      <c r="AL35" s="83">
        <f>IF(LOOKUP($U35,质量日常跟踪表!$I$4:$I$744,质量日常跟踪表!W$4:W$744)="","",LOOKUP($U35,质量日常跟踪表!$I$4:$I$744,质量日常跟踪表!W$4:W$744))</f>
        <v>0</v>
      </c>
      <c r="AM35" s="84" t="str">
        <f t="shared" si="3"/>
        <v/>
      </c>
      <c r="AO35">
        <f t="shared" si="4"/>
        <v>35</v>
      </c>
      <c r="AP35">
        <f>IF($D35=AP$5,MAX(AP$6:AP34)+1,0)</f>
        <v>0</v>
      </c>
      <c r="AQ35">
        <f>IF($D35=AQ$5,MAX(AQ$6:AQ34)+1,0)</f>
        <v>0</v>
      </c>
      <c r="AR35">
        <f>IF($D35=AR$5,MAX(AR$6:AR34)+1,0)</f>
        <v>0</v>
      </c>
      <c r="AS35">
        <f>IF($D35=AS$5,MAX(AS$6:AS34)+1,0)</f>
        <v>0</v>
      </c>
      <c r="AU35">
        <f t="shared" si="5"/>
        <v>35</v>
      </c>
      <c r="AV35">
        <f>IF($X35=AV$5,MAX(AV$6:AV34)+1,0)</f>
        <v>0</v>
      </c>
      <c r="AW35">
        <f>IF($X35=AW$5,MAX(AW$6:AW34)+1,0)</f>
        <v>0</v>
      </c>
      <c r="AX35">
        <f>IF($X35=AX$5,MAX(AX$6:AX34)+1,0)</f>
        <v>0</v>
      </c>
      <c r="AY35">
        <f>IF($X35=AY$5,MAX(AY$6:AY34)+1,0)</f>
        <v>0</v>
      </c>
    </row>
    <row r="36" spans="1:51">
      <c r="A36" s="70" t="str">
        <f>IF(A35&lt;$A$2,A35+1,"")</f>
        <v/>
      </c>
      <c r="B36" s="71" t="str">
        <f>IF(_5jiaofen_month_all!C33="","",_5jiaofen_month_all!C33)</f>
        <v/>
      </c>
      <c r="C36" s="70" t="str">
        <f>IF(_5jiaofen_month_all!A33="","",_5jiaofen_month_all!A33)</f>
        <v/>
      </c>
      <c r="D36" s="73" t="str">
        <f>IF(_5jiaofen_month_all!M33="","",_5jiaofen_month_all!M33)</f>
        <v/>
      </c>
      <c r="E36" s="74" t="str">
        <f>IF(_5jiaofen_month_all!C33="","",_5jiaofen_month_all!C33)</f>
        <v/>
      </c>
      <c r="F36" s="138" t="str">
        <f>IF(_5jiaofen_month_all!D33="","",_5jiaofen_month_all!D33)</f>
        <v/>
      </c>
      <c r="G36" s="138" t="str">
        <f>IF(_5jiaofen_month_all!E33="","",_5jiaofen_month_all!E33)</f>
        <v/>
      </c>
      <c r="H36" s="138" t="str">
        <f>IF(_5jiaofen_month_all!F33="","",_5jiaofen_month_all!F33)</f>
        <v/>
      </c>
      <c r="I36" s="138" t="str">
        <f>IF(_5jiaofen_month_all!G33="","",_5jiaofen_month_all!G33)</f>
        <v/>
      </c>
      <c r="J36" s="138" t="str">
        <f>IF(_5jiaofen_month_all!H33="","",_5jiaofen_month_all!H33)</f>
        <v/>
      </c>
      <c r="K36" s="138" t="str">
        <f>IF(_5jiaofen_month_all!I33="","",_5jiaofen_month_all!I33)</f>
        <v/>
      </c>
      <c r="L36" s="138" t="str">
        <f>IF(_5jiaofen_month_all!J33="","",_5jiaofen_month_all!J33)</f>
        <v/>
      </c>
      <c r="M36" s="138" t="str">
        <f>IF(_5jiaofen_month_all!K33="","",_5jiaofen_month_all!K33)</f>
        <v/>
      </c>
      <c r="N36" s="138" t="str">
        <f>IF(_5jiaofen_month_all!L33="","",_5jiaofen_month_all!L33)</f>
        <v/>
      </c>
      <c r="O36" s="144" t="str">
        <f t="shared" si="0"/>
        <v/>
      </c>
      <c r="P36" s="75" t="str">
        <f>IF(SUM(H36:L36)=0,"",IF((SUM(H36:L36)/100)&gt;=$P$5,"√","×"))</f>
        <v/>
      </c>
      <c r="Q36" s="75" t="str">
        <f>IF(SUM(F36)=0,"",IF((SUM(F36)/100)&lt;$Q$5,"√","×"))</f>
        <v/>
      </c>
      <c r="R36" s="149">
        <f>IF(LOOKUP($A36,质量日常跟踪表!$H$4:$H$744,质量日常跟踪表!W$4:W$744)="","",LOOKUP($A36,质量日常跟踪表!$H$4:$H$744,质量日常跟踪表!W$4:W$744))</f>
        <v>0</v>
      </c>
      <c r="S36" s="84" t="str">
        <f t="shared" si="1"/>
        <v/>
      </c>
      <c r="U36" s="70" t="str">
        <f>IF(U35&lt;$U$2,U35+1,"")</f>
        <v/>
      </c>
      <c r="V36" s="71" t="str">
        <f>IF(_6jiaofen_month_all!C33="","",_6jiaofen_month_all!C33)</f>
        <v/>
      </c>
      <c r="W36" s="70" t="str">
        <f>IF(_6jiaofen_month_all!A33="","",_6jiaofen_month_all!A33)</f>
        <v/>
      </c>
      <c r="X36" s="73" t="str">
        <f>IF(_6jiaofen_month_all!M33="","",_6jiaofen_month_all!M33)</f>
        <v/>
      </c>
      <c r="Y36" s="85" t="str">
        <f>IF(_6jiaofen_month_all!C33="","",_6jiaofen_month_all!C33)</f>
        <v/>
      </c>
      <c r="Z36" s="75" t="str">
        <f>IF(_6jiaofen_month_all!D33="","",_6jiaofen_month_all!D33)</f>
        <v/>
      </c>
      <c r="AA36" s="75" t="str">
        <f>IF(_6jiaofen_month_all!E33="","",_6jiaofen_month_all!E33)</f>
        <v/>
      </c>
      <c r="AB36" s="75" t="str">
        <f>IF(_6jiaofen_month_all!F33="","",_6jiaofen_month_all!F33)</f>
        <v/>
      </c>
      <c r="AC36" s="75" t="str">
        <f>IF(_6jiaofen_month_all!G33="","",_6jiaofen_month_all!G33)</f>
        <v/>
      </c>
      <c r="AD36" s="75" t="str">
        <f>IF(_6jiaofen_month_all!H33="","",_6jiaofen_month_all!H33)</f>
        <v/>
      </c>
      <c r="AE36" s="75" t="str">
        <f>IF(_6jiaofen_month_all!I33="","",_6jiaofen_month_all!I33)</f>
        <v/>
      </c>
      <c r="AF36" s="75" t="str">
        <f>IF(_6jiaofen_month_all!J33="","",_6jiaofen_month_all!J33)</f>
        <v/>
      </c>
      <c r="AG36" s="75" t="str">
        <f>IF(_6jiaofen_month_all!K33="","",_6jiaofen_month_all!K33)</f>
        <v/>
      </c>
      <c r="AH36" s="75" t="str">
        <f>IF(_6jiaofen_month_all!L33="","",_6jiaofen_month_all!L33)</f>
        <v/>
      </c>
      <c r="AI36" s="144" t="str">
        <f t="shared" si="2"/>
        <v/>
      </c>
      <c r="AJ36" s="75" t="str">
        <f>IF(SUM(AB36:AF36)=0,"",IF((SUM(AB36:AF36)/100)&gt;=$AJ$5,"√","×"))</f>
        <v/>
      </c>
      <c r="AK36" s="75" t="str">
        <f>IF(Z36="","",IF(Z36/100&lt;$AK$5,"√","×"))</f>
        <v/>
      </c>
      <c r="AL36" s="83">
        <f>IF(LOOKUP($U36,质量日常跟踪表!$I$4:$I$744,质量日常跟踪表!W$4:W$744)="","",LOOKUP($U36,质量日常跟踪表!$I$4:$I$744,质量日常跟踪表!W$4:W$744))</f>
        <v>0</v>
      </c>
      <c r="AM36" s="84" t="str">
        <f t="shared" si="3"/>
        <v/>
      </c>
      <c r="AO36">
        <f t="shared" si="4"/>
        <v>36</v>
      </c>
      <c r="AP36">
        <f>IF($D36=AP$5,MAX(AP$6:AP35)+1,0)</f>
        <v>0</v>
      </c>
      <c r="AQ36">
        <f>IF($D36=AQ$5,MAX(AQ$6:AQ35)+1,0)</f>
        <v>0</v>
      </c>
      <c r="AR36">
        <f>IF($D36=AR$5,MAX(AR$6:AR35)+1,0)</f>
        <v>0</v>
      </c>
      <c r="AS36">
        <f>IF($D36=AS$5,MAX(AS$6:AS35)+1,0)</f>
        <v>0</v>
      </c>
      <c r="AU36">
        <f t="shared" si="5"/>
        <v>36</v>
      </c>
      <c r="AV36">
        <f>IF($X36=AV$5,MAX(AV$6:AV35)+1,0)</f>
        <v>0</v>
      </c>
      <c r="AW36">
        <f>IF($X36=AW$5,MAX(AW$6:AW35)+1,0)</f>
        <v>0</v>
      </c>
      <c r="AX36">
        <f>IF($X36=AX$5,MAX(AX$6:AX35)+1,0)</f>
        <v>0</v>
      </c>
      <c r="AY36">
        <f>IF($X36=AY$5,MAX(AY$6:AY35)+1,0)</f>
        <v>0</v>
      </c>
    </row>
    <row r="37" spans="1:51">
      <c r="A37" s="70" t="str">
        <f>IF(A36&lt;$A$2,A36+1,"")</f>
        <v/>
      </c>
      <c r="B37" s="71" t="str">
        <f>IF(_5jiaofen_month_all!C34="","",_5jiaofen_month_all!C34)</f>
        <v/>
      </c>
      <c r="C37" s="70" t="str">
        <f>IF(_5jiaofen_month_all!A34="","",_5jiaofen_month_all!A34)</f>
        <v/>
      </c>
      <c r="D37" s="73" t="str">
        <f>IF(_5jiaofen_month_all!M34="","",_5jiaofen_month_all!M34)</f>
        <v/>
      </c>
      <c r="E37" s="74" t="str">
        <f>IF(_5jiaofen_month_all!C34="","",_5jiaofen_month_all!C34)</f>
        <v/>
      </c>
      <c r="F37" s="138" t="str">
        <f>IF(_5jiaofen_month_all!D34="","",_5jiaofen_month_all!D34)</f>
        <v/>
      </c>
      <c r="G37" s="138" t="str">
        <f>IF(_5jiaofen_month_all!E34="","",_5jiaofen_month_all!E34)</f>
        <v/>
      </c>
      <c r="H37" s="138" t="str">
        <f>IF(_5jiaofen_month_all!F34="","",_5jiaofen_month_all!F34)</f>
        <v/>
      </c>
      <c r="I37" s="138" t="str">
        <f>IF(_5jiaofen_month_all!G34="","",_5jiaofen_month_all!G34)</f>
        <v/>
      </c>
      <c r="J37" s="138" t="str">
        <f>IF(_5jiaofen_month_all!H34="","",_5jiaofen_month_all!H34)</f>
        <v/>
      </c>
      <c r="K37" s="138" t="str">
        <f>IF(_5jiaofen_month_all!I34="","",_5jiaofen_month_all!I34)</f>
        <v/>
      </c>
      <c r="L37" s="138" t="str">
        <f>IF(_5jiaofen_month_all!J34="","",_5jiaofen_month_all!J34)</f>
        <v/>
      </c>
      <c r="M37" s="138" t="str">
        <f>IF(_5jiaofen_month_all!K34="","",_5jiaofen_month_all!K34)</f>
        <v/>
      </c>
      <c r="N37" s="138" t="str">
        <f>IF(_5jiaofen_month_all!L34="","",_5jiaofen_month_all!L34)</f>
        <v/>
      </c>
      <c r="O37" s="144" t="str">
        <f t="shared" si="0"/>
        <v/>
      </c>
      <c r="P37" s="75" t="str">
        <f>IF(SUM(H37:L37)=0,"",IF((SUM(H37:L37)/100)&gt;=$P$5,"√","×"))</f>
        <v/>
      </c>
      <c r="Q37" s="75" t="str">
        <f>IF(SUM(F37)=0,"",IF((SUM(F37)/100)&lt;$Q$5,"√","×"))</f>
        <v/>
      </c>
      <c r="R37" s="149">
        <f>IF(LOOKUP($A37,质量日常跟踪表!$H$4:$H$744,质量日常跟踪表!W$4:W$744)="","",LOOKUP($A37,质量日常跟踪表!$H$4:$H$744,质量日常跟踪表!W$4:W$744))</f>
        <v>0</v>
      </c>
      <c r="S37" s="84" t="str">
        <f t="shared" si="1"/>
        <v/>
      </c>
      <c r="U37" s="70" t="str">
        <f>IF(U36&lt;$U$2,U36+1,"")</f>
        <v/>
      </c>
      <c r="V37" s="71" t="str">
        <f>IF(_6jiaofen_month_all!C34="","",_6jiaofen_month_all!C34)</f>
        <v/>
      </c>
      <c r="W37" s="70" t="str">
        <f>IF(_6jiaofen_month_all!A34="","",_6jiaofen_month_all!A34)</f>
        <v/>
      </c>
      <c r="X37" s="73" t="str">
        <f>IF(_6jiaofen_month_all!M34="","",_6jiaofen_month_all!M34)</f>
        <v/>
      </c>
      <c r="Y37" s="85" t="str">
        <f>IF(_6jiaofen_month_all!C34="","",_6jiaofen_month_all!C34)</f>
        <v/>
      </c>
      <c r="Z37" s="75" t="str">
        <f>IF(_6jiaofen_month_all!D34="","",_6jiaofen_month_all!D34)</f>
        <v/>
      </c>
      <c r="AA37" s="75" t="str">
        <f>IF(_6jiaofen_month_all!E34="","",_6jiaofen_month_all!E34)</f>
        <v/>
      </c>
      <c r="AB37" s="75" t="str">
        <f>IF(_6jiaofen_month_all!F34="","",_6jiaofen_month_all!F34)</f>
        <v/>
      </c>
      <c r="AC37" s="75" t="str">
        <f>IF(_6jiaofen_month_all!G34="","",_6jiaofen_month_all!G34)</f>
        <v/>
      </c>
      <c r="AD37" s="75" t="str">
        <f>IF(_6jiaofen_month_all!H34="","",_6jiaofen_month_all!H34)</f>
        <v/>
      </c>
      <c r="AE37" s="75" t="str">
        <f>IF(_6jiaofen_month_all!I34="","",_6jiaofen_month_all!I34)</f>
        <v/>
      </c>
      <c r="AF37" s="75" t="str">
        <f>IF(_6jiaofen_month_all!J34="","",_6jiaofen_month_all!J34)</f>
        <v/>
      </c>
      <c r="AG37" s="75" t="str">
        <f>IF(_6jiaofen_month_all!K34="","",_6jiaofen_month_all!K34)</f>
        <v/>
      </c>
      <c r="AH37" s="75" t="str">
        <f>IF(_6jiaofen_month_all!L34="","",_6jiaofen_month_all!L34)</f>
        <v/>
      </c>
      <c r="AI37" s="144" t="str">
        <f t="shared" si="2"/>
        <v/>
      </c>
      <c r="AJ37" s="75" t="str">
        <f>IF(SUM(AB37:AF37)=0,"",IF((SUM(AB37:AF37)/100)&gt;=$AJ$5,"√","×"))</f>
        <v/>
      </c>
      <c r="AK37" s="75" t="str">
        <f>IF(Z37="","",IF(Z37/100&lt;$AK$5,"√","×"))</f>
        <v/>
      </c>
      <c r="AL37" s="83">
        <f>IF(LOOKUP($U37,质量日常跟踪表!$I$4:$I$744,质量日常跟踪表!W$4:W$744)="","",LOOKUP($U37,质量日常跟踪表!$I$4:$I$744,质量日常跟踪表!W$4:W$744))</f>
        <v>0</v>
      </c>
      <c r="AM37" s="84" t="str">
        <f t="shared" si="3"/>
        <v/>
      </c>
      <c r="AO37">
        <f t="shared" si="4"/>
        <v>37</v>
      </c>
      <c r="AP37">
        <f>IF($D37=AP$5,MAX(AP$6:AP36)+1,0)</f>
        <v>0</v>
      </c>
      <c r="AQ37">
        <f>IF($D37=AQ$5,MAX(AQ$6:AQ36)+1,0)</f>
        <v>0</v>
      </c>
      <c r="AR37">
        <f>IF($D37=AR$5,MAX(AR$6:AR36)+1,0)</f>
        <v>0</v>
      </c>
      <c r="AS37">
        <f>IF($D37=AS$5,MAX(AS$6:AS36)+1,0)</f>
        <v>0</v>
      </c>
      <c r="AU37">
        <f t="shared" si="5"/>
        <v>37</v>
      </c>
      <c r="AV37">
        <f>IF($X37=AV$5,MAX(AV$6:AV36)+1,0)</f>
        <v>0</v>
      </c>
      <c r="AW37">
        <f>IF($X37=AW$5,MAX(AW$6:AW36)+1,0)</f>
        <v>0</v>
      </c>
      <c r="AX37">
        <f>IF($X37=AX$5,MAX(AX$6:AX36)+1,0)</f>
        <v>0</v>
      </c>
      <c r="AY37">
        <f>IF($X37=AY$5,MAX(AY$6:AY36)+1,0)</f>
        <v>0</v>
      </c>
    </row>
    <row r="38" spans="1:51">
      <c r="A38" s="70" t="str">
        <f>IF(A37&lt;$A$2,A37+1,"")</f>
        <v/>
      </c>
      <c r="B38" s="71" t="str">
        <f>IF(_5jiaofen_month_all!C35="","",_5jiaofen_month_all!C35)</f>
        <v/>
      </c>
      <c r="C38" s="70" t="str">
        <f>IF(_5jiaofen_month_all!A35="","",_5jiaofen_month_all!A35)</f>
        <v/>
      </c>
      <c r="D38" s="73" t="str">
        <f>IF(_5jiaofen_month_all!M35="","",_5jiaofen_month_all!M35)</f>
        <v/>
      </c>
      <c r="E38" s="74" t="str">
        <f>IF(_5jiaofen_month_all!C35="","",_5jiaofen_month_all!C35)</f>
        <v/>
      </c>
      <c r="F38" s="138" t="str">
        <f>IF(_5jiaofen_month_all!D35="","",_5jiaofen_month_all!D35)</f>
        <v/>
      </c>
      <c r="G38" s="138" t="str">
        <f>IF(_5jiaofen_month_all!E35="","",_5jiaofen_month_all!E35)</f>
        <v/>
      </c>
      <c r="H38" s="138" t="str">
        <f>IF(_5jiaofen_month_all!F35="","",_5jiaofen_month_all!F35)</f>
        <v/>
      </c>
      <c r="I38" s="138" t="str">
        <f>IF(_5jiaofen_month_all!G35="","",_5jiaofen_month_all!G35)</f>
        <v/>
      </c>
      <c r="J38" s="138" t="str">
        <f>IF(_5jiaofen_month_all!H35="","",_5jiaofen_month_all!H35)</f>
        <v/>
      </c>
      <c r="K38" s="138" t="str">
        <f>IF(_5jiaofen_month_all!I35="","",_5jiaofen_month_all!I35)</f>
        <v/>
      </c>
      <c r="L38" s="138" t="str">
        <f>IF(_5jiaofen_month_all!J35="","",_5jiaofen_month_all!J35)</f>
        <v/>
      </c>
      <c r="M38" s="138" t="str">
        <f>IF(_5jiaofen_month_all!K35="","",_5jiaofen_month_all!K35)</f>
        <v/>
      </c>
      <c r="N38" s="138" t="str">
        <f>IF(_5jiaofen_month_all!L35="","",_5jiaofen_month_all!L35)</f>
        <v/>
      </c>
      <c r="O38" s="144" t="str">
        <f t="shared" si="0"/>
        <v/>
      </c>
      <c r="P38" s="75" t="str">
        <f>IF(SUM(H38:L38)=0,"",IF((SUM(H38:L38)/100)&gt;=$P$5,"√","×"))</f>
        <v/>
      </c>
      <c r="Q38" s="75" t="str">
        <f>IF(SUM(F38)=0,"",IF((SUM(F38)/100)&lt;$Q$5,"√","×"))</f>
        <v/>
      </c>
      <c r="R38" s="149">
        <f>IF(LOOKUP($A38,质量日常跟踪表!$H$4:$H$744,质量日常跟踪表!W$4:W$744)="","",LOOKUP($A38,质量日常跟踪表!$H$4:$H$744,质量日常跟踪表!W$4:W$744))</f>
        <v>0</v>
      </c>
      <c r="S38" s="84" t="str">
        <f t="shared" si="1"/>
        <v/>
      </c>
      <c r="U38" s="70" t="str">
        <f>IF(U37&lt;$U$2,U37+1,"")</f>
        <v/>
      </c>
      <c r="V38" s="71" t="str">
        <f>IF(_6jiaofen_month_all!C35="","",_6jiaofen_month_all!C35)</f>
        <v/>
      </c>
      <c r="W38" s="70" t="str">
        <f>IF(_6jiaofen_month_all!A35="","",_6jiaofen_month_all!A35)</f>
        <v/>
      </c>
      <c r="X38" s="73" t="str">
        <f>IF(_6jiaofen_month_all!M35="","",_6jiaofen_month_all!M35)</f>
        <v/>
      </c>
      <c r="Y38" s="85" t="str">
        <f>IF(_6jiaofen_month_all!C35="","",_6jiaofen_month_all!C35)</f>
        <v/>
      </c>
      <c r="Z38" s="75" t="str">
        <f>IF(_6jiaofen_month_all!D35="","",_6jiaofen_month_all!D35)</f>
        <v/>
      </c>
      <c r="AA38" s="75" t="str">
        <f>IF(_6jiaofen_month_all!E35="","",_6jiaofen_month_all!E35)</f>
        <v/>
      </c>
      <c r="AB38" s="75" t="str">
        <f>IF(_6jiaofen_month_all!F35="","",_6jiaofen_month_all!F35)</f>
        <v/>
      </c>
      <c r="AC38" s="75" t="str">
        <f>IF(_6jiaofen_month_all!G35="","",_6jiaofen_month_all!G35)</f>
        <v/>
      </c>
      <c r="AD38" s="75" t="str">
        <f>IF(_6jiaofen_month_all!H35="","",_6jiaofen_month_all!H35)</f>
        <v/>
      </c>
      <c r="AE38" s="75" t="str">
        <f>IF(_6jiaofen_month_all!I35="","",_6jiaofen_month_all!I35)</f>
        <v/>
      </c>
      <c r="AF38" s="75" t="str">
        <f>IF(_6jiaofen_month_all!J35="","",_6jiaofen_month_all!J35)</f>
        <v/>
      </c>
      <c r="AG38" s="75" t="str">
        <f>IF(_6jiaofen_month_all!K35="","",_6jiaofen_month_all!K35)</f>
        <v/>
      </c>
      <c r="AH38" s="75" t="str">
        <f>IF(_6jiaofen_month_all!L35="","",_6jiaofen_month_all!L35)</f>
        <v/>
      </c>
      <c r="AI38" s="144" t="str">
        <f t="shared" si="2"/>
        <v/>
      </c>
      <c r="AJ38" s="75" t="str">
        <f>IF(SUM(AB38:AF38)=0,"",IF((SUM(AB38:AF38)/100)&gt;=$AJ$5,"√","×"))</f>
        <v/>
      </c>
      <c r="AK38" s="75" t="str">
        <f>IF(Z38="","",IF(Z38/100&lt;$AK$5,"√","×"))</f>
        <v/>
      </c>
      <c r="AL38" s="83">
        <f>IF(LOOKUP($U38,质量日常跟踪表!$I$4:$I$744,质量日常跟踪表!W$4:W$744)="","",LOOKUP($U38,质量日常跟踪表!$I$4:$I$744,质量日常跟踪表!W$4:W$744))</f>
        <v>0</v>
      </c>
      <c r="AM38" s="84" t="str">
        <f t="shared" si="3"/>
        <v/>
      </c>
      <c r="AO38">
        <f t="shared" si="4"/>
        <v>38</v>
      </c>
      <c r="AP38">
        <f>IF($D38=AP$5,MAX(AP$6:AP37)+1,0)</f>
        <v>0</v>
      </c>
      <c r="AQ38">
        <f>IF($D38=AQ$5,MAX(AQ$6:AQ37)+1,0)</f>
        <v>0</v>
      </c>
      <c r="AR38">
        <f>IF($D38=AR$5,MAX(AR$6:AR37)+1,0)</f>
        <v>0</v>
      </c>
      <c r="AS38">
        <f>IF($D38=AS$5,MAX(AS$6:AS37)+1,0)</f>
        <v>0</v>
      </c>
      <c r="AU38">
        <f t="shared" si="5"/>
        <v>38</v>
      </c>
      <c r="AV38">
        <f>IF($X38=AV$5,MAX(AV$6:AV37)+1,0)</f>
        <v>0</v>
      </c>
      <c r="AW38">
        <f>IF($X38=AW$5,MAX(AW$6:AW37)+1,0)</f>
        <v>0</v>
      </c>
      <c r="AX38">
        <f>IF($X38=AX$5,MAX(AX$6:AX37)+1,0)</f>
        <v>0</v>
      </c>
      <c r="AY38">
        <f>IF($X38=AY$5,MAX(AY$6:AY37)+1,0)</f>
        <v>0</v>
      </c>
    </row>
    <row r="39" spans="1:51">
      <c r="A39" s="70" t="str">
        <f>IF(A38&lt;$A$2,A38+1,"")</f>
        <v/>
      </c>
      <c r="B39" s="71" t="str">
        <f>IF(_5jiaofen_month_all!C36="","",_5jiaofen_month_all!C36)</f>
        <v/>
      </c>
      <c r="C39" s="70" t="str">
        <f>IF(_5jiaofen_month_all!A36="","",_5jiaofen_month_all!A36)</f>
        <v/>
      </c>
      <c r="D39" s="73" t="str">
        <f>IF(_5jiaofen_month_all!M36="","",_5jiaofen_month_all!M36)</f>
        <v/>
      </c>
      <c r="E39" s="74" t="str">
        <f>IF(_5jiaofen_month_all!C36="","",_5jiaofen_month_all!C36)</f>
        <v/>
      </c>
      <c r="F39" s="138" t="str">
        <f>IF(_5jiaofen_month_all!D36="","",_5jiaofen_month_all!D36)</f>
        <v/>
      </c>
      <c r="G39" s="138" t="str">
        <f>IF(_5jiaofen_month_all!E36="","",_5jiaofen_month_all!E36)</f>
        <v/>
      </c>
      <c r="H39" s="138" t="str">
        <f>IF(_5jiaofen_month_all!F36="","",_5jiaofen_month_all!F36)</f>
        <v/>
      </c>
      <c r="I39" s="138" t="str">
        <f>IF(_5jiaofen_month_all!G36="","",_5jiaofen_month_all!G36)</f>
        <v/>
      </c>
      <c r="J39" s="138" t="str">
        <f>IF(_5jiaofen_month_all!H36="","",_5jiaofen_month_all!H36)</f>
        <v/>
      </c>
      <c r="K39" s="138" t="str">
        <f>IF(_5jiaofen_month_all!I36="","",_5jiaofen_month_all!I36)</f>
        <v/>
      </c>
      <c r="L39" s="138" t="str">
        <f>IF(_5jiaofen_month_all!J36="","",_5jiaofen_month_all!J36)</f>
        <v/>
      </c>
      <c r="M39" s="138" t="str">
        <f>IF(_5jiaofen_month_all!K36="","",_5jiaofen_month_all!K36)</f>
        <v/>
      </c>
      <c r="N39" s="138" t="str">
        <f>IF(_5jiaofen_month_all!L36="","",_5jiaofen_month_all!L36)</f>
        <v/>
      </c>
      <c r="O39" s="144" t="str">
        <f t="shared" si="0"/>
        <v/>
      </c>
      <c r="P39" s="75" t="str">
        <f>IF(SUM(H39:L39)=0,"",IF((SUM(H39:L39)/100)&gt;=$P$5,"√","×"))</f>
        <v/>
      </c>
      <c r="Q39" s="75" t="str">
        <f>IF(SUM(F39)=0,"",IF((SUM(F39)/100)&lt;$Q$5,"√","×"))</f>
        <v/>
      </c>
      <c r="R39" s="149">
        <f>IF(LOOKUP($A39,质量日常跟踪表!$H$4:$H$744,质量日常跟踪表!W$4:W$744)="","",LOOKUP($A39,质量日常跟踪表!$H$4:$H$744,质量日常跟踪表!W$4:W$744))</f>
        <v>0</v>
      </c>
      <c r="S39" s="84" t="str">
        <f t="shared" si="1"/>
        <v/>
      </c>
      <c r="U39" s="70" t="str">
        <f>IF(U38&lt;$U$2,U38+1,"")</f>
        <v/>
      </c>
      <c r="V39" s="71" t="str">
        <f>IF(_6jiaofen_month_all!C36="","",_6jiaofen_month_all!C36)</f>
        <v/>
      </c>
      <c r="W39" s="70" t="str">
        <f>IF(_6jiaofen_month_all!A36="","",_6jiaofen_month_all!A36)</f>
        <v/>
      </c>
      <c r="X39" s="73" t="str">
        <f>IF(_6jiaofen_month_all!M36="","",_6jiaofen_month_all!M36)</f>
        <v/>
      </c>
      <c r="Y39" s="85" t="str">
        <f>IF(_6jiaofen_month_all!C36="","",_6jiaofen_month_all!C36)</f>
        <v/>
      </c>
      <c r="Z39" s="75" t="str">
        <f>IF(_6jiaofen_month_all!D36="","",_6jiaofen_month_all!D36)</f>
        <v/>
      </c>
      <c r="AA39" s="75" t="str">
        <f>IF(_6jiaofen_month_all!E36="","",_6jiaofen_month_all!E36)</f>
        <v/>
      </c>
      <c r="AB39" s="75" t="str">
        <f>IF(_6jiaofen_month_all!F36="","",_6jiaofen_month_all!F36)</f>
        <v/>
      </c>
      <c r="AC39" s="75" t="str">
        <f>IF(_6jiaofen_month_all!G36="","",_6jiaofen_month_all!G36)</f>
        <v/>
      </c>
      <c r="AD39" s="75" t="str">
        <f>IF(_6jiaofen_month_all!H36="","",_6jiaofen_month_all!H36)</f>
        <v/>
      </c>
      <c r="AE39" s="75" t="str">
        <f>IF(_6jiaofen_month_all!I36="","",_6jiaofen_month_all!I36)</f>
        <v/>
      </c>
      <c r="AF39" s="75" t="str">
        <f>IF(_6jiaofen_month_all!J36="","",_6jiaofen_month_all!J36)</f>
        <v/>
      </c>
      <c r="AG39" s="75" t="str">
        <f>IF(_6jiaofen_month_all!K36="","",_6jiaofen_month_all!K36)</f>
        <v/>
      </c>
      <c r="AH39" s="75" t="str">
        <f>IF(_6jiaofen_month_all!L36="","",_6jiaofen_month_all!L36)</f>
        <v/>
      </c>
      <c r="AI39" s="144" t="str">
        <f t="shared" si="2"/>
        <v/>
      </c>
      <c r="AJ39" s="75" t="str">
        <f>IF(SUM(AB39:AF39)=0,"",IF((SUM(AB39:AF39)/100)&gt;=$AJ$5,"√","×"))</f>
        <v/>
      </c>
      <c r="AK39" s="75" t="str">
        <f>IF(Z39="","",IF(Z39/100&lt;$AK$5,"√","×"))</f>
        <v/>
      </c>
      <c r="AL39" s="83">
        <f>IF(LOOKUP($U39,质量日常跟踪表!$I$4:$I$744,质量日常跟踪表!W$4:W$744)="","",LOOKUP($U39,质量日常跟踪表!$I$4:$I$744,质量日常跟踪表!W$4:W$744))</f>
        <v>0</v>
      </c>
      <c r="AM39" s="84" t="str">
        <f t="shared" si="3"/>
        <v/>
      </c>
      <c r="AO39">
        <f t="shared" si="4"/>
        <v>39</v>
      </c>
      <c r="AP39">
        <f>IF($D39=AP$5,MAX(AP$6:AP38)+1,0)</f>
        <v>0</v>
      </c>
      <c r="AQ39">
        <f>IF($D39=AQ$5,MAX(AQ$6:AQ38)+1,0)</f>
        <v>0</v>
      </c>
      <c r="AR39">
        <f>IF($D39=AR$5,MAX(AR$6:AR38)+1,0)</f>
        <v>0</v>
      </c>
      <c r="AS39">
        <f>IF($D39=AS$5,MAX(AS$6:AS38)+1,0)</f>
        <v>0</v>
      </c>
      <c r="AU39">
        <f t="shared" si="5"/>
        <v>39</v>
      </c>
      <c r="AV39">
        <f>IF($X39=AV$5,MAX(AV$6:AV38)+1,0)</f>
        <v>0</v>
      </c>
      <c r="AW39">
        <f>IF($X39=AW$5,MAX(AW$6:AW38)+1,0)</f>
        <v>0</v>
      </c>
      <c r="AX39">
        <f>IF($X39=AX$5,MAX(AX$6:AX38)+1,0)</f>
        <v>0</v>
      </c>
      <c r="AY39">
        <f>IF($X39=AY$5,MAX(AY$6:AY38)+1,0)</f>
        <v>0</v>
      </c>
    </row>
    <row r="40" spans="1:51">
      <c r="A40" s="70" t="str">
        <f>IF(A39&lt;$A$2,A39+1,"")</f>
        <v/>
      </c>
      <c r="B40" s="71" t="str">
        <f>IF(_5jiaofen_month_all!C37="","",_5jiaofen_month_all!C37)</f>
        <v/>
      </c>
      <c r="C40" s="70" t="str">
        <f>IF(_5jiaofen_month_all!A37="","",_5jiaofen_month_all!A37)</f>
        <v/>
      </c>
      <c r="D40" s="73" t="str">
        <f>IF(_5jiaofen_month_all!M37="","",_5jiaofen_month_all!M37)</f>
        <v/>
      </c>
      <c r="E40" s="74" t="str">
        <f>IF(_5jiaofen_month_all!C37="","",_5jiaofen_month_all!C37)</f>
        <v/>
      </c>
      <c r="F40" s="138" t="str">
        <f>IF(_5jiaofen_month_all!D37="","",_5jiaofen_month_all!D37)</f>
        <v/>
      </c>
      <c r="G40" s="138" t="str">
        <f>IF(_5jiaofen_month_all!E37="","",_5jiaofen_month_all!E37)</f>
        <v/>
      </c>
      <c r="H40" s="138" t="str">
        <f>IF(_5jiaofen_month_all!F37="","",_5jiaofen_month_all!F37)</f>
        <v/>
      </c>
      <c r="I40" s="138" t="str">
        <f>IF(_5jiaofen_month_all!G37="","",_5jiaofen_month_all!G37)</f>
        <v/>
      </c>
      <c r="J40" s="138" t="str">
        <f>IF(_5jiaofen_month_all!H37="","",_5jiaofen_month_all!H37)</f>
        <v/>
      </c>
      <c r="K40" s="138" t="str">
        <f>IF(_5jiaofen_month_all!I37="","",_5jiaofen_month_all!I37)</f>
        <v/>
      </c>
      <c r="L40" s="138" t="str">
        <f>IF(_5jiaofen_month_all!J37="","",_5jiaofen_month_all!J37)</f>
        <v/>
      </c>
      <c r="M40" s="138" t="str">
        <f>IF(_5jiaofen_month_all!K37="","",_5jiaofen_month_all!K37)</f>
        <v/>
      </c>
      <c r="N40" s="138" t="str">
        <f>IF(_5jiaofen_month_all!L37="","",_5jiaofen_month_all!L37)</f>
        <v/>
      </c>
      <c r="O40" s="144" t="str">
        <f t="shared" si="0"/>
        <v/>
      </c>
      <c r="P40" s="75" t="str">
        <f>IF(SUM(H40:L40)=0,"",IF((SUM(H40:L40)/100)&gt;=$P$5,"√","×"))</f>
        <v/>
      </c>
      <c r="Q40" s="75" t="str">
        <f>IF(SUM(F40)=0,"",IF((SUM(F40)/100)&lt;$Q$5,"√","×"))</f>
        <v/>
      </c>
      <c r="R40" s="149">
        <f>IF(LOOKUP($A40,质量日常跟踪表!$H$4:$H$744,质量日常跟踪表!W$4:W$744)="","",LOOKUP($A40,质量日常跟踪表!$H$4:$H$744,质量日常跟踪表!W$4:W$744))</f>
        <v>0</v>
      </c>
      <c r="S40" s="84" t="str">
        <f t="shared" si="1"/>
        <v/>
      </c>
      <c r="U40" s="70" t="str">
        <f>IF(U39&lt;$U$2,U39+1,"")</f>
        <v/>
      </c>
      <c r="V40" s="71" t="str">
        <f>IF(_6jiaofen_month_all!C37="","",_6jiaofen_month_all!C37)</f>
        <v/>
      </c>
      <c r="W40" s="70" t="str">
        <f>IF(_6jiaofen_month_all!A37="","",_6jiaofen_month_all!A37)</f>
        <v/>
      </c>
      <c r="X40" s="73" t="str">
        <f>IF(_6jiaofen_month_all!M37="","",_6jiaofen_month_all!M37)</f>
        <v/>
      </c>
      <c r="Y40" s="85" t="str">
        <f>IF(_6jiaofen_month_all!C37="","",_6jiaofen_month_all!C37)</f>
        <v/>
      </c>
      <c r="Z40" s="75" t="str">
        <f>IF(_6jiaofen_month_all!D37="","",_6jiaofen_month_all!D37)</f>
        <v/>
      </c>
      <c r="AA40" s="75" t="str">
        <f>IF(_6jiaofen_month_all!E37="","",_6jiaofen_month_all!E37)</f>
        <v/>
      </c>
      <c r="AB40" s="75" t="str">
        <f>IF(_6jiaofen_month_all!F37="","",_6jiaofen_month_all!F37)</f>
        <v/>
      </c>
      <c r="AC40" s="75" t="str">
        <f>IF(_6jiaofen_month_all!G37="","",_6jiaofen_month_all!G37)</f>
        <v/>
      </c>
      <c r="AD40" s="75" t="str">
        <f>IF(_6jiaofen_month_all!H37="","",_6jiaofen_month_all!H37)</f>
        <v/>
      </c>
      <c r="AE40" s="75" t="str">
        <f>IF(_6jiaofen_month_all!I37="","",_6jiaofen_month_all!I37)</f>
        <v/>
      </c>
      <c r="AF40" s="75" t="str">
        <f>IF(_6jiaofen_month_all!J37="","",_6jiaofen_month_all!J37)</f>
        <v/>
      </c>
      <c r="AG40" s="75" t="str">
        <f>IF(_6jiaofen_month_all!K37="","",_6jiaofen_month_all!K37)</f>
        <v/>
      </c>
      <c r="AH40" s="75" t="str">
        <f>IF(_6jiaofen_month_all!L37="","",_6jiaofen_month_all!L37)</f>
        <v/>
      </c>
      <c r="AI40" s="144" t="str">
        <f t="shared" si="2"/>
        <v/>
      </c>
      <c r="AJ40" s="75" t="str">
        <f>IF(SUM(AB40:AF40)=0,"",IF((SUM(AB40:AF40)/100)&gt;=$AJ$5,"√","×"))</f>
        <v/>
      </c>
      <c r="AK40" s="75" t="str">
        <f>IF(Z40="","",IF(Z40/100&lt;$AK$5,"√","×"))</f>
        <v/>
      </c>
      <c r="AL40" s="83">
        <f>IF(LOOKUP($U40,质量日常跟踪表!$I$4:$I$744,质量日常跟踪表!W$4:W$744)="","",LOOKUP($U40,质量日常跟踪表!$I$4:$I$744,质量日常跟踪表!W$4:W$744))</f>
        <v>0</v>
      </c>
      <c r="AM40" s="84" t="str">
        <f t="shared" si="3"/>
        <v/>
      </c>
      <c r="AO40">
        <f t="shared" si="4"/>
        <v>40</v>
      </c>
      <c r="AP40">
        <f>IF($D40=AP$5,MAX(AP$6:AP39)+1,0)</f>
        <v>0</v>
      </c>
      <c r="AQ40">
        <f>IF($D40=AQ$5,MAX(AQ$6:AQ39)+1,0)</f>
        <v>0</v>
      </c>
      <c r="AR40">
        <f>IF($D40=AR$5,MAX(AR$6:AR39)+1,0)</f>
        <v>0</v>
      </c>
      <c r="AS40">
        <f>IF($D40=AS$5,MAX(AS$6:AS39)+1,0)</f>
        <v>0</v>
      </c>
      <c r="AU40">
        <f t="shared" si="5"/>
        <v>40</v>
      </c>
      <c r="AV40">
        <f>IF($X40=AV$5,MAX(AV$6:AV39)+1,0)</f>
        <v>0</v>
      </c>
      <c r="AW40">
        <f>IF($X40=AW$5,MAX(AW$6:AW39)+1,0)</f>
        <v>0</v>
      </c>
      <c r="AX40">
        <f>IF($X40=AX$5,MAX(AX$6:AX39)+1,0)</f>
        <v>0</v>
      </c>
      <c r="AY40">
        <f>IF($X40=AY$5,MAX(AY$6:AY39)+1,0)</f>
        <v>0</v>
      </c>
    </row>
    <row r="41" spans="1:51">
      <c r="A41" s="70" t="str">
        <f>IF(A40&lt;$A$2,A40+1,"")</f>
        <v/>
      </c>
      <c r="B41" s="71" t="str">
        <f>IF(_5jiaofen_month_all!C38="","",_5jiaofen_month_all!C38)</f>
        <v/>
      </c>
      <c r="C41" s="70" t="str">
        <f>IF(_5jiaofen_month_all!A38="","",_5jiaofen_month_all!A38)</f>
        <v/>
      </c>
      <c r="D41" s="73" t="str">
        <f>IF(_5jiaofen_month_all!M38="","",_5jiaofen_month_all!M38)</f>
        <v/>
      </c>
      <c r="E41" s="74" t="str">
        <f>IF(_5jiaofen_month_all!C38="","",_5jiaofen_month_all!C38)</f>
        <v/>
      </c>
      <c r="F41" s="138" t="str">
        <f>IF(_5jiaofen_month_all!D38="","",_5jiaofen_month_all!D38)</f>
        <v/>
      </c>
      <c r="G41" s="138" t="str">
        <f>IF(_5jiaofen_month_all!E38="","",_5jiaofen_month_all!E38)</f>
        <v/>
      </c>
      <c r="H41" s="138" t="str">
        <f>IF(_5jiaofen_month_all!F38="","",_5jiaofen_month_all!F38)</f>
        <v/>
      </c>
      <c r="I41" s="138" t="str">
        <f>IF(_5jiaofen_month_all!G38="","",_5jiaofen_month_all!G38)</f>
        <v/>
      </c>
      <c r="J41" s="138" t="str">
        <f>IF(_5jiaofen_month_all!H38="","",_5jiaofen_month_all!H38)</f>
        <v/>
      </c>
      <c r="K41" s="138" t="str">
        <f>IF(_5jiaofen_month_all!I38="","",_5jiaofen_month_all!I38)</f>
        <v/>
      </c>
      <c r="L41" s="138" t="str">
        <f>IF(_5jiaofen_month_all!J38="","",_5jiaofen_month_all!J38)</f>
        <v/>
      </c>
      <c r="M41" s="138" t="str">
        <f>IF(_5jiaofen_month_all!K38="","",_5jiaofen_month_all!K38)</f>
        <v/>
      </c>
      <c r="N41" s="138" t="str">
        <f>IF(_5jiaofen_month_all!L38="","",_5jiaofen_month_all!L38)</f>
        <v/>
      </c>
      <c r="O41" s="144" t="str">
        <f t="shared" si="0"/>
        <v/>
      </c>
      <c r="P41" s="75" t="str">
        <f>IF(SUM(H41:L41)=0,"",IF((SUM(H41:L41)/100)&gt;=$P$5,"√","×"))</f>
        <v/>
      </c>
      <c r="Q41" s="75" t="str">
        <f>IF(SUM(F41)=0,"",IF((SUM(F41)/100)&lt;$Q$5,"√","×"))</f>
        <v/>
      </c>
      <c r="R41" s="149">
        <f>IF(LOOKUP($A41,质量日常跟踪表!$H$4:$H$744,质量日常跟踪表!W$4:W$744)="","",LOOKUP($A41,质量日常跟踪表!$H$4:$H$744,质量日常跟踪表!W$4:W$744))</f>
        <v>0</v>
      </c>
      <c r="S41" s="84" t="str">
        <f t="shared" si="1"/>
        <v/>
      </c>
      <c r="U41" s="70" t="str">
        <f>IF(U40&lt;$U$2,U40+1,"")</f>
        <v/>
      </c>
      <c r="V41" s="71" t="str">
        <f>IF(_6jiaofen_month_all!C38="","",_6jiaofen_month_all!C38)</f>
        <v/>
      </c>
      <c r="W41" s="70" t="str">
        <f>IF(_6jiaofen_month_all!A38="","",_6jiaofen_month_all!A38)</f>
        <v/>
      </c>
      <c r="X41" s="73" t="str">
        <f>IF(_6jiaofen_month_all!M38="","",_6jiaofen_month_all!M38)</f>
        <v/>
      </c>
      <c r="Y41" s="85" t="str">
        <f>IF(_6jiaofen_month_all!C38="","",_6jiaofen_month_all!C38)</f>
        <v/>
      </c>
      <c r="Z41" s="75" t="str">
        <f>IF(_6jiaofen_month_all!D38="","",_6jiaofen_month_all!D38)</f>
        <v/>
      </c>
      <c r="AA41" s="75" t="str">
        <f>IF(_6jiaofen_month_all!E38="","",_6jiaofen_month_all!E38)</f>
        <v/>
      </c>
      <c r="AB41" s="75" t="str">
        <f>IF(_6jiaofen_month_all!F38="","",_6jiaofen_month_all!F38)</f>
        <v/>
      </c>
      <c r="AC41" s="75" t="str">
        <f>IF(_6jiaofen_month_all!G38="","",_6jiaofen_month_all!G38)</f>
        <v/>
      </c>
      <c r="AD41" s="75" t="str">
        <f>IF(_6jiaofen_month_all!H38="","",_6jiaofen_month_all!H38)</f>
        <v/>
      </c>
      <c r="AE41" s="75" t="str">
        <f>IF(_6jiaofen_month_all!I38="","",_6jiaofen_month_all!I38)</f>
        <v/>
      </c>
      <c r="AF41" s="75" t="str">
        <f>IF(_6jiaofen_month_all!J38="","",_6jiaofen_month_all!J38)</f>
        <v/>
      </c>
      <c r="AG41" s="75" t="str">
        <f>IF(_6jiaofen_month_all!K38="","",_6jiaofen_month_all!K38)</f>
        <v/>
      </c>
      <c r="AH41" s="75" t="str">
        <f>IF(_6jiaofen_month_all!L38="","",_6jiaofen_month_all!L38)</f>
        <v/>
      </c>
      <c r="AI41" s="144" t="str">
        <f t="shared" si="2"/>
        <v/>
      </c>
      <c r="AJ41" s="75" t="str">
        <f>IF(SUM(AB41:AF41)=0,"",IF((SUM(AB41:AF41)/100)&gt;=$AJ$5,"√","×"))</f>
        <v/>
      </c>
      <c r="AK41" s="75" t="str">
        <f>IF(Z41="","",IF(Z41/100&lt;$AK$5,"√","×"))</f>
        <v/>
      </c>
      <c r="AL41" s="83">
        <f>IF(LOOKUP($U41,质量日常跟踪表!$I$4:$I$744,质量日常跟踪表!W$4:W$744)="","",LOOKUP($U41,质量日常跟踪表!$I$4:$I$744,质量日常跟踪表!W$4:W$744))</f>
        <v>0</v>
      </c>
      <c r="AM41" s="84" t="str">
        <f t="shared" si="3"/>
        <v/>
      </c>
      <c r="AO41">
        <f t="shared" si="4"/>
        <v>41</v>
      </c>
      <c r="AP41">
        <f>IF($D41=AP$5,MAX(AP$6:AP40)+1,0)</f>
        <v>0</v>
      </c>
      <c r="AQ41">
        <f>IF($D41=AQ$5,MAX(AQ$6:AQ40)+1,0)</f>
        <v>0</v>
      </c>
      <c r="AR41">
        <f>IF($D41=AR$5,MAX(AR$6:AR40)+1,0)</f>
        <v>0</v>
      </c>
      <c r="AS41">
        <f>IF($D41=AS$5,MAX(AS$6:AS40)+1,0)</f>
        <v>0</v>
      </c>
      <c r="AU41">
        <f t="shared" si="5"/>
        <v>41</v>
      </c>
      <c r="AV41">
        <f>IF($X41=AV$5,MAX(AV$6:AV40)+1,0)</f>
        <v>0</v>
      </c>
      <c r="AW41">
        <f>IF($X41=AW$5,MAX(AW$6:AW40)+1,0)</f>
        <v>0</v>
      </c>
      <c r="AX41">
        <f>IF($X41=AX$5,MAX(AX$6:AX40)+1,0)</f>
        <v>0</v>
      </c>
      <c r="AY41">
        <f>IF($X41=AY$5,MAX(AY$6:AY40)+1,0)</f>
        <v>0</v>
      </c>
    </row>
    <row r="42" spans="1:51">
      <c r="A42" s="70" t="str">
        <f>IF(A41&lt;$A$2,A41+1,"")</f>
        <v/>
      </c>
      <c r="B42" s="71" t="str">
        <f>IF(_5jiaofen_month_all!C39="","",_5jiaofen_month_all!C39)</f>
        <v/>
      </c>
      <c r="C42" s="70" t="str">
        <f>IF(_5jiaofen_month_all!A39="","",_5jiaofen_month_all!A39)</f>
        <v/>
      </c>
      <c r="D42" s="73" t="str">
        <f>IF(_5jiaofen_month_all!M39="","",_5jiaofen_month_all!M39)</f>
        <v/>
      </c>
      <c r="E42" s="74" t="str">
        <f>IF(_5jiaofen_month_all!C39="","",_5jiaofen_month_all!C39)</f>
        <v/>
      </c>
      <c r="F42" s="138" t="str">
        <f>IF(_5jiaofen_month_all!D39="","",_5jiaofen_month_all!D39)</f>
        <v/>
      </c>
      <c r="G42" s="138" t="str">
        <f>IF(_5jiaofen_month_all!E39="","",_5jiaofen_month_all!E39)</f>
        <v/>
      </c>
      <c r="H42" s="138" t="str">
        <f>IF(_5jiaofen_month_all!F39="","",_5jiaofen_month_all!F39)</f>
        <v/>
      </c>
      <c r="I42" s="138" t="str">
        <f>IF(_5jiaofen_month_all!G39="","",_5jiaofen_month_all!G39)</f>
        <v/>
      </c>
      <c r="J42" s="138" t="str">
        <f>IF(_5jiaofen_month_all!H39="","",_5jiaofen_month_all!H39)</f>
        <v/>
      </c>
      <c r="K42" s="138" t="str">
        <f>IF(_5jiaofen_month_all!I39="","",_5jiaofen_month_all!I39)</f>
        <v/>
      </c>
      <c r="L42" s="138" t="str">
        <f>IF(_5jiaofen_month_all!J39="","",_5jiaofen_month_all!J39)</f>
        <v/>
      </c>
      <c r="M42" s="138" t="str">
        <f>IF(_5jiaofen_month_all!K39="","",_5jiaofen_month_all!K39)</f>
        <v/>
      </c>
      <c r="N42" s="138" t="str">
        <f>IF(_5jiaofen_month_all!L39="","",_5jiaofen_month_all!L39)</f>
        <v/>
      </c>
      <c r="O42" s="144" t="str">
        <f t="shared" si="0"/>
        <v/>
      </c>
      <c r="P42" s="75" t="str">
        <f>IF(SUM(H42:L42)=0,"",IF((SUM(H42:L42)/100)&gt;=$P$5,"√","×"))</f>
        <v/>
      </c>
      <c r="Q42" s="75" t="str">
        <f>IF(SUM(F42)=0,"",IF((SUM(F42)/100)&lt;$Q$5,"√","×"))</f>
        <v/>
      </c>
      <c r="R42" s="149">
        <f>IF(LOOKUP($A42,质量日常跟踪表!$H$4:$H$744,质量日常跟踪表!W$4:W$744)="","",LOOKUP($A42,质量日常跟踪表!$H$4:$H$744,质量日常跟踪表!W$4:W$744))</f>
        <v>0</v>
      </c>
      <c r="S42" s="84" t="str">
        <f t="shared" si="1"/>
        <v/>
      </c>
      <c r="U42" s="70" t="str">
        <f>IF(U41&lt;$U$2,U41+1,"")</f>
        <v/>
      </c>
      <c r="V42" s="71" t="str">
        <f>IF(_6jiaofen_month_all!C39="","",_6jiaofen_month_all!C39)</f>
        <v/>
      </c>
      <c r="W42" s="70" t="str">
        <f>IF(_6jiaofen_month_all!A39="","",_6jiaofen_month_all!A39)</f>
        <v/>
      </c>
      <c r="X42" s="73" t="str">
        <f>IF(_6jiaofen_month_all!M39="","",_6jiaofen_month_all!M39)</f>
        <v/>
      </c>
      <c r="Y42" s="85" t="str">
        <f>IF(_6jiaofen_month_all!C39="","",_6jiaofen_month_all!C39)</f>
        <v/>
      </c>
      <c r="Z42" s="75" t="str">
        <f>IF(_6jiaofen_month_all!D39="","",_6jiaofen_month_all!D39)</f>
        <v/>
      </c>
      <c r="AA42" s="75" t="str">
        <f>IF(_6jiaofen_month_all!E39="","",_6jiaofen_month_all!E39)</f>
        <v/>
      </c>
      <c r="AB42" s="75" t="str">
        <f>IF(_6jiaofen_month_all!F39="","",_6jiaofen_month_all!F39)</f>
        <v/>
      </c>
      <c r="AC42" s="75" t="str">
        <f>IF(_6jiaofen_month_all!G39="","",_6jiaofen_month_all!G39)</f>
        <v/>
      </c>
      <c r="AD42" s="75" t="str">
        <f>IF(_6jiaofen_month_all!H39="","",_6jiaofen_month_all!H39)</f>
        <v/>
      </c>
      <c r="AE42" s="75" t="str">
        <f>IF(_6jiaofen_month_all!I39="","",_6jiaofen_month_all!I39)</f>
        <v/>
      </c>
      <c r="AF42" s="75" t="str">
        <f>IF(_6jiaofen_month_all!J39="","",_6jiaofen_month_all!J39)</f>
        <v/>
      </c>
      <c r="AG42" s="75" t="str">
        <f>IF(_6jiaofen_month_all!K39="","",_6jiaofen_month_all!K39)</f>
        <v/>
      </c>
      <c r="AH42" s="75" t="str">
        <f>IF(_6jiaofen_month_all!L39="","",_6jiaofen_month_all!L39)</f>
        <v/>
      </c>
      <c r="AI42" s="144" t="str">
        <f t="shared" si="2"/>
        <v/>
      </c>
      <c r="AJ42" s="75" t="str">
        <f>IF(SUM(AB42:AF42)=0,"",IF((SUM(AB42:AF42)/100)&gt;=$AJ$5,"√","×"))</f>
        <v/>
      </c>
      <c r="AK42" s="75" t="str">
        <f>IF(Z42="","",IF(Z42/100&lt;$AK$5,"√","×"))</f>
        <v/>
      </c>
      <c r="AL42" s="83">
        <f>IF(LOOKUP($U42,质量日常跟踪表!$I$4:$I$744,质量日常跟踪表!W$4:W$744)="","",LOOKUP($U42,质量日常跟踪表!$I$4:$I$744,质量日常跟踪表!W$4:W$744))</f>
        <v>0</v>
      </c>
      <c r="AM42" s="84" t="str">
        <f t="shared" si="3"/>
        <v/>
      </c>
      <c r="AO42">
        <f t="shared" si="4"/>
        <v>42</v>
      </c>
      <c r="AP42">
        <f>IF($D42=AP$5,MAX(AP$6:AP41)+1,0)</f>
        <v>0</v>
      </c>
      <c r="AQ42">
        <f>IF($D42=AQ$5,MAX(AQ$6:AQ41)+1,0)</f>
        <v>0</v>
      </c>
      <c r="AR42">
        <f>IF($D42=AR$5,MAX(AR$6:AR41)+1,0)</f>
        <v>0</v>
      </c>
      <c r="AS42">
        <f>IF($D42=AS$5,MAX(AS$6:AS41)+1,0)</f>
        <v>0</v>
      </c>
      <c r="AU42">
        <f t="shared" si="5"/>
        <v>42</v>
      </c>
      <c r="AV42">
        <f>IF($X42=AV$5,MAX(AV$6:AV41)+1,0)</f>
        <v>0</v>
      </c>
      <c r="AW42">
        <f>IF($X42=AW$5,MAX(AW$6:AW41)+1,0)</f>
        <v>0</v>
      </c>
      <c r="AX42">
        <f>IF($X42=AX$5,MAX(AX$6:AX41)+1,0)</f>
        <v>0</v>
      </c>
      <c r="AY42">
        <f>IF($X42=AY$5,MAX(AY$6:AY41)+1,0)</f>
        <v>0</v>
      </c>
    </row>
    <row r="43" spans="1:51">
      <c r="A43" s="70" t="str">
        <f>IF(A42&lt;$A$2,A42+1,"")</f>
        <v/>
      </c>
      <c r="B43" s="71" t="str">
        <f>IF(_5jiaofen_month_all!C40="","",_5jiaofen_month_all!C40)</f>
        <v/>
      </c>
      <c r="C43" s="70" t="str">
        <f>IF(_5jiaofen_month_all!A40="","",_5jiaofen_month_all!A40)</f>
        <v/>
      </c>
      <c r="D43" s="73" t="str">
        <f>IF(_5jiaofen_month_all!M40="","",_5jiaofen_month_all!M40)</f>
        <v/>
      </c>
      <c r="E43" s="74" t="str">
        <f>IF(_5jiaofen_month_all!C40="","",_5jiaofen_month_all!C40)</f>
        <v/>
      </c>
      <c r="F43" s="138" t="str">
        <f>IF(_5jiaofen_month_all!D40="","",_5jiaofen_month_all!D40)</f>
        <v/>
      </c>
      <c r="G43" s="138" t="str">
        <f>IF(_5jiaofen_month_all!E40="","",_5jiaofen_month_all!E40)</f>
        <v/>
      </c>
      <c r="H43" s="138" t="str">
        <f>IF(_5jiaofen_month_all!F40="","",_5jiaofen_month_all!F40)</f>
        <v/>
      </c>
      <c r="I43" s="138" t="str">
        <f>IF(_5jiaofen_month_all!G40="","",_5jiaofen_month_all!G40)</f>
        <v/>
      </c>
      <c r="J43" s="138" t="str">
        <f>IF(_5jiaofen_month_all!H40="","",_5jiaofen_month_all!H40)</f>
        <v/>
      </c>
      <c r="K43" s="138" t="str">
        <f>IF(_5jiaofen_month_all!I40="","",_5jiaofen_month_all!I40)</f>
        <v/>
      </c>
      <c r="L43" s="138" t="str">
        <f>IF(_5jiaofen_month_all!J40="","",_5jiaofen_month_all!J40)</f>
        <v/>
      </c>
      <c r="M43" s="138" t="str">
        <f>IF(_5jiaofen_month_all!K40="","",_5jiaofen_month_all!K40)</f>
        <v/>
      </c>
      <c r="N43" s="138" t="str">
        <f>IF(_5jiaofen_month_all!L40="","",_5jiaofen_month_all!L40)</f>
        <v/>
      </c>
      <c r="O43" s="144" t="str">
        <f t="shared" si="0"/>
        <v/>
      </c>
      <c r="P43" s="75" t="str">
        <f>IF(SUM(H43:L43)=0,"",IF((SUM(H43:L43)/100)&gt;=$P$5,"√","×"))</f>
        <v/>
      </c>
      <c r="Q43" s="75" t="str">
        <f>IF(SUM(F43)=0,"",IF((SUM(F43)/100)&lt;$Q$5,"√","×"))</f>
        <v/>
      </c>
      <c r="R43" s="149">
        <f>IF(LOOKUP($A43,质量日常跟踪表!$H$4:$H$744,质量日常跟踪表!W$4:W$744)="","",LOOKUP($A43,质量日常跟踪表!$H$4:$H$744,质量日常跟踪表!W$4:W$744))</f>
        <v>0</v>
      </c>
      <c r="S43" s="84" t="str">
        <f t="shared" si="1"/>
        <v/>
      </c>
      <c r="U43" s="70" t="str">
        <f>IF(U42&lt;$U$2,U42+1,"")</f>
        <v/>
      </c>
      <c r="V43" s="71" t="str">
        <f>IF(_6jiaofen_month_all!C40="","",_6jiaofen_month_all!C40)</f>
        <v/>
      </c>
      <c r="W43" s="70" t="str">
        <f>IF(_6jiaofen_month_all!A40="","",_6jiaofen_month_all!A40)</f>
        <v/>
      </c>
      <c r="X43" s="73" t="str">
        <f>IF(_6jiaofen_month_all!M40="","",_6jiaofen_month_all!M40)</f>
        <v/>
      </c>
      <c r="Y43" s="85" t="str">
        <f>IF(_6jiaofen_month_all!C40="","",_6jiaofen_month_all!C40)</f>
        <v/>
      </c>
      <c r="Z43" s="75" t="str">
        <f>IF(_6jiaofen_month_all!D40="","",_6jiaofen_month_all!D40)</f>
        <v/>
      </c>
      <c r="AA43" s="75" t="str">
        <f>IF(_6jiaofen_month_all!E40="","",_6jiaofen_month_all!E40)</f>
        <v/>
      </c>
      <c r="AB43" s="75" t="str">
        <f>IF(_6jiaofen_month_all!F40="","",_6jiaofen_month_all!F40)</f>
        <v/>
      </c>
      <c r="AC43" s="75" t="str">
        <f>IF(_6jiaofen_month_all!G40="","",_6jiaofen_month_all!G40)</f>
        <v/>
      </c>
      <c r="AD43" s="75" t="str">
        <f>IF(_6jiaofen_month_all!H40="","",_6jiaofen_month_all!H40)</f>
        <v/>
      </c>
      <c r="AE43" s="75" t="str">
        <f>IF(_6jiaofen_month_all!I40="","",_6jiaofen_month_all!I40)</f>
        <v/>
      </c>
      <c r="AF43" s="75" t="str">
        <f>IF(_6jiaofen_month_all!J40="","",_6jiaofen_month_all!J40)</f>
        <v/>
      </c>
      <c r="AG43" s="75" t="str">
        <f>IF(_6jiaofen_month_all!K40="","",_6jiaofen_month_all!K40)</f>
        <v/>
      </c>
      <c r="AH43" s="75" t="str">
        <f>IF(_6jiaofen_month_all!L40="","",_6jiaofen_month_all!L40)</f>
        <v/>
      </c>
      <c r="AI43" s="144" t="str">
        <f t="shared" si="2"/>
        <v/>
      </c>
      <c r="AJ43" s="75" t="str">
        <f>IF(SUM(AB43:AF43)=0,"",IF((SUM(AB43:AF43)/100)&gt;=$AJ$5,"√","×"))</f>
        <v/>
      </c>
      <c r="AK43" s="75" t="str">
        <f>IF(Z43="","",IF(Z43/100&lt;$AK$5,"√","×"))</f>
        <v/>
      </c>
      <c r="AL43" s="83">
        <f>IF(LOOKUP($U43,质量日常跟踪表!$I$4:$I$744,质量日常跟踪表!W$4:W$744)="","",LOOKUP($U43,质量日常跟踪表!$I$4:$I$744,质量日常跟踪表!W$4:W$744))</f>
        <v>0</v>
      </c>
      <c r="AM43" s="84" t="str">
        <f t="shared" si="3"/>
        <v/>
      </c>
      <c r="AO43">
        <f t="shared" si="4"/>
        <v>43</v>
      </c>
      <c r="AP43">
        <f>IF($D43=AP$5,MAX(AP$6:AP42)+1,0)</f>
        <v>0</v>
      </c>
      <c r="AQ43">
        <f>IF($D43=AQ$5,MAX(AQ$6:AQ42)+1,0)</f>
        <v>0</v>
      </c>
      <c r="AR43">
        <f>IF($D43=AR$5,MAX(AR$6:AR42)+1,0)</f>
        <v>0</v>
      </c>
      <c r="AS43">
        <f>IF($D43=AS$5,MAX(AS$6:AS42)+1,0)</f>
        <v>0</v>
      </c>
      <c r="AU43">
        <f t="shared" si="5"/>
        <v>43</v>
      </c>
      <c r="AV43">
        <f>IF($X43=AV$5,MAX(AV$6:AV42)+1,0)</f>
        <v>0</v>
      </c>
      <c r="AW43">
        <f>IF($X43=AW$5,MAX(AW$6:AW42)+1,0)</f>
        <v>0</v>
      </c>
      <c r="AX43">
        <f>IF($X43=AX$5,MAX(AX$6:AX42)+1,0)</f>
        <v>0</v>
      </c>
      <c r="AY43">
        <f>IF($X43=AY$5,MAX(AY$6:AY42)+1,0)</f>
        <v>0</v>
      </c>
    </row>
    <row r="44" spans="1:51">
      <c r="A44" s="70" t="str">
        <f>IF(A43&lt;$A$2,A43+1,"")</f>
        <v/>
      </c>
      <c r="B44" s="71" t="str">
        <f>IF(_5jiaofen_month_all!C41="","",_5jiaofen_month_all!C41)</f>
        <v/>
      </c>
      <c r="C44" s="70" t="str">
        <f>IF(_5jiaofen_month_all!A41="","",_5jiaofen_month_all!A41)</f>
        <v/>
      </c>
      <c r="D44" s="73" t="str">
        <f>IF(_5jiaofen_month_all!M41="","",_5jiaofen_month_all!M41)</f>
        <v/>
      </c>
      <c r="E44" s="74" t="str">
        <f>IF(_5jiaofen_month_all!C41="","",_5jiaofen_month_all!C41)</f>
        <v/>
      </c>
      <c r="F44" s="138" t="str">
        <f>IF(_5jiaofen_month_all!D41="","",_5jiaofen_month_all!D41)</f>
        <v/>
      </c>
      <c r="G44" s="138" t="str">
        <f>IF(_5jiaofen_month_all!E41="","",_5jiaofen_month_all!E41)</f>
        <v/>
      </c>
      <c r="H44" s="138" t="str">
        <f>IF(_5jiaofen_month_all!F41="","",_5jiaofen_month_all!F41)</f>
        <v/>
      </c>
      <c r="I44" s="138" t="str">
        <f>IF(_5jiaofen_month_all!G41="","",_5jiaofen_month_all!G41)</f>
        <v/>
      </c>
      <c r="J44" s="138" t="str">
        <f>IF(_5jiaofen_month_all!H41="","",_5jiaofen_month_all!H41)</f>
        <v/>
      </c>
      <c r="K44" s="138" t="str">
        <f>IF(_5jiaofen_month_all!I41="","",_5jiaofen_month_all!I41)</f>
        <v/>
      </c>
      <c r="L44" s="138" t="str">
        <f>IF(_5jiaofen_month_all!J41="","",_5jiaofen_month_all!J41)</f>
        <v/>
      </c>
      <c r="M44" s="138" t="str">
        <f>IF(_5jiaofen_month_all!K41="","",_5jiaofen_month_all!K41)</f>
        <v/>
      </c>
      <c r="N44" s="138" t="str">
        <f>IF(_5jiaofen_month_all!L41="","",_5jiaofen_month_all!L41)</f>
        <v/>
      </c>
      <c r="O44" s="144" t="str">
        <f t="shared" si="0"/>
        <v/>
      </c>
      <c r="P44" s="75" t="str">
        <f>IF(SUM(H44:L44)=0,"",IF((SUM(H44:L44)/100)&gt;=$P$5,"√","×"))</f>
        <v/>
      </c>
      <c r="Q44" s="75" t="str">
        <f>IF(SUM(F44)=0,"",IF((SUM(F44)/100)&lt;$Q$5,"√","×"))</f>
        <v/>
      </c>
      <c r="R44" s="149">
        <f>IF(LOOKUP($A44,质量日常跟踪表!$H$4:$H$744,质量日常跟踪表!W$4:W$744)="","",LOOKUP($A44,质量日常跟踪表!$H$4:$H$744,质量日常跟踪表!W$4:W$744))</f>
        <v>0</v>
      </c>
      <c r="S44" s="84" t="str">
        <f t="shared" si="1"/>
        <v/>
      </c>
      <c r="U44" s="70" t="str">
        <f>IF(U43&lt;$U$2,U43+1,"")</f>
        <v/>
      </c>
      <c r="V44" s="71" t="str">
        <f>IF(_6jiaofen_month_all!C41="","",_6jiaofen_month_all!C41)</f>
        <v/>
      </c>
      <c r="W44" s="70" t="str">
        <f>IF(_6jiaofen_month_all!A41="","",_6jiaofen_month_all!A41)</f>
        <v/>
      </c>
      <c r="X44" s="73" t="str">
        <f>IF(_6jiaofen_month_all!M41="","",_6jiaofen_month_all!M41)</f>
        <v/>
      </c>
      <c r="Y44" s="85" t="str">
        <f>IF(_6jiaofen_month_all!C41="","",_6jiaofen_month_all!C41)</f>
        <v/>
      </c>
      <c r="Z44" s="75" t="str">
        <f>IF(_6jiaofen_month_all!D41="","",_6jiaofen_month_all!D41)</f>
        <v/>
      </c>
      <c r="AA44" s="75" t="str">
        <f>IF(_6jiaofen_month_all!E41="","",_6jiaofen_month_all!E41)</f>
        <v/>
      </c>
      <c r="AB44" s="75" t="str">
        <f>IF(_6jiaofen_month_all!F41="","",_6jiaofen_month_all!F41)</f>
        <v/>
      </c>
      <c r="AC44" s="75" t="str">
        <f>IF(_6jiaofen_month_all!G41="","",_6jiaofen_month_all!G41)</f>
        <v/>
      </c>
      <c r="AD44" s="75" t="str">
        <f>IF(_6jiaofen_month_all!H41="","",_6jiaofen_month_all!H41)</f>
        <v/>
      </c>
      <c r="AE44" s="75" t="str">
        <f>IF(_6jiaofen_month_all!I41="","",_6jiaofen_month_all!I41)</f>
        <v/>
      </c>
      <c r="AF44" s="75" t="str">
        <f>IF(_6jiaofen_month_all!J41="","",_6jiaofen_month_all!J41)</f>
        <v/>
      </c>
      <c r="AG44" s="75" t="str">
        <f>IF(_6jiaofen_month_all!K41="","",_6jiaofen_month_all!K41)</f>
        <v/>
      </c>
      <c r="AH44" s="75" t="str">
        <f>IF(_6jiaofen_month_all!L41="","",_6jiaofen_month_all!L41)</f>
        <v/>
      </c>
      <c r="AI44" s="144" t="str">
        <f t="shared" si="2"/>
        <v/>
      </c>
      <c r="AJ44" s="75" t="str">
        <f>IF(SUM(AB44:AF44)=0,"",IF((SUM(AB44:AF44)/100)&gt;=$AJ$5,"√","×"))</f>
        <v/>
      </c>
      <c r="AK44" s="75" t="str">
        <f>IF(Z44="","",IF(Z44/100&lt;$AK$5,"√","×"))</f>
        <v/>
      </c>
      <c r="AL44" s="83">
        <f>IF(LOOKUP($U44,质量日常跟踪表!$I$4:$I$744,质量日常跟踪表!W$4:W$744)="","",LOOKUP($U44,质量日常跟踪表!$I$4:$I$744,质量日常跟踪表!W$4:W$744))</f>
        <v>0</v>
      </c>
      <c r="AM44" s="84" t="str">
        <f t="shared" si="3"/>
        <v/>
      </c>
      <c r="AO44">
        <f t="shared" si="4"/>
        <v>44</v>
      </c>
      <c r="AP44">
        <f>IF($D44=AP$5,MAX(AP$6:AP43)+1,0)</f>
        <v>0</v>
      </c>
      <c r="AQ44">
        <f>IF($D44=AQ$5,MAX(AQ$6:AQ43)+1,0)</f>
        <v>0</v>
      </c>
      <c r="AR44">
        <f>IF($D44=AR$5,MAX(AR$6:AR43)+1,0)</f>
        <v>0</v>
      </c>
      <c r="AS44">
        <f>IF($D44=AS$5,MAX(AS$6:AS43)+1,0)</f>
        <v>0</v>
      </c>
      <c r="AU44">
        <f t="shared" si="5"/>
        <v>44</v>
      </c>
      <c r="AV44">
        <f>IF($X44=AV$5,MAX(AV$6:AV43)+1,0)</f>
        <v>0</v>
      </c>
      <c r="AW44">
        <f>IF($X44=AW$5,MAX(AW$6:AW43)+1,0)</f>
        <v>0</v>
      </c>
      <c r="AX44">
        <f>IF($X44=AX$5,MAX(AX$6:AX43)+1,0)</f>
        <v>0</v>
      </c>
      <c r="AY44">
        <f>IF($X44=AY$5,MAX(AY$6:AY43)+1,0)</f>
        <v>0</v>
      </c>
    </row>
    <row r="45" spans="1:51">
      <c r="A45" s="70" t="str">
        <f>IF(A44&lt;$A$2,A44+1,"")</f>
        <v/>
      </c>
      <c r="B45" s="71" t="str">
        <f>IF(_5jiaofen_month_all!C42="","",_5jiaofen_month_all!C42)</f>
        <v/>
      </c>
      <c r="C45" s="70" t="str">
        <f>IF(_5jiaofen_month_all!A42="","",_5jiaofen_month_all!A42)</f>
        <v/>
      </c>
      <c r="D45" s="73" t="str">
        <f>IF(_5jiaofen_month_all!M42="","",_5jiaofen_month_all!M42)</f>
        <v/>
      </c>
      <c r="E45" s="74" t="str">
        <f>IF(_5jiaofen_month_all!C42="","",_5jiaofen_month_all!C42)</f>
        <v/>
      </c>
      <c r="F45" s="138" t="str">
        <f>IF(_5jiaofen_month_all!D42="","",_5jiaofen_month_all!D42)</f>
        <v/>
      </c>
      <c r="G45" s="138" t="str">
        <f>IF(_5jiaofen_month_all!E42="","",_5jiaofen_month_all!E42)</f>
        <v/>
      </c>
      <c r="H45" s="138" t="str">
        <f>IF(_5jiaofen_month_all!F42="","",_5jiaofen_month_all!F42)</f>
        <v/>
      </c>
      <c r="I45" s="138" t="str">
        <f>IF(_5jiaofen_month_all!G42="","",_5jiaofen_month_all!G42)</f>
        <v/>
      </c>
      <c r="J45" s="138" t="str">
        <f>IF(_5jiaofen_month_all!H42="","",_5jiaofen_month_all!H42)</f>
        <v/>
      </c>
      <c r="K45" s="138" t="str">
        <f>IF(_5jiaofen_month_all!I42="","",_5jiaofen_month_all!I42)</f>
        <v/>
      </c>
      <c r="L45" s="138" t="str">
        <f>IF(_5jiaofen_month_all!J42="","",_5jiaofen_month_all!J42)</f>
        <v/>
      </c>
      <c r="M45" s="138" t="str">
        <f>IF(_5jiaofen_month_all!K42="","",_5jiaofen_month_all!K42)</f>
        <v/>
      </c>
      <c r="N45" s="138" t="str">
        <f>IF(_5jiaofen_month_all!L42="","",_5jiaofen_month_all!L42)</f>
        <v/>
      </c>
      <c r="O45" s="144" t="str">
        <f t="shared" si="0"/>
        <v/>
      </c>
      <c r="P45" s="75" t="str">
        <f>IF(SUM(H45:L45)=0,"",IF((SUM(H45:L45)/100)&gt;=$P$5,"√","×"))</f>
        <v/>
      </c>
      <c r="Q45" s="75" t="str">
        <f>IF(SUM(F45)=0,"",IF((SUM(F45)/100)&lt;$Q$5,"√","×"))</f>
        <v/>
      </c>
      <c r="R45" s="149">
        <f>IF(LOOKUP($A45,质量日常跟踪表!$H$4:$H$744,质量日常跟踪表!W$4:W$744)="","",LOOKUP($A45,质量日常跟踪表!$H$4:$H$744,质量日常跟踪表!W$4:W$744))</f>
        <v>0</v>
      </c>
      <c r="S45" s="84" t="str">
        <f t="shared" si="1"/>
        <v/>
      </c>
      <c r="U45" s="70" t="str">
        <f>IF(U44&lt;$U$2,U44+1,"")</f>
        <v/>
      </c>
      <c r="V45" s="71" t="str">
        <f>IF(_6jiaofen_month_all!C42="","",_6jiaofen_month_all!C42)</f>
        <v/>
      </c>
      <c r="W45" s="70" t="str">
        <f>IF(_6jiaofen_month_all!A42="","",_6jiaofen_month_all!A42)</f>
        <v/>
      </c>
      <c r="X45" s="73" t="str">
        <f>IF(_6jiaofen_month_all!M42="","",_6jiaofen_month_all!M42)</f>
        <v/>
      </c>
      <c r="Y45" s="85" t="str">
        <f>IF(_6jiaofen_month_all!C42="","",_6jiaofen_month_all!C42)</f>
        <v/>
      </c>
      <c r="Z45" s="75" t="str">
        <f>IF(_6jiaofen_month_all!D42="","",_6jiaofen_month_all!D42)</f>
        <v/>
      </c>
      <c r="AA45" s="75" t="str">
        <f>IF(_6jiaofen_month_all!E42="","",_6jiaofen_month_all!E42)</f>
        <v/>
      </c>
      <c r="AB45" s="75" t="str">
        <f>IF(_6jiaofen_month_all!F42="","",_6jiaofen_month_all!F42)</f>
        <v/>
      </c>
      <c r="AC45" s="75" t="str">
        <f>IF(_6jiaofen_month_all!G42="","",_6jiaofen_month_all!G42)</f>
        <v/>
      </c>
      <c r="AD45" s="75" t="str">
        <f>IF(_6jiaofen_month_all!H42="","",_6jiaofen_month_all!H42)</f>
        <v/>
      </c>
      <c r="AE45" s="75" t="str">
        <f>IF(_6jiaofen_month_all!I42="","",_6jiaofen_month_all!I42)</f>
        <v/>
      </c>
      <c r="AF45" s="75" t="str">
        <f>IF(_6jiaofen_month_all!J42="","",_6jiaofen_month_all!J42)</f>
        <v/>
      </c>
      <c r="AG45" s="75" t="str">
        <f>IF(_6jiaofen_month_all!K42="","",_6jiaofen_month_all!K42)</f>
        <v/>
      </c>
      <c r="AH45" s="75" t="str">
        <f>IF(_6jiaofen_month_all!L42="","",_6jiaofen_month_all!L42)</f>
        <v/>
      </c>
      <c r="AI45" s="144" t="str">
        <f t="shared" si="2"/>
        <v/>
      </c>
      <c r="AJ45" s="75" t="str">
        <f>IF(SUM(AB45:AF45)=0,"",IF((SUM(AB45:AF45)/100)&gt;=$AJ$5,"√","×"))</f>
        <v/>
      </c>
      <c r="AK45" s="75" t="str">
        <f>IF(Z45="","",IF(Z45/100&lt;$AK$5,"√","×"))</f>
        <v/>
      </c>
      <c r="AL45" s="83">
        <f>IF(LOOKUP($U45,质量日常跟踪表!$I$4:$I$744,质量日常跟踪表!W$4:W$744)="","",LOOKUP($U45,质量日常跟踪表!$I$4:$I$744,质量日常跟踪表!W$4:W$744))</f>
        <v>0</v>
      </c>
      <c r="AM45" s="84" t="str">
        <f t="shared" si="3"/>
        <v/>
      </c>
      <c r="AO45">
        <f t="shared" si="4"/>
        <v>45</v>
      </c>
      <c r="AP45">
        <f>IF($D45=AP$5,MAX(AP$6:AP44)+1,0)</f>
        <v>0</v>
      </c>
      <c r="AQ45">
        <f>IF($D45=AQ$5,MAX(AQ$6:AQ44)+1,0)</f>
        <v>0</v>
      </c>
      <c r="AR45">
        <f>IF($D45=AR$5,MAX(AR$6:AR44)+1,0)</f>
        <v>0</v>
      </c>
      <c r="AS45">
        <f>IF($D45=AS$5,MAX(AS$6:AS44)+1,0)</f>
        <v>0</v>
      </c>
      <c r="AU45">
        <f t="shared" si="5"/>
        <v>45</v>
      </c>
      <c r="AV45">
        <f>IF($X45=AV$5,MAX(AV$6:AV44)+1,0)</f>
        <v>0</v>
      </c>
      <c r="AW45">
        <f>IF($X45=AW$5,MAX(AW$6:AW44)+1,0)</f>
        <v>0</v>
      </c>
      <c r="AX45">
        <f>IF($X45=AX$5,MAX(AX$6:AX44)+1,0)</f>
        <v>0</v>
      </c>
      <c r="AY45">
        <f>IF($X45=AY$5,MAX(AY$6:AY44)+1,0)</f>
        <v>0</v>
      </c>
    </row>
    <row r="46" spans="1:51">
      <c r="A46" s="70" t="str">
        <f>IF(A45&lt;$A$2,A45+1,"")</f>
        <v/>
      </c>
      <c r="B46" s="71" t="str">
        <f>IF(_5jiaofen_month_all!C43="","",_5jiaofen_month_all!C43)</f>
        <v/>
      </c>
      <c r="C46" s="70" t="str">
        <f>IF(_5jiaofen_month_all!A43="","",_5jiaofen_month_all!A43)</f>
        <v/>
      </c>
      <c r="D46" s="73" t="str">
        <f>IF(_5jiaofen_month_all!M43="","",_5jiaofen_month_all!M43)</f>
        <v/>
      </c>
      <c r="E46" s="74" t="str">
        <f>IF(_5jiaofen_month_all!C43="","",_5jiaofen_month_all!C43)</f>
        <v/>
      </c>
      <c r="F46" s="138" t="str">
        <f>IF(_5jiaofen_month_all!D43="","",_5jiaofen_month_all!D43)</f>
        <v/>
      </c>
      <c r="G46" s="138" t="str">
        <f>IF(_5jiaofen_month_all!E43="","",_5jiaofen_month_all!E43)</f>
        <v/>
      </c>
      <c r="H46" s="138" t="str">
        <f>IF(_5jiaofen_month_all!F43="","",_5jiaofen_month_all!F43)</f>
        <v/>
      </c>
      <c r="I46" s="138" t="str">
        <f>IF(_5jiaofen_month_all!G43="","",_5jiaofen_month_all!G43)</f>
        <v/>
      </c>
      <c r="J46" s="138" t="str">
        <f>IF(_5jiaofen_month_all!H43="","",_5jiaofen_month_all!H43)</f>
        <v/>
      </c>
      <c r="K46" s="138" t="str">
        <f>IF(_5jiaofen_month_all!I43="","",_5jiaofen_month_all!I43)</f>
        <v/>
      </c>
      <c r="L46" s="138" t="str">
        <f>IF(_5jiaofen_month_all!J43="","",_5jiaofen_month_all!J43)</f>
        <v/>
      </c>
      <c r="M46" s="138" t="str">
        <f>IF(_5jiaofen_month_all!K43="","",_5jiaofen_month_all!K43)</f>
        <v/>
      </c>
      <c r="N46" s="138" t="str">
        <f>IF(_5jiaofen_month_all!L43="","",_5jiaofen_month_all!L43)</f>
        <v/>
      </c>
      <c r="O46" s="144" t="str">
        <f t="shared" si="0"/>
        <v/>
      </c>
      <c r="P46" s="75" t="str">
        <f>IF(SUM(H46:L46)=0,"",IF((SUM(H46:L46)/100)&gt;=$P$5,"√","×"))</f>
        <v/>
      </c>
      <c r="Q46" s="75" t="str">
        <f>IF(SUM(F46)=0,"",IF((SUM(F46)/100)&lt;$Q$5,"√","×"))</f>
        <v/>
      </c>
      <c r="R46" s="149">
        <f>IF(LOOKUP($A46,质量日常跟踪表!$H$4:$H$744,质量日常跟踪表!W$4:W$744)="","",LOOKUP($A46,质量日常跟踪表!$H$4:$H$744,质量日常跟踪表!W$4:W$744))</f>
        <v>0</v>
      </c>
      <c r="S46" s="84" t="str">
        <f t="shared" si="1"/>
        <v/>
      </c>
      <c r="U46" s="70" t="str">
        <f>IF(U45&lt;$U$2,U45+1,"")</f>
        <v/>
      </c>
      <c r="V46" s="71" t="str">
        <f>IF(_6jiaofen_month_all!C43="","",_6jiaofen_month_all!C43)</f>
        <v/>
      </c>
      <c r="W46" s="70" t="str">
        <f>IF(_6jiaofen_month_all!A43="","",_6jiaofen_month_all!A43)</f>
        <v/>
      </c>
      <c r="X46" s="73" t="str">
        <f>IF(_6jiaofen_month_all!M43="","",_6jiaofen_month_all!M43)</f>
        <v/>
      </c>
      <c r="Y46" s="85" t="str">
        <f>IF(_6jiaofen_month_all!C43="","",_6jiaofen_month_all!C43)</f>
        <v/>
      </c>
      <c r="Z46" s="75" t="str">
        <f>IF(_6jiaofen_month_all!D43="","",_6jiaofen_month_all!D43)</f>
        <v/>
      </c>
      <c r="AA46" s="75" t="str">
        <f>IF(_6jiaofen_month_all!E43="","",_6jiaofen_month_all!E43)</f>
        <v/>
      </c>
      <c r="AB46" s="75" t="str">
        <f>IF(_6jiaofen_month_all!F43="","",_6jiaofen_month_all!F43)</f>
        <v/>
      </c>
      <c r="AC46" s="75" t="str">
        <f>IF(_6jiaofen_month_all!G43="","",_6jiaofen_month_all!G43)</f>
        <v/>
      </c>
      <c r="AD46" s="75" t="str">
        <f>IF(_6jiaofen_month_all!H43="","",_6jiaofen_month_all!H43)</f>
        <v/>
      </c>
      <c r="AE46" s="75" t="str">
        <f>IF(_6jiaofen_month_all!I43="","",_6jiaofen_month_all!I43)</f>
        <v/>
      </c>
      <c r="AF46" s="75" t="str">
        <f>IF(_6jiaofen_month_all!J43="","",_6jiaofen_month_all!J43)</f>
        <v/>
      </c>
      <c r="AG46" s="75" t="str">
        <f>IF(_6jiaofen_month_all!K43="","",_6jiaofen_month_all!K43)</f>
        <v/>
      </c>
      <c r="AH46" s="75" t="str">
        <f>IF(_6jiaofen_month_all!L43="","",_6jiaofen_month_all!L43)</f>
        <v/>
      </c>
      <c r="AI46" s="144" t="str">
        <f t="shared" si="2"/>
        <v/>
      </c>
      <c r="AJ46" s="75" t="str">
        <f>IF(SUM(AB46:AF46)=0,"",IF((SUM(AB46:AF46)/100)&gt;=$AJ$5,"√","×"))</f>
        <v/>
      </c>
      <c r="AK46" s="75" t="str">
        <f>IF(Z46="","",IF(Z46/100&lt;$AK$5,"√","×"))</f>
        <v/>
      </c>
      <c r="AL46" s="83">
        <f>IF(LOOKUP($U46,质量日常跟踪表!$I$4:$I$744,质量日常跟踪表!W$4:W$744)="","",LOOKUP($U46,质量日常跟踪表!$I$4:$I$744,质量日常跟踪表!W$4:W$744))</f>
        <v>0</v>
      </c>
      <c r="AM46" s="84" t="str">
        <f t="shared" si="3"/>
        <v/>
      </c>
      <c r="AO46">
        <f t="shared" si="4"/>
        <v>46</v>
      </c>
      <c r="AP46">
        <f>IF($D46=AP$5,MAX(AP$6:AP45)+1,0)</f>
        <v>0</v>
      </c>
      <c r="AQ46">
        <f>IF($D46=AQ$5,MAX(AQ$6:AQ45)+1,0)</f>
        <v>0</v>
      </c>
      <c r="AR46">
        <f>IF($D46=AR$5,MAX(AR$6:AR45)+1,0)</f>
        <v>0</v>
      </c>
      <c r="AS46">
        <f>IF($D46=AS$5,MAX(AS$6:AS45)+1,0)</f>
        <v>0</v>
      </c>
      <c r="AU46">
        <f t="shared" si="5"/>
        <v>46</v>
      </c>
      <c r="AV46">
        <f>IF($X46=AV$5,MAX(AV$6:AV45)+1,0)</f>
        <v>0</v>
      </c>
      <c r="AW46">
        <f>IF($X46=AW$5,MAX(AW$6:AW45)+1,0)</f>
        <v>0</v>
      </c>
      <c r="AX46">
        <f>IF($X46=AX$5,MAX(AX$6:AX45)+1,0)</f>
        <v>0</v>
      </c>
      <c r="AY46">
        <f>IF($X46=AY$5,MAX(AY$6:AY45)+1,0)</f>
        <v>0</v>
      </c>
    </row>
    <row r="47" spans="1:51">
      <c r="A47" s="70" t="str">
        <f>IF(A46&lt;$A$2,A46+1,"")</f>
        <v/>
      </c>
      <c r="B47" s="71" t="str">
        <f>IF(_5jiaofen_month_all!C44="","",_5jiaofen_month_all!C44)</f>
        <v/>
      </c>
      <c r="C47" s="70" t="str">
        <f>IF(_5jiaofen_month_all!A44="","",_5jiaofen_month_all!A44)</f>
        <v/>
      </c>
      <c r="D47" s="73" t="str">
        <f>IF(_5jiaofen_month_all!M44="","",_5jiaofen_month_all!M44)</f>
        <v/>
      </c>
      <c r="E47" s="74" t="str">
        <f>IF(_5jiaofen_month_all!C44="","",_5jiaofen_month_all!C44)</f>
        <v/>
      </c>
      <c r="F47" s="138" t="str">
        <f>IF(_5jiaofen_month_all!D44="","",_5jiaofen_month_all!D44)</f>
        <v/>
      </c>
      <c r="G47" s="138" t="str">
        <f>IF(_5jiaofen_month_all!E44="","",_5jiaofen_month_all!E44)</f>
        <v/>
      </c>
      <c r="H47" s="138" t="str">
        <f>IF(_5jiaofen_month_all!F44="","",_5jiaofen_month_all!F44)</f>
        <v/>
      </c>
      <c r="I47" s="138" t="str">
        <f>IF(_5jiaofen_month_all!G44="","",_5jiaofen_month_all!G44)</f>
        <v/>
      </c>
      <c r="J47" s="138" t="str">
        <f>IF(_5jiaofen_month_all!H44="","",_5jiaofen_month_all!H44)</f>
        <v/>
      </c>
      <c r="K47" s="138" t="str">
        <f>IF(_5jiaofen_month_all!I44="","",_5jiaofen_month_all!I44)</f>
        <v/>
      </c>
      <c r="L47" s="138" t="str">
        <f>IF(_5jiaofen_month_all!J44="","",_5jiaofen_month_all!J44)</f>
        <v/>
      </c>
      <c r="M47" s="138" t="str">
        <f>IF(_5jiaofen_month_all!K44="","",_5jiaofen_month_all!K44)</f>
        <v/>
      </c>
      <c r="N47" s="138" t="str">
        <f>IF(_5jiaofen_month_all!L44="","",_5jiaofen_month_all!L44)</f>
        <v/>
      </c>
      <c r="O47" s="144" t="str">
        <f t="shared" si="0"/>
        <v/>
      </c>
      <c r="P47" s="75" t="str">
        <f>IF(SUM(H47:L47)=0,"",IF((SUM(H47:L47)/100)&gt;=$P$5,"√","×"))</f>
        <v/>
      </c>
      <c r="Q47" s="75" t="str">
        <f>IF(SUM(F47)=0,"",IF((SUM(F47)/100)&lt;$Q$5,"√","×"))</f>
        <v/>
      </c>
      <c r="R47" s="149">
        <f>IF(LOOKUP($A47,质量日常跟踪表!$H$4:$H$744,质量日常跟踪表!W$4:W$744)="","",LOOKUP($A47,质量日常跟踪表!$H$4:$H$744,质量日常跟踪表!W$4:W$744))</f>
        <v>0</v>
      </c>
      <c r="S47" s="84" t="str">
        <f t="shared" si="1"/>
        <v/>
      </c>
      <c r="U47" s="70" t="str">
        <f>IF(U46&lt;$U$2,U46+1,"")</f>
        <v/>
      </c>
      <c r="V47" s="71" t="str">
        <f>IF(_6jiaofen_month_all!C44="","",_6jiaofen_month_all!C44)</f>
        <v/>
      </c>
      <c r="W47" s="70" t="str">
        <f>IF(_6jiaofen_month_all!A44="","",_6jiaofen_month_all!A44)</f>
        <v/>
      </c>
      <c r="X47" s="73" t="str">
        <f>IF(_6jiaofen_month_all!M44="","",_6jiaofen_month_all!M44)</f>
        <v/>
      </c>
      <c r="Y47" s="85" t="str">
        <f>IF(_6jiaofen_month_all!C44="","",_6jiaofen_month_all!C44)</f>
        <v/>
      </c>
      <c r="Z47" s="75" t="str">
        <f>IF(_6jiaofen_month_all!D44="","",_6jiaofen_month_all!D44)</f>
        <v/>
      </c>
      <c r="AA47" s="75" t="str">
        <f>IF(_6jiaofen_month_all!E44="","",_6jiaofen_month_all!E44)</f>
        <v/>
      </c>
      <c r="AB47" s="75" t="str">
        <f>IF(_6jiaofen_month_all!F44="","",_6jiaofen_month_all!F44)</f>
        <v/>
      </c>
      <c r="AC47" s="75" t="str">
        <f>IF(_6jiaofen_month_all!G44="","",_6jiaofen_month_all!G44)</f>
        <v/>
      </c>
      <c r="AD47" s="75" t="str">
        <f>IF(_6jiaofen_month_all!H44="","",_6jiaofen_month_all!H44)</f>
        <v/>
      </c>
      <c r="AE47" s="75" t="str">
        <f>IF(_6jiaofen_month_all!I44="","",_6jiaofen_month_all!I44)</f>
        <v/>
      </c>
      <c r="AF47" s="75" t="str">
        <f>IF(_6jiaofen_month_all!J44="","",_6jiaofen_month_all!J44)</f>
        <v/>
      </c>
      <c r="AG47" s="75" t="str">
        <f>IF(_6jiaofen_month_all!K44="","",_6jiaofen_month_all!K44)</f>
        <v/>
      </c>
      <c r="AH47" s="75" t="str">
        <f>IF(_6jiaofen_month_all!L44="","",_6jiaofen_month_all!L44)</f>
        <v/>
      </c>
      <c r="AI47" s="144" t="str">
        <f t="shared" si="2"/>
        <v/>
      </c>
      <c r="AJ47" s="75" t="str">
        <f>IF(SUM(AB47:AF47)=0,"",IF((SUM(AB47:AF47)/100)&gt;=$AJ$5,"√","×"))</f>
        <v/>
      </c>
      <c r="AK47" s="75" t="str">
        <f>IF(Z47="","",IF(Z47/100&lt;$AK$5,"√","×"))</f>
        <v/>
      </c>
      <c r="AL47" s="83">
        <f>IF(LOOKUP($U47,质量日常跟踪表!$I$4:$I$744,质量日常跟踪表!W$4:W$744)="","",LOOKUP($U47,质量日常跟踪表!$I$4:$I$744,质量日常跟踪表!W$4:W$744))</f>
        <v>0</v>
      </c>
      <c r="AM47" s="84" t="str">
        <f t="shared" si="3"/>
        <v/>
      </c>
      <c r="AO47">
        <f t="shared" si="4"/>
        <v>47</v>
      </c>
      <c r="AP47">
        <f>IF($D47=AP$5,MAX(AP$6:AP46)+1,0)</f>
        <v>0</v>
      </c>
      <c r="AQ47">
        <f>IF($D47=AQ$5,MAX(AQ$6:AQ46)+1,0)</f>
        <v>0</v>
      </c>
      <c r="AR47">
        <f>IF($D47=AR$5,MAX(AR$6:AR46)+1,0)</f>
        <v>0</v>
      </c>
      <c r="AS47">
        <f>IF($D47=AS$5,MAX(AS$6:AS46)+1,0)</f>
        <v>0</v>
      </c>
      <c r="AU47">
        <f t="shared" si="5"/>
        <v>47</v>
      </c>
      <c r="AV47">
        <f>IF($X47=AV$5,MAX(AV$6:AV46)+1,0)</f>
        <v>0</v>
      </c>
      <c r="AW47">
        <f>IF($X47=AW$5,MAX(AW$6:AW46)+1,0)</f>
        <v>0</v>
      </c>
      <c r="AX47">
        <f>IF($X47=AX$5,MAX(AX$6:AX46)+1,0)</f>
        <v>0</v>
      </c>
      <c r="AY47">
        <f>IF($X47=AY$5,MAX(AY$6:AY46)+1,0)</f>
        <v>0</v>
      </c>
    </row>
    <row r="48" spans="1:51">
      <c r="A48" s="70" t="str">
        <f>IF(A47&lt;$A$2,A47+1,"")</f>
        <v/>
      </c>
      <c r="B48" s="71" t="str">
        <f>IF(_5jiaofen_month_all!C45="","",_5jiaofen_month_all!C45)</f>
        <v/>
      </c>
      <c r="C48" s="70" t="str">
        <f>IF(_5jiaofen_month_all!A45="","",_5jiaofen_month_all!A45)</f>
        <v/>
      </c>
      <c r="D48" s="73" t="str">
        <f>IF(_5jiaofen_month_all!M45="","",_5jiaofen_month_all!M45)</f>
        <v/>
      </c>
      <c r="E48" s="74" t="str">
        <f>IF(_5jiaofen_month_all!C45="","",_5jiaofen_month_all!C45)</f>
        <v/>
      </c>
      <c r="F48" s="138" t="str">
        <f>IF(_5jiaofen_month_all!D45="","",_5jiaofen_month_all!D45)</f>
        <v/>
      </c>
      <c r="G48" s="138" t="str">
        <f>IF(_5jiaofen_month_all!E45="","",_5jiaofen_month_all!E45)</f>
        <v/>
      </c>
      <c r="H48" s="138" t="str">
        <f>IF(_5jiaofen_month_all!F45="","",_5jiaofen_month_all!F45)</f>
        <v/>
      </c>
      <c r="I48" s="138" t="str">
        <f>IF(_5jiaofen_month_all!G45="","",_5jiaofen_month_all!G45)</f>
        <v/>
      </c>
      <c r="J48" s="138" t="str">
        <f>IF(_5jiaofen_month_all!H45="","",_5jiaofen_month_all!H45)</f>
        <v/>
      </c>
      <c r="K48" s="138" t="str">
        <f>IF(_5jiaofen_month_all!I45="","",_5jiaofen_month_all!I45)</f>
        <v/>
      </c>
      <c r="L48" s="138" t="str">
        <f>IF(_5jiaofen_month_all!J45="","",_5jiaofen_month_all!J45)</f>
        <v/>
      </c>
      <c r="M48" s="138" t="str">
        <f>IF(_5jiaofen_month_all!K45="","",_5jiaofen_month_all!K45)</f>
        <v/>
      </c>
      <c r="N48" s="138" t="str">
        <f>IF(_5jiaofen_month_all!L45="","",_5jiaofen_month_all!L45)</f>
        <v/>
      </c>
      <c r="O48" s="144" t="str">
        <f t="shared" si="0"/>
        <v/>
      </c>
      <c r="P48" s="75" t="str">
        <f>IF(SUM(H48:L48)=0,"",IF((SUM(H48:L48)/100)&gt;=$P$5,"√","×"))</f>
        <v/>
      </c>
      <c r="Q48" s="75" t="str">
        <f>IF(SUM(F48)=0,"",IF((SUM(F48)/100)&lt;$Q$5,"√","×"))</f>
        <v/>
      </c>
      <c r="R48" s="149">
        <f>IF(LOOKUP($A48,质量日常跟踪表!$H$4:$H$744,质量日常跟踪表!W$4:W$744)="","",LOOKUP($A48,质量日常跟踪表!$H$4:$H$744,质量日常跟踪表!W$4:W$744))</f>
        <v>0</v>
      </c>
      <c r="S48" s="84" t="str">
        <f t="shared" si="1"/>
        <v/>
      </c>
      <c r="U48" s="70" t="str">
        <f>IF(U47&lt;$U$2,U47+1,"")</f>
        <v/>
      </c>
      <c r="V48" s="71" t="str">
        <f>IF(_6jiaofen_month_all!C45="","",_6jiaofen_month_all!C45)</f>
        <v/>
      </c>
      <c r="W48" s="70" t="str">
        <f>IF(_6jiaofen_month_all!A45="","",_6jiaofen_month_all!A45)</f>
        <v/>
      </c>
      <c r="X48" s="73" t="str">
        <f>IF(_6jiaofen_month_all!M45="","",_6jiaofen_month_all!M45)</f>
        <v/>
      </c>
      <c r="Y48" s="85" t="str">
        <f>IF(_6jiaofen_month_all!C45="","",_6jiaofen_month_all!C45)</f>
        <v/>
      </c>
      <c r="Z48" s="75" t="str">
        <f>IF(_6jiaofen_month_all!D45="","",_6jiaofen_month_all!D45)</f>
        <v/>
      </c>
      <c r="AA48" s="75" t="str">
        <f>IF(_6jiaofen_month_all!E45="","",_6jiaofen_month_all!E45)</f>
        <v/>
      </c>
      <c r="AB48" s="75" t="str">
        <f>IF(_6jiaofen_month_all!F45="","",_6jiaofen_month_all!F45)</f>
        <v/>
      </c>
      <c r="AC48" s="75" t="str">
        <f>IF(_6jiaofen_month_all!G45="","",_6jiaofen_month_all!G45)</f>
        <v/>
      </c>
      <c r="AD48" s="75" t="str">
        <f>IF(_6jiaofen_month_all!H45="","",_6jiaofen_month_all!H45)</f>
        <v/>
      </c>
      <c r="AE48" s="75" t="str">
        <f>IF(_6jiaofen_month_all!I45="","",_6jiaofen_month_all!I45)</f>
        <v/>
      </c>
      <c r="AF48" s="75" t="str">
        <f>IF(_6jiaofen_month_all!J45="","",_6jiaofen_month_all!J45)</f>
        <v/>
      </c>
      <c r="AG48" s="75" t="str">
        <f>IF(_6jiaofen_month_all!K45="","",_6jiaofen_month_all!K45)</f>
        <v/>
      </c>
      <c r="AH48" s="75" t="str">
        <f>IF(_6jiaofen_month_all!L45="","",_6jiaofen_month_all!L45)</f>
        <v/>
      </c>
      <c r="AI48" s="144" t="str">
        <f t="shared" si="2"/>
        <v/>
      </c>
      <c r="AJ48" s="75" t="str">
        <f>IF(SUM(AB48:AF48)=0,"",IF((SUM(AB48:AF48)/100)&gt;=$AJ$5,"√","×"))</f>
        <v/>
      </c>
      <c r="AK48" s="75" t="str">
        <f>IF(Z48="","",IF(Z48/100&lt;$AK$5,"√","×"))</f>
        <v/>
      </c>
      <c r="AL48" s="83">
        <f>IF(LOOKUP($U48,质量日常跟踪表!$I$4:$I$744,质量日常跟踪表!W$4:W$744)="","",LOOKUP($U48,质量日常跟踪表!$I$4:$I$744,质量日常跟踪表!W$4:W$744))</f>
        <v>0</v>
      </c>
      <c r="AM48" s="84" t="str">
        <f t="shared" si="3"/>
        <v/>
      </c>
      <c r="AO48">
        <f t="shared" si="4"/>
        <v>48</v>
      </c>
      <c r="AP48">
        <f>IF($D48=AP$5,MAX(AP$6:AP47)+1,0)</f>
        <v>0</v>
      </c>
      <c r="AQ48">
        <f>IF($D48=AQ$5,MAX(AQ$6:AQ47)+1,0)</f>
        <v>0</v>
      </c>
      <c r="AR48">
        <f>IF($D48=AR$5,MAX(AR$6:AR47)+1,0)</f>
        <v>0</v>
      </c>
      <c r="AS48">
        <f>IF($D48=AS$5,MAX(AS$6:AS47)+1,0)</f>
        <v>0</v>
      </c>
      <c r="AU48">
        <f t="shared" si="5"/>
        <v>48</v>
      </c>
      <c r="AV48">
        <f>IF($X48=AV$5,MAX(AV$6:AV47)+1,0)</f>
        <v>0</v>
      </c>
      <c r="AW48">
        <f>IF($X48=AW$5,MAX(AW$6:AW47)+1,0)</f>
        <v>0</v>
      </c>
      <c r="AX48">
        <f>IF($X48=AX$5,MAX(AX$6:AX47)+1,0)</f>
        <v>0</v>
      </c>
      <c r="AY48">
        <f>IF($X48=AY$5,MAX(AY$6:AY47)+1,0)</f>
        <v>0</v>
      </c>
    </row>
    <row r="49" spans="1:51">
      <c r="A49" s="70" t="str">
        <f>IF(A48&lt;$A$2,A48+1,"")</f>
        <v/>
      </c>
      <c r="B49" s="71" t="str">
        <f>IF(_5jiaofen_month_all!C46="","",_5jiaofen_month_all!C46)</f>
        <v/>
      </c>
      <c r="C49" s="70" t="str">
        <f>IF(_5jiaofen_month_all!A46="","",_5jiaofen_month_all!A46)</f>
        <v/>
      </c>
      <c r="D49" s="73" t="str">
        <f>IF(_5jiaofen_month_all!M46="","",_5jiaofen_month_all!M46)</f>
        <v/>
      </c>
      <c r="E49" s="74" t="str">
        <f>IF(_5jiaofen_month_all!C46="","",_5jiaofen_month_all!C46)</f>
        <v/>
      </c>
      <c r="F49" s="138" t="str">
        <f>IF(_5jiaofen_month_all!D46="","",_5jiaofen_month_all!D46)</f>
        <v/>
      </c>
      <c r="G49" s="138" t="str">
        <f>IF(_5jiaofen_month_all!E46="","",_5jiaofen_month_all!E46)</f>
        <v/>
      </c>
      <c r="H49" s="138" t="str">
        <f>IF(_5jiaofen_month_all!F46="","",_5jiaofen_month_all!F46)</f>
        <v/>
      </c>
      <c r="I49" s="138" t="str">
        <f>IF(_5jiaofen_month_all!G46="","",_5jiaofen_month_all!G46)</f>
        <v/>
      </c>
      <c r="J49" s="138" t="str">
        <f>IF(_5jiaofen_month_all!H46="","",_5jiaofen_month_all!H46)</f>
        <v/>
      </c>
      <c r="K49" s="138" t="str">
        <f>IF(_5jiaofen_month_all!I46="","",_5jiaofen_month_all!I46)</f>
        <v/>
      </c>
      <c r="L49" s="138" t="str">
        <f>IF(_5jiaofen_month_all!J46="","",_5jiaofen_month_all!J46)</f>
        <v/>
      </c>
      <c r="M49" s="138" t="str">
        <f>IF(_5jiaofen_month_all!K46="","",_5jiaofen_month_all!K46)</f>
        <v/>
      </c>
      <c r="N49" s="138" t="str">
        <f>IF(_5jiaofen_month_all!L46="","",_5jiaofen_month_all!L46)</f>
        <v/>
      </c>
      <c r="O49" s="144" t="str">
        <f t="shared" si="0"/>
        <v/>
      </c>
      <c r="P49" s="75" t="str">
        <f>IF(SUM(H49:L49)=0,"",IF((SUM(H49:L49)/100)&gt;=$P$5,"√","×"))</f>
        <v/>
      </c>
      <c r="Q49" s="75" t="str">
        <f>IF(SUM(F49)=0,"",IF((SUM(F49)/100)&lt;$Q$5,"√","×"))</f>
        <v/>
      </c>
      <c r="R49" s="149">
        <f>IF(LOOKUP($A49,质量日常跟踪表!$H$4:$H$744,质量日常跟踪表!W$4:W$744)="","",LOOKUP($A49,质量日常跟踪表!$H$4:$H$744,质量日常跟踪表!W$4:W$744))</f>
        <v>0</v>
      </c>
      <c r="S49" s="84" t="str">
        <f t="shared" si="1"/>
        <v/>
      </c>
      <c r="U49" s="70" t="str">
        <f>IF(U48&lt;$U$2,U48+1,"")</f>
        <v/>
      </c>
      <c r="V49" s="71" t="str">
        <f>IF(_6jiaofen_month_all!C46="","",_6jiaofen_month_all!C46)</f>
        <v/>
      </c>
      <c r="W49" s="70" t="str">
        <f>IF(_6jiaofen_month_all!A46="","",_6jiaofen_month_all!A46)</f>
        <v/>
      </c>
      <c r="X49" s="73" t="str">
        <f>IF(_6jiaofen_month_all!M46="","",_6jiaofen_month_all!M46)</f>
        <v/>
      </c>
      <c r="Y49" s="85" t="str">
        <f>IF(_6jiaofen_month_all!C46="","",_6jiaofen_month_all!C46)</f>
        <v/>
      </c>
      <c r="Z49" s="75" t="str">
        <f>IF(_6jiaofen_month_all!D46="","",_6jiaofen_month_all!D46)</f>
        <v/>
      </c>
      <c r="AA49" s="75" t="str">
        <f>IF(_6jiaofen_month_all!E46="","",_6jiaofen_month_all!E46)</f>
        <v/>
      </c>
      <c r="AB49" s="75" t="str">
        <f>IF(_6jiaofen_month_all!F46="","",_6jiaofen_month_all!F46)</f>
        <v/>
      </c>
      <c r="AC49" s="75" t="str">
        <f>IF(_6jiaofen_month_all!G46="","",_6jiaofen_month_all!G46)</f>
        <v/>
      </c>
      <c r="AD49" s="75" t="str">
        <f>IF(_6jiaofen_month_all!H46="","",_6jiaofen_month_all!H46)</f>
        <v/>
      </c>
      <c r="AE49" s="75" t="str">
        <f>IF(_6jiaofen_month_all!I46="","",_6jiaofen_month_all!I46)</f>
        <v/>
      </c>
      <c r="AF49" s="75" t="str">
        <f>IF(_6jiaofen_month_all!J46="","",_6jiaofen_month_all!J46)</f>
        <v/>
      </c>
      <c r="AG49" s="75" t="str">
        <f>IF(_6jiaofen_month_all!K46="","",_6jiaofen_month_all!K46)</f>
        <v/>
      </c>
      <c r="AH49" s="75" t="str">
        <f>IF(_6jiaofen_month_all!L46="","",_6jiaofen_month_all!L46)</f>
        <v/>
      </c>
      <c r="AI49" s="144" t="str">
        <f t="shared" si="2"/>
        <v/>
      </c>
      <c r="AJ49" s="75" t="str">
        <f>IF(SUM(AB49:AF49)=0,"",IF((SUM(AB49:AF49)/100)&gt;=$AJ$5,"√","×"))</f>
        <v/>
      </c>
      <c r="AK49" s="75" t="str">
        <f>IF(Z49="","",IF(Z49/100&lt;$AK$5,"√","×"))</f>
        <v/>
      </c>
      <c r="AL49" s="83">
        <f>IF(LOOKUP($U49,质量日常跟踪表!$I$4:$I$744,质量日常跟踪表!W$4:W$744)="","",LOOKUP($U49,质量日常跟踪表!$I$4:$I$744,质量日常跟踪表!W$4:W$744))</f>
        <v>0</v>
      </c>
      <c r="AM49" s="84" t="str">
        <f t="shared" si="3"/>
        <v/>
      </c>
      <c r="AO49">
        <f t="shared" si="4"/>
        <v>49</v>
      </c>
      <c r="AP49">
        <f>IF($D49=AP$5,MAX(AP$6:AP48)+1,0)</f>
        <v>0</v>
      </c>
      <c r="AQ49">
        <f>IF($D49=AQ$5,MAX(AQ$6:AQ48)+1,0)</f>
        <v>0</v>
      </c>
      <c r="AR49">
        <f>IF($D49=AR$5,MAX(AR$6:AR48)+1,0)</f>
        <v>0</v>
      </c>
      <c r="AS49">
        <f>IF($D49=AS$5,MAX(AS$6:AS48)+1,0)</f>
        <v>0</v>
      </c>
      <c r="AU49">
        <f t="shared" si="5"/>
        <v>49</v>
      </c>
      <c r="AV49">
        <f>IF($X49=AV$5,MAX(AV$6:AV48)+1,0)</f>
        <v>0</v>
      </c>
      <c r="AW49">
        <f>IF($X49=AW$5,MAX(AW$6:AW48)+1,0)</f>
        <v>0</v>
      </c>
      <c r="AX49">
        <f>IF($X49=AX$5,MAX(AX$6:AX48)+1,0)</f>
        <v>0</v>
      </c>
      <c r="AY49">
        <f>IF($X49=AY$5,MAX(AY$6:AY48)+1,0)</f>
        <v>0</v>
      </c>
    </row>
    <row r="50" spans="1:51">
      <c r="A50" s="70" t="str">
        <f>IF(A49&lt;$A$2,A49+1,"")</f>
        <v/>
      </c>
      <c r="B50" s="71" t="str">
        <f>IF(_5jiaofen_month_all!C47="","",_5jiaofen_month_all!C47)</f>
        <v/>
      </c>
      <c r="C50" s="70" t="str">
        <f>IF(_5jiaofen_month_all!A47="","",_5jiaofen_month_all!A47)</f>
        <v/>
      </c>
      <c r="D50" s="73" t="str">
        <f>IF(_5jiaofen_month_all!M47="","",_5jiaofen_month_all!M47)</f>
        <v/>
      </c>
      <c r="E50" s="74" t="str">
        <f>IF(_5jiaofen_month_all!C47="","",_5jiaofen_month_all!C47)</f>
        <v/>
      </c>
      <c r="F50" s="138" t="str">
        <f>IF(_5jiaofen_month_all!D47="","",_5jiaofen_month_all!D47)</f>
        <v/>
      </c>
      <c r="G50" s="138" t="str">
        <f>IF(_5jiaofen_month_all!E47="","",_5jiaofen_month_all!E47)</f>
        <v/>
      </c>
      <c r="H50" s="138" t="str">
        <f>IF(_5jiaofen_month_all!F47="","",_5jiaofen_month_all!F47)</f>
        <v/>
      </c>
      <c r="I50" s="138" t="str">
        <f>IF(_5jiaofen_month_all!G47="","",_5jiaofen_month_all!G47)</f>
        <v/>
      </c>
      <c r="J50" s="138" t="str">
        <f>IF(_5jiaofen_month_all!H47="","",_5jiaofen_month_all!H47)</f>
        <v/>
      </c>
      <c r="K50" s="138" t="str">
        <f>IF(_5jiaofen_month_all!I47="","",_5jiaofen_month_all!I47)</f>
        <v/>
      </c>
      <c r="L50" s="138" t="str">
        <f>IF(_5jiaofen_month_all!J47="","",_5jiaofen_month_all!J47)</f>
        <v/>
      </c>
      <c r="M50" s="138" t="str">
        <f>IF(_5jiaofen_month_all!K47="","",_5jiaofen_month_all!K47)</f>
        <v/>
      </c>
      <c r="N50" s="138" t="str">
        <f>IF(_5jiaofen_month_all!L47="","",_5jiaofen_month_all!L47)</f>
        <v/>
      </c>
      <c r="O50" s="144" t="str">
        <f t="shared" si="0"/>
        <v/>
      </c>
      <c r="P50" s="75" t="str">
        <f>IF(SUM(H50:L50)=0,"",IF((SUM(H50:L50)/100)&gt;=$P$5,"√","×"))</f>
        <v/>
      </c>
      <c r="Q50" s="75" t="str">
        <f>IF(SUM(F50)=0,"",IF((SUM(F50)/100)&lt;$Q$5,"√","×"))</f>
        <v/>
      </c>
      <c r="R50" s="149">
        <f>IF(LOOKUP($A50,质量日常跟踪表!$H$4:$H$744,质量日常跟踪表!W$4:W$744)="","",LOOKUP($A50,质量日常跟踪表!$H$4:$H$744,质量日常跟踪表!W$4:W$744))</f>
        <v>0</v>
      </c>
      <c r="S50" s="84" t="str">
        <f t="shared" si="1"/>
        <v/>
      </c>
      <c r="U50" s="70" t="str">
        <f>IF(U49&lt;$U$2,U49+1,"")</f>
        <v/>
      </c>
      <c r="V50" s="71" t="str">
        <f>IF(_6jiaofen_month_all!C47="","",_6jiaofen_month_all!C47)</f>
        <v/>
      </c>
      <c r="W50" s="70" t="str">
        <f>IF(_6jiaofen_month_all!A47="","",_6jiaofen_month_all!A47)</f>
        <v/>
      </c>
      <c r="X50" s="73" t="str">
        <f>IF(_6jiaofen_month_all!M47="","",_6jiaofen_month_all!M47)</f>
        <v/>
      </c>
      <c r="Y50" s="85" t="str">
        <f>IF(_6jiaofen_month_all!C47="","",_6jiaofen_month_all!C47)</f>
        <v/>
      </c>
      <c r="Z50" s="75" t="str">
        <f>IF(_6jiaofen_month_all!D47="","",_6jiaofen_month_all!D47)</f>
        <v/>
      </c>
      <c r="AA50" s="75" t="str">
        <f>IF(_6jiaofen_month_all!E47="","",_6jiaofen_month_all!E47)</f>
        <v/>
      </c>
      <c r="AB50" s="75" t="str">
        <f>IF(_6jiaofen_month_all!F47="","",_6jiaofen_month_all!F47)</f>
        <v/>
      </c>
      <c r="AC50" s="75" t="str">
        <f>IF(_6jiaofen_month_all!G47="","",_6jiaofen_month_all!G47)</f>
        <v/>
      </c>
      <c r="AD50" s="75" t="str">
        <f>IF(_6jiaofen_month_all!H47="","",_6jiaofen_month_all!H47)</f>
        <v/>
      </c>
      <c r="AE50" s="75" t="str">
        <f>IF(_6jiaofen_month_all!I47="","",_6jiaofen_month_all!I47)</f>
        <v/>
      </c>
      <c r="AF50" s="75" t="str">
        <f>IF(_6jiaofen_month_all!J47="","",_6jiaofen_month_all!J47)</f>
        <v/>
      </c>
      <c r="AG50" s="75" t="str">
        <f>IF(_6jiaofen_month_all!K47="","",_6jiaofen_month_all!K47)</f>
        <v/>
      </c>
      <c r="AH50" s="75" t="str">
        <f>IF(_6jiaofen_month_all!L47="","",_6jiaofen_month_all!L47)</f>
        <v/>
      </c>
      <c r="AI50" s="144" t="str">
        <f t="shared" si="2"/>
        <v/>
      </c>
      <c r="AJ50" s="75" t="str">
        <f>IF(SUM(AB50:AF50)=0,"",IF((SUM(AB50:AF50)/100)&gt;=$AJ$5,"√","×"))</f>
        <v/>
      </c>
      <c r="AK50" s="75" t="str">
        <f>IF(Z50="","",IF(Z50/100&lt;$AK$5,"√","×"))</f>
        <v/>
      </c>
      <c r="AL50" s="83">
        <f>IF(LOOKUP($U50,质量日常跟踪表!$I$4:$I$744,质量日常跟踪表!W$4:W$744)="","",LOOKUP($U50,质量日常跟踪表!$I$4:$I$744,质量日常跟踪表!W$4:W$744))</f>
        <v>0</v>
      </c>
      <c r="AM50" s="84" t="str">
        <f t="shared" si="3"/>
        <v/>
      </c>
      <c r="AO50">
        <f t="shared" si="4"/>
        <v>50</v>
      </c>
      <c r="AP50">
        <f>IF($D50=AP$5,MAX(AP$6:AP49)+1,0)</f>
        <v>0</v>
      </c>
      <c r="AQ50">
        <f>IF($D50=AQ$5,MAX(AQ$6:AQ49)+1,0)</f>
        <v>0</v>
      </c>
      <c r="AR50">
        <f>IF($D50=AR$5,MAX(AR$6:AR49)+1,0)</f>
        <v>0</v>
      </c>
      <c r="AS50">
        <f>IF($D50=AS$5,MAX(AS$6:AS49)+1,0)</f>
        <v>0</v>
      </c>
      <c r="AU50">
        <f t="shared" si="5"/>
        <v>50</v>
      </c>
      <c r="AV50">
        <f>IF($X50=AV$5,MAX(AV$6:AV49)+1,0)</f>
        <v>0</v>
      </c>
      <c r="AW50">
        <f>IF($X50=AW$5,MAX(AW$6:AW49)+1,0)</f>
        <v>0</v>
      </c>
      <c r="AX50">
        <f>IF($X50=AX$5,MAX(AX$6:AX49)+1,0)</f>
        <v>0</v>
      </c>
      <c r="AY50">
        <f>IF($X50=AY$5,MAX(AY$6:AY49)+1,0)</f>
        <v>0</v>
      </c>
    </row>
    <row r="51" spans="1:51">
      <c r="A51" s="70" t="str">
        <f>IF(A50&lt;$A$2,A50+1,"")</f>
        <v/>
      </c>
      <c r="B51" s="71" t="str">
        <f>IF(_5jiaofen_month_all!C48="","",_5jiaofen_month_all!C48)</f>
        <v/>
      </c>
      <c r="C51" s="70" t="str">
        <f>IF(_5jiaofen_month_all!A48="","",_5jiaofen_month_all!A48)</f>
        <v/>
      </c>
      <c r="D51" s="73" t="str">
        <f>IF(_5jiaofen_month_all!M48="","",_5jiaofen_month_all!M48)</f>
        <v/>
      </c>
      <c r="E51" s="74" t="str">
        <f>IF(_5jiaofen_month_all!C48="","",_5jiaofen_month_all!C48)</f>
        <v/>
      </c>
      <c r="F51" s="138" t="str">
        <f>IF(_5jiaofen_month_all!D48="","",_5jiaofen_month_all!D48)</f>
        <v/>
      </c>
      <c r="G51" s="138" t="str">
        <f>IF(_5jiaofen_month_all!E48="","",_5jiaofen_month_all!E48)</f>
        <v/>
      </c>
      <c r="H51" s="138" t="str">
        <f>IF(_5jiaofen_month_all!F48="","",_5jiaofen_month_all!F48)</f>
        <v/>
      </c>
      <c r="I51" s="138" t="str">
        <f>IF(_5jiaofen_month_all!G48="","",_5jiaofen_month_all!G48)</f>
        <v/>
      </c>
      <c r="J51" s="138" t="str">
        <f>IF(_5jiaofen_month_all!H48="","",_5jiaofen_month_all!H48)</f>
        <v/>
      </c>
      <c r="K51" s="138" t="str">
        <f>IF(_5jiaofen_month_all!I48="","",_5jiaofen_month_all!I48)</f>
        <v/>
      </c>
      <c r="L51" s="138" t="str">
        <f>IF(_5jiaofen_month_all!J48="","",_5jiaofen_month_all!J48)</f>
        <v/>
      </c>
      <c r="M51" s="138" t="str">
        <f>IF(_5jiaofen_month_all!K48="","",_5jiaofen_month_all!K48)</f>
        <v/>
      </c>
      <c r="N51" s="138" t="str">
        <f>IF(_5jiaofen_month_all!L48="","",_5jiaofen_month_all!L48)</f>
        <v/>
      </c>
      <c r="O51" s="144" t="str">
        <f t="shared" si="0"/>
        <v/>
      </c>
      <c r="P51" s="75" t="str">
        <f>IF(SUM(H51:L51)=0,"",IF((SUM(H51:L51)/100)&gt;=$P$5,"√","×"))</f>
        <v/>
      </c>
      <c r="Q51" s="75" t="str">
        <f>IF(SUM(F51)=0,"",IF((SUM(F51)/100)&lt;$Q$5,"√","×"))</f>
        <v/>
      </c>
      <c r="R51" s="149">
        <f>IF(LOOKUP($A51,质量日常跟踪表!$H$4:$H$744,质量日常跟踪表!W$4:W$744)="","",LOOKUP($A51,质量日常跟踪表!$H$4:$H$744,质量日常跟踪表!W$4:W$744))</f>
        <v>0</v>
      </c>
      <c r="S51" s="84" t="str">
        <f t="shared" si="1"/>
        <v/>
      </c>
      <c r="U51" s="70" t="str">
        <f>IF(U50&lt;$U$2,U50+1,"")</f>
        <v/>
      </c>
      <c r="V51" s="71" t="str">
        <f>IF(_6jiaofen_month_all!C48="","",_6jiaofen_month_all!C48)</f>
        <v/>
      </c>
      <c r="W51" s="70" t="str">
        <f>IF(_6jiaofen_month_all!A48="","",_6jiaofen_month_all!A48)</f>
        <v/>
      </c>
      <c r="X51" s="73" t="str">
        <f>IF(_6jiaofen_month_all!M48="","",_6jiaofen_month_all!M48)</f>
        <v/>
      </c>
      <c r="Y51" s="85" t="str">
        <f>IF(_6jiaofen_month_all!C48="","",_6jiaofen_month_all!C48)</f>
        <v/>
      </c>
      <c r="Z51" s="75" t="str">
        <f>IF(_6jiaofen_month_all!D48="","",_6jiaofen_month_all!D48)</f>
        <v/>
      </c>
      <c r="AA51" s="75" t="str">
        <f>IF(_6jiaofen_month_all!E48="","",_6jiaofen_month_all!E48)</f>
        <v/>
      </c>
      <c r="AB51" s="75" t="str">
        <f>IF(_6jiaofen_month_all!F48="","",_6jiaofen_month_all!F48)</f>
        <v/>
      </c>
      <c r="AC51" s="75" t="str">
        <f>IF(_6jiaofen_month_all!G48="","",_6jiaofen_month_all!G48)</f>
        <v/>
      </c>
      <c r="AD51" s="75" t="str">
        <f>IF(_6jiaofen_month_all!H48="","",_6jiaofen_month_all!H48)</f>
        <v/>
      </c>
      <c r="AE51" s="75" t="str">
        <f>IF(_6jiaofen_month_all!I48="","",_6jiaofen_month_all!I48)</f>
        <v/>
      </c>
      <c r="AF51" s="75" t="str">
        <f>IF(_6jiaofen_month_all!J48="","",_6jiaofen_month_all!J48)</f>
        <v/>
      </c>
      <c r="AG51" s="75" t="str">
        <f>IF(_6jiaofen_month_all!K48="","",_6jiaofen_month_all!K48)</f>
        <v/>
      </c>
      <c r="AH51" s="75" t="str">
        <f>IF(_6jiaofen_month_all!L48="","",_6jiaofen_month_all!L48)</f>
        <v/>
      </c>
      <c r="AI51" s="144" t="str">
        <f t="shared" si="2"/>
        <v/>
      </c>
      <c r="AJ51" s="75" t="str">
        <f>IF(SUM(AB51:AF51)=0,"",IF((SUM(AB51:AF51)/100)&gt;=$AJ$5,"√","×"))</f>
        <v/>
      </c>
      <c r="AK51" s="75" t="str">
        <f>IF(Z51="","",IF(Z51/100&lt;$AK$5,"√","×"))</f>
        <v/>
      </c>
      <c r="AL51" s="83">
        <f>IF(LOOKUP($U51,质量日常跟踪表!$I$4:$I$744,质量日常跟踪表!W$4:W$744)="","",LOOKUP($U51,质量日常跟踪表!$I$4:$I$744,质量日常跟踪表!W$4:W$744))</f>
        <v>0</v>
      </c>
      <c r="AM51" s="84" t="str">
        <f t="shared" si="3"/>
        <v/>
      </c>
      <c r="AO51">
        <f t="shared" si="4"/>
        <v>51</v>
      </c>
      <c r="AP51">
        <f>IF($D51=AP$5,MAX(AP$6:AP50)+1,0)</f>
        <v>0</v>
      </c>
      <c r="AQ51">
        <f>IF($D51=AQ$5,MAX(AQ$6:AQ50)+1,0)</f>
        <v>0</v>
      </c>
      <c r="AR51">
        <f>IF($D51=AR$5,MAX(AR$6:AR50)+1,0)</f>
        <v>0</v>
      </c>
      <c r="AS51">
        <f>IF($D51=AS$5,MAX(AS$6:AS50)+1,0)</f>
        <v>0</v>
      </c>
      <c r="AU51">
        <f t="shared" si="5"/>
        <v>51</v>
      </c>
      <c r="AV51">
        <f>IF($X51=AV$5,MAX(AV$6:AV50)+1,0)</f>
        <v>0</v>
      </c>
      <c r="AW51">
        <f>IF($X51=AW$5,MAX(AW$6:AW50)+1,0)</f>
        <v>0</v>
      </c>
      <c r="AX51">
        <f>IF($X51=AX$5,MAX(AX$6:AX50)+1,0)</f>
        <v>0</v>
      </c>
      <c r="AY51">
        <f>IF($X51=AY$5,MAX(AY$6:AY50)+1,0)</f>
        <v>0</v>
      </c>
    </row>
    <row r="52" spans="1:51">
      <c r="A52" s="70" t="str">
        <f>IF(A51&lt;$A$2,A51+1,"")</f>
        <v/>
      </c>
      <c r="B52" s="71" t="str">
        <f>IF(_5jiaofen_month_all!C49="","",_5jiaofen_month_all!C49)</f>
        <v/>
      </c>
      <c r="C52" s="70" t="str">
        <f>IF(_5jiaofen_month_all!A49="","",_5jiaofen_month_all!A49)</f>
        <v/>
      </c>
      <c r="D52" s="73" t="str">
        <f>IF(_5jiaofen_month_all!M49="","",_5jiaofen_month_all!M49)</f>
        <v/>
      </c>
      <c r="E52" s="74" t="str">
        <f>IF(_5jiaofen_month_all!C49="","",_5jiaofen_month_all!C49)</f>
        <v/>
      </c>
      <c r="F52" s="138" t="str">
        <f>IF(_5jiaofen_month_all!D49="","",_5jiaofen_month_all!D49)</f>
        <v/>
      </c>
      <c r="G52" s="138" t="str">
        <f>IF(_5jiaofen_month_all!E49="","",_5jiaofen_month_all!E49)</f>
        <v/>
      </c>
      <c r="H52" s="138" t="str">
        <f>IF(_5jiaofen_month_all!F49="","",_5jiaofen_month_all!F49)</f>
        <v/>
      </c>
      <c r="I52" s="138" t="str">
        <f>IF(_5jiaofen_month_all!G49="","",_5jiaofen_month_all!G49)</f>
        <v/>
      </c>
      <c r="J52" s="138" t="str">
        <f>IF(_5jiaofen_month_all!H49="","",_5jiaofen_month_all!H49)</f>
        <v/>
      </c>
      <c r="K52" s="138" t="str">
        <f>IF(_5jiaofen_month_all!I49="","",_5jiaofen_month_all!I49)</f>
        <v/>
      </c>
      <c r="L52" s="138" t="str">
        <f>IF(_5jiaofen_month_all!J49="","",_5jiaofen_month_all!J49)</f>
        <v/>
      </c>
      <c r="M52" s="138" t="str">
        <f>IF(_5jiaofen_month_all!K49="","",_5jiaofen_month_all!K49)</f>
        <v/>
      </c>
      <c r="N52" s="138" t="str">
        <f>IF(_5jiaofen_month_all!L49="","",_5jiaofen_month_all!L49)</f>
        <v/>
      </c>
      <c r="O52" s="144" t="str">
        <f t="shared" si="0"/>
        <v/>
      </c>
      <c r="P52" s="75" t="str">
        <f>IF(SUM(H52:L52)=0,"",IF((SUM(H52:L52)/100)&gt;=$P$5,"√","×"))</f>
        <v/>
      </c>
      <c r="Q52" s="75" t="str">
        <f>IF(SUM(F52)=0,"",IF((SUM(F52)/100)&lt;$Q$5,"√","×"))</f>
        <v/>
      </c>
      <c r="R52" s="149">
        <f>IF(LOOKUP($A52,质量日常跟踪表!$H$4:$H$744,质量日常跟踪表!W$4:W$744)="","",LOOKUP($A52,质量日常跟踪表!$H$4:$H$744,质量日常跟踪表!W$4:W$744))</f>
        <v>0</v>
      </c>
      <c r="S52" s="84" t="str">
        <f t="shared" si="1"/>
        <v/>
      </c>
      <c r="U52" s="70" t="str">
        <f>IF(U51&lt;$U$2,U51+1,"")</f>
        <v/>
      </c>
      <c r="V52" s="71" t="str">
        <f>IF(_6jiaofen_month_all!C49="","",_6jiaofen_month_all!C49)</f>
        <v/>
      </c>
      <c r="W52" s="70" t="str">
        <f>IF(_6jiaofen_month_all!A49="","",_6jiaofen_month_all!A49)</f>
        <v/>
      </c>
      <c r="X52" s="73" t="str">
        <f>IF(_6jiaofen_month_all!M49="","",_6jiaofen_month_all!M49)</f>
        <v/>
      </c>
      <c r="Y52" s="85" t="str">
        <f>IF(_6jiaofen_month_all!C49="","",_6jiaofen_month_all!C49)</f>
        <v/>
      </c>
      <c r="Z52" s="75" t="str">
        <f>IF(_6jiaofen_month_all!D49="","",_6jiaofen_month_all!D49)</f>
        <v/>
      </c>
      <c r="AA52" s="75" t="str">
        <f>IF(_6jiaofen_month_all!E49="","",_6jiaofen_month_all!E49)</f>
        <v/>
      </c>
      <c r="AB52" s="75" t="str">
        <f>IF(_6jiaofen_month_all!F49="","",_6jiaofen_month_all!F49)</f>
        <v/>
      </c>
      <c r="AC52" s="75" t="str">
        <f>IF(_6jiaofen_month_all!G49="","",_6jiaofen_month_all!G49)</f>
        <v/>
      </c>
      <c r="AD52" s="75" t="str">
        <f>IF(_6jiaofen_month_all!H49="","",_6jiaofen_month_all!H49)</f>
        <v/>
      </c>
      <c r="AE52" s="75" t="str">
        <f>IF(_6jiaofen_month_all!I49="","",_6jiaofen_month_all!I49)</f>
        <v/>
      </c>
      <c r="AF52" s="75" t="str">
        <f>IF(_6jiaofen_month_all!J49="","",_6jiaofen_month_all!J49)</f>
        <v/>
      </c>
      <c r="AG52" s="75" t="str">
        <f>IF(_6jiaofen_month_all!K49="","",_6jiaofen_month_all!K49)</f>
        <v/>
      </c>
      <c r="AH52" s="75" t="str">
        <f>IF(_6jiaofen_month_all!L49="","",_6jiaofen_month_all!L49)</f>
        <v/>
      </c>
      <c r="AI52" s="144" t="str">
        <f t="shared" si="2"/>
        <v/>
      </c>
      <c r="AJ52" s="75" t="str">
        <f>IF(SUM(AB52:AF52)=0,"",IF((SUM(AB52:AF52)/100)&gt;=$AJ$5,"√","×"))</f>
        <v/>
      </c>
      <c r="AK52" s="75" t="str">
        <f>IF(Z52="","",IF(Z52/100&lt;$AK$5,"√","×"))</f>
        <v/>
      </c>
      <c r="AL52" s="83">
        <f>IF(LOOKUP($U52,质量日常跟踪表!$I$4:$I$744,质量日常跟踪表!W$4:W$744)="","",LOOKUP($U52,质量日常跟踪表!$I$4:$I$744,质量日常跟踪表!W$4:W$744))</f>
        <v>0</v>
      </c>
      <c r="AM52" s="84" t="str">
        <f t="shared" si="3"/>
        <v/>
      </c>
      <c r="AO52">
        <f t="shared" si="4"/>
        <v>52</v>
      </c>
      <c r="AP52">
        <f>IF($D52=AP$5,MAX(AP$6:AP51)+1,0)</f>
        <v>0</v>
      </c>
      <c r="AQ52">
        <f>IF($D52=AQ$5,MAX(AQ$6:AQ51)+1,0)</f>
        <v>0</v>
      </c>
      <c r="AR52">
        <f>IF($D52=AR$5,MAX(AR$6:AR51)+1,0)</f>
        <v>0</v>
      </c>
      <c r="AS52">
        <f>IF($D52=AS$5,MAX(AS$6:AS51)+1,0)</f>
        <v>0</v>
      </c>
      <c r="AU52">
        <f t="shared" si="5"/>
        <v>52</v>
      </c>
      <c r="AV52">
        <f>IF($X52=AV$5,MAX(AV$6:AV51)+1,0)</f>
        <v>0</v>
      </c>
      <c r="AW52">
        <f>IF($X52=AW$5,MAX(AW$6:AW51)+1,0)</f>
        <v>0</v>
      </c>
      <c r="AX52">
        <f>IF($X52=AX$5,MAX(AX$6:AX51)+1,0)</f>
        <v>0</v>
      </c>
      <c r="AY52">
        <f>IF($X52=AY$5,MAX(AY$6:AY51)+1,0)</f>
        <v>0</v>
      </c>
    </row>
    <row r="53" spans="1:51">
      <c r="A53" s="70" t="str">
        <f>IF(A52&lt;$A$2,A52+1,"")</f>
        <v/>
      </c>
      <c r="B53" s="71" t="str">
        <f>IF(_5jiaofen_month_all!C50="","",_5jiaofen_month_all!C50)</f>
        <v/>
      </c>
      <c r="C53" s="70" t="str">
        <f>IF(_5jiaofen_month_all!A50="","",_5jiaofen_month_all!A50)</f>
        <v/>
      </c>
      <c r="D53" s="73" t="str">
        <f>IF(_5jiaofen_month_all!M50="","",_5jiaofen_month_all!M50)</f>
        <v/>
      </c>
      <c r="E53" s="74" t="str">
        <f>IF(_5jiaofen_month_all!C50="","",_5jiaofen_month_all!C50)</f>
        <v/>
      </c>
      <c r="F53" s="138" t="str">
        <f>IF(_5jiaofen_month_all!D50="","",_5jiaofen_month_all!D50)</f>
        <v/>
      </c>
      <c r="G53" s="138" t="str">
        <f>IF(_5jiaofen_month_all!E50="","",_5jiaofen_month_all!E50)</f>
        <v/>
      </c>
      <c r="H53" s="138" t="str">
        <f>IF(_5jiaofen_month_all!F50="","",_5jiaofen_month_all!F50)</f>
        <v/>
      </c>
      <c r="I53" s="138" t="str">
        <f>IF(_5jiaofen_month_all!G50="","",_5jiaofen_month_all!G50)</f>
        <v/>
      </c>
      <c r="J53" s="138" t="str">
        <f>IF(_5jiaofen_month_all!H50="","",_5jiaofen_month_all!H50)</f>
        <v/>
      </c>
      <c r="K53" s="138" t="str">
        <f>IF(_5jiaofen_month_all!I50="","",_5jiaofen_month_all!I50)</f>
        <v/>
      </c>
      <c r="L53" s="138" t="str">
        <f>IF(_5jiaofen_month_all!J50="","",_5jiaofen_month_all!J50)</f>
        <v/>
      </c>
      <c r="M53" s="138" t="str">
        <f>IF(_5jiaofen_month_all!K50="","",_5jiaofen_month_all!K50)</f>
        <v/>
      </c>
      <c r="N53" s="138" t="str">
        <f>IF(_5jiaofen_month_all!L50="","",_5jiaofen_month_all!L50)</f>
        <v/>
      </c>
      <c r="O53" s="144" t="str">
        <f t="shared" si="0"/>
        <v/>
      </c>
      <c r="P53" s="75" t="str">
        <f>IF(SUM(H53:L53)=0,"",IF((SUM(H53:L53)/100)&gt;=$P$5,"√","×"))</f>
        <v/>
      </c>
      <c r="Q53" s="75" t="str">
        <f>IF(SUM(F53)=0,"",IF((SUM(F53)/100)&lt;$Q$5,"√","×"))</f>
        <v/>
      </c>
      <c r="R53" s="149">
        <f>IF(LOOKUP($A53,质量日常跟踪表!$H$4:$H$744,质量日常跟踪表!W$4:W$744)="","",LOOKUP($A53,质量日常跟踪表!$H$4:$H$744,质量日常跟踪表!W$4:W$744))</f>
        <v>0</v>
      </c>
      <c r="S53" s="84" t="str">
        <f t="shared" si="1"/>
        <v/>
      </c>
      <c r="U53" s="70" t="str">
        <f>IF(U52&lt;$U$2,U52+1,"")</f>
        <v/>
      </c>
      <c r="V53" s="71" t="str">
        <f>IF(_6jiaofen_month_all!C50="","",_6jiaofen_month_all!C50)</f>
        <v/>
      </c>
      <c r="W53" s="70" t="str">
        <f>IF(_6jiaofen_month_all!A50="","",_6jiaofen_month_all!A50)</f>
        <v/>
      </c>
      <c r="X53" s="73" t="str">
        <f>IF(_6jiaofen_month_all!M50="","",_6jiaofen_month_all!M50)</f>
        <v/>
      </c>
      <c r="Y53" s="85" t="str">
        <f>IF(_6jiaofen_month_all!C50="","",_6jiaofen_month_all!C50)</f>
        <v/>
      </c>
      <c r="Z53" s="75" t="str">
        <f>IF(_6jiaofen_month_all!D50="","",_6jiaofen_month_all!D50)</f>
        <v/>
      </c>
      <c r="AA53" s="75" t="str">
        <f>IF(_6jiaofen_month_all!E50="","",_6jiaofen_month_all!E50)</f>
        <v/>
      </c>
      <c r="AB53" s="75" t="str">
        <f>IF(_6jiaofen_month_all!F50="","",_6jiaofen_month_all!F50)</f>
        <v/>
      </c>
      <c r="AC53" s="75" t="str">
        <f>IF(_6jiaofen_month_all!G50="","",_6jiaofen_month_all!G50)</f>
        <v/>
      </c>
      <c r="AD53" s="75" t="str">
        <f>IF(_6jiaofen_month_all!H50="","",_6jiaofen_month_all!H50)</f>
        <v/>
      </c>
      <c r="AE53" s="75" t="str">
        <f>IF(_6jiaofen_month_all!I50="","",_6jiaofen_month_all!I50)</f>
        <v/>
      </c>
      <c r="AF53" s="75" t="str">
        <f>IF(_6jiaofen_month_all!J50="","",_6jiaofen_month_all!J50)</f>
        <v/>
      </c>
      <c r="AG53" s="75" t="str">
        <f>IF(_6jiaofen_month_all!K50="","",_6jiaofen_month_all!K50)</f>
        <v/>
      </c>
      <c r="AH53" s="75" t="str">
        <f>IF(_6jiaofen_month_all!L50="","",_6jiaofen_month_all!L50)</f>
        <v/>
      </c>
      <c r="AI53" s="144" t="str">
        <f t="shared" si="2"/>
        <v/>
      </c>
      <c r="AJ53" s="75" t="str">
        <f>IF(SUM(AB53:AF53)=0,"",IF((SUM(AB53:AF53)/100)&gt;=$AJ$5,"√","×"))</f>
        <v/>
      </c>
      <c r="AK53" s="75" t="str">
        <f>IF(Z53="","",IF(Z53/100&lt;$AK$5,"√","×"))</f>
        <v/>
      </c>
      <c r="AL53" s="83">
        <f>IF(LOOKUP($U53,质量日常跟踪表!$I$4:$I$744,质量日常跟踪表!W$4:W$744)="","",LOOKUP($U53,质量日常跟踪表!$I$4:$I$744,质量日常跟踪表!W$4:W$744))</f>
        <v>0</v>
      </c>
      <c r="AM53" s="84" t="str">
        <f t="shared" si="3"/>
        <v/>
      </c>
      <c r="AO53">
        <f t="shared" si="4"/>
        <v>53</v>
      </c>
      <c r="AP53">
        <f>IF($D53=AP$5,MAX(AP$6:AP52)+1,0)</f>
        <v>0</v>
      </c>
      <c r="AQ53">
        <f>IF($D53=AQ$5,MAX(AQ$6:AQ52)+1,0)</f>
        <v>0</v>
      </c>
      <c r="AR53">
        <f>IF($D53=AR$5,MAX(AR$6:AR52)+1,0)</f>
        <v>0</v>
      </c>
      <c r="AS53">
        <f>IF($D53=AS$5,MAX(AS$6:AS52)+1,0)</f>
        <v>0</v>
      </c>
      <c r="AU53">
        <f t="shared" si="5"/>
        <v>53</v>
      </c>
      <c r="AV53">
        <f>IF($X53=AV$5,MAX(AV$6:AV52)+1,0)</f>
        <v>0</v>
      </c>
      <c r="AW53">
        <f>IF($X53=AW$5,MAX(AW$6:AW52)+1,0)</f>
        <v>0</v>
      </c>
      <c r="AX53">
        <f>IF($X53=AX$5,MAX(AX$6:AX52)+1,0)</f>
        <v>0</v>
      </c>
      <c r="AY53">
        <f>IF($X53=AY$5,MAX(AY$6:AY52)+1,0)</f>
        <v>0</v>
      </c>
    </row>
    <row r="54" spans="1:51">
      <c r="A54" s="70" t="str">
        <f>IF(A53&lt;$A$2,A53+1,"")</f>
        <v/>
      </c>
      <c r="B54" s="71" t="str">
        <f>IF(_5jiaofen_month_all!C51="","",_5jiaofen_month_all!C51)</f>
        <v/>
      </c>
      <c r="C54" s="70" t="str">
        <f>IF(_5jiaofen_month_all!A51="","",_5jiaofen_month_all!A51)</f>
        <v/>
      </c>
      <c r="D54" s="73" t="str">
        <f>IF(_5jiaofen_month_all!M51="","",_5jiaofen_month_all!M51)</f>
        <v/>
      </c>
      <c r="E54" s="74" t="str">
        <f>IF(_5jiaofen_month_all!C51="","",_5jiaofen_month_all!C51)</f>
        <v/>
      </c>
      <c r="F54" s="138" t="str">
        <f>IF(_5jiaofen_month_all!D51="","",_5jiaofen_month_all!D51)</f>
        <v/>
      </c>
      <c r="G54" s="138" t="str">
        <f>IF(_5jiaofen_month_all!E51="","",_5jiaofen_month_all!E51)</f>
        <v/>
      </c>
      <c r="H54" s="138" t="str">
        <f>IF(_5jiaofen_month_all!F51="","",_5jiaofen_month_all!F51)</f>
        <v/>
      </c>
      <c r="I54" s="138" t="str">
        <f>IF(_5jiaofen_month_all!G51="","",_5jiaofen_month_all!G51)</f>
        <v/>
      </c>
      <c r="J54" s="138" t="str">
        <f>IF(_5jiaofen_month_all!H51="","",_5jiaofen_month_all!H51)</f>
        <v/>
      </c>
      <c r="K54" s="138" t="str">
        <f>IF(_5jiaofen_month_all!I51="","",_5jiaofen_month_all!I51)</f>
        <v/>
      </c>
      <c r="L54" s="138" t="str">
        <f>IF(_5jiaofen_month_all!J51="","",_5jiaofen_month_all!J51)</f>
        <v/>
      </c>
      <c r="M54" s="138" t="str">
        <f>IF(_5jiaofen_month_all!K51="","",_5jiaofen_month_all!K51)</f>
        <v/>
      </c>
      <c r="N54" s="138" t="str">
        <f>IF(_5jiaofen_month_all!L51="","",_5jiaofen_month_all!L51)</f>
        <v/>
      </c>
      <c r="O54" s="144" t="str">
        <f t="shared" si="0"/>
        <v/>
      </c>
      <c r="P54" s="75" t="str">
        <f>IF(SUM(H54:L54)=0,"",IF((SUM(H54:L54)/100)&gt;=$P$5,"√","×"))</f>
        <v/>
      </c>
      <c r="Q54" s="75" t="str">
        <f>IF(SUM(F54)=0,"",IF((SUM(F54)/100)&lt;$Q$5,"√","×"))</f>
        <v/>
      </c>
      <c r="R54" s="149">
        <f>IF(LOOKUP($A54,质量日常跟踪表!$H$4:$H$744,质量日常跟踪表!W$4:W$744)="","",LOOKUP($A54,质量日常跟踪表!$H$4:$H$744,质量日常跟踪表!W$4:W$744))</f>
        <v>0</v>
      </c>
      <c r="S54" s="84" t="str">
        <f t="shared" si="1"/>
        <v/>
      </c>
      <c r="U54" s="70" t="str">
        <f>IF(U53&lt;$U$2,U53+1,"")</f>
        <v/>
      </c>
      <c r="V54" s="71" t="str">
        <f>IF(_6jiaofen_month_all!C51="","",_6jiaofen_month_all!C51)</f>
        <v/>
      </c>
      <c r="W54" s="70" t="str">
        <f>IF(_6jiaofen_month_all!A51="","",_6jiaofen_month_all!A51)</f>
        <v/>
      </c>
      <c r="X54" s="73" t="str">
        <f>IF(_6jiaofen_month_all!M51="","",_6jiaofen_month_all!M51)</f>
        <v/>
      </c>
      <c r="Y54" s="85" t="str">
        <f>IF(_6jiaofen_month_all!C51="","",_6jiaofen_month_all!C51)</f>
        <v/>
      </c>
      <c r="Z54" s="75" t="str">
        <f>IF(_6jiaofen_month_all!D51="","",_6jiaofen_month_all!D51)</f>
        <v/>
      </c>
      <c r="AA54" s="75" t="str">
        <f>IF(_6jiaofen_month_all!E51="","",_6jiaofen_month_all!E51)</f>
        <v/>
      </c>
      <c r="AB54" s="75" t="str">
        <f>IF(_6jiaofen_month_all!F51="","",_6jiaofen_month_all!F51)</f>
        <v/>
      </c>
      <c r="AC54" s="75" t="str">
        <f>IF(_6jiaofen_month_all!G51="","",_6jiaofen_month_all!G51)</f>
        <v/>
      </c>
      <c r="AD54" s="75" t="str">
        <f>IF(_6jiaofen_month_all!H51="","",_6jiaofen_month_all!H51)</f>
        <v/>
      </c>
      <c r="AE54" s="75" t="str">
        <f>IF(_6jiaofen_month_all!I51="","",_6jiaofen_month_all!I51)</f>
        <v/>
      </c>
      <c r="AF54" s="75" t="str">
        <f>IF(_6jiaofen_month_all!J51="","",_6jiaofen_month_all!J51)</f>
        <v/>
      </c>
      <c r="AG54" s="75" t="str">
        <f>IF(_6jiaofen_month_all!K51="","",_6jiaofen_month_all!K51)</f>
        <v/>
      </c>
      <c r="AH54" s="75" t="str">
        <f>IF(_6jiaofen_month_all!L51="","",_6jiaofen_month_all!L51)</f>
        <v/>
      </c>
      <c r="AI54" s="144" t="str">
        <f t="shared" si="2"/>
        <v/>
      </c>
      <c r="AJ54" s="75" t="str">
        <f>IF(SUM(AB54:AF54)=0,"",IF((SUM(AB54:AF54)/100)&gt;=$AJ$5,"√","×"))</f>
        <v/>
      </c>
      <c r="AK54" s="75" t="str">
        <f>IF(Z54="","",IF(Z54/100&lt;$AK$5,"√","×"))</f>
        <v/>
      </c>
      <c r="AL54" s="83">
        <f>IF(LOOKUP($U54,质量日常跟踪表!$I$4:$I$744,质量日常跟踪表!W$4:W$744)="","",LOOKUP($U54,质量日常跟踪表!$I$4:$I$744,质量日常跟踪表!W$4:W$744))</f>
        <v>0</v>
      </c>
      <c r="AM54" s="84" t="str">
        <f t="shared" si="3"/>
        <v/>
      </c>
      <c r="AO54">
        <f t="shared" si="4"/>
        <v>54</v>
      </c>
      <c r="AP54">
        <f>IF($D54=AP$5,MAX(AP$6:AP53)+1,0)</f>
        <v>0</v>
      </c>
      <c r="AQ54">
        <f>IF($D54=AQ$5,MAX(AQ$6:AQ53)+1,0)</f>
        <v>0</v>
      </c>
      <c r="AR54">
        <f>IF($D54=AR$5,MAX(AR$6:AR53)+1,0)</f>
        <v>0</v>
      </c>
      <c r="AS54">
        <f>IF($D54=AS$5,MAX(AS$6:AS53)+1,0)</f>
        <v>0</v>
      </c>
      <c r="AU54">
        <f t="shared" si="5"/>
        <v>54</v>
      </c>
      <c r="AV54">
        <f>IF($X54=AV$5,MAX(AV$6:AV53)+1,0)</f>
        <v>0</v>
      </c>
      <c r="AW54">
        <f>IF($X54=AW$5,MAX(AW$6:AW53)+1,0)</f>
        <v>0</v>
      </c>
      <c r="AX54">
        <f>IF($X54=AX$5,MAX(AX$6:AX53)+1,0)</f>
        <v>0</v>
      </c>
      <c r="AY54">
        <f>IF($X54=AY$5,MAX(AY$6:AY53)+1,0)</f>
        <v>0</v>
      </c>
    </row>
    <row r="55" spans="1:51">
      <c r="A55" s="70" t="str">
        <f>IF(A54&lt;$A$2,A54+1,"")</f>
        <v/>
      </c>
      <c r="B55" s="71" t="str">
        <f>IF(_5jiaofen_month_all!C52="","",_5jiaofen_month_all!C52)</f>
        <v/>
      </c>
      <c r="C55" s="70" t="str">
        <f>IF(_5jiaofen_month_all!A52="","",_5jiaofen_month_all!A52)</f>
        <v/>
      </c>
      <c r="D55" s="73" t="str">
        <f>IF(_5jiaofen_month_all!M52="","",_5jiaofen_month_all!M52)</f>
        <v/>
      </c>
      <c r="E55" s="74" t="str">
        <f>IF(_5jiaofen_month_all!C52="","",_5jiaofen_month_all!C52)</f>
        <v/>
      </c>
      <c r="F55" s="138" t="str">
        <f>IF(_5jiaofen_month_all!D52="","",_5jiaofen_month_all!D52)</f>
        <v/>
      </c>
      <c r="G55" s="138" t="str">
        <f>IF(_5jiaofen_month_all!E52="","",_5jiaofen_month_all!E52)</f>
        <v/>
      </c>
      <c r="H55" s="138" t="str">
        <f>IF(_5jiaofen_month_all!F52="","",_5jiaofen_month_all!F52)</f>
        <v/>
      </c>
      <c r="I55" s="138" t="str">
        <f>IF(_5jiaofen_month_all!G52="","",_5jiaofen_month_all!G52)</f>
        <v/>
      </c>
      <c r="J55" s="138" t="str">
        <f>IF(_5jiaofen_month_all!H52="","",_5jiaofen_month_all!H52)</f>
        <v/>
      </c>
      <c r="K55" s="138" t="str">
        <f>IF(_5jiaofen_month_all!I52="","",_5jiaofen_month_all!I52)</f>
        <v/>
      </c>
      <c r="L55" s="138" t="str">
        <f>IF(_5jiaofen_month_all!J52="","",_5jiaofen_month_all!J52)</f>
        <v/>
      </c>
      <c r="M55" s="138" t="str">
        <f>IF(_5jiaofen_month_all!K52="","",_5jiaofen_month_all!K52)</f>
        <v/>
      </c>
      <c r="N55" s="138" t="str">
        <f>IF(_5jiaofen_month_all!L52="","",_5jiaofen_month_all!L52)</f>
        <v/>
      </c>
      <c r="O55" s="144" t="str">
        <f t="shared" si="0"/>
        <v/>
      </c>
      <c r="P55" s="75" t="str">
        <f>IF(SUM(H55:L55)=0,"",IF((SUM(H55:L55)/100)&gt;=$P$5,"√","×"))</f>
        <v/>
      </c>
      <c r="Q55" s="75" t="str">
        <f>IF(SUM(F55)=0,"",IF((SUM(F55)/100)&lt;$Q$5,"√","×"))</f>
        <v/>
      </c>
      <c r="R55" s="149">
        <f>IF(LOOKUP($A55,质量日常跟踪表!$H$4:$H$744,质量日常跟踪表!W$4:W$744)="","",LOOKUP($A55,质量日常跟踪表!$H$4:$H$744,质量日常跟踪表!W$4:W$744))</f>
        <v>0</v>
      </c>
      <c r="S55" s="84" t="str">
        <f t="shared" si="1"/>
        <v/>
      </c>
      <c r="U55" s="70" t="str">
        <f>IF(U54&lt;$U$2,U54+1,"")</f>
        <v/>
      </c>
      <c r="V55" s="71" t="str">
        <f>IF(_6jiaofen_month_all!C52="","",_6jiaofen_month_all!C52)</f>
        <v/>
      </c>
      <c r="W55" s="70" t="str">
        <f>IF(_6jiaofen_month_all!A52="","",_6jiaofen_month_all!A52)</f>
        <v/>
      </c>
      <c r="X55" s="73" t="str">
        <f>IF(_6jiaofen_month_all!M52="","",_6jiaofen_month_all!M52)</f>
        <v/>
      </c>
      <c r="Y55" s="85" t="str">
        <f>IF(_6jiaofen_month_all!C52="","",_6jiaofen_month_all!C52)</f>
        <v/>
      </c>
      <c r="Z55" s="75" t="str">
        <f>IF(_6jiaofen_month_all!D52="","",_6jiaofen_month_all!D52)</f>
        <v/>
      </c>
      <c r="AA55" s="75" t="str">
        <f>IF(_6jiaofen_month_all!E52="","",_6jiaofen_month_all!E52)</f>
        <v/>
      </c>
      <c r="AB55" s="75" t="str">
        <f>IF(_6jiaofen_month_all!F52="","",_6jiaofen_month_all!F52)</f>
        <v/>
      </c>
      <c r="AC55" s="75" t="str">
        <f>IF(_6jiaofen_month_all!G52="","",_6jiaofen_month_all!G52)</f>
        <v/>
      </c>
      <c r="AD55" s="75" t="str">
        <f>IF(_6jiaofen_month_all!H52="","",_6jiaofen_month_all!H52)</f>
        <v/>
      </c>
      <c r="AE55" s="75" t="str">
        <f>IF(_6jiaofen_month_all!I52="","",_6jiaofen_month_all!I52)</f>
        <v/>
      </c>
      <c r="AF55" s="75" t="str">
        <f>IF(_6jiaofen_month_all!J52="","",_6jiaofen_month_all!J52)</f>
        <v/>
      </c>
      <c r="AG55" s="75" t="str">
        <f>IF(_6jiaofen_month_all!K52="","",_6jiaofen_month_all!K52)</f>
        <v/>
      </c>
      <c r="AH55" s="75" t="str">
        <f>IF(_6jiaofen_month_all!L52="","",_6jiaofen_month_all!L52)</f>
        <v/>
      </c>
      <c r="AI55" s="144" t="str">
        <f t="shared" si="2"/>
        <v/>
      </c>
      <c r="AJ55" s="75" t="str">
        <f>IF(SUM(AB55:AF55)=0,"",IF((SUM(AB55:AF55)/100)&gt;=$AJ$5,"√","×"))</f>
        <v/>
      </c>
      <c r="AK55" s="75" t="str">
        <f>IF(Z55="","",IF(Z55/100&lt;$AK$5,"√","×"))</f>
        <v/>
      </c>
      <c r="AL55" s="83">
        <f>IF(LOOKUP($U55,质量日常跟踪表!$I$4:$I$744,质量日常跟踪表!W$4:W$744)="","",LOOKUP($U55,质量日常跟踪表!$I$4:$I$744,质量日常跟踪表!W$4:W$744))</f>
        <v>0</v>
      </c>
      <c r="AM55" s="84" t="str">
        <f t="shared" si="3"/>
        <v/>
      </c>
      <c r="AO55">
        <f t="shared" si="4"/>
        <v>55</v>
      </c>
      <c r="AP55">
        <f>IF($D55=AP$5,MAX(AP$6:AP54)+1,0)</f>
        <v>0</v>
      </c>
      <c r="AQ55">
        <f>IF($D55=AQ$5,MAX(AQ$6:AQ54)+1,0)</f>
        <v>0</v>
      </c>
      <c r="AR55">
        <f>IF($D55=AR$5,MAX(AR$6:AR54)+1,0)</f>
        <v>0</v>
      </c>
      <c r="AS55">
        <f>IF($D55=AS$5,MAX(AS$6:AS54)+1,0)</f>
        <v>0</v>
      </c>
      <c r="AU55">
        <f t="shared" si="5"/>
        <v>55</v>
      </c>
      <c r="AV55">
        <f>IF($X55=AV$5,MAX(AV$6:AV54)+1,0)</f>
        <v>0</v>
      </c>
      <c r="AW55">
        <f>IF($X55=AW$5,MAX(AW$6:AW54)+1,0)</f>
        <v>0</v>
      </c>
      <c r="AX55">
        <f>IF($X55=AX$5,MAX(AX$6:AX54)+1,0)</f>
        <v>0</v>
      </c>
      <c r="AY55">
        <f>IF($X55=AY$5,MAX(AY$6:AY54)+1,0)</f>
        <v>0</v>
      </c>
    </row>
    <row r="56" spans="1:51">
      <c r="A56" s="70" t="str">
        <f>IF(A55&lt;$A$2,A55+1,"")</f>
        <v/>
      </c>
      <c r="B56" s="71" t="str">
        <f>IF(_5jiaofen_month_all!C53="","",_5jiaofen_month_all!C53)</f>
        <v/>
      </c>
      <c r="C56" s="70" t="str">
        <f>IF(_5jiaofen_month_all!A53="","",_5jiaofen_month_all!A53)</f>
        <v/>
      </c>
      <c r="D56" s="73" t="str">
        <f>IF(_5jiaofen_month_all!M53="","",_5jiaofen_month_all!M53)</f>
        <v/>
      </c>
      <c r="E56" s="74" t="str">
        <f>IF(_5jiaofen_month_all!C53="","",_5jiaofen_month_all!C53)</f>
        <v/>
      </c>
      <c r="F56" s="138" t="str">
        <f>IF(_5jiaofen_month_all!D53="","",_5jiaofen_month_all!D53)</f>
        <v/>
      </c>
      <c r="G56" s="138" t="str">
        <f>IF(_5jiaofen_month_all!E53="","",_5jiaofen_month_all!E53)</f>
        <v/>
      </c>
      <c r="H56" s="138" t="str">
        <f>IF(_5jiaofen_month_all!F53="","",_5jiaofen_month_all!F53)</f>
        <v/>
      </c>
      <c r="I56" s="138" t="str">
        <f>IF(_5jiaofen_month_all!G53="","",_5jiaofen_month_all!G53)</f>
        <v/>
      </c>
      <c r="J56" s="138" t="str">
        <f>IF(_5jiaofen_month_all!H53="","",_5jiaofen_month_all!H53)</f>
        <v/>
      </c>
      <c r="K56" s="138" t="str">
        <f>IF(_5jiaofen_month_all!I53="","",_5jiaofen_month_all!I53)</f>
        <v/>
      </c>
      <c r="L56" s="138" t="str">
        <f>IF(_5jiaofen_month_all!J53="","",_5jiaofen_month_all!J53)</f>
        <v/>
      </c>
      <c r="M56" s="138" t="str">
        <f>IF(_5jiaofen_month_all!K53="","",_5jiaofen_month_all!K53)</f>
        <v/>
      </c>
      <c r="N56" s="138" t="str">
        <f>IF(_5jiaofen_month_all!L53="","",_5jiaofen_month_all!L53)</f>
        <v/>
      </c>
      <c r="O56" s="144" t="str">
        <f t="shared" si="0"/>
        <v/>
      </c>
      <c r="P56" s="75" t="str">
        <f>IF(SUM(H56:L56)=0,"",IF((SUM(H56:L56)/100)&gt;=$P$5,"√","×"))</f>
        <v/>
      </c>
      <c r="Q56" s="75" t="str">
        <f>IF(SUM(F56)=0,"",IF((SUM(F56)/100)&lt;$Q$5,"√","×"))</f>
        <v/>
      </c>
      <c r="R56" s="149">
        <f>IF(LOOKUP($A56,质量日常跟踪表!$H$4:$H$744,质量日常跟踪表!W$4:W$744)="","",LOOKUP($A56,质量日常跟踪表!$H$4:$H$744,质量日常跟踪表!W$4:W$744))</f>
        <v>0</v>
      </c>
      <c r="S56" s="84" t="str">
        <f t="shared" si="1"/>
        <v/>
      </c>
      <c r="U56" s="70" t="str">
        <f>IF(U55&lt;$U$2,U55+1,"")</f>
        <v/>
      </c>
      <c r="V56" s="71" t="str">
        <f>IF(_6jiaofen_month_all!C53="","",_6jiaofen_month_all!C53)</f>
        <v/>
      </c>
      <c r="W56" s="70" t="str">
        <f>IF(_6jiaofen_month_all!A53="","",_6jiaofen_month_all!A53)</f>
        <v/>
      </c>
      <c r="X56" s="73" t="str">
        <f>IF(_6jiaofen_month_all!M53="","",_6jiaofen_month_all!M53)</f>
        <v/>
      </c>
      <c r="Y56" s="85" t="str">
        <f>IF(_6jiaofen_month_all!C53="","",_6jiaofen_month_all!C53)</f>
        <v/>
      </c>
      <c r="Z56" s="75" t="str">
        <f>IF(_6jiaofen_month_all!D53="","",_6jiaofen_month_all!D53)</f>
        <v/>
      </c>
      <c r="AA56" s="75" t="str">
        <f>IF(_6jiaofen_month_all!E53="","",_6jiaofen_month_all!E53)</f>
        <v/>
      </c>
      <c r="AB56" s="75" t="str">
        <f>IF(_6jiaofen_month_all!F53="","",_6jiaofen_month_all!F53)</f>
        <v/>
      </c>
      <c r="AC56" s="75" t="str">
        <f>IF(_6jiaofen_month_all!G53="","",_6jiaofen_month_all!G53)</f>
        <v/>
      </c>
      <c r="AD56" s="75" t="str">
        <f>IF(_6jiaofen_month_all!H53="","",_6jiaofen_month_all!H53)</f>
        <v/>
      </c>
      <c r="AE56" s="75" t="str">
        <f>IF(_6jiaofen_month_all!I53="","",_6jiaofen_month_all!I53)</f>
        <v/>
      </c>
      <c r="AF56" s="75" t="str">
        <f>IF(_6jiaofen_month_all!J53="","",_6jiaofen_month_all!J53)</f>
        <v/>
      </c>
      <c r="AG56" s="75" t="str">
        <f>IF(_6jiaofen_month_all!K53="","",_6jiaofen_month_all!K53)</f>
        <v/>
      </c>
      <c r="AH56" s="75" t="str">
        <f>IF(_6jiaofen_month_all!L53="","",_6jiaofen_month_all!L53)</f>
        <v/>
      </c>
      <c r="AI56" s="144" t="str">
        <f t="shared" si="2"/>
        <v/>
      </c>
      <c r="AJ56" s="75" t="str">
        <f>IF(SUM(AB56:AF56)=0,"",IF((SUM(AB56:AF56)/100)&gt;=$AJ$5,"√","×"))</f>
        <v/>
      </c>
      <c r="AK56" s="75" t="str">
        <f>IF(Z56="","",IF(Z56/100&lt;$AK$5,"√","×"))</f>
        <v/>
      </c>
      <c r="AL56" s="83">
        <f>IF(LOOKUP($U56,质量日常跟踪表!$I$4:$I$744,质量日常跟踪表!W$4:W$744)="","",LOOKUP($U56,质量日常跟踪表!$I$4:$I$744,质量日常跟踪表!W$4:W$744))</f>
        <v>0</v>
      </c>
      <c r="AM56" s="84" t="str">
        <f t="shared" si="3"/>
        <v/>
      </c>
      <c r="AO56">
        <f t="shared" si="4"/>
        <v>56</v>
      </c>
      <c r="AP56">
        <f>IF($D56=AP$5,MAX(AP$6:AP55)+1,0)</f>
        <v>0</v>
      </c>
      <c r="AQ56">
        <f>IF($D56=AQ$5,MAX(AQ$6:AQ55)+1,0)</f>
        <v>0</v>
      </c>
      <c r="AR56">
        <f>IF($D56=AR$5,MAX(AR$6:AR55)+1,0)</f>
        <v>0</v>
      </c>
      <c r="AS56">
        <f>IF($D56=AS$5,MAX(AS$6:AS55)+1,0)</f>
        <v>0</v>
      </c>
      <c r="AU56">
        <f t="shared" si="5"/>
        <v>56</v>
      </c>
      <c r="AV56">
        <f>IF($X56=AV$5,MAX(AV$6:AV55)+1,0)</f>
        <v>0</v>
      </c>
      <c r="AW56">
        <f>IF($X56=AW$5,MAX(AW$6:AW55)+1,0)</f>
        <v>0</v>
      </c>
      <c r="AX56">
        <f>IF($X56=AX$5,MAX(AX$6:AX55)+1,0)</f>
        <v>0</v>
      </c>
      <c r="AY56">
        <f>IF($X56=AY$5,MAX(AY$6:AY55)+1,0)</f>
        <v>0</v>
      </c>
    </row>
    <row r="57" spans="1:51">
      <c r="A57" s="70" t="str">
        <f>IF(A56&lt;$A$2,A56+1,"")</f>
        <v/>
      </c>
      <c r="B57" s="71" t="str">
        <f>IF(_5jiaofen_month_all!C54="","",_5jiaofen_month_all!C54)</f>
        <v/>
      </c>
      <c r="C57" s="70" t="str">
        <f>IF(_5jiaofen_month_all!A54="","",_5jiaofen_month_all!A54)</f>
        <v/>
      </c>
      <c r="D57" s="73" t="str">
        <f>IF(_5jiaofen_month_all!M54="","",_5jiaofen_month_all!M54)</f>
        <v/>
      </c>
      <c r="E57" s="74" t="str">
        <f>IF(_5jiaofen_month_all!C54="","",_5jiaofen_month_all!C54)</f>
        <v/>
      </c>
      <c r="F57" s="138" t="str">
        <f>IF(_5jiaofen_month_all!D54="","",_5jiaofen_month_all!D54)</f>
        <v/>
      </c>
      <c r="G57" s="138" t="str">
        <f>IF(_5jiaofen_month_all!E54="","",_5jiaofen_month_all!E54)</f>
        <v/>
      </c>
      <c r="H57" s="138" t="str">
        <f>IF(_5jiaofen_month_all!F54="","",_5jiaofen_month_all!F54)</f>
        <v/>
      </c>
      <c r="I57" s="138" t="str">
        <f>IF(_5jiaofen_month_all!G54="","",_5jiaofen_month_all!G54)</f>
        <v/>
      </c>
      <c r="J57" s="138" t="str">
        <f>IF(_5jiaofen_month_all!H54="","",_5jiaofen_month_all!H54)</f>
        <v/>
      </c>
      <c r="K57" s="138" t="str">
        <f>IF(_5jiaofen_month_all!I54="","",_5jiaofen_month_all!I54)</f>
        <v/>
      </c>
      <c r="L57" s="138" t="str">
        <f>IF(_5jiaofen_month_all!J54="","",_5jiaofen_month_all!J54)</f>
        <v/>
      </c>
      <c r="M57" s="138" t="str">
        <f>IF(_5jiaofen_month_all!K54="","",_5jiaofen_month_all!K54)</f>
        <v/>
      </c>
      <c r="N57" s="138" t="str">
        <f>IF(_5jiaofen_month_all!L54="","",_5jiaofen_month_all!L54)</f>
        <v/>
      </c>
      <c r="O57" s="144" t="str">
        <f t="shared" si="0"/>
        <v/>
      </c>
      <c r="P57" s="75" t="str">
        <f>IF(SUM(H57:L57)=0,"",IF((SUM(H57:L57)/100)&gt;=$P$5,"√","×"))</f>
        <v/>
      </c>
      <c r="Q57" s="75" t="str">
        <f>IF(SUM(F57)=0,"",IF((SUM(F57)/100)&lt;$Q$5,"√","×"))</f>
        <v/>
      </c>
      <c r="R57" s="149">
        <f>IF(LOOKUP($A57,质量日常跟踪表!$H$4:$H$744,质量日常跟踪表!W$4:W$744)="","",LOOKUP($A57,质量日常跟踪表!$H$4:$H$744,质量日常跟踪表!W$4:W$744))</f>
        <v>0</v>
      </c>
      <c r="S57" s="84" t="str">
        <f t="shared" si="1"/>
        <v/>
      </c>
      <c r="U57" s="70" t="str">
        <f>IF(U56&lt;$U$2,U56+1,"")</f>
        <v/>
      </c>
      <c r="V57" s="71" t="str">
        <f>IF(_6jiaofen_month_all!C54="","",_6jiaofen_month_all!C54)</f>
        <v/>
      </c>
      <c r="W57" s="70" t="str">
        <f>IF(_6jiaofen_month_all!A54="","",_6jiaofen_month_all!A54)</f>
        <v/>
      </c>
      <c r="X57" s="73" t="str">
        <f>IF(_6jiaofen_month_all!M54="","",_6jiaofen_month_all!M54)</f>
        <v/>
      </c>
      <c r="Y57" s="85" t="str">
        <f>IF(_6jiaofen_month_all!C54="","",_6jiaofen_month_all!C54)</f>
        <v/>
      </c>
      <c r="Z57" s="75" t="str">
        <f>IF(_6jiaofen_month_all!D54="","",_6jiaofen_month_all!D54)</f>
        <v/>
      </c>
      <c r="AA57" s="75" t="str">
        <f>IF(_6jiaofen_month_all!E54="","",_6jiaofen_month_all!E54)</f>
        <v/>
      </c>
      <c r="AB57" s="75" t="str">
        <f>IF(_6jiaofen_month_all!F54="","",_6jiaofen_month_all!F54)</f>
        <v/>
      </c>
      <c r="AC57" s="75" t="str">
        <f>IF(_6jiaofen_month_all!G54="","",_6jiaofen_month_all!G54)</f>
        <v/>
      </c>
      <c r="AD57" s="75" t="str">
        <f>IF(_6jiaofen_month_all!H54="","",_6jiaofen_month_all!H54)</f>
        <v/>
      </c>
      <c r="AE57" s="75" t="str">
        <f>IF(_6jiaofen_month_all!I54="","",_6jiaofen_month_all!I54)</f>
        <v/>
      </c>
      <c r="AF57" s="75" t="str">
        <f>IF(_6jiaofen_month_all!J54="","",_6jiaofen_month_all!J54)</f>
        <v/>
      </c>
      <c r="AG57" s="75" t="str">
        <f>IF(_6jiaofen_month_all!K54="","",_6jiaofen_month_all!K54)</f>
        <v/>
      </c>
      <c r="AH57" s="75" t="str">
        <f>IF(_6jiaofen_month_all!L54="","",_6jiaofen_month_all!L54)</f>
        <v/>
      </c>
      <c r="AI57" s="144" t="str">
        <f t="shared" si="2"/>
        <v/>
      </c>
      <c r="AJ57" s="75" t="str">
        <f>IF(SUM(AB57:AF57)=0,"",IF((SUM(AB57:AF57)/100)&gt;=$AJ$5,"√","×"))</f>
        <v/>
      </c>
      <c r="AK57" s="75" t="str">
        <f>IF(Z57="","",IF(Z57/100&lt;$AK$5,"√","×"))</f>
        <v/>
      </c>
      <c r="AL57" s="83">
        <f>IF(LOOKUP($U57,质量日常跟踪表!$I$4:$I$744,质量日常跟踪表!W$4:W$744)="","",LOOKUP($U57,质量日常跟踪表!$I$4:$I$744,质量日常跟踪表!W$4:W$744))</f>
        <v>0</v>
      </c>
      <c r="AM57" s="84" t="str">
        <f t="shared" si="3"/>
        <v/>
      </c>
      <c r="AO57">
        <f t="shared" si="4"/>
        <v>57</v>
      </c>
      <c r="AP57">
        <f>IF($D57=AP$5,MAX(AP$6:AP56)+1,0)</f>
        <v>0</v>
      </c>
      <c r="AQ57">
        <f>IF($D57=AQ$5,MAX(AQ$6:AQ56)+1,0)</f>
        <v>0</v>
      </c>
      <c r="AR57">
        <f>IF($D57=AR$5,MAX(AR$6:AR56)+1,0)</f>
        <v>0</v>
      </c>
      <c r="AS57">
        <f>IF($D57=AS$5,MAX(AS$6:AS56)+1,0)</f>
        <v>0</v>
      </c>
      <c r="AU57">
        <f t="shared" si="5"/>
        <v>57</v>
      </c>
      <c r="AV57">
        <f>IF($X57=AV$5,MAX(AV$6:AV56)+1,0)</f>
        <v>0</v>
      </c>
      <c r="AW57">
        <f>IF($X57=AW$5,MAX(AW$6:AW56)+1,0)</f>
        <v>0</v>
      </c>
      <c r="AX57">
        <f>IF($X57=AX$5,MAX(AX$6:AX56)+1,0)</f>
        <v>0</v>
      </c>
      <c r="AY57">
        <f>IF($X57=AY$5,MAX(AY$6:AY56)+1,0)</f>
        <v>0</v>
      </c>
    </row>
    <row r="58" spans="1:51">
      <c r="A58" s="70" t="str">
        <f>IF(A57&lt;$A$2,A57+1,"")</f>
        <v/>
      </c>
      <c r="B58" s="71" t="str">
        <f>IF(_5jiaofen_month_all!C55="","",_5jiaofen_month_all!C55)</f>
        <v/>
      </c>
      <c r="C58" s="70" t="str">
        <f>IF(_5jiaofen_month_all!A55="","",_5jiaofen_month_all!A55)</f>
        <v/>
      </c>
      <c r="D58" s="73" t="str">
        <f>IF(_5jiaofen_month_all!M55="","",_5jiaofen_month_all!M55)</f>
        <v/>
      </c>
      <c r="E58" s="74" t="str">
        <f>IF(_5jiaofen_month_all!C55="","",_5jiaofen_month_all!C55)</f>
        <v/>
      </c>
      <c r="F58" s="138" t="str">
        <f>IF(_5jiaofen_month_all!D55="","",_5jiaofen_month_all!D55)</f>
        <v/>
      </c>
      <c r="G58" s="138" t="str">
        <f>IF(_5jiaofen_month_all!E55="","",_5jiaofen_month_all!E55)</f>
        <v/>
      </c>
      <c r="H58" s="138" t="str">
        <f>IF(_5jiaofen_month_all!F55="","",_5jiaofen_month_all!F55)</f>
        <v/>
      </c>
      <c r="I58" s="138" t="str">
        <f>IF(_5jiaofen_month_all!G55="","",_5jiaofen_month_all!G55)</f>
        <v/>
      </c>
      <c r="J58" s="138" t="str">
        <f>IF(_5jiaofen_month_all!H55="","",_5jiaofen_month_all!H55)</f>
        <v/>
      </c>
      <c r="K58" s="138" t="str">
        <f>IF(_5jiaofen_month_all!I55="","",_5jiaofen_month_all!I55)</f>
        <v/>
      </c>
      <c r="L58" s="138" t="str">
        <f>IF(_5jiaofen_month_all!J55="","",_5jiaofen_month_all!J55)</f>
        <v/>
      </c>
      <c r="M58" s="138" t="str">
        <f>IF(_5jiaofen_month_all!K55="","",_5jiaofen_month_all!K55)</f>
        <v/>
      </c>
      <c r="N58" s="138" t="str">
        <f>IF(_5jiaofen_month_all!L55="","",_5jiaofen_month_all!L55)</f>
        <v/>
      </c>
      <c r="O58" s="144" t="str">
        <f t="shared" si="0"/>
        <v/>
      </c>
      <c r="P58" s="75" t="str">
        <f>IF(SUM(H58:L58)=0,"",IF((SUM(H58:L58)/100)&gt;=$P$5,"√","×"))</f>
        <v/>
      </c>
      <c r="Q58" s="75" t="str">
        <f>IF(SUM(F58)=0,"",IF((SUM(F58)/100)&lt;$Q$5,"√","×"))</f>
        <v/>
      </c>
      <c r="R58" s="149">
        <f>IF(LOOKUP($A58,质量日常跟踪表!$H$4:$H$744,质量日常跟踪表!W$4:W$744)="","",LOOKUP($A58,质量日常跟踪表!$H$4:$H$744,质量日常跟踪表!W$4:W$744))</f>
        <v>0</v>
      </c>
      <c r="S58" s="84" t="str">
        <f t="shared" si="1"/>
        <v/>
      </c>
      <c r="U58" s="70" t="str">
        <f>IF(U57&lt;$U$2,U57+1,"")</f>
        <v/>
      </c>
      <c r="V58" s="71" t="str">
        <f>IF(_6jiaofen_month_all!C55="","",_6jiaofen_month_all!C55)</f>
        <v/>
      </c>
      <c r="W58" s="70" t="str">
        <f>IF(_6jiaofen_month_all!A55="","",_6jiaofen_month_all!A55)</f>
        <v/>
      </c>
      <c r="X58" s="73" t="str">
        <f>IF(_6jiaofen_month_all!M55="","",_6jiaofen_month_all!M55)</f>
        <v/>
      </c>
      <c r="Y58" s="85" t="str">
        <f>IF(_6jiaofen_month_all!C55="","",_6jiaofen_month_all!C55)</f>
        <v/>
      </c>
      <c r="Z58" s="75" t="str">
        <f>IF(_6jiaofen_month_all!D55="","",_6jiaofen_month_all!D55)</f>
        <v/>
      </c>
      <c r="AA58" s="75" t="str">
        <f>IF(_6jiaofen_month_all!E55="","",_6jiaofen_month_all!E55)</f>
        <v/>
      </c>
      <c r="AB58" s="75" t="str">
        <f>IF(_6jiaofen_month_all!F55="","",_6jiaofen_month_all!F55)</f>
        <v/>
      </c>
      <c r="AC58" s="75" t="str">
        <f>IF(_6jiaofen_month_all!G55="","",_6jiaofen_month_all!G55)</f>
        <v/>
      </c>
      <c r="AD58" s="75" t="str">
        <f>IF(_6jiaofen_month_all!H55="","",_6jiaofen_month_all!H55)</f>
        <v/>
      </c>
      <c r="AE58" s="75" t="str">
        <f>IF(_6jiaofen_month_all!I55="","",_6jiaofen_month_all!I55)</f>
        <v/>
      </c>
      <c r="AF58" s="75" t="str">
        <f>IF(_6jiaofen_month_all!J55="","",_6jiaofen_month_all!J55)</f>
        <v/>
      </c>
      <c r="AG58" s="75" t="str">
        <f>IF(_6jiaofen_month_all!K55="","",_6jiaofen_month_all!K55)</f>
        <v/>
      </c>
      <c r="AH58" s="75" t="str">
        <f>IF(_6jiaofen_month_all!L55="","",_6jiaofen_month_all!L55)</f>
        <v/>
      </c>
      <c r="AI58" s="144" t="str">
        <f t="shared" si="2"/>
        <v/>
      </c>
      <c r="AJ58" s="75" t="str">
        <f>IF(SUM(AB58:AF58)=0,"",IF((SUM(AB58:AF58)/100)&gt;=$AJ$5,"√","×"))</f>
        <v/>
      </c>
      <c r="AK58" s="75" t="str">
        <f>IF(Z58="","",IF(Z58/100&lt;$AK$5,"√","×"))</f>
        <v/>
      </c>
      <c r="AL58" s="83">
        <f>IF(LOOKUP($U58,质量日常跟踪表!$I$4:$I$744,质量日常跟踪表!W$4:W$744)="","",LOOKUP($U58,质量日常跟踪表!$I$4:$I$744,质量日常跟踪表!W$4:W$744))</f>
        <v>0</v>
      </c>
      <c r="AM58" s="84" t="str">
        <f t="shared" si="3"/>
        <v/>
      </c>
      <c r="AO58">
        <f t="shared" si="4"/>
        <v>58</v>
      </c>
      <c r="AP58">
        <f>IF($D58=AP$5,MAX(AP$6:AP57)+1,0)</f>
        <v>0</v>
      </c>
      <c r="AQ58">
        <f>IF($D58=AQ$5,MAX(AQ$6:AQ57)+1,0)</f>
        <v>0</v>
      </c>
      <c r="AR58">
        <f>IF($D58=AR$5,MAX(AR$6:AR57)+1,0)</f>
        <v>0</v>
      </c>
      <c r="AS58">
        <f>IF($D58=AS$5,MAX(AS$6:AS57)+1,0)</f>
        <v>0</v>
      </c>
      <c r="AU58">
        <f t="shared" si="5"/>
        <v>58</v>
      </c>
      <c r="AV58">
        <f>IF($X58=AV$5,MAX(AV$6:AV57)+1,0)</f>
        <v>0</v>
      </c>
      <c r="AW58">
        <f>IF($X58=AW$5,MAX(AW$6:AW57)+1,0)</f>
        <v>0</v>
      </c>
      <c r="AX58">
        <f>IF($X58=AX$5,MAX(AX$6:AX57)+1,0)</f>
        <v>0</v>
      </c>
      <c r="AY58">
        <f>IF($X58=AY$5,MAX(AY$6:AY57)+1,0)</f>
        <v>0</v>
      </c>
    </row>
    <row r="59" spans="1:51">
      <c r="A59" s="70" t="str">
        <f>IF(A58&lt;$A$2,A58+1,"")</f>
        <v/>
      </c>
      <c r="B59" s="71" t="str">
        <f>IF(_5jiaofen_month_all!C56="","",_5jiaofen_month_all!C56)</f>
        <v/>
      </c>
      <c r="C59" s="70" t="str">
        <f>IF(_5jiaofen_month_all!A56="","",_5jiaofen_month_all!A56)</f>
        <v/>
      </c>
      <c r="D59" s="73" t="str">
        <f>IF(_5jiaofen_month_all!M56="","",_5jiaofen_month_all!M56)</f>
        <v/>
      </c>
      <c r="E59" s="74" t="str">
        <f>IF(_5jiaofen_month_all!C56="","",_5jiaofen_month_all!C56)</f>
        <v/>
      </c>
      <c r="F59" s="138" t="str">
        <f>IF(_5jiaofen_month_all!D56="","",_5jiaofen_month_all!D56)</f>
        <v/>
      </c>
      <c r="G59" s="138" t="str">
        <f>IF(_5jiaofen_month_all!E56="","",_5jiaofen_month_all!E56)</f>
        <v/>
      </c>
      <c r="H59" s="138" t="str">
        <f>IF(_5jiaofen_month_all!F56="","",_5jiaofen_month_all!F56)</f>
        <v/>
      </c>
      <c r="I59" s="138" t="str">
        <f>IF(_5jiaofen_month_all!G56="","",_5jiaofen_month_all!G56)</f>
        <v/>
      </c>
      <c r="J59" s="138" t="str">
        <f>IF(_5jiaofen_month_all!H56="","",_5jiaofen_month_all!H56)</f>
        <v/>
      </c>
      <c r="K59" s="138" t="str">
        <f>IF(_5jiaofen_month_all!I56="","",_5jiaofen_month_all!I56)</f>
        <v/>
      </c>
      <c r="L59" s="138" t="str">
        <f>IF(_5jiaofen_month_all!J56="","",_5jiaofen_month_all!J56)</f>
        <v/>
      </c>
      <c r="M59" s="138" t="str">
        <f>IF(_5jiaofen_month_all!K56="","",_5jiaofen_month_all!K56)</f>
        <v/>
      </c>
      <c r="N59" s="138" t="str">
        <f>IF(_5jiaofen_month_all!L56="","",_5jiaofen_month_all!L56)</f>
        <v/>
      </c>
      <c r="O59" s="144" t="str">
        <f t="shared" si="0"/>
        <v/>
      </c>
      <c r="P59" s="75" t="str">
        <f>IF(SUM(H59:L59)=0,"",IF((SUM(H59:L59)/100)&gt;=$P$5,"√","×"))</f>
        <v/>
      </c>
      <c r="Q59" s="75" t="str">
        <f>IF(SUM(F59)=0,"",IF((SUM(F59)/100)&lt;$Q$5,"√","×"))</f>
        <v/>
      </c>
      <c r="R59" s="149">
        <f>IF(LOOKUP($A59,质量日常跟踪表!$H$4:$H$744,质量日常跟踪表!W$4:W$744)="","",LOOKUP($A59,质量日常跟踪表!$H$4:$H$744,质量日常跟踪表!W$4:W$744))</f>
        <v>0</v>
      </c>
      <c r="S59" s="84" t="str">
        <f t="shared" si="1"/>
        <v/>
      </c>
      <c r="U59" s="70" t="str">
        <f>IF(U58&lt;$U$2,U58+1,"")</f>
        <v/>
      </c>
      <c r="V59" s="71" t="str">
        <f>IF(_6jiaofen_month_all!C56="","",_6jiaofen_month_all!C56)</f>
        <v/>
      </c>
      <c r="W59" s="70" t="str">
        <f>IF(_6jiaofen_month_all!A56="","",_6jiaofen_month_all!A56)</f>
        <v/>
      </c>
      <c r="X59" s="73" t="str">
        <f>IF(_6jiaofen_month_all!M56="","",_6jiaofen_month_all!M56)</f>
        <v/>
      </c>
      <c r="Y59" s="85" t="str">
        <f>IF(_6jiaofen_month_all!C56="","",_6jiaofen_month_all!C56)</f>
        <v/>
      </c>
      <c r="Z59" s="75" t="str">
        <f>IF(_6jiaofen_month_all!D56="","",_6jiaofen_month_all!D56)</f>
        <v/>
      </c>
      <c r="AA59" s="75" t="str">
        <f>IF(_6jiaofen_month_all!E56="","",_6jiaofen_month_all!E56)</f>
        <v/>
      </c>
      <c r="AB59" s="75" t="str">
        <f>IF(_6jiaofen_month_all!F56="","",_6jiaofen_month_all!F56)</f>
        <v/>
      </c>
      <c r="AC59" s="75" t="str">
        <f>IF(_6jiaofen_month_all!G56="","",_6jiaofen_month_all!G56)</f>
        <v/>
      </c>
      <c r="AD59" s="75" t="str">
        <f>IF(_6jiaofen_month_all!H56="","",_6jiaofen_month_all!H56)</f>
        <v/>
      </c>
      <c r="AE59" s="75" t="str">
        <f>IF(_6jiaofen_month_all!I56="","",_6jiaofen_month_all!I56)</f>
        <v/>
      </c>
      <c r="AF59" s="75" t="str">
        <f>IF(_6jiaofen_month_all!J56="","",_6jiaofen_month_all!J56)</f>
        <v/>
      </c>
      <c r="AG59" s="75" t="str">
        <f>IF(_6jiaofen_month_all!K56="","",_6jiaofen_month_all!K56)</f>
        <v/>
      </c>
      <c r="AH59" s="75" t="str">
        <f>IF(_6jiaofen_month_all!L56="","",_6jiaofen_month_all!L56)</f>
        <v/>
      </c>
      <c r="AI59" s="144" t="str">
        <f t="shared" si="2"/>
        <v/>
      </c>
      <c r="AJ59" s="75" t="str">
        <f>IF(SUM(AB59:AF59)=0,"",IF((SUM(AB59:AF59)/100)&gt;=$AJ$5,"√","×"))</f>
        <v/>
      </c>
      <c r="AK59" s="75" t="str">
        <f>IF(Z59="","",IF(Z59/100&lt;$AK$5,"√","×"))</f>
        <v/>
      </c>
      <c r="AL59" s="83">
        <f>IF(LOOKUP($U59,质量日常跟踪表!$I$4:$I$744,质量日常跟踪表!W$4:W$744)="","",LOOKUP($U59,质量日常跟踪表!$I$4:$I$744,质量日常跟踪表!W$4:W$744))</f>
        <v>0</v>
      </c>
      <c r="AM59" s="84" t="str">
        <f t="shared" si="3"/>
        <v/>
      </c>
      <c r="AO59">
        <f t="shared" si="4"/>
        <v>59</v>
      </c>
      <c r="AP59">
        <f>IF($D59=AP$5,MAX(AP$6:AP58)+1,0)</f>
        <v>0</v>
      </c>
      <c r="AQ59">
        <f>IF($D59=AQ$5,MAX(AQ$6:AQ58)+1,0)</f>
        <v>0</v>
      </c>
      <c r="AR59">
        <f>IF($D59=AR$5,MAX(AR$6:AR58)+1,0)</f>
        <v>0</v>
      </c>
      <c r="AS59">
        <f>IF($D59=AS$5,MAX(AS$6:AS58)+1,0)</f>
        <v>0</v>
      </c>
      <c r="AU59">
        <f t="shared" si="5"/>
        <v>59</v>
      </c>
      <c r="AV59">
        <f>IF($X59=AV$5,MAX(AV$6:AV58)+1,0)</f>
        <v>0</v>
      </c>
      <c r="AW59">
        <f>IF($X59=AW$5,MAX(AW$6:AW58)+1,0)</f>
        <v>0</v>
      </c>
      <c r="AX59">
        <f>IF($X59=AX$5,MAX(AX$6:AX58)+1,0)</f>
        <v>0</v>
      </c>
      <c r="AY59">
        <f>IF($X59=AY$5,MAX(AY$6:AY58)+1,0)</f>
        <v>0</v>
      </c>
    </row>
    <row r="60" spans="1:51">
      <c r="A60" s="70" t="str">
        <f>IF(A59&lt;$A$2,A59+1,"")</f>
        <v/>
      </c>
      <c r="B60" s="71" t="str">
        <f>IF(_5jiaofen_month_all!C57="","",_5jiaofen_month_all!C57)</f>
        <v/>
      </c>
      <c r="C60" s="70" t="str">
        <f>IF(_5jiaofen_month_all!A57="","",_5jiaofen_month_all!A57)</f>
        <v/>
      </c>
      <c r="D60" s="73" t="str">
        <f>IF(_5jiaofen_month_all!M57="","",_5jiaofen_month_all!M57)</f>
        <v/>
      </c>
      <c r="E60" s="74" t="str">
        <f>IF(_5jiaofen_month_all!C57="","",_5jiaofen_month_all!C57)</f>
        <v/>
      </c>
      <c r="F60" s="138" t="str">
        <f>IF(_5jiaofen_month_all!D57="","",_5jiaofen_month_all!D57)</f>
        <v/>
      </c>
      <c r="G60" s="138" t="str">
        <f>IF(_5jiaofen_month_all!E57="","",_5jiaofen_month_all!E57)</f>
        <v/>
      </c>
      <c r="H60" s="138" t="str">
        <f>IF(_5jiaofen_month_all!F57="","",_5jiaofen_month_all!F57)</f>
        <v/>
      </c>
      <c r="I60" s="138" t="str">
        <f>IF(_5jiaofen_month_all!G57="","",_5jiaofen_month_all!G57)</f>
        <v/>
      </c>
      <c r="J60" s="138" t="str">
        <f>IF(_5jiaofen_month_all!H57="","",_5jiaofen_month_all!H57)</f>
        <v/>
      </c>
      <c r="K60" s="138" t="str">
        <f>IF(_5jiaofen_month_all!I57="","",_5jiaofen_month_all!I57)</f>
        <v/>
      </c>
      <c r="L60" s="138" t="str">
        <f>IF(_5jiaofen_month_all!J57="","",_5jiaofen_month_all!J57)</f>
        <v/>
      </c>
      <c r="M60" s="138" t="str">
        <f>IF(_5jiaofen_month_all!K57="","",_5jiaofen_month_all!K57)</f>
        <v/>
      </c>
      <c r="N60" s="138" t="str">
        <f>IF(_5jiaofen_month_all!L57="","",_5jiaofen_month_all!L57)</f>
        <v/>
      </c>
      <c r="O60" s="144" t="str">
        <f t="shared" si="0"/>
        <v/>
      </c>
      <c r="P60" s="75" t="str">
        <f>IF(SUM(H60:L60)=0,"",IF((SUM(H60:L60)/100)&gt;=$P$5,"√","×"))</f>
        <v/>
      </c>
      <c r="Q60" s="75" t="str">
        <f>IF(SUM(F60)=0,"",IF((SUM(F60)/100)&lt;$Q$5,"√","×"))</f>
        <v/>
      </c>
      <c r="R60" s="149">
        <f>IF(LOOKUP($A60,质量日常跟踪表!$H$4:$H$744,质量日常跟踪表!W$4:W$744)="","",LOOKUP($A60,质量日常跟踪表!$H$4:$H$744,质量日常跟踪表!W$4:W$744))</f>
        <v>0</v>
      </c>
      <c r="S60" s="84" t="str">
        <f t="shared" si="1"/>
        <v/>
      </c>
      <c r="U60" s="70" t="str">
        <f>IF(U59&lt;$U$2,U59+1,"")</f>
        <v/>
      </c>
      <c r="V60" s="71" t="str">
        <f>IF(_6jiaofen_month_all!C57="","",_6jiaofen_month_all!C57)</f>
        <v/>
      </c>
      <c r="W60" s="70" t="str">
        <f>IF(_6jiaofen_month_all!A57="","",_6jiaofen_month_all!A57)</f>
        <v/>
      </c>
      <c r="X60" s="73" t="str">
        <f>IF(_6jiaofen_month_all!M57="","",_6jiaofen_month_all!M57)</f>
        <v/>
      </c>
      <c r="Y60" s="85" t="str">
        <f>IF(_6jiaofen_month_all!C57="","",_6jiaofen_month_all!C57)</f>
        <v/>
      </c>
      <c r="Z60" s="75" t="str">
        <f>IF(_6jiaofen_month_all!D57="","",_6jiaofen_month_all!D57)</f>
        <v/>
      </c>
      <c r="AA60" s="75" t="str">
        <f>IF(_6jiaofen_month_all!E57="","",_6jiaofen_month_all!E57)</f>
        <v/>
      </c>
      <c r="AB60" s="75" t="str">
        <f>IF(_6jiaofen_month_all!F57="","",_6jiaofen_month_all!F57)</f>
        <v/>
      </c>
      <c r="AC60" s="75" t="str">
        <f>IF(_6jiaofen_month_all!G57="","",_6jiaofen_month_all!G57)</f>
        <v/>
      </c>
      <c r="AD60" s="75" t="str">
        <f>IF(_6jiaofen_month_all!H57="","",_6jiaofen_month_all!H57)</f>
        <v/>
      </c>
      <c r="AE60" s="75" t="str">
        <f>IF(_6jiaofen_month_all!I57="","",_6jiaofen_month_all!I57)</f>
        <v/>
      </c>
      <c r="AF60" s="75" t="str">
        <f>IF(_6jiaofen_month_all!J57="","",_6jiaofen_month_all!J57)</f>
        <v/>
      </c>
      <c r="AG60" s="75" t="str">
        <f>IF(_6jiaofen_month_all!K57="","",_6jiaofen_month_all!K57)</f>
        <v/>
      </c>
      <c r="AH60" s="75" t="str">
        <f>IF(_6jiaofen_month_all!L57="","",_6jiaofen_month_all!L57)</f>
        <v/>
      </c>
      <c r="AI60" s="144" t="str">
        <f t="shared" si="2"/>
        <v/>
      </c>
      <c r="AJ60" s="75" t="str">
        <f>IF(SUM(AB60:AF60)=0,"",IF((SUM(AB60:AF60)/100)&gt;=$AJ$5,"√","×"))</f>
        <v/>
      </c>
      <c r="AK60" s="75" t="str">
        <f>IF(Z60="","",IF(Z60/100&lt;$AK$5,"√","×"))</f>
        <v/>
      </c>
      <c r="AL60" s="83">
        <f>IF(LOOKUP($U60,质量日常跟踪表!$I$4:$I$744,质量日常跟踪表!W$4:W$744)="","",LOOKUP($U60,质量日常跟踪表!$I$4:$I$744,质量日常跟踪表!W$4:W$744))</f>
        <v>0</v>
      </c>
      <c r="AM60" s="84" t="str">
        <f t="shared" si="3"/>
        <v/>
      </c>
      <c r="AO60">
        <f t="shared" si="4"/>
        <v>60</v>
      </c>
      <c r="AP60">
        <f>IF($D60=AP$5,MAX(AP$6:AP59)+1,0)</f>
        <v>0</v>
      </c>
      <c r="AQ60">
        <f>IF($D60=AQ$5,MAX(AQ$6:AQ59)+1,0)</f>
        <v>0</v>
      </c>
      <c r="AR60">
        <f>IF($D60=AR$5,MAX(AR$6:AR59)+1,0)</f>
        <v>0</v>
      </c>
      <c r="AS60">
        <f>IF($D60=AS$5,MAX(AS$6:AS59)+1,0)</f>
        <v>0</v>
      </c>
      <c r="AU60">
        <f t="shared" si="5"/>
        <v>60</v>
      </c>
      <c r="AV60">
        <f>IF($X60=AV$5,MAX(AV$6:AV59)+1,0)</f>
        <v>0</v>
      </c>
      <c r="AW60">
        <f>IF($X60=AW$5,MAX(AW$6:AW59)+1,0)</f>
        <v>0</v>
      </c>
      <c r="AX60">
        <f>IF($X60=AX$5,MAX(AX$6:AX59)+1,0)</f>
        <v>0</v>
      </c>
      <c r="AY60">
        <f>IF($X60=AY$5,MAX(AY$6:AY59)+1,0)</f>
        <v>0</v>
      </c>
    </row>
    <row r="61" spans="1:51">
      <c r="A61" s="70" t="str">
        <f>IF(A60&lt;$A$2,A60+1,"")</f>
        <v/>
      </c>
      <c r="B61" s="71" t="str">
        <f>IF(_5jiaofen_month_all!C58="","",_5jiaofen_month_all!C58)</f>
        <v/>
      </c>
      <c r="C61" s="70" t="str">
        <f>IF(_5jiaofen_month_all!A58="","",_5jiaofen_month_all!A58)</f>
        <v/>
      </c>
      <c r="D61" s="73" t="str">
        <f>IF(_5jiaofen_month_all!M58="","",_5jiaofen_month_all!M58)</f>
        <v/>
      </c>
      <c r="E61" s="74" t="str">
        <f>IF(_5jiaofen_month_all!C58="","",_5jiaofen_month_all!C58)</f>
        <v/>
      </c>
      <c r="F61" s="138" t="str">
        <f>IF(_5jiaofen_month_all!D58="","",_5jiaofen_month_all!D58)</f>
        <v/>
      </c>
      <c r="G61" s="138" t="str">
        <f>IF(_5jiaofen_month_all!E58="","",_5jiaofen_month_all!E58)</f>
        <v/>
      </c>
      <c r="H61" s="138" t="str">
        <f>IF(_5jiaofen_month_all!F58="","",_5jiaofen_month_all!F58)</f>
        <v/>
      </c>
      <c r="I61" s="138" t="str">
        <f>IF(_5jiaofen_month_all!G58="","",_5jiaofen_month_all!G58)</f>
        <v/>
      </c>
      <c r="J61" s="138" t="str">
        <f>IF(_5jiaofen_month_all!H58="","",_5jiaofen_month_all!H58)</f>
        <v/>
      </c>
      <c r="K61" s="138" t="str">
        <f>IF(_5jiaofen_month_all!I58="","",_5jiaofen_month_all!I58)</f>
        <v/>
      </c>
      <c r="L61" s="138" t="str">
        <f>IF(_5jiaofen_month_all!J58="","",_5jiaofen_month_all!J58)</f>
        <v/>
      </c>
      <c r="M61" s="138" t="str">
        <f>IF(_5jiaofen_month_all!K58="","",_5jiaofen_month_all!K58)</f>
        <v/>
      </c>
      <c r="N61" s="138" t="str">
        <f>IF(_5jiaofen_month_all!L58="","",_5jiaofen_month_all!L58)</f>
        <v/>
      </c>
      <c r="O61" s="144" t="str">
        <f t="shared" si="0"/>
        <v/>
      </c>
      <c r="P61" s="75" t="str">
        <f>IF(SUM(H61:L61)=0,"",IF((SUM(H61:L61)/100)&gt;=$P$5,"√","×"))</f>
        <v/>
      </c>
      <c r="Q61" s="75" t="str">
        <f>IF(SUM(F61)=0,"",IF((SUM(F61)/100)&lt;$Q$5,"√","×"))</f>
        <v/>
      </c>
      <c r="R61" s="149">
        <f>IF(LOOKUP($A61,质量日常跟踪表!$H$4:$H$744,质量日常跟踪表!W$4:W$744)="","",LOOKUP($A61,质量日常跟踪表!$H$4:$H$744,质量日常跟踪表!W$4:W$744))</f>
        <v>0</v>
      </c>
      <c r="S61" s="84" t="str">
        <f t="shared" si="1"/>
        <v/>
      </c>
      <c r="U61" s="70" t="str">
        <f>IF(U60&lt;$U$2,U60+1,"")</f>
        <v/>
      </c>
      <c r="V61" s="71" t="str">
        <f>IF(_6jiaofen_month_all!C58="","",_6jiaofen_month_all!C58)</f>
        <v/>
      </c>
      <c r="W61" s="70" t="str">
        <f>IF(_6jiaofen_month_all!A58="","",_6jiaofen_month_all!A58)</f>
        <v/>
      </c>
      <c r="X61" s="73" t="str">
        <f>IF(_6jiaofen_month_all!M58="","",_6jiaofen_month_all!M58)</f>
        <v/>
      </c>
      <c r="Y61" s="85" t="str">
        <f>IF(_6jiaofen_month_all!C58="","",_6jiaofen_month_all!C58)</f>
        <v/>
      </c>
      <c r="Z61" s="75" t="str">
        <f>IF(_6jiaofen_month_all!D58="","",_6jiaofen_month_all!D58)</f>
        <v/>
      </c>
      <c r="AA61" s="75" t="str">
        <f>IF(_6jiaofen_month_all!E58="","",_6jiaofen_month_all!E58)</f>
        <v/>
      </c>
      <c r="AB61" s="75" t="str">
        <f>IF(_6jiaofen_month_all!F58="","",_6jiaofen_month_all!F58)</f>
        <v/>
      </c>
      <c r="AC61" s="75" t="str">
        <f>IF(_6jiaofen_month_all!G58="","",_6jiaofen_month_all!G58)</f>
        <v/>
      </c>
      <c r="AD61" s="75" t="str">
        <f>IF(_6jiaofen_month_all!H58="","",_6jiaofen_month_all!H58)</f>
        <v/>
      </c>
      <c r="AE61" s="75" t="str">
        <f>IF(_6jiaofen_month_all!I58="","",_6jiaofen_month_all!I58)</f>
        <v/>
      </c>
      <c r="AF61" s="75" t="str">
        <f>IF(_6jiaofen_month_all!J58="","",_6jiaofen_month_all!J58)</f>
        <v/>
      </c>
      <c r="AG61" s="75" t="str">
        <f>IF(_6jiaofen_month_all!K58="","",_6jiaofen_month_all!K58)</f>
        <v/>
      </c>
      <c r="AH61" s="75" t="str">
        <f>IF(_6jiaofen_month_all!L58="","",_6jiaofen_month_all!L58)</f>
        <v/>
      </c>
      <c r="AI61" s="144" t="str">
        <f t="shared" si="2"/>
        <v/>
      </c>
      <c r="AJ61" s="75" t="str">
        <f>IF(SUM(AB61:AF61)=0,"",IF((SUM(AB61:AF61)/100)&gt;=$AJ$5,"√","×"))</f>
        <v/>
      </c>
      <c r="AK61" s="75" t="str">
        <f>IF(Z61="","",IF(Z61/100&lt;$AK$5,"√","×"))</f>
        <v/>
      </c>
      <c r="AL61" s="83">
        <f>IF(LOOKUP($U61,质量日常跟踪表!$I$4:$I$744,质量日常跟踪表!W$4:W$744)="","",LOOKUP($U61,质量日常跟踪表!$I$4:$I$744,质量日常跟踪表!W$4:W$744))</f>
        <v>0</v>
      </c>
      <c r="AM61" s="84" t="str">
        <f t="shared" si="3"/>
        <v/>
      </c>
      <c r="AO61">
        <f t="shared" si="4"/>
        <v>61</v>
      </c>
      <c r="AP61">
        <f>IF($D61=AP$5,MAX(AP$6:AP60)+1,0)</f>
        <v>0</v>
      </c>
      <c r="AQ61">
        <f>IF($D61=AQ$5,MAX(AQ$6:AQ60)+1,0)</f>
        <v>0</v>
      </c>
      <c r="AR61">
        <f>IF($D61=AR$5,MAX(AR$6:AR60)+1,0)</f>
        <v>0</v>
      </c>
      <c r="AS61">
        <f>IF($D61=AS$5,MAX(AS$6:AS60)+1,0)</f>
        <v>0</v>
      </c>
      <c r="AU61">
        <f t="shared" si="5"/>
        <v>61</v>
      </c>
      <c r="AV61">
        <f>IF($X61=AV$5,MAX(AV$6:AV60)+1,0)</f>
        <v>0</v>
      </c>
      <c r="AW61">
        <f>IF($X61=AW$5,MAX(AW$6:AW60)+1,0)</f>
        <v>0</v>
      </c>
      <c r="AX61">
        <f>IF($X61=AX$5,MAX(AX$6:AX60)+1,0)</f>
        <v>0</v>
      </c>
      <c r="AY61">
        <f>IF($X61=AY$5,MAX(AY$6:AY60)+1,0)</f>
        <v>0</v>
      </c>
    </row>
    <row r="62" spans="1:51">
      <c r="A62" s="70" t="str">
        <f>IF(A61&lt;$A$2,A61+1,"")</f>
        <v/>
      </c>
      <c r="B62" s="71" t="str">
        <f>IF(_5jiaofen_month_all!C59="","",_5jiaofen_month_all!C59)</f>
        <v/>
      </c>
      <c r="C62" s="70" t="str">
        <f>IF(_5jiaofen_month_all!A59="","",_5jiaofen_month_all!A59)</f>
        <v/>
      </c>
      <c r="D62" s="73" t="str">
        <f>IF(_5jiaofen_month_all!M59="","",_5jiaofen_month_all!M59)</f>
        <v/>
      </c>
      <c r="E62" s="74" t="str">
        <f>IF(_5jiaofen_month_all!C59="","",_5jiaofen_month_all!C59)</f>
        <v/>
      </c>
      <c r="F62" s="138" t="str">
        <f>IF(_5jiaofen_month_all!D59="","",_5jiaofen_month_all!D59)</f>
        <v/>
      </c>
      <c r="G62" s="138" t="str">
        <f>IF(_5jiaofen_month_all!E59="","",_5jiaofen_month_all!E59)</f>
        <v/>
      </c>
      <c r="H62" s="138" t="str">
        <f>IF(_5jiaofen_month_all!F59="","",_5jiaofen_month_all!F59)</f>
        <v/>
      </c>
      <c r="I62" s="138" t="str">
        <f>IF(_5jiaofen_month_all!G59="","",_5jiaofen_month_all!G59)</f>
        <v/>
      </c>
      <c r="J62" s="138" t="str">
        <f>IF(_5jiaofen_month_all!H59="","",_5jiaofen_month_all!H59)</f>
        <v/>
      </c>
      <c r="K62" s="138" t="str">
        <f>IF(_5jiaofen_month_all!I59="","",_5jiaofen_month_all!I59)</f>
        <v/>
      </c>
      <c r="L62" s="138" t="str">
        <f>IF(_5jiaofen_month_all!J59="","",_5jiaofen_month_all!J59)</f>
        <v/>
      </c>
      <c r="M62" s="138" t="str">
        <f>IF(_5jiaofen_month_all!K59="","",_5jiaofen_month_all!K59)</f>
        <v/>
      </c>
      <c r="N62" s="138" t="str">
        <f>IF(_5jiaofen_month_all!L59="","",_5jiaofen_month_all!L59)</f>
        <v/>
      </c>
      <c r="O62" s="144" t="str">
        <f t="shared" si="0"/>
        <v/>
      </c>
      <c r="P62" s="75" t="str">
        <f>IF(SUM(H62:L62)=0,"",IF((SUM(H62:L62)/100)&gt;=$P$5,"√","×"))</f>
        <v/>
      </c>
      <c r="Q62" s="75" t="str">
        <f>IF(SUM(F62)=0,"",IF((SUM(F62)/100)&lt;$Q$5,"√","×"))</f>
        <v/>
      </c>
      <c r="R62" s="149">
        <f>IF(LOOKUP($A62,质量日常跟踪表!$H$4:$H$744,质量日常跟踪表!W$4:W$744)="","",LOOKUP($A62,质量日常跟踪表!$H$4:$H$744,质量日常跟踪表!W$4:W$744))</f>
        <v>0</v>
      </c>
      <c r="S62" s="84" t="str">
        <f t="shared" si="1"/>
        <v/>
      </c>
      <c r="U62" s="70" t="str">
        <f>IF(U61&lt;$U$2,U61+1,"")</f>
        <v/>
      </c>
      <c r="V62" s="71" t="str">
        <f>IF(_6jiaofen_month_all!C59="","",_6jiaofen_month_all!C59)</f>
        <v/>
      </c>
      <c r="W62" s="70" t="str">
        <f>IF(_6jiaofen_month_all!A59="","",_6jiaofen_month_all!A59)</f>
        <v/>
      </c>
      <c r="X62" s="73" t="str">
        <f>IF(_6jiaofen_month_all!M59="","",_6jiaofen_month_all!M59)</f>
        <v/>
      </c>
      <c r="Y62" s="85" t="str">
        <f>IF(_6jiaofen_month_all!C59="","",_6jiaofen_month_all!C59)</f>
        <v/>
      </c>
      <c r="Z62" s="75" t="str">
        <f>IF(_6jiaofen_month_all!D59="","",_6jiaofen_month_all!D59)</f>
        <v/>
      </c>
      <c r="AA62" s="75" t="str">
        <f>IF(_6jiaofen_month_all!E59="","",_6jiaofen_month_all!E59)</f>
        <v/>
      </c>
      <c r="AB62" s="75" t="str">
        <f>IF(_6jiaofen_month_all!F59="","",_6jiaofen_month_all!F59)</f>
        <v/>
      </c>
      <c r="AC62" s="75" t="str">
        <f>IF(_6jiaofen_month_all!G59="","",_6jiaofen_month_all!G59)</f>
        <v/>
      </c>
      <c r="AD62" s="75" t="str">
        <f>IF(_6jiaofen_month_all!H59="","",_6jiaofen_month_all!H59)</f>
        <v/>
      </c>
      <c r="AE62" s="75" t="str">
        <f>IF(_6jiaofen_month_all!I59="","",_6jiaofen_month_all!I59)</f>
        <v/>
      </c>
      <c r="AF62" s="75" t="str">
        <f>IF(_6jiaofen_month_all!J59="","",_6jiaofen_month_all!J59)</f>
        <v/>
      </c>
      <c r="AG62" s="75" t="str">
        <f>IF(_6jiaofen_month_all!K59="","",_6jiaofen_month_all!K59)</f>
        <v/>
      </c>
      <c r="AH62" s="75" t="str">
        <f>IF(_6jiaofen_month_all!L59="","",_6jiaofen_month_all!L59)</f>
        <v/>
      </c>
      <c r="AI62" s="144" t="str">
        <f t="shared" si="2"/>
        <v/>
      </c>
      <c r="AJ62" s="75" t="str">
        <f>IF(SUM(AB62:AF62)=0,"",IF((SUM(AB62:AF62)/100)&gt;=$AJ$5,"√","×"))</f>
        <v/>
      </c>
      <c r="AK62" s="75" t="str">
        <f>IF(Z62="","",IF(Z62/100&lt;$AK$5,"√","×"))</f>
        <v/>
      </c>
      <c r="AL62" s="83">
        <f>IF(LOOKUP($U62,质量日常跟踪表!$I$4:$I$744,质量日常跟踪表!W$4:W$744)="","",LOOKUP($U62,质量日常跟踪表!$I$4:$I$744,质量日常跟踪表!W$4:W$744))</f>
        <v>0</v>
      </c>
      <c r="AM62" s="84" t="str">
        <f t="shared" si="3"/>
        <v/>
      </c>
      <c r="AO62">
        <f t="shared" si="4"/>
        <v>62</v>
      </c>
      <c r="AP62">
        <f>IF($D62=AP$5,MAX(AP$6:AP61)+1,0)</f>
        <v>0</v>
      </c>
      <c r="AQ62">
        <f>IF($D62=AQ$5,MAX(AQ$6:AQ61)+1,0)</f>
        <v>0</v>
      </c>
      <c r="AR62">
        <f>IF($D62=AR$5,MAX(AR$6:AR61)+1,0)</f>
        <v>0</v>
      </c>
      <c r="AS62">
        <f>IF($D62=AS$5,MAX(AS$6:AS61)+1,0)</f>
        <v>0</v>
      </c>
      <c r="AU62">
        <f t="shared" si="5"/>
        <v>62</v>
      </c>
      <c r="AV62">
        <f>IF($X62=AV$5,MAX(AV$6:AV61)+1,0)</f>
        <v>0</v>
      </c>
      <c r="AW62">
        <f>IF($X62=AW$5,MAX(AW$6:AW61)+1,0)</f>
        <v>0</v>
      </c>
      <c r="AX62">
        <f>IF($X62=AX$5,MAX(AX$6:AX61)+1,0)</f>
        <v>0</v>
      </c>
      <c r="AY62">
        <f>IF($X62=AY$5,MAX(AY$6:AY61)+1,0)</f>
        <v>0</v>
      </c>
    </row>
    <row r="63" spans="1:51">
      <c r="A63" s="70" t="str">
        <f>IF(A62&lt;$A$2,A62+1,"")</f>
        <v/>
      </c>
      <c r="B63" s="71" t="str">
        <f>IF(_5jiaofen_month_all!C60="","",_5jiaofen_month_all!C60)</f>
        <v/>
      </c>
      <c r="C63" s="70" t="str">
        <f>IF(_5jiaofen_month_all!A60="","",_5jiaofen_month_all!A60)</f>
        <v/>
      </c>
      <c r="D63" s="73" t="str">
        <f>IF(_5jiaofen_month_all!M60="","",_5jiaofen_month_all!M60)</f>
        <v/>
      </c>
      <c r="E63" s="74" t="str">
        <f>IF(_5jiaofen_month_all!C60="","",_5jiaofen_month_all!C60)</f>
        <v/>
      </c>
      <c r="F63" s="138" t="str">
        <f>IF(_5jiaofen_month_all!D60="","",_5jiaofen_month_all!D60)</f>
        <v/>
      </c>
      <c r="G63" s="138" t="str">
        <f>IF(_5jiaofen_month_all!E60="","",_5jiaofen_month_all!E60)</f>
        <v/>
      </c>
      <c r="H63" s="138" t="str">
        <f>IF(_5jiaofen_month_all!F60="","",_5jiaofen_month_all!F60)</f>
        <v/>
      </c>
      <c r="I63" s="138" t="str">
        <f>IF(_5jiaofen_month_all!G60="","",_5jiaofen_month_all!G60)</f>
        <v/>
      </c>
      <c r="J63" s="138" t="str">
        <f>IF(_5jiaofen_month_all!H60="","",_5jiaofen_month_all!H60)</f>
        <v/>
      </c>
      <c r="K63" s="138" t="str">
        <f>IF(_5jiaofen_month_all!I60="","",_5jiaofen_month_all!I60)</f>
        <v/>
      </c>
      <c r="L63" s="138" t="str">
        <f>IF(_5jiaofen_month_all!J60="","",_5jiaofen_month_all!J60)</f>
        <v/>
      </c>
      <c r="M63" s="138" t="str">
        <f>IF(_5jiaofen_month_all!K60="","",_5jiaofen_month_all!K60)</f>
        <v/>
      </c>
      <c r="N63" s="138" t="str">
        <f>IF(_5jiaofen_month_all!L60="","",_5jiaofen_month_all!L60)</f>
        <v/>
      </c>
      <c r="O63" s="144" t="str">
        <f t="shared" si="0"/>
        <v/>
      </c>
      <c r="P63" s="75" t="str">
        <f>IF(SUM(H63:L63)=0,"",IF((SUM(H63:L63)/100)&gt;=$P$5,"√","×"))</f>
        <v/>
      </c>
      <c r="Q63" s="75" t="str">
        <f>IF(SUM(F63)=0,"",IF((SUM(F63)/100)&lt;$Q$5,"√","×"))</f>
        <v/>
      </c>
      <c r="R63" s="149">
        <f>IF(LOOKUP($A63,质量日常跟踪表!$H$4:$H$744,质量日常跟踪表!W$4:W$744)="","",LOOKUP($A63,质量日常跟踪表!$H$4:$H$744,质量日常跟踪表!W$4:W$744))</f>
        <v>0</v>
      </c>
      <c r="S63" s="84" t="str">
        <f t="shared" si="1"/>
        <v/>
      </c>
      <c r="U63" s="70" t="str">
        <f>IF(U62&lt;$U$2,U62+1,"")</f>
        <v/>
      </c>
      <c r="V63" s="71" t="str">
        <f>IF(_6jiaofen_month_all!C60="","",_6jiaofen_month_all!C60)</f>
        <v/>
      </c>
      <c r="W63" s="70" t="str">
        <f>IF(_6jiaofen_month_all!A60="","",_6jiaofen_month_all!A60)</f>
        <v/>
      </c>
      <c r="X63" s="73" t="str">
        <f>IF(_6jiaofen_month_all!M60="","",_6jiaofen_month_all!M60)</f>
        <v/>
      </c>
      <c r="Y63" s="85" t="str">
        <f>IF(_6jiaofen_month_all!C60="","",_6jiaofen_month_all!C60)</f>
        <v/>
      </c>
      <c r="Z63" s="75" t="str">
        <f>IF(_6jiaofen_month_all!D60="","",_6jiaofen_month_all!D60)</f>
        <v/>
      </c>
      <c r="AA63" s="75" t="str">
        <f>IF(_6jiaofen_month_all!E60="","",_6jiaofen_month_all!E60)</f>
        <v/>
      </c>
      <c r="AB63" s="75" t="str">
        <f>IF(_6jiaofen_month_all!F60="","",_6jiaofen_month_all!F60)</f>
        <v/>
      </c>
      <c r="AC63" s="75" t="str">
        <f>IF(_6jiaofen_month_all!G60="","",_6jiaofen_month_all!G60)</f>
        <v/>
      </c>
      <c r="AD63" s="75" t="str">
        <f>IF(_6jiaofen_month_all!H60="","",_6jiaofen_month_all!H60)</f>
        <v/>
      </c>
      <c r="AE63" s="75" t="str">
        <f>IF(_6jiaofen_month_all!I60="","",_6jiaofen_month_all!I60)</f>
        <v/>
      </c>
      <c r="AF63" s="75" t="str">
        <f>IF(_6jiaofen_month_all!J60="","",_6jiaofen_month_all!J60)</f>
        <v/>
      </c>
      <c r="AG63" s="75" t="str">
        <f>IF(_6jiaofen_month_all!K60="","",_6jiaofen_month_all!K60)</f>
        <v/>
      </c>
      <c r="AH63" s="75" t="str">
        <f>IF(_6jiaofen_month_all!L60="","",_6jiaofen_month_all!L60)</f>
        <v/>
      </c>
      <c r="AI63" s="144" t="str">
        <f t="shared" si="2"/>
        <v/>
      </c>
      <c r="AJ63" s="75" t="str">
        <f>IF(SUM(AB63:AF63)=0,"",IF((SUM(AB63:AF63)/100)&gt;=$AJ$5,"√","×"))</f>
        <v/>
      </c>
      <c r="AK63" s="75" t="str">
        <f>IF(Z63="","",IF(Z63/100&lt;$AK$5,"√","×"))</f>
        <v/>
      </c>
      <c r="AL63" s="83">
        <f>IF(LOOKUP($U63,质量日常跟踪表!$I$4:$I$744,质量日常跟踪表!W$4:W$744)="","",LOOKUP($U63,质量日常跟踪表!$I$4:$I$744,质量日常跟踪表!W$4:W$744))</f>
        <v>0</v>
      </c>
      <c r="AM63" s="84" t="str">
        <f t="shared" si="3"/>
        <v/>
      </c>
      <c r="AO63">
        <f t="shared" si="4"/>
        <v>63</v>
      </c>
      <c r="AP63">
        <f>IF($D63=AP$5,MAX(AP$6:AP62)+1,0)</f>
        <v>0</v>
      </c>
      <c r="AQ63">
        <f>IF($D63=AQ$5,MAX(AQ$6:AQ62)+1,0)</f>
        <v>0</v>
      </c>
      <c r="AR63">
        <f>IF($D63=AR$5,MAX(AR$6:AR62)+1,0)</f>
        <v>0</v>
      </c>
      <c r="AS63">
        <f>IF($D63=AS$5,MAX(AS$6:AS62)+1,0)</f>
        <v>0</v>
      </c>
      <c r="AU63">
        <f t="shared" si="5"/>
        <v>63</v>
      </c>
      <c r="AV63">
        <f>IF($X63=AV$5,MAX(AV$6:AV62)+1,0)</f>
        <v>0</v>
      </c>
      <c r="AW63">
        <f>IF($X63=AW$5,MAX(AW$6:AW62)+1,0)</f>
        <v>0</v>
      </c>
      <c r="AX63">
        <f>IF($X63=AX$5,MAX(AX$6:AX62)+1,0)</f>
        <v>0</v>
      </c>
      <c r="AY63">
        <f>IF($X63=AY$5,MAX(AY$6:AY62)+1,0)</f>
        <v>0</v>
      </c>
    </row>
    <row r="64" spans="1:51">
      <c r="A64" s="70" t="str">
        <f>IF(A63&lt;$A$2,A63+1,"")</f>
        <v/>
      </c>
      <c r="B64" s="71" t="str">
        <f>IF(_5jiaofen_month_all!C61="","",_5jiaofen_month_all!C61)</f>
        <v/>
      </c>
      <c r="C64" s="70" t="str">
        <f>IF(_5jiaofen_month_all!A61="","",_5jiaofen_month_all!A61)</f>
        <v/>
      </c>
      <c r="D64" s="73" t="str">
        <f>IF(_5jiaofen_month_all!M61="","",_5jiaofen_month_all!M61)</f>
        <v/>
      </c>
      <c r="E64" s="74" t="str">
        <f>IF(_5jiaofen_month_all!C61="","",_5jiaofen_month_all!C61)</f>
        <v/>
      </c>
      <c r="F64" s="138" t="str">
        <f>IF(_5jiaofen_month_all!D61="","",_5jiaofen_month_all!D61)</f>
        <v/>
      </c>
      <c r="G64" s="138" t="str">
        <f>IF(_5jiaofen_month_all!E61="","",_5jiaofen_month_all!E61)</f>
        <v/>
      </c>
      <c r="H64" s="138" t="str">
        <f>IF(_5jiaofen_month_all!F61="","",_5jiaofen_month_all!F61)</f>
        <v/>
      </c>
      <c r="I64" s="138" t="str">
        <f>IF(_5jiaofen_month_all!G61="","",_5jiaofen_month_all!G61)</f>
        <v/>
      </c>
      <c r="J64" s="138" t="str">
        <f>IF(_5jiaofen_month_all!H61="","",_5jiaofen_month_all!H61)</f>
        <v/>
      </c>
      <c r="K64" s="138" t="str">
        <f>IF(_5jiaofen_month_all!I61="","",_5jiaofen_month_all!I61)</f>
        <v/>
      </c>
      <c r="L64" s="138" t="str">
        <f>IF(_5jiaofen_month_all!J61="","",_5jiaofen_month_all!J61)</f>
        <v/>
      </c>
      <c r="M64" s="138" t="str">
        <f>IF(_5jiaofen_month_all!K61="","",_5jiaofen_month_all!K61)</f>
        <v/>
      </c>
      <c r="N64" s="138" t="str">
        <f>IF(_5jiaofen_month_all!L61="","",_5jiaofen_month_all!L61)</f>
        <v/>
      </c>
      <c r="O64" s="144" t="str">
        <f t="shared" si="0"/>
        <v/>
      </c>
      <c r="P64" s="75" t="str">
        <f>IF(SUM(H64:L64)=0,"",IF((SUM(H64:L64)/100)&gt;=$P$5,"√","×"))</f>
        <v/>
      </c>
      <c r="Q64" s="75" t="str">
        <f>IF(SUM(F64)=0,"",IF((SUM(F64)/100)&lt;$Q$5,"√","×"))</f>
        <v/>
      </c>
      <c r="R64" s="149">
        <f>IF(LOOKUP($A64,质量日常跟踪表!$H$4:$H$744,质量日常跟踪表!W$4:W$744)="","",LOOKUP($A64,质量日常跟踪表!$H$4:$H$744,质量日常跟踪表!W$4:W$744))</f>
        <v>0</v>
      </c>
      <c r="S64" s="84" t="str">
        <f t="shared" si="1"/>
        <v/>
      </c>
      <c r="U64" s="70" t="str">
        <f>IF(U63&lt;$U$2,U63+1,"")</f>
        <v/>
      </c>
      <c r="V64" s="71" t="str">
        <f>IF(_6jiaofen_month_all!C61="","",_6jiaofen_month_all!C61)</f>
        <v/>
      </c>
      <c r="W64" s="70" t="str">
        <f>IF(_6jiaofen_month_all!A61="","",_6jiaofen_month_all!A61)</f>
        <v/>
      </c>
      <c r="X64" s="73" t="str">
        <f>IF(_6jiaofen_month_all!M61="","",_6jiaofen_month_all!M61)</f>
        <v/>
      </c>
      <c r="Y64" s="85" t="str">
        <f>IF(_6jiaofen_month_all!C61="","",_6jiaofen_month_all!C61)</f>
        <v/>
      </c>
      <c r="Z64" s="75" t="str">
        <f>IF(_6jiaofen_month_all!D61="","",_6jiaofen_month_all!D61)</f>
        <v/>
      </c>
      <c r="AA64" s="75" t="str">
        <f>IF(_6jiaofen_month_all!E61="","",_6jiaofen_month_all!E61)</f>
        <v/>
      </c>
      <c r="AB64" s="75" t="str">
        <f>IF(_6jiaofen_month_all!F61="","",_6jiaofen_month_all!F61)</f>
        <v/>
      </c>
      <c r="AC64" s="75" t="str">
        <f>IF(_6jiaofen_month_all!G61="","",_6jiaofen_month_all!G61)</f>
        <v/>
      </c>
      <c r="AD64" s="75" t="str">
        <f>IF(_6jiaofen_month_all!H61="","",_6jiaofen_month_all!H61)</f>
        <v/>
      </c>
      <c r="AE64" s="75" t="str">
        <f>IF(_6jiaofen_month_all!I61="","",_6jiaofen_month_all!I61)</f>
        <v/>
      </c>
      <c r="AF64" s="75" t="str">
        <f>IF(_6jiaofen_month_all!J61="","",_6jiaofen_month_all!J61)</f>
        <v/>
      </c>
      <c r="AG64" s="75" t="str">
        <f>IF(_6jiaofen_month_all!K61="","",_6jiaofen_month_all!K61)</f>
        <v/>
      </c>
      <c r="AH64" s="75" t="str">
        <f>IF(_6jiaofen_month_all!L61="","",_6jiaofen_month_all!L61)</f>
        <v/>
      </c>
      <c r="AI64" s="144" t="str">
        <f t="shared" si="2"/>
        <v/>
      </c>
      <c r="AJ64" s="75" t="str">
        <f>IF(SUM(AB64:AF64)=0,"",IF((SUM(AB64:AF64)/100)&gt;=$AJ$5,"√","×"))</f>
        <v/>
      </c>
      <c r="AK64" s="75" t="str">
        <f>IF(Z64="","",IF(Z64/100&lt;$AK$5,"√","×"))</f>
        <v/>
      </c>
      <c r="AL64" s="83">
        <f>IF(LOOKUP($U64,质量日常跟踪表!$I$4:$I$744,质量日常跟踪表!W$4:W$744)="","",LOOKUP($U64,质量日常跟踪表!$I$4:$I$744,质量日常跟踪表!W$4:W$744))</f>
        <v>0</v>
      </c>
      <c r="AM64" s="84" t="str">
        <f t="shared" si="3"/>
        <v/>
      </c>
      <c r="AO64">
        <f t="shared" si="4"/>
        <v>64</v>
      </c>
      <c r="AP64">
        <f>IF($D64=AP$5,MAX(AP$6:AP63)+1,0)</f>
        <v>0</v>
      </c>
      <c r="AQ64">
        <f>IF($D64=AQ$5,MAX(AQ$6:AQ63)+1,0)</f>
        <v>0</v>
      </c>
      <c r="AR64">
        <f>IF($D64=AR$5,MAX(AR$6:AR63)+1,0)</f>
        <v>0</v>
      </c>
      <c r="AS64">
        <f>IF($D64=AS$5,MAX(AS$6:AS63)+1,0)</f>
        <v>0</v>
      </c>
      <c r="AU64">
        <f t="shared" si="5"/>
        <v>64</v>
      </c>
      <c r="AV64">
        <f>IF($X64=AV$5,MAX(AV$6:AV63)+1,0)</f>
        <v>0</v>
      </c>
      <c r="AW64">
        <f>IF($X64=AW$5,MAX(AW$6:AW63)+1,0)</f>
        <v>0</v>
      </c>
      <c r="AX64">
        <f>IF($X64=AX$5,MAX(AX$6:AX63)+1,0)</f>
        <v>0</v>
      </c>
      <c r="AY64">
        <f>IF($X64=AY$5,MAX(AY$6:AY63)+1,0)</f>
        <v>0</v>
      </c>
    </row>
    <row r="65" spans="1:51">
      <c r="A65" s="70" t="str">
        <f>IF(A64&lt;$A$2,A64+1,"")</f>
        <v/>
      </c>
      <c r="B65" s="71" t="str">
        <f>IF(_5jiaofen_month_all!C62="","",_5jiaofen_month_all!C62)</f>
        <v/>
      </c>
      <c r="C65" s="70" t="str">
        <f>IF(_5jiaofen_month_all!A62="","",_5jiaofen_month_all!A62)</f>
        <v/>
      </c>
      <c r="D65" s="73" t="str">
        <f>IF(_5jiaofen_month_all!M62="","",_5jiaofen_month_all!M62)</f>
        <v/>
      </c>
      <c r="E65" s="74" t="str">
        <f>IF(_5jiaofen_month_all!C62="","",_5jiaofen_month_all!C62)</f>
        <v/>
      </c>
      <c r="F65" s="138" t="str">
        <f>IF(_5jiaofen_month_all!D62="","",_5jiaofen_month_all!D62)</f>
        <v/>
      </c>
      <c r="G65" s="138" t="str">
        <f>IF(_5jiaofen_month_all!E62="","",_5jiaofen_month_all!E62)</f>
        <v/>
      </c>
      <c r="H65" s="138" t="str">
        <f>IF(_5jiaofen_month_all!F62="","",_5jiaofen_month_all!F62)</f>
        <v/>
      </c>
      <c r="I65" s="138" t="str">
        <f>IF(_5jiaofen_month_all!G62="","",_5jiaofen_month_all!G62)</f>
        <v/>
      </c>
      <c r="J65" s="138" t="str">
        <f>IF(_5jiaofen_month_all!H62="","",_5jiaofen_month_all!H62)</f>
        <v/>
      </c>
      <c r="K65" s="138" t="str">
        <f>IF(_5jiaofen_month_all!I62="","",_5jiaofen_month_all!I62)</f>
        <v/>
      </c>
      <c r="L65" s="138" t="str">
        <f>IF(_5jiaofen_month_all!J62="","",_5jiaofen_month_all!J62)</f>
        <v/>
      </c>
      <c r="M65" s="138" t="str">
        <f>IF(_5jiaofen_month_all!K62="","",_5jiaofen_month_all!K62)</f>
        <v/>
      </c>
      <c r="N65" s="138" t="str">
        <f>IF(_5jiaofen_month_all!L62="","",_5jiaofen_month_all!L62)</f>
        <v/>
      </c>
      <c r="O65" s="144" t="str">
        <f t="shared" si="0"/>
        <v/>
      </c>
      <c r="P65" s="75" t="str">
        <f>IF(SUM(H65:L65)=0,"",IF((SUM(H65:L65)/100)&gt;=$P$5,"√","×"))</f>
        <v/>
      </c>
      <c r="Q65" s="75" t="str">
        <f>IF(SUM(F65)=0,"",IF((SUM(F65)/100)&lt;$Q$5,"√","×"))</f>
        <v/>
      </c>
      <c r="R65" s="149">
        <f>IF(LOOKUP($A65,质量日常跟踪表!$H$4:$H$744,质量日常跟踪表!W$4:W$744)="","",LOOKUP($A65,质量日常跟踪表!$H$4:$H$744,质量日常跟踪表!W$4:W$744))</f>
        <v>0</v>
      </c>
      <c r="S65" s="84" t="str">
        <f t="shared" si="1"/>
        <v/>
      </c>
      <c r="U65" s="70" t="str">
        <f>IF(U64&lt;$U$2,U64+1,"")</f>
        <v/>
      </c>
      <c r="V65" s="71" t="str">
        <f>IF(_6jiaofen_month_all!C62="","",_6jiaofen_month_all!C62)</f>
        <v/>
      </c>
      <c r="W65" s="70" t="str">
        <f>IF(_6jiaofen_month_all!A62="","",_6jiaofen_month_all!A62)</f>
        <v/>
      </c>
      <c r="X65" s="73" t="str">
        <f>IF(_6jiaofen_month_all!M62="","",_6jiaofen_month_all!M62)</f>
        <v/>
      </c>
      <c r="Y65" s="85" t="str">
        <f>IF(_6jiaofen_month_all!C62="","",_6jiaofen_month_all!C62)</f>
        <v/>
      </c>
      <c r="Z65" s="75" t="str">
        <f>IF(_6jiaofen_month_all!D62="","",_6jiaofen_month_all!D62)</f>
        <v/>
      </c>
      <c r="AA65" s="75" t="str">
        <f>IF(_6jiaofen_month_all!E62="","",_6jiaofen_month_all!E62)</f>
        <v/>
      </c>
      <c r="AB65" s="75" t="str">
        <f>IF(_6jiaofen_month_all!F62="","",_6jiaofen_month_all!F62)</f>
        <v/>
      </c>
      <c r="AC65" s="75" t="str">
        <f>IF(_6jiaofen_month_all!G62="","",_6jiaofen_month_all!G62)</f>
        <v/>
      </c>
      <c r="AD65" s="75" t="str">
        <f>IF(_6jiaofen_month_all!H62="","",_6jiaofen_month_all!H62)</f>
        <v/>
      </c>
      <c r="AE65" s="75" t="str">
        <f>IF(_6jiaofen_month_all!I62="","",_6jiaofen_month_all!I62)</f>
        <v/>
      </c>
      <c r="AF65" s="75" t="str">
        <f>IF(_6jiaofen_month_all!J62="","",_6jiaofen_month_all!J62)</f>
        <v/>
      </c>
      <c r="AG65" s="75" t="str">
        <f>IF(_6jiaofen_month_all!K62="","",_6jiaofen_month_all!K62)</f>
        <v/>
      </c>
      <c r="AH65" s="75" t="str">
        <f>IF(_6jiaofen_month_all!L62="","",_6jiaofen_month_all!L62)</f>
        <v/>
      </c>
      <c r="AI65" s="144" t="str">
        <f t="shared" si="2"/>
        <v/>
      </c>
      <c r="AJ65" s="75" t="str">
        <f>IF(SUM(AB65:AF65)=0,"",IF((SUM(AB65:AF65)/100)&gt;=$AJ$5,"√","×"))</f>
        <v/>
      </c>
      <c r="AK65" s="75" t="str">
        <f>IF(Z65="","",IF(Z65/100&lt;$AK$5,"√","×"))</f>
        <v/>
      </c>
      <c r="AL65" s="83">
        <f>IF(LOOKUP($U65,质量日常跟踪表!$I$4:$I$744,质量日常跟踪表!W$4:W$744)="","",LOOKUP($U65,质量日常跟踪表!$I$4:$I$744,质量日常跟踪表!W$4:W$744))</f>
        <v>0</v>
      </c>
      <c r="AM65" s="84" t="str">
        <f t="shared" si="3"/>
        <v/>
      </c>
      <c r="AO65">
        <f t="shared" si="4"/>
        <v>65</v>
      </c>
      <c r="AP65">
        <f>IF($D65=AP$5,MAX(AP$6:AP64)+1,0)</f>
        <v>0</v>
      </c>
      <c r="AQ65">
        <f>IF($D65=AQ$5,MAX(AQ$6:AQ64)+1,0)</f>
        <v>0</v>
      </c>
      <c r="AR65">
        <f>IF($D65=AR$5,MAX(AR$6:AR64)+1,0)</f>
        <v>0</v>
      </c>
      <c r="AS65">
        <f>IF($D65=AS$5,MAX(AS$6:AS64)+1,0)</f>
        <v>0</v>
      </c>
      <c r="AU65">
        <f t="shared" si="5"/>
        <v>65</v>
      </c>
      <c r="AV65">
        <f>IF($X65=AV$5,MAX(AV$6:AV64)+1,0)</f>
        <v>0</v>
      </c>
      <c r="AW65">
        <f>IF($X65=AW$5,MAX(AW$6:AW64)+1,0)</f>
        <v>0</v>
      </c>
      <c r="AX65">
        <f>IF($X65=AX$5,MAX(AX$6:AX64)+1,0)</f>
        <v>0</v>
      </c>
      <c r="AY65">
        <f>IF($X65=AY$5,MAX(AY$6:AY64)+1,0)</f>
        <v>0</v>
      </c>
    </row>
    <row r="66" spans="1:51">
      <c r="A66" s="70" t="str">
        <f>IF(A65&lt;$A$2,A65+1,"")</f>
        <v/>
      </c>
      <c r="B66" s="71" t="str">
        <f>IF(_5jiaofen_month_all!C63="","",_5jiaofen_month_all!C63)</f>
        <v/>
      </c>
      <c r="C66" s="70" t="str">
        <f>IF(_5jiaofen_month_all!A63="","",_5jiaofen_month_all!A63)</f>
        <v/>
      </c>
      <c r="D66" s="73" t="str">
        <f>IF(_5jiaofen_month_all!M63="","",_5jiaofen_month_all!M63)</f>
        <v/>
      </c>
      <c r="E66" s="74" t="str">
        <f>IF(_5jiaofen_month_all!C63="","",_5jiaofen_month_all!C63)</f>
        <v/>
      </c>
      <c r="F66" s="138" t="str">
        <f>IF(_5jiaofen_month_all!D63="","",_5jiaofen_month_all!D63)</f>
        <v/>
      </c>
      <c r="G66" s="138" t="str">
        <f>IF(_5jiaofen_month_all!E63="","",_5jiaofen_month_all!E63)</f>
        <v/>
      </c>
      <c r="H66" s="138" t="str">
        <f>IF(_5jiaofen_month_all!F63="","",_5jiaofen_month_all!F63)</f>
        <v/>
      </c>
      <c r="I66" s="138" t="str">
        <f>IF(_5jiaofen_month_all!G63="","",_5jiaofen_month_all!G63)</f>
        <v/>
      </c>
      <c r="J66" s="138" t="str">
        <f>IF(_5jiaofen_month_all!H63="","",_5jiaofen_month_all!H63)</f>
        <v/>
      </c>
      <c r="K66" s="138" t="str">
        <f>IF(_5jiaofen_month_all!I63="","",_5jiaofen_month_all!I63)</f>
        <v/>
      </c>
      <c r="L66" s="138" t="str">
        <f>IF(_5jiaofen_month_all!J63="","",_5jiaofen_month_all!J63)</f>
        <v/>
      </c>
      <c r="M66" s="138" t="str">
        <f>IF(_5jiaofen_month_all!K63="","",_5jiaofen_month_all!K63)</f>
        <v/>
      </c>
      <c r="N66" s="138" t="str">
        <f>IF(_5jiaofen_month_all!L63="","",_5jiaofen_month_all!L63)</f>
        <v/>
      </c>
      <c r="O66" s="144" t="str">
        <f t="shared" si="0"/>
        <v/>
      </c>
      <c r="P66" s="75" t="str">
        <f>IF(SUM(H66:L66)=0,"",IF((SUM(H66:L66)/100)&gt;=$P$5,"√","×"))</f>
        <v/>
      </c>
      <c r="Q66" s="75" t="str">
        <f>IF(SUM(F66)=0,"",IF((SUM(F66)/100)&lt;$Q$5,"√","×"))</f>
        <v/>
      </c>
      <c r="R66" s="149">
        <f>IF(LOOKUP($A66,质量日常跟踪表!$H$4:$H$744,质量日常跟踪表!W$4:W$744)="","",LOOKUP($A66,质量日常跟踪表!$H$4:$H$744,质量日常跟踪表!W$4:W$744))</f>
        <v>0</v>
      </c>
      <c r="S66" s="84" t="str">
        <f t="shared" si="1"/>
        <v/>
      </c>
      <c r="U66" s="70" t="str">
        <f>IF(U65&lt;$U$2,U65+1,"")</f>
        <v/>
      </c>
      <c r="V66" s="71" t="str">
        <f>IF(_6jiaofen_month_all!C63="","",_6jiaofen_month_all!C63)</f>
        <v/>
      </c>
      <c r="W66" s="70" t="str">
        <f>IF(_6jiaofen_month_all!A63="","",_6jiaofen_month_all!A63)</f>
        <v/>
      </c>
      <c r="X66" s="73" t="str">
        <f>IF(_6jiaofen_month_all!M63="","",_6jiaofen_month_all!M63)</f>
        <v/>
      </c>
      <c r="Y66" s="85" t="str">
        <f>IF(_6jiaofen_month_all!C63="","",_6jiaofen_month_all!C63)</f>
        <v/>
      </c>
      <c r="Z66" s="75" t="str">
        <f>IF(_6jiaofen_month_all!D63="","",_6jiaofen_month_all!D63)</f>
        <v/>
      </c>
      <c r="AA66" s="75" t="str">
        <f>IF(_6jiaofen_month_all!E63="","",_6jiaofen_month_all!E63)</f>
        <v/>
      </c>
      <c r="AB66" s="75" t="str">
        <f>IF(_6jiaofen_month_all!F63="","",_6jiaofen_month_all!F63)</f>
        <v/>
      </c>
      <c r="AC66" s="75" t="str">
        <f>IF(_6jiaofen_month_all!G63="","",_6jiaofen_month_all!G63)</f>
        <v/>
      </c>
      <c r="AD66" s="75" t="str">
        <f>IF(_6jiaofen_month_all!H63="","",_6jiaofen_month_all!H63)</f>
        <v/>
      </c>
      <c r="AE66" s="75" t="str">
        <f>IF(_6jiaofen_month_all!I63="","",_6jiaofen_month_all!I63)</f>
        <v/>
      </c>
      <c r="AF66" s="75" t="str">
        <f>IF(_6jiaofen_month_all!J63="","",_6jiaofen_month_all!J63)</f>
        <v/>
      </c>
      <c r="AG66" s="75" t="str">
        <f>IF(_6jiaofen_month_all!K63="","",_6jiaofen_month_all!K63)</f>
        <v/>
      </c>
      <c r="AH66" s="75" t="str">
        <f>IF(_6jiaofen_month_all!L63="","",_6jiaofen_month_all!L63)</f>
        <v/>
      </c>
      <c r="AI66" s="144" t="str">
        <f t="shared" si="2"/>
        <v/>
      </c>
      <c r="AJ66" s="75" t="str">
        <f>IF(SUM(AB66:AF66)=0,"",IF((SUM(AB66:AF66)/100)&gt;=$AJ$5,"√","×"))</f>
        <v/>
      </c>
      <c r="AK66" s="75" t="str">
        <f>IF(Z66="","",IF(Z66/100&lt;$AK$5,"√","×"))</f>
        <v/>
      </c>
      <c r="AL66" s="83">
        <f>IF(LOOKUP($U66,质量日常跟踪表!$I$4:$I$744,质量日常跟踪表!W$4:W$744)="","",LOOKUP($U66,质量日常跟踪表!$I$4:$I$744,质量日常跟踪表!W$4:W$744))</f>
        <v>0</v>
      </c>
      <c r="AM66" s="84" t="str">
        <f t="shared" si="3"/>
        <v/>
      </c>
      <c r="AO66">
        <f t="shared" si="4"/>
        <v>66</v>
      </c>
      <c r="AP66">
        <f>IF($D66=AP$5,MAX(AP$6:AP65)+1,0)</f>
        <v>0</v>
      </c>
      <c r="AQ66">
        <f>IF($D66=AQ$5,MAX(AQ$6:AQ65)+1,0)</f>
        <v>0</v>
      </c>
      <c r="AR66">
        <f>IF($D66=AR$5,MAX(AR$6:AR65)+1,0)</f>
        <v>0</v>
      </c>
      <c r="AS66">
        <f>IF($D66=AS$5,MAX(AS$6:AS65)+1,0)</f>
        <v>0</v>
      </c>
      <c r="AU66">
        <f t="shared" si="5"/>
        <v>66</v>
      </c>
      <c r="AV66">
        <f>IF($X66=AV$5,MAX(AV$6:AV65)+1,0)</f>
        <v>0</v>
      </c>
      <c r="AW66">
        <f>IF($X66=AW$5,MAX(AW$6:AW65)+1,0)</f>
        <v>0</v>
      </c>
      <c r="AX66">
        <f>IF($X66=AX$5,MAX(AX$6:AX65)+1,0)</f>
        <v>0</v>
      </c>
      <c r="AY66">
        <f>IF($X66=AY$5,MAX(AY$6:AY65)+1,0)</f>
        <v>0</v>
      </c>
    </row>
    <row r="67" spans="1:51">
      <c r="A67" s="70" t="str">
        <f>IF(A66&lt;$A$2,A66+1,"")</f>
        <v/>
      </c>
      <c r="B67" s="71" t="str">
        <f>IF(_5jiaofen_month_all!C64="","",_5jiaofen_month_all!C64)</f>
        <v/>
      </c>
      <c r="C67" s="70" t="str">
        <f>IF(_5jiaofen_month_all!A64="","",_5jiaofen_month_all!A64)</f>
        <v/>
      </c>
      <c r="D67" s="73" t="str">
        <f>IF(_5jiaofen_month_all!M64="","",_5jiaofen_month_all!M64)</f>
        <v/>
      </c>
      <c r="E67" s="74" t="str">
        <f>IF(_5jiaofen_month_all!C64="","",_5jiaofen_month_all!C64)</f>
        <v/>
      </c>
      <c r="F67" s="138" t="str">
        <f>IF(_5jiaofen_month_all!D64="","",_5jiaofen_month_all!D64)</f>
        <v/>
      </c>
      <c r="G67" s="138" t="str">
        <f>IF(_5jiaofen_month_all!E64="","",_5jiaofen_month_all!E64)</f>
        <v/>
      </c>
      <c r="H67" s="138" t="str">
        <f>IF(_5jiaofen_month_all!F64="","",_5jiaofen_month_all!F64)</f>
        <v/>
      </c>
      <c r="I67" s="138" t="str">
        <f>IF(_5jiaofen_month_all!G64="","",_5jiaofen_month_all!G64)</f>
        <v/>
      </c>
      <c r="J67" s="138" t="str">
        <f>IF(_5jiaofen_month_all!H64="","",_5jiaofen_month_all!H64)</f>
        <v/>
      </c>
      <c r="K67" s="138" t="str">
        <f>IF(_5jiaofen_month_all!I64="","",_5jiaofen_month_all!I64)</f>
        <v/>
      </c>
      <c r="L67" s="138" t="str">
        <f>IF(_5jiaofen_month_all!J64="","",_5jiaofen_month_all!J64)</f>
        <v/>
      </c>
      <c r="M67" s="138" t="str">
        <f>IF(_5jiaofen_month_all!K64="","",_5jiaofen_month_all!K64)</f>
        <v/>
      </c>
      <c r="N67" s="138" t="str">
        <f>IF(_5jiaofen_month_all!L64="","",_5jiaofen_month_all!L64)</f>
        <v/>
      </c>
      <c r="O67" s="144" t="str">
        <f t="shared" si="0"/>
        <v/>
      </c>
      <c r="P67" s="75" t="str">
        <f>IF(SUM(H67:L67)=0,"",IF((SUM(H67:L67)/100)&gt;=$P$5,"√","×"))</f>
        <v/>
      </c>
      <c r="Q67" s="75" t="str">
        <f>IF(SUM(F67)=0,"",IF((SUM(F67)/100)&lt;$Q$5,"√","×"))</f>
        <v/>
      </c>
      <c r="R67" s="149">
        <f>IF(LOOKUP($A67,质量日常跟踪表!$H$4:$H$744,质量日常跟踪表!W$4:W$744)="","",LOOKUP($A67,质量日常跟踪表!$H$4:$H$744,质量日常跟踪表!W$4:W$744))</f>
        <v>0</v>
      </c>
      <c r="S67" s="84" t="str">
        <f t="shared" si="1"/>
        <v/>
      </c>
      <c r="U67" s="70" t="str">
        <f>IF(U66&lt;$U$2,U66+1,"")</f>
        <v/>
      </c>
      <c r="V67" s="71" t="str">
        <f>IF(_6jiaofen_month_all!C64="","",_6jiaofen_month_all!C64)</f>
        <v/>
      </c>
      <c r="W67" s="70" t="str">
        <f>IF(_6jiaofen_month_all!A64="","",_6jiaofen_month_all!A64)</f>
        <v/>
      </c>
      <c r="X67" s="73" t="str">
        <f>IF(_6jiaofen_month_all!M64="","",_6jiaofen_month_all!M64)</f>
        <v/>
      </c>
      <c r="Y67" s="85" t="str">
        <f>IF(_6jiaofen_month_all!C64="","",_6jiaofen_month_all!C64)</f>
        <v/>
      </c>
      <c r="Z67" s="75" t="str">
        <f>IF(_6jiaofen_month_all!D64="","",_6jiaofen_month_all!D64)</f>
        <v/>
      </c>
      <c r="AA67" s="75" t="str">
        <f>IF(_6jiaofen_month_all!E64="","",_6jiaofen_month_all!E64)</f>
        <v/>
      </c>
      <c r="AB67" s="75" t="str">
        <f>IF(_6jiaofen_month_all!F64="","",_6jiaofen_month_all!F64)</f>
        <v/>
      </c>
      <c r="AC67" s="75" t="str">
        <f>IF(_6jiaofen_month_all!G64="","",_6jiaofen_month_all!G64)</f>
        <v/>
      </c>
      <c r="AD67" s="75" t="str">
        <f>IF(_6jiaofen_month_all!H64="","",_6jiaofen_month_all!H64)</f>
        <v/>
      </c>
      <c r="AE67" s="75" t="str">
        <f>IF(_6jiaofen_month_all!I64="","",_6jiaofen_month_all!I64)</f>
        <v/>
      </c>
      <c r="AF67" s="75" t="str">
        <f>IF(_6jiaofen_month_all!J64="","",_6jiaofen_month_all!J64)</f>
        <v/>
      </c>
      <c r="AG67" s="75" t="str">
        <f>IF(_6jiaofen_month_all!K64="","",_6jiaofen_month_all!K64)</f>
        <v/>
      </c>
      <c r="AH67" s="75" t="str">
        <f>IF(_6jiaofen_month_all!L64="","",_6jiaofen_month_all!L64)</f>
        <v/>
      </c>
      <c r="AI67" s="144" t="str">
        <f t="shared" si="2"/>
        <v/>
      </c>
      <c r="AJ67" s="75" t="str">
        <f>IF(SUM(AB67:AF67)=0,"",IF((SUM(AB67:AF67)/100)&gt;=$AJ$5,"√","×"))</f>
        <v/>
      </c>
      <c r="AK67" s="75" t="str">
        <f>IF(Z67="","",IF(Z67/100&lt;$AK$5,"√","×"))</f>
        <v/>
      </c>
      <c r="AL67" s="83">
        <f>IF(LOOKUP($U67,质量日常跟踪表!$I$4:$I$744,质量日常跟踪表!W$4:W$744)="","",LOOKUP($U67,质量日常跟踪表!$I$4:$I$744,质量日常跟踪表!W$4:W$744))</f>
        <v>0</v>
      </c>
      <c r="AM67" s="84" t="str">
        <f t="shared" si="3"/>
        <v/>
      </c>
      <c r="AO67">
        <f t="shared" si="4"/>
        <v>67</v>
      </c>
      <c r="AP67">
        <f>IF($D67=AP$5,MAX(AP$6:AP66)+1,0)</f>
        <v>0</v>
      </c>
      <c r="AQ67">
        <f>IF($D67=AQ$5,MAX(AQ$6:AQ66)+1,0)</f>
        <v>0</v>
      </c>
      <c r="AR67">
        <f>IF($D67=AR$5,MAX(AR$6:AR66)+1,0)</f>
        <v>0</v>
      </c>
      <c r="AS67">
        <f>IF($D67=AS$5,MAX(AS$6:AS66)+1,0)</f>
        <v>0</v>
      </c>
      <c r="AU67">
        <f t="shared" si="5"/>
        <v>67</v>
      </c>
      <c r="AV67">
        <f>IF($X67=AV$5,MAX(AV$6:AV66)+1,0)</f>
        <v>0</v>
      </c>
      <c r="AW67">
        <f>IF($X67=AW$5,MAX(AW$6:AW66)+1,0)</f>
        <v>0</v>
      </c>
      <c r="AX67">
        <f>IF($X67=AX$5,MAX(AX$6:AX66)+1,0)</f>
        <v>0</v>
      </c>
      <c r="AY67">
        <f>IF($X67=AY$5,MAX(AY$6:AY66)+1,0)</f>
        <v>0</v>
      </c>
    </row>
    <row r="68" spans="1:39">
      <c r="A68" s="87" t="s">
        <v>76</v>
      </c>
      <c r="B68" s="86"/>
      <c r="C68" s="87"/>
      <c r="D68" s="87"/>
      <c r="E68" s="88"/>
      <c r="F68" s="138">
        <f>IF(A68="","",LOOKUP($A68,质量日常跟踪表!$H$4:$H$744,质量日常跟踪表!N$4:N$744))</f>
        <v>0</v>
      </c>
      <c r="G68" s="75">
        <f>IF(A68="","",LOOKUP($A68,质量日常跟踪表!$H$4:$H$744,质量日常跟踪表!O$4:O$744))</f>
        <v>0</v>
      </c>
      <c r="H68" s="75">
        <f>IF(A68="","",LOOKUP($A68,质量日常跟踪表!$H$4:$H$744,质量日常跟踪表!P$4:P$744))</f>
        <v>0</v>
      </c>
      <c r="I68" s="75">
        <f>IF(A68="","",LOOKUP($A68,质量日常跟踪表!$H$4:$H$744,质量日常跟踪表!Q$4:Q$744))</f>
        <v>0</v>
      </c>
      <c r="J68" s="75">
        <f>IF(A68="","",LOOKUP($A68,质量日常跟踪表!$H$4:$H$744,质量日常跟踪表!R$4:R$744))</f>
        <v>0</v>
      </c>
      <c r="K68" s="75">
        <f>IF(A68="","",LOOKUP($A68,质量日常跟踪表!$H$4:$H$744,质量日常跟踪表!S$4:S$744))</f>
        <v>0</v>
      </c>
      <c r="L68" s="75">
        <f>IF(A68="","",LOOKUP($A68,质量日常跟踪表!$H$4:$H$744,质量日常跟踪表!T$4:T$744))</f>
        <v>0</v>
      </c>
      <c r="M68" s="150" t="str">
        <f>IF(A68="","",LOOKUP($A68,质量日常跟踪表!$H$4:$H$744,质量日常跟踪表!U$4:U$744))</f>
        <v/>
      </c>
      <c r="N68" s="33"/>
      <c r="O68" s="33"/>
      <c r="P68" s="33"/>
      <c r="Q68" s="33"/>
      <c r="R68" s="148"/>
      <c r="S68" s="91">
        <f>SUM(S6:S67)</f>
        <v>0</v>
      </c>
      <c r="U68" s="87" t="s">
        <v>76</v>
      </c>
      <c r="V68" s="86"/>
      <c r="W68" s="87"/>
      <c r="X68" s="87"/>
      <c r="Y68" s="92"/>
      <c r="Z68" s="87" t="e">
        <f t="shared" ref="Z68:AG68" si="6">AVERAGEIF(Z6:Z67,"&gt;0")</f>
        <v>#DIV/0!</v>
      </c>
      <c r="AA68" s="87" t="e">
        <f t="shared" si="6"/>
        <v>#DIV/0!</v>
      </c>
      <c r="AB68" s="87" t="e">
        <f t="shared" si="6"/>
        <v>#DIV/0!</v>
      </c>
      <c r="AC68" s="87" t="e">
        <f t="shared" si="6"/>
        <v>#DIV/0!</v>
      </c>
      <c r="AD68" s="87" t="e">
        <f t="shared" si="6"/>
        <v>#DIV/0!</v>
      </c>
      <c r="AE68" s="87" t="e">
        <f t="shared" si="6"/>
        <v>#DIV/0!</v>
      </c>
      <c r="AF68" s="87" t="e">
        <f t="shared" si="6"/>
        <v>#DIV/0!</v>
      </c>
      <c r="AG68" s="89" t="e">
        <f t="shared" si="6"/>
        <v>#DIV/0!</v>
      </c>
      <c r="AH68" s="33"/>
      <c r="AI68" s="33"/>
      <c r="AJ68" s="33"/>
      <c r="AK68" s="33"/>
      <c r="AL68" s="90"/>
      <c r="AM68" s="91">
        <f>SUM(AM6:AM67)</f>
        <v>0</v>
      </c>
    </row>
  </sheetData>
  <mergeCells count="6">
    <mergeCell ref="C1:D1"/>
    <mergeCell ref="F1:S1"/>
    <mergeCell ref="W1:X1"/>
    <mergeCell ref="Z1:AM1"/>
    <mergeCell ref="F2:L2"/>
    <mergeCell ref="Z2:AF2"/>
  </mergeCells>
  <conditionalFormatting sqref="Q6:Q2001">
    <cfRule type="expression" dxfId="0" priority="5" stopIfTrue="1">
      <formula>$Q6="不合格"</formula>
    </cfRule>
  </conditionalFormatting>
  <conditionalFormatting sqref="O6:P2001 Q6:Q67">
    <cfRule type="expression" dxfId="0" priority="7" stopIfTrue="1">
      <formula>$O6="不合格"</formula>
    </cfRule>
  </conditionalFormatting>
  <conditionalFormatting sqref="P6:Q67">
    <cfRule type="expression" dxfId="0" priority="1" stopIfTrue="1">
      <formula>$AK6="不合格"</formula>
    </cfRule>
    <cfRule type="expression" dxfId="0" priority="2" stopIfTrue="1">
      <formula>$AI6="不合格"</formula>
    </cfRule>
  </conditionalFormatting>
  <conditionalFormatting sqref="AI6:AJ67">
    <cfRule type="expression" dxfId="0" priority="4" stopIfTrue="1">
      <formula>$AI6="不合格"</formula>
    </cfRule>
  </conditionalFormatting>
  <conditionalFormatting sqref="AJ6:AK67">
    <cfRule type="expression" dxfId="0" priority="3" stopIfTrue="1">
      <formula>$AK6="不合格"</formula>
    </cfRule>
  </conditionalFormatting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7"/>
  <sheetViews>
    <sheetView topLeftCell="E1" workbookViewId="0">
      <selection activeCell="X11" sqref="X11"/>
    </sheetView>
  </sheetViews>
  <sheetFormatPr defaultColWidth="9" defaultRowHeight="15"/>
  <cols>
    <col min="2" max="2" width="14" style="49" customWidth="1"/>
    <col min="3" max="3" width="8.00740740740741" customWidth="1"/>
    <col min="5" max="5" width="10.2222222222222" style="116" customWidth="1"/>
    <col min="6" max="6" width="17.1111111111111" customWidth="1"/>
    <col min="19" max="19" width="14.3333333333333" customWidth="1"/>
    <col min="22" max="22" width="10.3333333333333" customWidth="1"/>
    <col min="23" max="23" width="18.2222222222222" customWidth="1"/>
    <col min="26" max="29" width="12.4444444444444"/>
  </cols>
  <sheetData>
    <row r="1" ht="18.75" spans="1:33">
      <c r="A1" s="52"/>
      <c r="B1" s="53" t="s">
        <v>63</v>
      </c>
      <c r="C1" s="54">
        <f>MAX(B4:B100)</f>
        <v>0</v>
      </c>
      <c r="D1" s="55"/>
      <c r="E1" s="117"/>
      <c r="F1" s="118"/>
      <c r="G1" s="57" t="s">
        <v>77</v>
      </c>
      <c r="H1" s="58"/>
      <c r="I1" s="58"/>
      <c r="J1" s="58"/>
      <c r="K1" s="58"/>
      <c r="L1" s="58"/>
      <c r="M1" s="58"/>
      <c r="N1" s="58"/>
      <c r="O1" s="58"/>
      <c r="P1" s="58"/>
      <c r="Q1" s="124"/>
      <c r="R1" s="52"/>
      <c r="S1" s="53" t="s">
        <v>63</v>
      </c>
      <c r="T1" s="54">
        <f>MAX(S4:S100)</f>
        <v>0</v>
      </c>
      <c r="U1" s="55"/>
      <c r="V1" s="56"/>
      <c r="W1" s="118"/>
      <c r="X1" s="57" t="s">
        <v>78</v>
      </c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MAX(质量日常跟踪表!J4:J744)</f>
        <v>0</v>
      </c>
      <c r="B2" s="59"/>
      <c r="C2" s="60"/>
      <c r="D2" s="61"/>
      <c r="E2" s="119"/>
      <c r="F2" s="61"/>
      <c r="G2" s="63" t="s">
        <v>1</v>
      </c>
      <c r="H2" s="64"/>
      <c r="I2" s="64"/>
      <c r="J2" s="64"/>
      <c r="K2" s="64"/>
      <c r="L2" s="64"/>
      <c r="M2" s="76"/>
      <c r="N2" s="77"/>
      <c r="O2" s="78"/>
      <c r="P2" s="79"/>
      <c r="Q2" s="124"/>
      <c r="R2" s="8">
        <f>MAX(质量日常跟踪表!AA4:AA744)</f>
        <v>0</v>
      </c>
      <c r="S2" s="59"/>
      <c r="T2" s="60"/>
      <c r="U2" s="61"/>
      <c r="V2" s="62"/>
      <c r="W2" s="61"/>
      <c r="X2" s="63" t="s">
        <v>1</v>
      </c>
      <c r="Y2" s="64"/>
      <c r="Z2" s="64"/>
      <c r="AA2" s="64"/>
      <c r="AB2" s="64"/>
      <c r="AC2" s="64"/>
      <c r="AD2" s="76"/>
      <c r="AE2" s="77"/>
      <c r="AF2" s="78"/>
      <c r="AG2" s="79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120" t="s">
        <v>7</v>
      </c>
      <c r="F3" s="121"/>
      <c r="G3" s="69" t="s">
        <v>14</v>
      </c>
      <c r="H3" s="69" t="s">
        <v>15</v>
      </c>
      <c r="I3" s="69" t="s">
        <v>16</v>
      </c>
      <c r="J3" s="69" t="s">
        <v>17</v>
      </c>
      <c r="K3" s="69" t="s">
        <v>18</v>
      </c>
      <c r="L3" s="69" t="s">
        <v>19</v>
      </c>
      <c r="M3" s="69" t="s">
        <v>20</v>
      </c>
      <c r="N3" s="80" t="s">
        <v>21</v>
      </c>
      <c r="O3" s="81" t="s">
        <v>22</v>
      </c>
      <c r="P3" s="82" t="s">
        <v>67</v>
      </c>
      <c r="Q3" s="124"/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121"/>
      <c r="X3" s="69" t="s">
        <v>14</v>
      </c>
      <c r="Y3" s="69" t="s">
        <v>15</v>
      </c>
      <c r="Z3" s="69" t="s">
        <v>16</v>
      </c>
      <c r="AA3" s="69" t="s">
        <v>17</v>
      </c>
      <c r="AB3" s="69" t="s">
        <v>18</v>
      </c>
      <c r="AC3" s="69" t="s">
        <v>19</v>
      </c>
      <c r="AD3" s="69" t="s">
        <v>20</v>
      </c>
      <c r="AE3" s="80" t="s">
        <v>21</v>
      </c>
      <c r="AF3" s="81" t="s">
        <v>22</v>
      </c>
      <c r="AG3" s="82" t="s">
        <v>67</v>
      </c>
    </row>
    <row r="4" spans="1:33">
      <c r="A4" s="70"/>
      <c r="B4" s="71" t="str">
        <f>IF(_5rongji_month_all!C2="","",_5rongji_month_all!C2)</f>
        <v/>
      </c>
      <c r="C4" s="70" t="str">
        <f>IF(_5rongji_month_all!A2="","",_5rongji_month_all!A2)</f>
        <v/>
      </c>
      <c r="D4" s="73" t="str">
        <f>IF(_5rongji_month_all!M2="","",_5rongji_month_all!M2)</f>
        <v/>
      </c>
      <c r="E4" s="122" t="str">
        <f>IF(_5rongji_month_all!C2="","",_5rongji_month_all!C2)</f>
        <v/>
      </c>
      <c r="F4" s="123" t="str">
        <f>IF(_5rongji_month_all!B2="","",_5rongji_month_all!B2)</f>
        <v/>
      </c>
      <c r="G4" s="75" t="str">
        <f>IF(_5rongji_month_all!D2="","",_5rongji_month_all!D2)</f>
        <v/>
      </c>
      <c r="H4" s="75" t="str">
        <f>IF(_5rongji_month_all!E2="","",_5rongji_month_all!E2)</f>
        <v/>
      </c>
      <c r="I4" s="75" t="str">
        <f>IF(_5rongji_month_all!F2="","",_5rongji_month_all!F2)</f>
        <v/>
      </c>
      <c r="J4" s="75" t="str">
        <f>IF(_5rongji_month_all!G2="","",_5rongji_month_all!G2)</f>
        <v/>
      </c>
      <c r="K4" s="75" t="str">
        <f>IF(_5rongji_month_all!H2="","",_5rongji_month_all!H2)</f>
        <v/>
      </c>
      <c r="L4" s="75" t="str">
        <f>IF(_5rongji_month_all!I2="","",_5rongji_month_all!I2)</f>
        <v/>
      </c>
      <c r="M4" s="75" t="str">
        <f>IF(_5rongji_month_all!J2="","",_5rongji_month_all!J2)</f>
        <v/>
      </c>
      <c r="N4" s="75" t="str">
        <f>IF(_5rongji_month_all!K2="","",_5rongji_month_all!K2)</f>
        <v/>
      </c>
      <c r="O4" s="75" t="str">
        <f>IF(_5rongji_month_all!L2="","",_5rongji_month_all!L2)</f>
        <v/>
      </c>
      <c r="P4" s="83">
        <f>IF(LOOKUP($A4,质量日常跟踪表!$J$4:$J$744,质量日常跟踪表!W$4:W$744)="","",LOOKUP($A4,质量日常跟踪表!$J$4:$J$744,质量日常跟踪表!W$4:W$744))</f>
        <v>0</v>
      </c>
      <c r="Q4" s="124"/>
      <c r="R4" s="70"/>
      <c r="S4" s="71" t="str">
        <f>IF(_6rongji_month_all!C2="","",_6rongji_month_all!C2)</f>
        <v/>
      </c>
      <c r="T4" s="70" t="str">
        <f>IF(_6rongji_month_all!A2="","",_6rongji_month_all!A2)</f>
        <v/>
      </c>
      <c r="U4" s="73" t="str">
        <f>IF(_6rongji_month_all!M2="","",_6rongji_month_all!M2)</f>
        <v/>
      </c>
      <c r="V4" s="85" t="str">
        <f>IF(_6rongji_month_all!C2="","",_6rongji_month_all!C2)</f>
        <v/>
      </c>
      <c r="W4" s="123" t="str">
        <f>IF(_6rongji_month_all!B2="","",_6rongji_month_all!B2)</f>
        <v/>
      </c>
      <c r="X4" s="75" t="str">
        <f>IF(_6rongji_month_all!D2="","",_6rongji_month_all!D2)</f>
        <v/>
      </c>
      <c r="Y4" s="75" t="str">
        <f>IF(_6rongji_month_all!E2="","",_6rongji_month_all!E2)</f>
        <v/>
      </c>
      <c r="Z4" s="75" t="str">
        <f>IF(_6rongji_month_all!F2="","",_6rongji_month_all!F2)</f>
        <v/>
      </c>
      <c r="AA4" s="75" t="str">
        <f>IF(_6rongji_month_all!G2="","",_6rongji_month_all!G2)</f>
        <v/>
      </c>
      <c r="AB4" s="75" t="str">
        <f>IF(_6rongji_month_all!H2="","",_6rongji_month_all!H2)</f>
        <v/>
      </c>
      <c r="AC4" s="75" t="str">
        <f>IF(_6rongji_month_all!I2="","",_6rongji_month_all!I2)</f>
        <v/>
      </c>
      <c r="AD4" s="75" t="str">
        <f>IF(_6rongji_month_all!J2="","",_6rongji_month_all!J2)</f>
        <v/>
      </c>
      <c r="AE4" s="75" t="str">
        <f>IF(_6rongji_month_all!K2="","",_6rongji_month_all!K2)</f>
        <v/>
      </c>
      <c r="AF4" s="75" t="str">
        <f>IF(_6rongji_month_all!L2="","",_6rongji_month_all!L2)</f>
        <v/>
      </c>
      <c r="AG4" s="83">
        <f>IF(LOOKUP($A4,质量日常跟踪表!$J$4:$J$744,质量日常跟踪表!AN$4:AN$744)="","",LOOKUP($A4,质量日常跟踪表!$J$4:$J$744,质量日常跟踪表!AN$4:AN$744))</f>
        <v>0</v>
      </c>
    </row>
    <row r="5" spans="1:33">
      <c r="A5" s="70"/>
      <c r="B5" s="71" t="str">
        <f>IF(_5rongji_month_all!C3="","",_5rongji_month_all!C3)</f>
        <v/>
      </c>
      <c r="C5" s="70" t="str">
        <f>IF(_5rongji_month_all!A3="","",_5rongji_month_all!A3)</f>
        <v/>
      </c>
      <c r="D5" s="73" t="str">
        <f>IF(_5rongji_month_all!M3="","",_5rongji_month_all!M3)</f>
        <v/>
      </c>
      <c r="E5" s="122" t="str">
        <f>IF(_5rongji_month_all!C3="","",_5rongji_month_all!C3)</f>
        <v/>
      </c>
      <c r="F5" s="123" t="str">
        <f>IF(_5rongji_month_all!B3="","",_5rongji_month_all!B3)</f>
        <v/>
      </c>
      <c r="G5" s="75" t="str">
        <f>IF(_5rongji_month_all!D3="","",_5rongji_month_all!D3)</f>
        <v/>
      </c>
      <c r="H5" s="75" t="str">
        <f>IF(_5rongji_month_all!E3="","",_5rongji_month_all!E3)</f>
        <v/>
      </c>
      <c r="I5" s="75" t="str">
        <f>IF(_5rongji_month_all!F3="","",_5rongji_month_all!F3)</f>
        <v/>
      </c>
      <c r="J5" s="75" t="str">
        <f>IF(_5rongji_month_all!G3="","",_5rongji_month_all!G3)</f>
        <v/>
      </c>
      <c r="K5" s="75" t="str">
        <f>IF(_5rongji_month_all!H3="","",_5rongji_month_all!H3)</f>
        <v/>
      </c>
      <c r="L5" s="75" t="str">
        <f>IF(_5rongji_month_all!I3="","",_5rongji_month_all!I3)</f>
        <v/>
      </c>
      <c r="M5" s="75" t="str">
        <f>IF(_5rongji_month_all!J3="","",_5rongji_month_all!J3)</f>
        <v/>
      </c>
      <c r="N5" s="75" t="str">
        <f>IF(_5rongji_month_all!K3="","",_5rongji_month_all!K3)</f>
        <v/>
      </c>
      <c r="O5" s="75" t="str">
        <f>IF(_5rongji_month_all!L3="","",_5rongji_month_all!L3)</f>
        <v/>
      </c>
      <c r="P5" s="83">
        <f>IF(LOOKUP($A5,质量日常跟踪表!$J$4:$J$744,质量日常跟踪表!W$4:W$744)="","",LOOKUP($A5,质量日常跟踪表!$J$4:$J$744,质量日常跟踪表!W$4:W$744))</f>
        <v>0</v>
      </c>
      <c r="Q5" s="124"/>
      <c r="R5" s="70"/>
      <c r="S5" s="71" t="str">
        <f>IF(_6rongji_month_all!C3="","",_6rongji_month_all!C3)</f>
        <v/>
      </c>
      <c r="T5" s="70" t="str">
        <f>IF(_6rongji_month_all!A3="","",_6rongji_month_all!A3)</f>
        <v/>
      </c>
      <c r="U5" s="73" t="str">
        <f>IF(_6rongji_month_all!M3="","",_6rongji_month_all!M3)</f>
        <v/>
      </c>
      <c r="V5" s="85" t="str">
        <f>IF(_6rongji_month_all!C3="","",_6rongji_month_all!C3)</f>
        <v/>
      </c>
      <c r="W5" s="123" t="str">
        <f>IF(_6rongji_month_all!B3="","",_6rongji_month_all!B3)</f>
        <v/>
      </c>
      <c r="X5" s="75" t="str">
        <f>IF(_6rongji_month_all!D3="","",_6rongji_month_all!D3)</f>
        <v/>
      </c>
      <c r="Y5" s="75" t="str">
        <f>IF(_6rongji_month_all!E3="","",_6rongji_month_all!E3)</f>
        <v/>
      </c>
      <c r="Z5" s="75" t="str">
        <f>IF(_6rongji_month_all!F3="","",_6rongji_month_all!F3)</f>
        <v/>
      </c>
      <c r="AA5" s="75" t="str">
        <f>IF(_6rongji_month_all!G3="","",_6rongji_month_all!G3)</f>
        <v/>
      </c>
      <c r="AB5" s="75" t="str">
        <f>IF(_6rongji_month_all!H3="","",_6rongji_month_all!H3)</f>
        <v/>
      </c>
      <c r="AC5" s="75" t="str">
        <f>IF(_6rongji_month_all!I3="","",_6rongji_month_all!I3)</f>
        <v/>
      </c>
      <c r="AD5" s="75" t="str">
        <f>IF(_6rongji_month_all!J3="","",_6rongji_month_all!J3)</f>
        <v/>
      </c>
      <c r="AE5" s="75" t="str">
        <f>IF(_6rongji_month_all!K3="","",_6rongji_month_all!K3)</f>
        <v/>
      </c>
      <c r="AF5" s="75" t="str">
        <f>IF(_6rongji_month_all!L3="","",_6rongji_month_all!L3)</f>
        <v/>
      </c>
      <c r="AG5" s="83">
        <f>IF(LOOKUP($A5,质量日常跟踪表!$J$4:$J$744,质量日常跟踪表!AN$4:AN$744)="","",LOOKUP($A5,质量日常跟踪表!$J$4:$J$744,质量日常跟踪表!AN$4:AN$744))</f>
        <v>0</v>
      </c>
    </row>
    <row r="6" spans="1:33">
      <c r="A6" s="70" t="str">
        <f>IF(A5&lt;$A$2,A5+1,"")</f>
        <v/>
      </c>
      <c r="B6" s="71" t="str">
        <f>IF(_5rongji_month_all!C4="","",_5rongji_month_all!C4)</f>
        <v/>
      </c>
      <c r="C6" s="70" t="str">
        <f>IF(_5rongji_month_all!A4="","",_5rongji_month_all!A4)</f>
        <v/>
      </c>
      <c r="D6" s="73" t="str">
        <f>IF(_5rongji_month_all!M4="","",_5rongji_month_all!M4)</f>
        <v/>
      </c>
      <c r="E6" s="122" t="str">
        <f>IF(_5rongji_month_all!C4="","",_5rongji_month_all!C4)</f>
        <v/>
      </c>
      <c r="F6" s="123" t="str">
        <f>IF(_5rongji_month_all!B4="","",_5rongji_month_all!B4)</f>
        <v/>
      </c>
      <c r="G6" s="75" t="str">
        <f>IF(_5rongji_month_all!D4="","",_5rongji_month_all!D4)</f>
        <v/>
      </c>
      <c r="H6" s="75" t="str">
        <f>IF(_5rongji_month_all!E4="","",_5rongji_month_all!E4)</f>
        <v/>
      </c>
      <c r="I6" s="75" t="str">
        <f>IF(_5rongji_month_all!F4="","",_5rongji_month_all!F4)</f>
        <v/>
      </c>
      <c r="J6" s="75" t="str">
        <f>IF(_5rongji_month_all!G4="","",_5rongji_month_all!G4)</f>
        <v/>
      </c>
      <c r="K6" s="75" t="str">
        <f>IF(_5rongji_month_all!H4="","",_5rongji_month_all!H4)</f>
        <v/>
      </c>
      <c r="L6" s="75" t="str">
        <f>IF(_5rongji_month_all!I4="","",_5rongji_month_all!I4)</f>
        <v/>
      </c>
      <c r="M6" s="75" t="str">
        <f>IF(_5rongji_month_all!J4="","",_5rongji_month_all!J4)</f>
        <v/>
      </c>
      <c r="N6" s="75" t="str">
        <f>IF(_5rongji_month_all!K4="","",_5rongji_month_all!K4)</f>
        <v/>
      </c>
      <c r="O6" s="75" t="str">
        <f>IF(_5rongji_month_all!L4="","",_5rongji_month_all!L4)</f>
        <v/>
      </c>
      <c r="P6" s="83">
        <f>IF(LOOKUP($A6,质量日常跟踪表!$J$4:$J$744,质量日常跟踪表!W$4:W$744)="","",LOOKUP($A6,质量日常跟踪表!$J$4:$J$744,质量日常跟踪表!W$4:W$744))</f>
        <v>0</v>
      </c>
      <c r="Q6" s="124"/>
      <c r="R6" s="70" t="str">
        <f>IF(R5&lt;$A$2,R5+1,"")</f>
        <v/>
      </c>
      <c r="S6" s="71" t="str">
        <f>IF(_6rongji_month_all!C4="","",_6rongji_month_all!C4)</f>
        <v/>
      </c>
      <c r="T6" s="70" t="str">
        <f>IF(_6rongji_month_all!A4="","",_6rongji_month_all!A4)</f>
        <v/>
      </c>
      <c r="U6" s="73" t="str">
        <f>IF(_6rongji_month_all!M4="","",_6rongji_month_all!M4)</f>
        <v/>
      </c>
      <c r="V6" s="85" t="str">
        <f>IF(_6rongji_month_all!C4="","",_6rongji_month_all!C4)</f>
        <v/>
      </c>
      <c r="W6" s="123" t="str">
        <f>IF(_6rongji_month_all!B4="","",_6rongji_month_all!B4)</f>
        <v/>
      </c>
      <c r="X6" s="75" t="str">
        <f>IF(_6rongji_month_all!D4="","",_6rongji_month_all!D4)</f>
        <v/>
      </c>
      <c r="Y6" s="75" t="str">
        <f>IF(_6rongji_month_all!E4="","",_6rongji_month_all!E4)</f>
        <v/>
      </c>
      <c r="Z6" s="75" t="str">
        <f>IF(_6rongji_month_all!F4="","",_6rongji_month_all!F4)</f>
        <v/>
      </c>
      <c r="AA6" s="75" t="str">
        <f>IF(_6rongji_month_all!G4="","",_6rongji_month_all!G4)</f>
        <v/>
      </c>
      <c r="AB6" s="75" t="str">
        <f>IF(_6rongji_month_all!H4="","",_6rongji_month_all!H4)</f>
        <v/>
      </c>
      <c r="AC6" s="75" t="str">
        <f>IF(_6rongji_month_all!I4="","",_6rongji_month_all!I4)</f>
        <v/>
      </c>
      <c r="AD6" s="75" t="str">
        <f>IF(_6rongji_month_all!J4="","",_6rongji_month_all!J4)</f>
        <v/>
      </c>
      <c r="AE6" s="75" t="str">
        <f>IF(_6rongji_month_all!K4="","",_6rongji_month_all!K4)</f>
        <v/>
      </c>
      <c r="AF6" s="75" t="str">
        <f>IF(_6rongji_month_all!L4="","",_6rongji_month_all!L4)</f>
        <v/>
      </c>
      <c r="AG6" s="83">
        <f>IF(LOOKUP($A6,质量日常跟踪表!$J$4:$J$744,质量日常跟踪表!AN$4:AN$744)="","",LOOKUP($A6,质量日常跟踪表!$J$4:$J$744,质量日常跟踪表!AN$4:AN$744))</f>
        <v>0</v>
      </c>
    </row>
    <row r="7" spans="1:33">
      <c r="A7" s="70" t="str">
        <f>IF(A6&lt;$A$2,A6+1,"")</f>
        <v/>
      </c>
      <c r="B7" s="71" t="str">
        <f>IF(_5rongji_month_all!C5="","",_5rongji_month_all!C5)</f>
        <v/>
      </c>
      <c r="C7" s="70" t="str">
        <f>IF(_5rongji_month_all!A5="","",_5rongji_month_all!A5)</f>
        <v/>
      </c>
      <c r="D7" s="73" t="str">
        <f>IF(_5rongji_month_all!M5="","",_5rongji_month_all!M5)</f>
        <v/>
      </c>
      <c r="E7" s="122" t="str">
        <f>IF(_5rongji_month_all!C5="","",_5rongji_month_all!C5)</f>
        <v/>
      </c>
      <c r="F7" s="123" t="str">
        <f>IF(_5rongji_month_all!B5="","",_5rongji_month_all!B5)</f>
        <v/>
      </c>
      <c r="G7" s="75" t="str">
        <f>IF(_5rongji_month_all!D5="","",_5rongji_month_all!D5)</f>
        <v/>
      </c>
      <c r="H7" s="75" t="str">
        <f>IF(_5rongji_month_all!E5="","",_5rongji_month_all!E5)</f>
        <v/>
      </c>
      <c r="I7" s="75" t="str">
        <f>IF(_5rongji_month_all!F5="","",_5rongji_month_all!F5)</f>
        <v/>
      </c>
      <c r="J7" s="75" t="str">
        <f>IF(_5rongji_month_all!G5="","",_5rongji_month_all!G5)</f>
        <v/>
      </c>
      <c r="K7" s="75" t="str">
        <f>IF(_5rongji_month_all!H5="","",_5rongji_month_all!H5)</f>
        <v/>
      </c>
      <c r="L7" s="75" t="str">
        <f>IF(_5rongji_month_all!I5="","",_5rongji_month_all!I5)</f>
        <v/>
      </c>
      <c r="M7" s="75" t="str">
        <f>IF(_5rongji_month_all!J5="","",_5rongji_month_all!J5)</f>
        <v/>
      </c>
      <c r="N7" s="75" t="str">
        <f>IF(_5rongji_month_all!K5="","",_5rongji_month_all!K5)</f>
        <v/>
      </c>
      <c r="O7" s="75" t="str">
        <f>IF(_5rongji_month_all!L5="","",_5rongji_month_all!L5)</f>
        <v/>
      </c>
      <c r="P7" s="83">
        <f>IF(LOOKUP($A7,质量日常跟踪表!$J$4:$J$744,质量日常跟踪表!W$4:W$744)="","",LOOKUP($A7,质量日常跟踪表!$J$4:$J$744,质量日常跟踪表!W$4:W$744))</f>
        <v>0</v>
      </c>
      <c r="Q7" s="124"/>
      <c r="R7" s="70" t="str">
        <f>IF(R6&lt;$A$2,R6+1,"")</f>
        <v/>
      </c>
      <c r="S7" s="71" t="str">
        <f>IF(_6rongji_month_all!C5="","",_6rongji_month_all!C5)</f>
        <v/>
      </c>
      <c r="T7" s="70" t="str">
        <f>IF(_6rongji_month_all!A5="","",_6rongji_month_all!A5)</f>
        <v/>
      </c>
      <c r="U7" s="73" t="str">
        <f>IF(_6rongji_month_all!M5="","",_6rongji_month_all!M5)</f>
        <v/>
      </c>
      <c r="V7" s="85" t="str">
        <f>IF(_6rongji_month_all!C5="","",_6rongji_month_all!C5)</f>
        <v/>
      </c>
      <c r="W7" s="123" t="str">
        <f>IF(_6rongji_month_all!B5="","",_6rongji_month_all!B5)</f>
        <v/>
      </c>
      <c r="X7" s="75" t="str">
        <f>IF(_6rongji_month_all!D5="","",_6rongji_month_all!D5)</f>
        <v/>
      </c>
      <c r="Y7" s="75" t="str">
        <f>IF(_6rongji_month_all!E5="","",_6rongji_month_all!E5)</f>
        <v/>
      </c>
      <c r="Z7" s="75" t="str">
        <f>IF(_6rongji_month_all!F5="","",_6rongji_month_all!F5)</f>
        <v/>
      </c>
      <c r="AA7" s="75" t="str">
        <f>IF(_6rongji_month_all!G5="","",_6rongji_month_all!G5)</f>
        <v/>
      </c>
      <c r="AB7" s="75" t="str">
        <f>IF(_6rongji_month_all!H5="","",_6rongji_month_all!H5)</f>
        <v/>
      </c>
      <c r="AC7" s="75" t="str">
        <f>IF(_6rongji_month_all!I5="","",_6rongji_month_all!I5)</f>
        <v/>
      </c>
      <c r="AD7" s="75" t="str">
        <f>IF(_6rongji_month_all!J5="","",_6rongji_month_all!J5)</f>
        <v/>
      </c>
      <c r="AE7" s="75" t="str">
        <f>IF(_6rongji_month_all!K5="","",_6rongji_month_all!K5)</f>
        <v/>
      </c>
      <c r="AF7" s="75" t="str">
        <f>IF(_6rongji_month_all!L5="","",_6rongji_month_all!L5)</f>
        <v/>
      </c>
      <c r="AG7" s="83">
        <f>IF(LOOKUP($A7,质量日常跟踪表!$J$4:$J$744,质量日常跟踪表!AN$4:AN$744)="","",LOOKUP($A7,质量日常跟踪表!$J$4:$J$744,质量日常跟踪表!AN$4:AN$744))</f>
        <v>0</v>
      </c>
    </row>
    <row r="8" spans="1:33">
      <c r="A8" s="70" t="str">
        <f>IF(A7&lt;$A$2,A7+1,"")</f>
        <v/>
      </c>
      <c r="B8" s="71" t="str">
        <f>IF(_5rongji_month_all!C6="","",_5rongji_month_all!C6)</f>
        <v/>
      </c>
      <c r="C8" s="70" t="str">
        <f>IF(_5rongji_month_all!A6="","",_5rongji_month_all!A6)</f>
        <v/>
      </c>
      <c r="D8" s="73" t="str">
        <f>IF(_5rongji_month_all!M6="","",_5rongji_month_all!M6)</f>
        <v/>
      </c>
      <c r="E8" s="122" t="str">
        <f>IF(_5rongji_month_all!C6="","",_5rongji_month_all!C6)</f>
        <v/>
      </c>
      <c r="F8" s="123" t="str">
        <f>IF(_5rongji_month_all!B6="","",_5rongji_month_all!B6)</f>
        <v/>
      </c>
      <c r="G8" s="75" t="str">
        <f>IF(_5rongji_month_all!D6="","",_5rongji_month_all!D6)</f>
        <v/>
      </c>
      <c r="H8" s="75" t="str">
        <f>IF(_5rongji_month_all!E6="","",_5rongji_month_all!E6)</f>
        <v/>
      </c>
      <c r="I8" s="75" t="str">
        <f>IF(_5rongji_month_all!F6="","",_5rongji_month_all!F6)</f>
        <v/>
      </c>
      <c r="J8" s="75" t="str">
        <f>IF(_5rongji_month_all!G6="","",_5rongji_month_all!G6)</f>
        <v/>
      </c>
      <c r="K8" s="75" t="str">
        <f>IF(_5rongji_month_all!H6="","",_5rongji_month_all!H6)</f>
        <v/>
      </c>
      <c r="L8" s="75" t="str">
        <f>IF(_5rongji_month_all!I6="","",_5rongji_month_all!I6)</f>
        <v/>
      </c>
      <c r="M8" s="75" t="str">
        <f>IF(_5rongji_month_all!J6="","",_5rongji_month_all!J6)</f>
        <v/>
      </c>
      <c r="N8" s="75" t="str">
        <f>IF(_5rongji_month_all!K6="","",_5rongji_month_all!K6)</f>
        <v/>
      </c>
      <c r="O8" s="75" t="str">
        <f>IF(_5rongji_month_all!L6="","",_5rongji_month_all!L6)</f>
        <v/>
      </c>
      <c r="P8" s="83">
        <f>IF(LOOKUP($A8,质量日常跟踪表!$J$4:$J$744,质量日常跟踪表!W$4:W$744)="","",LOOKUP($A8,质量日常跟踪表!$J$4:$J$744,质量日常跟踪表!W$4:W$744))</f>
        <v>0</v>
      </c>
      <c r="Q8" s="124"/>
      <c r="R8" s="70" t="str">
        <f>IF(R7&lt;$A$2,R7+1,"")</f>
        <v/>
      </c>
      <c r="S8" s="71" t="str">
        <f>IF(_6rongji_month_all!C6="","",_6rongji_month_all!C6)</f>
        <v/>
      </c>
      <c r="T8" s="70" t="str">
        <f>IF(_6rongji_month_all!A6="","",_6rongji_month_all!A6)</f>
        <v/>
      </c>
      <c r="U8" s="73" t="str">
        <f>IF(_6rongji_month_all!M6="","",_6rongji_month_all!M6)</f>
        <v/>
      </c>
      <c r="V8" s="85" t="str">
        <f>IF(_6rongji_month_all!C6="","",_6rongji_month_all!C6)</f>
        <v/>
      </c>
      <c r="W8" s="123" t="str">
        <f>IF(_6rongji_month_all!B6="","",_6rongji_month_all!B6)</f>
        <v/>
      </c>
      <c r="X8" s="75" t="str">
        <f>IF(_6rongji_month_all!D6="","",_6rongji_month_all!D6)</f>
        <v/>
      </c>
      <c r="Y8" s="75" t="str">
        <f>IF(_6rongji_month_all!E6="","",_6rongji_month_all!E6)</f>
        <v/>
      </c>
      <c r="Z8" s="75" t="str">
        <f>IF(_6rongji_month_all!F6="","",_6rongji_month_all!F6)</f>
        <v/>
      </c>
      <c r="AA8" s="75" t="str">
        <f>IF(_6rongji_month_all!G6="","",_6rongji_month_all!G6)</f>
        <v/>
      </c>
      <c r="AB8" s="75" t="str">
        <f>IF(_6rongji_month_all!H6="","",_6rongji_month_all!H6)</f>
        <v/>
      </c>
      <c r="AC8" s="75" t="str">
        <f>IF(_6rongji_month_all!I6="","",_6rongji_month_all!I6)</f>
        <v/>
      </c>
      <c r="AD8" s="75" t="str">
        <f>IF(_6rongji_month_all!J6="","",_6rongji_month_all!J6)</f>
        <v/>
      </c>
      <c r="AE8" s="75" t="str">
        <f>IF(_6rongji_month_all!K6="","",_6rongji_month_all!K6)</f>
        <v/>
      </c>
      <c r="AF8" s="75" t="str">
        <f>IF(_6rongji_month_all!L6="","",_6rongji_month_all!L6)</f>
        <v/>
      </c>
      <c r="AG8" s="83">
        <f>IF(LOOKUP($A8,质量日常跟踪表!$J$4:$J$744,质量日常跟踪表!AN$4:AN$744)="","",LOOKUP($A8,质量日常跟踪表!$J$4:$J$744,质量日常跟踪表!AN$4:AN$744))</f>
        <v>0</v>
      </c>
    </row>
    <row r="9" spans="1:33">
      <c r="A9" s="70" t="str">
        <f>IF(A8&lt;$A$2,A8+1,"")</f>
        <v/>
      </c>
      <c r="B9" s="71" t="str">
        <f>IF(_5rongji_month_all!C7="","",_5rongji_month_all!C7)</f>
        <v/>
      </c>
      <c r="C9" s="70" t="str">
        <f>IF(_5rongji_month_all!A7="","",_5rongji_month_all!A7)</f>
        <v/>
      </c>
      <c r="D9" s="73" t="str">
        <f>IF(_5rongji_month_all!M7="","",_5rongji_month_all!M7)</f>
        <v/>
      </c>
      <c r="E9" s="122" t="str">
        <f>IF(_5rongji_month_all!C7="","",_5rongji_month_all!C7)</f>
        <v/>
      </c>
      <c r="F9" s="123" t="str">
        <f>IF(_5rongji_month_all!B7="","",_5rongji_month_all!B7)</f>
        <v/>
      </c>
      <c r="G9" s="75" t="str">
        <f>IF(_5rongji_month_all!D7="","",_5rongji_month_all!D7)</f>
        <v/>
      </c>
      <c r="H9" s="75" t="str">
        <f>IF(_5rongji_month_all!E7="","",_5rongji_month_all!E7)</f>
        <v/>
      </c>
      <c r="I9" s="75" t="str">
        <f>IF(_5rongji_month_all!F7="","",_5rongji_month_all!F7)</f>
        <v/>
      </c>
      <c r="J9" s="75" t="str">
        <f>IF(_5rongji_month_all!G7="","",_5rongji_month_all!G7)</f>
        <v/>
      </c>
      <c r="K9" s="75" t="str">
        <f>IF(_5rongji_month_all!H7="","",_5rongji_month_all!H7)</f>
        <v/>
      </c>
      <c r="L9" s="75" t="str">
        <f>IF(_5rongji_month_all!I7="","",_5rongji_month_all!I7)</f>
        <v/>
      </c>
      <c r="M9" s="75" t="str">
        <f>IF(_5rongji_month_all!J7="","",_5rongji_month_all!J7)</f>
        <v/>
      </c>
      <c r="N9" s="75" t="str">
        <f>IF(_5rongji_month_all!K7="","",_5rongji_month_all!K7)</f>
        <v/>
      </c>
      <c r="O9" s="75" t="str">
        <f>IF(_5rongji_month_all!L7="","",_5rongji_month_all!L7)</f>
        <v/>
      </c>
      <c r="P9" s="83">
        <f>IF(LOOKUP($A9,质量日常跟踪表!$J$4:$J$744,质量日常跟踪表!W$4:W$744)="","",LOOKUP($A9,质量日常跟踪表!$J$4:$J$744,质量日常跟踪表!W$4:W$744))</f>
        <v>0</v>
      </c>
      <c r="Q9" s="124"/>
      <c r="R9" s="70" t="str">
        <f>IF(R8&lt;$A$2,R8+1,"")</f>
        <v/>
      </c>
      <c r="S9" s="71" t="str">
        <f>IF(_6rongji_month_all!C7="","",_6rongji_month_all!C7)</f>
        <v/>
      </c>
      <c r="T9" s="70" t="str">
        <f>IF(_6rongji_month_all!A7="","",_6rongji_month_all!A7)</f>
        <v/>
      </c>
      <c r="U9" s="73" t="str">
        <f>IF(_6rongji_month_all!M7="","",_6rongji_month_all!M7)</f>
        <v/>
      </c>
      <c r="V9" s="85" t="str">
        <f>IF(_6rongji_month_all!C7="","",_6rongji_month_all!C7)</f>
        <v/>
      </c>
      <c r="W9" s="123" t="str">
        <f>IF(_6rongji_month_all!B7="","",_6rongji_month_all!B7)</f>
        <v/>
      </c>
      <c r="X9" s="75" t="str">
        <f>IF(_6rongji_month_all!D7="","",_6rongji_month_all!D7)</f>
        <v/>
      </c>
      <c r="Y9" s="75" t="str">
        <f>IF(_6rongji_month_all!E7="","",_6rongji_month_all!E7)</f>
        <v/>
      </c>
      <c r="Z9" s="75" t="str">
        <f>IF(_6rongji_month_all!F7="","",_6rongji_month_all!F7)</f>
        <v/>
      </c>
      <c r="AA9" s="75" t="str">
        <f>IF(_6rongji_month_all!G7="","",_6rongji_month_all!G7)</f>
        <v/>
      </c>
      <c r="AB9" s="75" t="str">
        <f>IF(_6rongji_month_all!H7="","",_6rongji_month_all!H7)</f>
        <v/>
      </c>
      <c r="AC9" s="75" t="str">
        <f>IF(_6rongji_month_all!I7="","",_6rongji_month_all!I7)</f>
        <v/>
      </c>
      <c r="AD9" s="75" t="str">
        <f>IF(_6rongji_month_all!J7="","",_6rongji_month_all!J7)</f>
        <v/>
      </c>
      <c r="AE9" s="75" t="str">
        <f>IF(_6rongji_month_all!K7="","",_6rongji_month_all!K7)</f>
        <v/>
      </c>
      <c r="AF9" s="75" t="str">
        <f>IF(_6rongji_month_all!L7="","",_6rongji_month_all!L7)</f>
        <v/>
      </c>
      <c r="AG9" s="83">
        <f>IF(LOOKUP($A9,质量日常跟踪表!$J$4:$J$744,质量日常跟踪表!AN$4:AN$744)="","",LOOKUP($A9,质量日常跟踪表!$J$4:$J$744,质量日常跟踪表!AN$4:AN$744))</f>
        <v>0</v>
      </c>
    </row>
    <row r="10" spans="1:33">
      <c r="A10" s="70" t="str">
        <f>IF(A9&lt;$A$2,A9+1,"")</f>
        <v/>
      </c>
      <c r="B10" s="71" t="str">
        <f>IF(_5rongji_month_all!C8="","",_5rongji_month_all!C8)</f>
        <v/>
      </c>
      <c r="C10" s="70" t="str">
        <f>IF(_5rongji_month_all!A8="","",_5rongji_month_all!A8)</f>
        <v/>
      </c>
      <c r="D10" s="73" t="str">
        <f>IF(_5rongji_month_all!M8="","",_5rongji_month_all!M8)</f>
        <v/>
      </c>
      <c r="E10" s="122" t="str">
        <f>IF(_5rongji_month_all!C8="","",_5rongji_month_all!C8)</f>
        <v/>
      </c>
      <c r="F10" s="123" t="str">
        <f>IF(_5rongji_month_all!B8="","",_5rongji_month_all!B8)</f>
        <v/>
      </c>
      <c r="G10" s="75" t="str">
        <f>IF(_5rongji_month_all!D8="","",_5rongji_month_all!D8)</f>
        <v/>
      </c>
      <c r="H10" s="75" t="str">
        <f>IF(_5rongji_month_all!E8="","",_5rongji_month_all!E8)</f>
        <v/>
      </c>
      <c r="I10" s="75" t="str">
        <f>IF(_5rongji_month_all!F8="","",_5rongji_month_all!F8)</f>
        <v/>
      </c>
      <c r="J10" s="75" t="str">
        <f>IF(_5rongji_month_all!G8="","",_5rongji_month_all!G8)</f>
        <v/>
      </c>
      <c r="K10" s="75" t="str">
        <f>IF(_5rongji_month_all!H8="","",_5rongji_month_all!H8)</f>
        <v/>
      </c>
      <c r="L10" s="75" t="str">
        <f>IF(_5rongji_month_all!I8="","",_5rongji_month_all!I8)</f>
        <v/>
      </c>
      <c r="M10" s="75" t="str">
        <f>IF(_5rongji_month_all!J8="","",_5rongji_month_all!J8)</f>
        <v/>
      </c>
      <c r="N10" s="75" t="str">
        <f>IF(_5rongji_month_all!K8="","",_5rongji_month_all!K8)</f>
        <v/>
      </c>
      <c r="O10" s="75" t="str">
        <f>IF(_5rongji_month_all!L8="","",_5rongji_month_all!L8)</f>
        <v/>
      </c>
      <c r="P10" s="83">
        <f>IF(LOOKUP($A10,质量日常跟踪表!$J$4:$J$744,质量日常跟踪表!W$4:W$744)="","",LOOKUP($A10,质量日常跟踪表!$J$4:$J$744,质量日常跟踪表!W$4:W$744))</f>
        <v>0</v>
      </c>
      <c r="Q10" s="124"/>
      <c r="R10" s="70" t="str">
        <f>IF(R9&lt;$A$2,R9+1,"")</f>
        <v/>
      </c>
      <c r="S10" s="71" t="str">
        <f>IF(_6rongji_month_all!C8="","",_6rongji_month_all!C8)</f>
        <v/>
      </c>
      <c r="T10" s="70" t="str">
        <f>IF(_6rongji_month_all!A8="","",_6rongji_month_all!A8)</f>
        <v/>
      </c>
      <c r="U10" s="73" t="str">
        <f>IF(_6rongji_month_all!M8="","",_6rongji_month_all!M8)</f>
        <v/>
      </c>
      <c r="V10" s="85" t="str">
        <f>IF(_6rongji_month_all!C8="","",_6rongji_month_all!C8)</f>
        <v/>
      </c>
      <c r="W10" s="123" t="str">
        <f>IF(_6rongji_month_all!B8="","",_6rongji_month_all!B8)</f>
        <v/>
      </c>
      <c r="X10" s="75" t="str">
        <f>IF(_6rongji_month_all!D8="","",_6rongji_month_all!D8)</f>
        <v/>
      </c>
      <c r="Y10" s="75" t="str">
        <f>IF(_6rongji_month_all!E8="","",_6rongji_month_all!E8)</f>
        <v/>
      </c>
      <c r="Z10" s="75" t="str">
        <f>IF(_6rongji_month_all!F8="","",_6rongji_month_all!F8)</f>
        <v/>
      </c>
      <c r="AA10" s="75" t="str">
        <f>IF(_6rongji_month_all!G8="","",_6rongji_month_all!G8)</f>
        <v/>
      </c>
      <c r="AB10" s="75" t="str">
        <f>IF(_6rongji_month_all!H8="","",_6rongji_month_all!H8)</f>
        <v/>
      </c>
      <c r="AC10" s="75" t="str">
        <f>IF(_6rongji_month_all!I8="","",_6rongji_month_all!I8)</f>
        <v/>
      </c>
      <c r="AD10" s="75" t="str">
        <f>IF(_6rongji_month_all!J8="","",_6rongji_month_all!J8)</f>
        <v/>
      </c>
      <c r="AE10" s="75" t="str">
        <f>IF(_6rongji_month_all!K8="","",_6rongji_month_all!K8)</f>
        <v/>
      </c>
      <c r="AF10" s="75" t="str">
        <f>IF(_6rongji_month_all!L8="","",_6rongji_month_all!L8)</f>
        <v/>
      </c>
      <c r="AG10" s="83">
        <f>IF(LOOKUP($A10,质量日常跟踪表!$J$4:$J$744,质量日常跟踪表!AN$4:AN$744)="","",LOOKUP($A10,质量日常跟踪表!$J$4:$J$744,质量日常跟踪表!AN$4:AN$744))</f>
        <v>0</v>
      </c>
    </row>
    <row r="11" spans="1:33">
      <c r="A11" s="70" t="str">
        <f>IF(A10&lt;$A$2,A10+1,"")</f>
        <v/>
      </c>
      <c r="B11" s="71" t="str">
        <f>IF(_5rongji_month_all!C9="","",_5rongji_month_all!C9)</f>
        <v/>
      </c>
      <c r="C11" s="70" t="str">
        <f>IF(_5rongji_month_all!A9="","",_5rongji_month_all!A9)</f>
        <v/>
      </c>
      <c r="D11" s="73" t="str">
        <f>IF(_5rongji_month_all!M9="","",_5rongji_month_all!M9)</f>
        <v/>
      </c>
      <c r="E11" s="122" t="str">
        <f>IF(_5rongji_month_all!C9="","",_5rongji_month_all!C9)</f>
        <v/>
      </c>
      <c r="F11" s="123" t="str">
        <f>IF(_5rongji_month_all!B9="","",_5rongji_month_all!B9)</f>
        <v/>
      </c>
      <c r="G11" s="75" t="str">
        <f>IF(_5rongji_month_all!D9="","",_5rongji_month_all!D9)</f>
        <v/>
      </c>
      <c r="H11" s="75" t="str">
        <f>IF(_5rongji_month_all!E9="","",_5rongji_month_all!E9)</f>
        <v/>
      </c>
      <c r="I11" s="75" t="str">
        <f>IF(_5rongji_month_all!F9="","",_5rongji_month_all!F9)</f>
        <v/>
      </c>
      <c r="J11" s="75" t="str">
        <f>IF(_5rongji_month_all!G9="","",_5rongji_month_all!G9)</f>
        <v/>
      </c>
      <c r="K11" s="75" t="str">
        <f>IF(_5rongji_month_all!H9="","",_5rongji_month_all!H9)</f>
        <v/>
      </c>
      <c r="L11" s="75" t="str">
        <f>IF(_5rongji_month_all!I9="","",_5rongji_month_all!I9)</f>
        <v/>
      </c>
      <c r="M11" s="75" t="str">
        <f>IF(_5rongji_month_all!J9="","",_5rongji_month_all!J9)</f>
        <v/>
      </c>
      <c r="N11" s="75" t="str">
        <f>IF(_5rongji_month_all!K9="","",_5rongji_month_all!K9)</f>
        <v/>
      </c>
      <c r="O11" s="75" t="str">
        <f>IF(_5rongji_month_all!L9="","",_5rongji_month_all!L9)</f>
        <v/>
      </c>
      <c r="P11" s="83">
        <f>IF(LOOKUP($A11,质量日常跟踪表!$J$4:$J$744,质量日常跟踪表!W$4:W$744)="","",LOOKUP($A11,质量日常跟踪表!$J$4:$J$744,质量日常跟踪表!W$4:W$744))</f>
        <v>0</v>
      </c>
      <c r="Q11" s="124"/>
      <c r="R11" s="70" t="str">
        <f>IF(R10&lt;$A$2,R10+1,"")</f>
        <v/>
      </c>
      <c r="S11" s="71" t="str">
        <f>IF(_6rongji_month_all!C9="","",_6rongji_month_all!C9)</f>
        <v/>
      </c>
      <c r="T11" s="70" t="str">
        <f>IF(_6rongji_month_all!A9="","",_6rongji_month_all!A9)</f>
        <v/>
      </c>
      <c r="U11" s="73" t="str">
        <f>IF(_6rongji_month_all!M9="","",_6rongji_month_all!M9)</f>
        <v/>
      </c>
      <c r="V11" s="85" t="str">
        <f>IF(_6rongji_month_all!C9="","",_6rongji_month_all!C9)</f>
        <v/>
      </c>
      <c r="W11" s="123" t="str">
        <f>IF(_6rongji_month_all!B9="","",_6rongji_month_all!B9)</f>
        <v/>
      </c>
      <c r="X11" s="75" t="str">
        <f>IF(_6rongji_month_all!D9="","",_6rongji_month_all!D9)</f>
        <v/>
      </c>
      <c r="Y11" s="75" t="str">
        <f>IF(_6rongji_month_all!E9="","",_6rongji_month_all!E9)</f>
        <v/>
      </c>
      <c r="Z11" s="75" t="str">
        <f>IF(_6rongji_month_all!F9="","",_6rongji_month_all!F9)</f>
        <v/>
      </c>
      <c r="AA11" s="75" t="str">
        <f>IF(_6rongji_month_all!G9="","",_6rongji_month_all!G9)</f>
        <v/>
      </c>
      <c r="AB11" s="75" t="str">
        <f>IF(_6rongji_month_all!H9="","",_6rongji_month_all!H9)</f>
        <v/>
      </c>
      <c r="AC11" s="75" t="str">
        <f>IF(_6rongji_month_all!I9="","",_6rongji_month_all!I9)</f>
        <v/>
      </c>
      <c r="AD11" s="75" t="str">
        <f>IF(_6rongji_month_all!J9="","",_6rongji_month_all!J9)</f>
        <v/>
      </c>
      <c r="AE11" s="75" t="str">
        <f>IF(_6rongji_month_all!K9="","",_6rongji_month_all!K9)</f>
        <v/>
      </c>
      <c r="AF11" s="75" t="str">
        <f>IF(_6rongji_month_all!L9="","",_6rongji_month_all!L9)</f>
        <v/>
      </c>
      <c r="AG11" s="83">
        <f>IF(LOOKUP($A11,质量日常跟踪表!$J$4:$J$744,质量日常跟踪表!AN$4:AN$744)="","",LOOKUP($A11,质量日常跟踪表!$J$4:$J$744,质量日常跟踪表!AN$4:AN$744))</f>
        <v>0</v>
      </c>
    </row>
    <row r="12" spans="1:33">
      <c r="A12" s="70" t="str">
        <f>IF(A11&lt;$A$2,A11+1,"")</f>
        <v/>
      </c>
      <c r="B12" s="71" t="str">
        <f>IF(_5rongji_month_all!C10="","",_5rongji_month_all!C10)</f>
        <v/>
      </c>
      <c r="C12" s="70" t="str">
        <f>IF(_5rongji_month_all!A10="","",_5rongji_month_all!A10)</f>
        <v/>
      </c>
      <c r="D12" s="73" t="str">
        <f>IF(_5rongji_month_all!M10="","",_5rongji_month_all!M10)</f>
        <v/>
      </c>
      <c r="E12" s="122" t="str">
        <f>IF(_5rongji_month_all!C10="","",_5rongji_month_all!C10)</f>
        <v/>
      </c>
      <c r="F12" s="123" t="str">
        <f>IF(_5rongji_month_all!B10="","",_5rongji_month_all!B10)</f>
        <v/>
      </c>
      <c r="G12" s="75" t="str">
        <f>IF(_5rongji_month_all!D10="","",_5rongji_month_all!D10)</f>
        <v/>
      </c>
      <c r="H12" s="75" t="str">
        <f>IF(_5rongji_month_all!E10="","",_5rongji_month_all!E10)</f>
        <v/>
      </c>
      <c r="I12" s="75" t="str">
        <f>IF(_5rongji_month_all!F10="","",_5rongji_month_all!F10)</f>
        <v/>
      </c>
      <c r="J12" s="75" t="str">
        <f>IF(_5rongji_month_all!G10="","",_5rongji_month_all!G10)</f>
        <v/>
      </c>
      <c r="K12" s="75" t="str">
        <f>IF(_5rongji_month_all!H10="","",_5rongji_month_all!H10)</f>
        <v/>
      </c>
      <c r="L12" s="75" t="str">
        <f>IF(_5rongji_month_all!I10="","",_5rongji_month_all!I10)</f>
        <v/>
      </c>
      <c r="M12" s="75" t="str">
        <f>IF(_5rongji_month_all!J10="","",_5rongji_month_all!J10)</f>
        <v/>
      </c>
      <c r="N12" s="75" t="str">
        <f>IF(_5rongji_month_all!K10="","",_5rongji_month_all!K10)</f>
        <v/>
      </c>
      <c r="O12" s="75" t="str">
        <f>IF(_5rongji_month_all!L10="","",_5rongji_month_all!L10)</f>
        <v/>
      </c>
      <c r="P12" s="83">
        <f>IF(LOOKUP($A12,质量日常跟踪表!$J$4:$J$744,质量日常跟踪表!W$4:W$744)="","",LOOKUP($A12,质量日常跟踪表!$J$4:$J$744,质量日常跟踪表!W$4:W$744))</f>
        <v>0</v>
      </c>
      <c r="Q12" s="124"/>
      <c r="R12" s="70" t="str">
        <f>IF(R11&lt;$A$2,R11+1,"")</f>
        <v/>
      </c>
      <c r="S12" s="71" t="str">
        <f>IF(_6rongji_month_all!C10="","",_6rongji_month_all!C10)</f>
        <v/>
      </c>
      <c r="T12" s="70" t="str">
        <f>IF(_6rongji_month_all!A10="","",_6rongji_month_all!A10)</f>
        <v/>
      </c>
      <c r="U12" s="73" t="str">
        <f>IF(_6rongji_month_all!M10="","",_6rongji_month_all!M10)</f>
        <v/>
      </c>
      <c r="V12" s="85" t="str">
        <f>IF(_6rongji_month_all!C10="","",_6rongji_month_all!C10)</f>
        <v/>
      </c>
      <c r="W12" s="123" t="str">
        <f>IF(_6rongji_month_all!B10="","",_6rongji_month_all!B10)</f>
        <v/>
      </c>
      <c r="X12" s="75" t="str">
        <f>IF(_6rongji_month_all!D10="","",_6rongji_month_all!D10)</f>
        <v/>
      </c>
      <c r="Y12" s="75" t="str">
        <f>IF(_6rongji_month_all!E10="","",_6rongji_month_all!E10)</f>
        <v/>
      </c>
      <c r="Z12" s="75" t="str">
        <f>IF(_6rongji_month_all!F10="","",_6rongji_month_all!F10)</f>
        <v/>
      </c>
      <c r="AA12" s="75" t="str">
        <f>IF(_6rongji_month_all!G10="","",_6rongji_month_all!G10)</f>
        <v/>
      </c>
      <c r="AB12" s="75" t="str">
        <f>IF(_6rongji_month_all!H10="","",_6rongji_month_all!H10)</f>
        <v/>
      </c>
      <c r="AC12" s="75" t="str">
        <f>IF(_6rongji_month_all!I10="","",_6rongji_month_all!I10)</f>
        <v/>
      </c>
      <c r="AD12" s="75" t="str">
        <f>IF(_6rongji_month_all!J10="","",_6rongji_month_all!J10)</f>
        <v/>
      </c>
      <c r="AE12" s="75" t="str">
        <f>IF(_6rongji_month_all!K10="","",_6rongji_month_all!K10)</f>
        <v/>
      </c>
      <c r="AF12" s="75" t="str">
        <f>IF(_6rongji_month_all!L10="","",_6rongji_month_all!L10)</f>
        <v/>
      </c>
      <c r="AG12" s="83">
        <f>IF(LOOKUP($A12,质量日常跟踪表!$J$4:$J$744,质量日常跟踪表!AN$4:AN$744)="","",LOOKUP($A12,质量日常跟踪表!$J$4:$J$744,质量日常跟踪表!AN$4:AN$744))</f>
        <v>0</v>
      </c>
    </row>
    <row r="13" spans="1:33">
      <c r="A13" s="70" t="str">
        <f>IF(A12&lt;$A$2,A12+1,"")</f>
        <v/>
      </c>
      <c r="B13" s="71" t="str">
        <f>IF(_5rongji_month_all!C11="","",_5rongji_month_all!C11)</f>
        <v/>
      </c>
      <c r="C13" s="70" t="str">
        <f>IF(_5rongji_month_all!A11="","",_5rongji_month_all!A11)</f>
        <v/>
      </c>
      <c r="D13" s="73" t="str">
        <f>IF(_5rongji_month_all!M11="","",_5rongji_month_all!M11)</f>
        <v/>
      </c>
      <c r="E13" s="122" t="str">
        <f>IF(_5rongji_month_all!C11="","",_5rongji_month_all!C11)</f>
        <v/>
      </c>
      <c r="F13" s="123" t="str">
        <f>IF(_5rongji_month_all!B11="","",_5rongji_month_all!B11)</f>
        <v/>
      </c>
      <c r="G13" s="75" t="str">
        <f>IF(_5rongji_month_all!D11="","",_5rongji_month_all!D11)</f>
        <v/>
      </c>
      <c r="H13" s="75" t="str">
        <f>IF(_5rongji_month_all!E11="","",_5rongji_month_all!E11)</f>
        <v/>
      </c>
      <c r="I13" s="75" t="str">
        <f>IF(_5rongji_month_all!F11="","",_5rongji_month_all!F11)</f>
        <v/>
      </c>
      <c r="J13" s="75" t="str">
        <f>IF(_5rongji_month_all!G11="","",_5rongji_month_all!G11)</f>
        <v/>
      </c>
      <c r="K13" s="75" t="str">
        <f>IF(_5rongji_month_all!H11="","",_5rongji_month_all!H11)</f>
        <v/>
      </c>
      <c r="L13" s="75" t="str">
        <f>IF(_5rongji_month_all!I11="","",_5rongji_month_all!I11)</f>
        <v/>
      </c>
      <c r="M13" s="75" t="str">
        <f>IF(_5rongji_month_all!J11="","",_5rongji_month_all!J11)</f>
        <v/>
      </c>
      <c r="N13" s="75" t="str">
        <f>IF(_5rongji_month_all!K11="","",_5rongji_month_all!K11)</f>
        <v/>
      </c>
      <c r="O13" s="75" t="str">
        <f>IF(_5rongji_month_all!L11="","",_5rongji_month_all!L11)</f>
        <v/>
      </c>
      <c r="P13" s="83">
        <f>IF(LOOKUP($A13,质量日常跟踪表!$J$4:$J$744,质量日常跟踪表!W$4:W$744)="","",LOOKUP($A13,质量日常跟踪表!$J$4:$J$744,质量日常跟踪表!W$4:W$744))</f>
        <v>0</v>
      </c>
      <c r="Q13" s="124"/>
      <c r="R13" s="70" t="str">
        <f>IF(R12&lt;$A$2,R12+1,"")</f>
        <v/>
      </c>
      <c r="S13" s="71" t="str">
        <f>IF(_6rongji_month_all!C11="","",_6rongji_month_all!C11)</f>
        <v/>
      </c>
      <c r="T13" s="70" t="str">
        <f>IF(_6rongji_month_all!A11="","",_6rongji_month_all!A11)</f>
        <v/>
      </c>
      <c r="U13" s="73" t="str">
        <f>IF(_6rongji_month_all!M11="","",_6rongji_month_all!M11)</f>
        <v/>
      </c>
      <c r="V13" s="85" t="str">
        <f>IF(_6rongji_month_all!C11="","",_6rongji_month_all!C11)</f>
        <v/>
      </c>
      <c r="W13" s="123" t="str">
        <f>IF(_6rongji_month_all!B11="","",_6rongji_month_all!B11)</f>
        <v/>
      </c>
      <c r="X13" s="75" t="str">
        <f>IF(_6rongji_month_all!D11="","",_6rongji_month_all!D11)</f>
        <v/>
      </c>
      <c r="Y13" s="75" t="str">
        <f>IF(_6rongji_month_all!E11="","",_6rongji_month_all!E11)</f>
        <v/>
      </c>
      <c r="Z13" s="75" t="str">
        <f>IF(_6rongji_month_all!F11="","",_6rongji_month_all!F11)</f>
        <v/>
      </c>
      <c r="AA13" s="75" t="str">
        <f>IF(_6rongji_month_all!G11="","",_6rongji_month_all!G11)</f>
        <v/>
      </c>
      <c r="AB13" s="75" t="str">
        <f>IF(_6rongji_month_all!H11="","",_6rongji_month_all!H11)</f>
        <v/>
      </c>
      <c r="AC13" s="75" t="str">
        <f>IF(_6rongji_month_all!I11="","",_6rongji_month_all!I11)</f>
        <v/>
      </c>
      <c r="AD13" s="75" t="str">
        <f>IF(_6rongji_month_all!J11="","",_6rongji_month_all!J11)</f>
        <v/>
      </c>
      <c r="AE13" s="75" t="str">
        <f>IF(_6rongji_month_all!K11="","",_6rongji_month_all!K11)</f>
        <v/>
      </c>
      <c r="AF13" s="75" t="str">
        <f>IF(_6rongji_month_all!L11="","",_6rongji_month_all!L11)</f>
        <v/>
      </c>
      <c r="AG13" s="83">
        <f>IF(LOOKUP($A13,质量日常跟踪表!$J$4:$J$744,质量日常跟踪表!AN$4:AN$744)="","",LOOKUP($A13,质量日常跟踪表!$J$4:$J$744,质量日常跟踪表!AN$4:AN$744))</f>
        <v>0</v>
      </c>
    </row>
    <row r="14" spans="1:33">
      <c r="A14" s="70" t="str">
        <f>IF(A13&lt;$A$2,A13+1,"")</f>
        <v/>
      </c>
      <c r="B14" s="71" t="str">
        <f>IF(_5rongji_month_all!C12="","",_5rongji_month_all!C12)</f>
        <v/>
      </c>
      <c r="C14" s="70" t="str">
        <f>IF(_5rongji_month_all!A12="","",_5rongji_month_all!A12)</f>
        <v/>
      </c>
      <c r="D14" s="73" t="str">
        <f>IF(_5rongji_month_all!M12="","",_5rongji_month_all!M12)</f>
        <v/>
      </c>
      <c r="E14" s="122" t="str">
        <f>IF(_5rongji_month_all!C12="","",_5rongji_month_all!C12)</f>
        <v/>
      </c>
      <c r="F14" s="123" t="str">
        <f>IF(_5rongji_month_all!B12="","",_5rongji_month_all!B12)</f>
        <v/>
      </c>
      <c r="G14" s="75" t="str">
        <f>IF(_5rongji_month_all!D12="","",_5rongji_month_all!D12)</f>
        <v/>
      </c>
      <c r="H14" s="75" t="str">
        <f>IF(_5rongji_month_all!E12="","",_5rongji_month_all!E12)</f>
        <v/>
      </c>
      <c r="I14" s="75" t="str">
        <f>IF(_5rongji_month_all!F12="","",_5rongji_month_all!F12)</f>
        <v/>
      </c>
      <c r="J14" s="75" t="str">
        <f>IF(_5rongji_month_all!G12="","",_5rongji_month_all!G12)</f>
        <v/>
      </c>
      <c r="K14" s="75" t="str">
        <f>IF(_5rongji_month_all!H12="","",_5rongji_month_all!H12)</f>
        <v/>
      </c>
      <c r="L14" s="75" t="str">
        <f>IF(_5rongji_month_all!I12="","",_5rongji_month_all!I12)</f>
        <v/>
      </c>
      <c r="M14" s="75" t="str">
        <f>IF(_5rongji_month_all!J12="","",_5rongji_month_all!J12)</f>
        <v/>
      </c>
      <c r="N14" s="75" t="str">
        <f>IF(_5rongji_month_all!K12="","",_5rongji_month_all!K12)</f>
        <v/>
      </c>
      <c r="O14" s="75" t="str">
        <f>IF(_5rongji_month_all!L12="","",_5rongji_month_all!L12)</f>
        <v/>
      </c>
      <c r="P14" s="83">
        <f>IF(LOOKUP($A14,质量日常跟踪表!$J$4:$J$744,质量日常跟踪表!W$4:W$744)="","",LOOKUP($A14,质量日常跟踪表!$J$4:$J$744,质量日常跟踪表!W$4:W$744))</f>
        <v>0</v>
      </c>
      <c r="Q14" s="124"/>
      <c r="R14" s="70" t="str">
        <f>IF(R13&lt;$A$2,R13+1,"")</f>
        <v/>
      </c>
      <c r="S14" s="71" t="str">
        <f>IF(_6rongji_month_all!C12="","",_6rongji_month_all!C12)</f>
        <v/>
      </c>
      <c r="T14" s="70" t="str">
        <f>IF(_6rongji_month_all!A12="","",_6rongji_month_all!A12)</f>
        <v/>
      </c>
      <c r="U14" s="73" t="str">
        <f>IF(_6rongji_month_all!M12="","",_6rongji_month_all!M12)</f>
        <v/>
      </c>
      <c r="V14" s="85" t="str">
        <f>IF(_6rongji_month_all!C12="","",_6rongji_month_all!C12)</f>
        <v/>
      </c>
      <c r="W14" s="123" t="str">
        <f>IF(_6rongji_month_all!B12="","",_6rongji_month_all!B12)</f>
        <v/>
      </c>
      <c r="X14" s="75" t="str">
        <f>IF(_6rongji_month_all!D12="","",_6rongji_month_all!D12)</f>
        <v/>
      </c>
      <c r="Y14" s="75" t="str">
        <f>IF(_6rongji_month_all!E12="","",_6rongji_month_all!E12)</f>
        <v/>
      </c>
      <c r="Z14" s="75" t="str">
        <f>IF(_6rongji_month_all!F12="","",_6rongji_month_all!F12)</f>
        <v/>
      </c>
      <c r="AA14" s="75" t="str">
        <f>IF(_6rongji_month_all!G12="","",_6rongji_month_all!G12)</f>
        <v/>
      </c>
      <c r="AB14" s="75" t="str">
        <f>IF(_6rongji_month_all!H12="","",_6rongji_month_all!H12)</f>
        <v/>
      </c>
      <c r="AC14" s="75" t="str">
        <f>IF(_6rongji_month_all!I12="","",_6rongji_month_all!I12)</f>
        <v/>
      </c>
      <c r="AD14" s="75" t="str">
        <f>IF(_6rongji_month_all!J12="","",_6rongji_month_all!J12)</f>
        <v/>
      </c>
      <c r="AE14" s="75" t="str">
        <f>IF(_6rongji_month_all!K12="","",_6rongji_month_all!K12)</f>
        <v/>
      </c>
      <c r="AF14" s="75" t="str">
        <f>IF(_6rongji_month_all!L12="","",_6rongji_month_all!L12)</f>
        <v/>
      </c>
      <c r="AG14" s="83">
        <f>IF(LOOKUP($A14,质量日常跟踪表!$J$4:$J$744,质量日常跟踪表!AN$4:AN$744)="","",LOOKUP($A14,质量日常跟踪表!$J$4:$J$744,质量日常跟踪表!AN$4:AN$744))</f>
        <v>0</v>
      </c>
    </row>
    <row r="15" spans="1:33">
      <c r="A15" s="70" t="str">
        <f>IF(A14&lt;$A$2,A14+1,"")</f>
        <v/>
      </c>
      <c r="B15" s="71" t="str">
        <f>IF(_5rongji_month_all!C13="","",_5rongji_month_all!C13)</f>
        <v/>
      </c>
      <c r="C15" s="70" t="str">
        <f>IF(_5rongji_month_all!A13="","",_5rongji_month_all!A13)</f>
        <v/>
      </c>
      <c r="D15" s="73" t="str">
        <f>IF(_5rongji_month_all!M13="","",_5rongji_month_all!M13)</f>
        <v/>
      </c>
      <c r="E15" s="122" t="str">
        <f>IF(_5rongji_month_all!C13="","",_5rongji_month_all!C13)</f>
        <v/>
      </c>
      <c r="F15" s="123" t="str">
        <f>IF(_5rongji_month_all!B13="","",_5rongji_month_all!B13)</f>
        <v/>
      </c>
      <c r="G15" s="75" t="str">
        <f>IF(_5rongji_month_all!D13="","",_5rongji_month_all!D13)</f>
        <v/>
      </c>
      <c r="H15" s="75" t="str">
        <f>IF(_5rongji_month_all!E13="","",_5rongji_month_all!E13)</f>
        <v/>
      </c>
      <c r="I15" s="75" t="str">
        <f>IF(_5rongji_month_all!F13="","",_5rongji_month_all!F13)</f>
        <v/>
      </c>
      <c r="J15" s="75" t="str">
        <f>IF(_5rongji_month_all!G13="","",_5rongji_month_all!G13)</f>
        <v/>
      </c>
      <c r="K15" s="75" t="str">
        <f>IF(_5rongji_month_all!H13="","",_5rongji_month_all!H13)</f>
        <v/>
      </c>
      <c r="L15" s="75" t="str">
        <f>IF(_5rongji_month_all!I13="","",_5rongji_month_all!I13)</f>
        <v/>
      </c>
      <c r="M15" s="75" t="str">
        <f>IF(_5rongji_month_all!J13="","",_5rongji_month_all!J13)</f>
        <v/>
      </c>
      <c r="N15" s="75" t="str">
        <f>IF(_5rongji_month_all!K13="","",_5rongji_month_all!K13)</f>
        <v/>
      </c>
      <c r="O15" s="75" t="str">
        <f>IF(_5rongji_month_all!L13="","",_5rongji_month_all!L13)</f>
        <v/>
      </c>
      <c r="P15" s="83">
        <f>IF(LOOKUP($A15,质量日常跟踪表!$J$4:$J$744,质量日常跟踪表!W$4:W$744)="","",LOOKUP($A15,质量日常跟踪表!$J$4:$J$744,质量日常跟踪表!W$4:W$744))</f>
        <v>0</v>
      </c>
      <c r="Q15" s="124"/>
      <c r="R15" s="70" t="str">
        <f>IF(R14&lt;$A$2,R14+1,"")</f>
        <v/>
      </c>
      <c r="S15" s="71" t="str">
        <f>IF(_6rongji_month_all!C13="","",_6rongji_month_all!C13)</f>
        <v/>
      </c>
      <c r="T15" s="70" t="str">
        <f>IF(_6rongji_month_all!A13="","",_6rongji_month_all!A13)</f>
        <v/>
      </c>
      <c r="U15" s="73" t="str">
        <f>IF(_6rongji_month_all!M13="","",_6rongji_month_all!M13)</f>
        <v/>
      </c>
      <c r="V15" s="85" t="str">
        <f>IF(_6rongji_month_all!C13="","",_6rongji_month_all!C13)</f>
        <v/>
      </c>
      <c r="W15" s="123" t="str">
        <f>IF(_6rongji_month_all!B13="","",_6rongji_month_all!B13)</f>
        <v/>
      </c>
      <c r="X15" s="75" t="str">
        <f>IF(_6rongji_month_all!D13="","",_6rongji_month_all!D13)</f>
        <v/>
      </c>
      <c r="Y15" s="75" t="str">
        <f>IF(_6rongji_month_all!E13="","",_6rongji_month_all!E13)</f>
        <v/>
      </c>
      <c r="Z15" s="75" t="str">
        <f>IF(_6rongji_month_all!F13="","",_6rongji_month_all!F13)</f>
        <v/>
      </c>
      <c r="AA15" s="75" t="str">
        <f>IF(_6rongji_month_all!G13="","",_6rongji_month_all!G13)</f>
        <v/>
      </c>
      <c r="AB15" s="75" t="str">
        <f>IF(_6rongji_month_all!H13="","",_6rongji_month_all!H13)</f>
        <v/>
      </c>
      <c r="AC15" s="75" t="str">
        <f>IF(_6rongji_month_all!I13="","",_6rongji_month_all!I13)</f>
        <v/>
      </c>
      <c r="AD15" s="75" t="str">
        <f>IF(_6rongji_month_all!J13="","",_6rongji_month_all!J13)</f>
        <v/>
      </c>
      <c r="AE15" s="75" t="str">
        <f>IF(_6rongji_month_all!K13="","",_6rongji_month_all!K13)</f>
        <v/>
      </c>
      <c r="AF15" s="75" t="str">
        <f>IF(_6rongji_month_all!L13="","",_6rongji_month_all!L13)</f>
        <v/>
      </c>
      <c r="AG15" s="83">
        <f>IF(LOOKUP($A15,质量日常跟踪表!$J$4:$J$744,质量日常跟踪表!AN$4:AN$744)="","",LOOKUP($A15,质量日常跟踪表!$J$4:$J$744,质量日常跟踪表!AN$4:AN$744))</f>
        <v>0</v>
      </c>
    </row>
    <row r="16" spans="1:33">
      <c r="A16" s="70" t="str">
        <f>IF(A15&lt;$A$2,A15+1,"")</f>
        <v/>
      </c>
      <c r="B16" s="71" t="str">
        <f>IF(_5rongji_month_all!C14="","",_5rongji_month_all!C14)</f>
        <v/>
      </c>
      <c r="C16" s="70" t="str">
        <f>IF(_5rongji_month_all!A14="","",_5rongji_month_all!A14)</f>
        <v/>
      </c>
      <c r="D16" s="73" t="str">
        <f>IF(_5rongji_month_all!M14="","",_5rongji_month_all!M14)</f>
        <v/>
      </c>
      <c r="E16" s="122" t="str">
        <f>IF(_5rongji_month_all!C14="","",_5rongji_month_all!C14)</f>
        <v/>
      </c>
      <c r="F16" s="123" t="str">
        <f>IF(_5rongji_month_all!B14="","",_5rongji_month_all!B14)</f>
        <v/>
      </c>
      <c r="G16" s="75" t="str">
        <f>IF(_5rongji_month_all!D14="","",_5rongji_month_all!D14)</f>
        <v/>
      </c>
      <c r="H16" s="75" t="str">
        <f>IF(_5rongji_month_all!E14="","",_5rongji_month_all!E14)</f>
        <v/>
      </c>
      <c r="I16" s="75" t="str">
        <f>IF(_5rongji_month_all!F14="","",_5rongji_month_all!F14)</f>
        <v/>
      </c>
      <c r="J16" s="75" t="str">
        <f>IF(_5rongji_month_all!G14="","",_5rongji_month_all!G14)</f>
        <v/>
      </c>
      <c r="K16" s="75" t="str">
        <f>IF(_5rongji_month_all!H14="","",_5rongji_month_all!H14)</f>
        <v/>
      </c>
      <c r="L16" s="75" t="str">
        <f>IF(_5rongji_month_all!I14="","",_5rongji_month_all!I14)</f>
        <v/>
      </c>
      <c r="M16" s="75" t="str">
        <f>IF(_5rongji_month_all!J14="","",_5rongji_month_all!J14)</f>
        <v/>
      </c>
      <c r="N16" s="75" t="str">
        <f>IF(_5rongji_month_all!K14="","",_5rongji_month_all!K14)</f>
        <v/>
      </c>
      <c r="O16" s="75" t="str">
        <f>IF(_5rongji_month_all!L14="","",_5rongji_month_all!L14)</f>
        <v/>
      </c>
      <c r="P16" s="83">
        <f>IF(LOOKUP($A16,质量日常跟踪表!$J$4:$J$744,质量日常跟踪表!W$4:W$744)="","",LOOKUP($A16,质量日常跟踪表!$J$4:$J$744,质量日常跟踪表!W$4:W$744))</f>
        <v>0</v>
      </c>
      <c r="Q16" s="124"/>
      <c r="R16" s="70" t="str">
        <f>IF(R15&lt;$A$2,R15+1,"")</f>
        <v/>
      </c>
      <c r="S16" s="71" t="str">
        <f>IF(_6rongji_month_all!C14="","",_6rongji_month_all!C14)</f>
        <v/>
      </c>
      <c r="T16" s="70" t="str">
        <f>IF(_6rongji_month_all!A14="","",_6rongji_month_all!A14)</f>
        <v/>
      </c>
      <c r="U16" s="73" t="str">
        <f>IF(_6rongji_month_all!M14="","",_6rongji_month_all!M14)</f>
        <v/>
      </c>
      <c r="V16" s="85" t="str">
        <f>IF(_6rongji_month_all!C14="","",_6rongji_month_all!C14)</f>
        <v/>
      </c>
      <c r="W16" s="123" t="str">
        <f>IF(_6rongji_month_all!B14="","",_6rongji_month_all!B14)</f>
        <v/>
      </c>
      <c r="X16" s="75" t="str">
        <f>IF(_6rongji_month_all!D14="","",_6rongji_month_all!D14)</f>
        <v/>
      </c>
      <c r="Y16" s="75" t="str">
        <f>IF(_6rongji_month_all!E14="","",_6rongji_month_all!E14)</f>
        <v/>
      </c>
      <c r="Z16" s="75" t="str">
        <f>IF(_6rongji_month_all!F14="","",_6rongji_month_all!F14)</f>
        <v/>
      </c>
      <c r="AA16" s="75" t="str">
        <f>IF(_6rongji_month_all!G14="","",_6rongji_month_all!G14)</f>
        <v/>
      </c>
      <c r="AB16" s="75" t="str">
        <f>IF(_6rongji_month_all!H14="","",_6rongji_month_all!H14)</f>
        <v/>
      </c>
      <c r="AC16" s="75" t="str">
        <f>IF(_6rongji_month_all!I14="","",_6rongji_month_all!I14)</f>
        <v/>
      </c>
      <c r="AD16" s="75" t="str">
        <f>IF(_6rongji_month_all!J14="","",_6rongji_month_all!J14)</f>
        <v/>
      </c>
      <c r="AE16" s="75" t="str">
        <f>IF(_6rongji_month_all!K14="","",_6rongji_month_all!K14)</f>
        <v/>
      </c>
      <c r="AF16" s="75" t="str">
        <f>IF(_6rongji_month_all!L14="","",_6rongji_month_all!L14)</f>
        <v/>
      </c>
      <c r="AG16" s="83">
        <f>IF(LOOKUP($A16,质量日常跟踪表!$J$4:$J$744,质量日常跟踪表!AN$4:AN$744)="","",LOOKUP($A16,质量日常跟踪表!$J$4:$J$744,质量日常跟踪表!AN$4:AN$744))</f>
        <v>0</v>
      </c>
    </row>
    <row r="17" spans="1:33">
      <c r="A17" s="70" t="str">
        <f>IF(A16&lt;$A$2,A16+1,"")</f>
        <v/>
      </c>
      <c r="B17" s="71" t="str">
        <f>IF(_5rongji_month_all!C15="","",_5rongji_month_all!C15)</f>
        <v/>
      </c>
      <c r="C17" s="70" t="str">
        <f>IF(_5rongji_month_all!A15="","",_5rongji_month_all!A15)</f>
        <v/>
      </c>
      <c r="D17" s="73" t="str">
        <f>IF(_5rongji_month_all!M15="","",_5rongji_month_all!M15)</f>
        <v/>
      </c>
      <c r="E17" s="122" t="str">
        <f>IF(_5rongji_month_all!C15="","",_5rongji_month_all!C15)</f>
        <v/>
      </c>
      <c r="F17" s="123" t="str">
        <f>IF(_5rongji_month_all!B15="","",_5rongji_month_all!B15)</f>
        <v/>
      </c>
      <c r="G17" s="75" t="str">
        <f>IF(_5rongji_month_all!D15="","",_5rongji_month_all!D15)</f>
        <v/>
      </c>
      <c r="H17" s="75" t="str">
        <f>IF(_5rongji_month_all!E15="","",_5rongji_month_all!E15)</f>
        <v/>
      </c>
      <c r="I17" s="75" t="str">
        <f>IF(_5rongji_month_all!F15="","",_5rongji_month_all!F15)</f>
        <v/>
      </c>
      <c r="J17" s="75" t="str">
        <f>IF(_5rongji_month_all!G15="","",_5rongji_month_all!G15)</f>
        <v/>
      </c>
      <c r="K17" s="75" t="str">
        <f>IF(_5rongji_month_all!H15="","",_5rongji_month_all!H15)</f>
        <v/>
      </c>
      <c r="L17" s="75" t="str">
        <f>IF(_5rongji_month_all!I15="","",_5rongji_month_all!I15)</f>
        <v/>
      </c>
      <c r="M17" s="75" t="str">
        <f>IF(_5rongji_month_all!J15="","",_5rongji_month_all!J15)</f>
        <v/>
      </c>
      <c r="N17" s="75" t="str">
        <f>IF(_5rongji_month_all!K15="","",_5rongji_month_all!K15)</f>
        <v/>
      </c>
      <c r="O17" s="75" t="str">
        <f>IF(_5rongji_month_all!L15="","",_5rongji_month_all!L15)</f>
        <v/>
      </c>
      <c r="P17" s="83">
        <f>IF(LOOKUP($A17,质量日常跟踪表!$J$4:$J$744,质量日常跟踪表!W$4:W$744)="","",LOOKUP($A17,质量日常跟踪表!$J$4:$J$744,质量日常跟踪表!W$4:W$744))</f>
        <v>0</v>
      </c>
      <c r="Q17" s="124"/>
      <c r="R17" s="70" t="str">
        <f>IF(R16&lt;$A$2,R16+1,"")</f>
        <v/>
      </c>
      <c r="S17" s="71" t="str">
        <f>IF(_6rongji_month_all!C15="","",_6rongji_month_all!C15)</f>
        <v/>
      </c>
      <c r="T17" s="70" t="str">
        <f>IF(_6rongji_month_all!A15="","",_6rongji_month_all!A15)</f>
        <v/>
      </c>
      <c r="U17" s="73" t="str">
        <f>IF(_6rongji_month_all!M15="","",_6rongji_month_all!M15)</f>
        <v/>
      </c>
      <c r="V17" s="85" t="str">
        <f>IF(_6rongji_month_all!C15="","",_6rongji_month_all!C15)</f>
        <v/>
      </c>
      <c r="W17" s="123" t="str">
        <f>IF(_6rongji_month_all!B15="","",_6rongji_month_all!B15)</f>
        <v/>
      </c>
      <c r="X17" s="75" t="str">
        <f>IF(_6rongji_month_all!D15="","",_6rongji_month_all!D15)</f>
        <v/>
      </c>
      <c r="Y17" s="75" t="str">
        <f>IF(_6rongji_month_all!E15="","",_6rongji_month_all!E15)</f>
        <v/>
      </c>
      <c r="Z17" s="75" t="str">
        <f>IF(_6rongji_month_all!F15="","",_6rongji_month_all!F15)</f>
        <v/>
      </c>
      <c r="AA17" s="75" t="str">
        <f>IF(_6rongji_month_all!G15="","",_6rongji_month_all!G15)</f>
        <v/>
      </c>
      <c r="AB17" s="75" t="str">
        <f>IF(_6rongji_month_all!H15="","",_6rongji_month_all!H15)</f>
        <v/>
      </c>
      <c r="AC17" s="75" t="str">
        <f>IF(_6rongji_month_all!I15="","",_6rongji_month_all!I15)</f>
        <v/>
      </c>
      <c r="AD17" s="75" t="str">
        <f>IF(_6rongji_month_all!J15="","",_6rongji_month_all!J15)</f>
        <v/>
      </c>
      <c r="AE17" s="75" t="str">
        <f>IF(_6rongji_month_all!K15="","",_6rongji_month_all!K15)</f>
        <v/>
      </c>
      <c r="AF17" s="75" t="str">
        <f>IF(_6rongji_month_all!L15="","",_6rongji_month_all!L15)</f>
        <v/>
      </c>
      <c r="AG17" s="83">
        <f>IF(LOOKUP($A17,质量日常跟踪表!$J$4:$J$744,质量日常跟踪表!AN$4:AN$744)="","",LOOKUP($A17,质量日常跟踪表!$J$4:$J$744,质量日常跟踪表!AN$4:AN$744))</f>
        <v>0</v>
      </c>
    </row>
    <row r="18" spans="1:33">
      <c r="A18" s="70" t="str">
        <f>IF(A17&lt;$A$2,A17+1,"")</f>
        <v/>
      </c>
      <c r="B18" s="71" t="str">
        <f>IF(_5rongji_month_all!C16="","",_5rongji_month_all!C16)</f>
        <v/>
      </c>
      <c r="C18" s="70" t="str">
        <f>IF(_5rongji_month_all!A16="","",_5rongji_month_all!A16)</f>
        <v/>
      </c>
      <c r="D18" s="73" t="str">
        <f>IF(_5rongji_month_all!M16="","",_5rongji_month_all!M16)</f>
        <v/>
      </c>
      <c r="E18" s="122" t="str">
        <f>IF(_5rongji_month_all!C16="","",_5rongji_month_all!C16)</f>
        <v/>
      </c>
      <c r="F18" s="123" t="str">
        <f>IF(_5rongji_month_all!B16="","",_5rongji_month_all!B16)</f>
        <v/>
      </c>
      <c r="G18" s="75" t="str">
        <f>IF(_5rongji_month_all!D16="","",_5rongji_month_all!D16)</f>
        <v/>
      </c>
      <c r="H18" s="75" t="str">
        <f>IF(_5rongji_month_all!E16="","",_5rongji_month_all!E16)</f>
        <v/>
      </c>
      <c r="I18" s="75" t="str">
        <f>IF(_5rongji_month_all!F16="","",_5rongji_month_all!F16)</f>
        <v/>
      </c>
      <c r="J18" s="75" t="str">
        <f>IF(_5rongji_month_all!G16="","",_5rongji_month_all!G16)</f>
        <v/>
      </c>
      <c r="K18" s="75" t="str">
        <f>IF(_5rongji_month_all!H16="","",_5rongji_month_all!H16)</f>
        <v/>
      </c>
      <c r="L18" s="75" t="str">
        <f>IF(_5rongji_month_all!I16="","",_5rongji_month_all!I16)</f>
        <v/>
      </c>
      <c r="M18" s="75" t="str">
        <f>IF(_5rongji_month_all!J16="","",_5rongji_month_all!J16)</f>
        <v/>
      </c>
      <c r="N18" s="75" t="str">
        <f>IF(_5rongji_month_all!K16="","",_5rongji_month_all!K16)</f>
        <v/>
      </c>
      <c r="O18" s="75" t="str">
        <f>IF(_5rongji_month_all!L16="","",_5rongji_month_all!L16)</f>
        <v/>
      </c>
      <c r="P18" s="83">
        <f>IF(LOOKUP($A18,质量日常跟踪表!$J$4:$J$744,质量日常跟踪表!W$4:W$744)="","",LOOKUP($A18,质量日常跟踪表!$J$4:$J$744,质量日常跟踪表!W$4:W$744))</f>
        <v>0</v>
      </c>
      <c r="Q18" s="124"/>
      <c r="R18" s="70" t="str">
        <f>IF(R17&lt;$A$2,R17+1,"")</f>
        <v/>
      </c>
      <c r="S18" s="71" t="str">
        <f>IF(_6rongji_month_all!C16="","",_6rongji_month_all!C16)</f>
        <v/>
      </c>
      <c r="T18" s="70" t="str">
        <f>IF(_6rongji_month_all!A16="","",_6rongji_month_all!A16)</f>
        <v/>
      </c>
      <c r="U18" s="73" t="str">
        <f>IF(_6rongji_month_all!M16="","",_6rongji_month_all!M16)</f>
        <v/>
      </c>
      <c r="V18" s="85" t="str">
        <f>IF(_6rongji_month_all!C16="","",_6rongji_month_all!C16)</f>
        <v/>
      </c>
      <c r="W18" s="123" t="str">
        <f>IF(_6rongji_month_all!B16="","",_6rongji_month_all!B16)</f>
        <v/>
      </c>
      <c r="X18" s="75" t="str">
        <f>IF(_6rongji_month_all!D16="","",_6rongji_month_all!D16)</f>
        <v/>
      </c>
      <c r="Y18" s="75" t="str">
        <f>IF(_6rongji_month_all!E16="","",_6rongji_month_all!E16)</f>
        <v/>
      </c>
      <c r="Z18" s="75" t="str">
        <f>IF(_6rongji_month_all!F16="","",_6rongji_month_all!F16)</f>
        <v/>
      </c>
      <c r="AA18" s="75" t="str">
        <f>IF(_6rongji_month_all!G16="","",_6rongji_month_all!G16)</f>
        <v/>
      </c>
      <c r="AB18" s="75" t="str">
        <f>IF(_6rongji_month_all!H16="","",_6rongji_month_all!H16)</f>
        <v/>
      </c>
      <c r="AC18" s="75" t="str">
        <f>IF(_6rongji_month_all!I16="","",_6rongji_month_all!I16)</f>
        <v/>
      </c>
      <c r="AD18" s="75" t="str">
        <f>IF(_6rongji_month_all!J16="","",_6rongji_month_all!J16)</f>
        <v/>
      </c>
      <c r="AE18" s="75" t="str">
        <f>IF(_6rongji_month_all!K16="","",_6rongji_month_all!K16)</f>
        <v/>
      </c>
      <c r="AF18" s="75" t="str">
        <f>IF(_6rongji_month_all!L16="","",_6rongji_month_all!L16)</f>
        <v/>
      </c>
      <c r="AG18" s="83">
        <f>IF(LOOKUP($A18,质量日常跟踪表!$J$4:$J$744,质量日常跟踪表!AN$4:AN$744)="","",LOOKUP($A18,质量日常跟踪表!$J$4:$J$744,质量日常跟踪表!AN$4:AN$744))</f>
        <v>0</v>
      </c>
    </row>
    <row r="19" spans="1:33">
      <c r="A19" s="70" t="str">
        <f>IF(A18&lt;$A$2,A18+1,"")</f>
        <v/>
      </c>
      <c r="B19" s="71" t="str">
        <f>IF(_5rongji_month_all!C17="","",_5rongji_month_all!C17)</f>
        <v/>
      </c>
      <c r="C19" s="70" t="str">
        <f>IF(_5rongji_month_all!A17="","",_5rongji_month_all!A17)</f>
        <v/>
      </c>
      <c r="D19" s="73" t="str">
        <f>IF(_5rongji_month_all!M17="","",_5rongji_month_all!M17)</f>
        <v/>
      </c>
      <c r="E19" s="122" t="str">
        <f>IF(_5rongji_month_all!C17="","",_5rongji_month_all!C17)</f>
        <v/>
      </c>
      <c r="F19" s="123" t="str">
        <f>IF(_5rongji_month_all!B17="","",_5rongji_month_all!B17)</f>
        <v/>
      </c>
      <c r="G19" s="75" t="str">
        <f>IF(_5rongji_month_all!D17="","",_5rongji_month_all!D17)</f>
        <v/>
      </c>
      <c r="H19" s="75" t="str">
        <f>IF(_5rongji_month_all!E17="","",_5rongji_month_all!E17)</f>
        <v/>
      </c>
      <c r="I19" s="75" t="str">
        <f>IF(_5rongji_month_all!F17="","",_5rongji_month_all!F17)</f>
        <v/>
      </c>
      <c r="J19" s="75" t="str">
        <f>IF(_5rongji_month_all!G17="","",_5rongji_month_all!G17)</f>
        <v/>
      </c>
      <c r="K19" s="75" t="str">
        <f>IF(_5rongji_month_all!H17="","",_5rongji_month_all!H17)</f>
        <v/>
      </c>
      <c r="L19" s="75" t="str">
        <f>IF(_5rongji_month_all!I17="","",_5rongji_month_all!I17)</f>
        <v/>
      </c>
      <c r="M19" s="75" t="str">
        <f>IF(_5rongji_month_all!J17="","",_5rongji_month_all!J17)</f>
        <v/>
      </c>
      <c r="N19" s="75" t="str">
        <f>IF(_5rongji_month_all!K17="","",_5rongji_month_all!K17)</f>
        <v/>
      </c>
      <c r="O19" s="75" t="str">
        <f>IF(_5rongji_month_all!L17="","",_5rongji_month_all!L17)</f>
        <v/>
      </c>
      <c r="P19" s="83">
        <f>IF(LOOKUP($A19,质量日常跟踪表!$J$4:$J$744,质量日常跟踪表!W$4:W$744)="","",LOOKUP($A19,质量日常跟踪表!$J$4:$J$744,质量日常跟踪表!W$4:W$744))</f>
        <v>0</v>
      </c>
      <c r="Q19" s="124"/>
      <c r="R19" s="70" t="str">
        <f>IF(R18&lt;$A$2,R18+1,"")</f>
        <v/>
      </c>
      <c r="S19" s="71" t="str">
        <f>IF(_6rongji_month_all!C17="","",_6rongji_month_all!C17)</f>
        <v/>
      </c>
      <c r="T19" s="70" t="str">
        <f>IF(_6rongji_month_all!A17="","",_6rongji_month_all!A17)</f>
        <v/>
      </c>
      <c r="U19" s="73" t="str">
        <f>IF(_6rongji_month_all!M17="","",_6rongji_month_all!M17)</f>
        <v/>
      </c>
      <c r="V19" s="85" t="str">
        <f>IF(_6rongji_month_all!C17="","",_6rongji_month_all!C17)</f>
        <v/>
      </c>
      <c r="W19" s="123" t="str">
        <f>IF(_6rongji_month_all!B17="","",_6rongji_month_all!B17)</f>
        <v/>
      </c>
      <c r="X19" s="75" t="str">
        <f>IF(_6rongji_month_all!D17="","",_6rongji_month_all!D17)</f>
        <v/>
      </c>
      <c r="Y19" s="75" t="str">
        <f>IF(_6rongji_month_all!E17="","",_6rongji_month_all!E17)</f>
        <v/>
      </c>
      <c r="Z19" s="75" t="str">
        <f>IF(_6rongji_month_all!F17="","",_6rongji_month_all!F17)</f>
        <v/>
      </c>
      <c r="AA19" s="75" t="str">
        <f>IF(_6rongji_month_all!G17="","",_6rongji_month_all!G17)</f>
        <v/>
      </c>
      <c r="AB19" s="75" t="str">
        <f>IF(_6rongji_month_all!H17="","",_6rongji_month_all!H17)</f>
        <v/>
      </c>
      <c r="AC19" s="75" t="str">
        <f>IF(_6rongji_month_all!I17="","",_6rongji_month_all!I17)</f>
        <v/>
      </c>
      <c r="AD19" s="75" t="str">
        <f>IF(_6rongji_month_all!J17="","",_6rongji_month_all!J17)</f>
        <v/>
      </c>
      <c r="AE19" s="75" t="str">
        <f>IF(_6rongji_month_all!K17="","",_6rongji_month_all!K17)</f>
        <v/>
      </c>
      <c r="AF19" s="75" t="str">
        <f>IF(_6rongji_month_all!L17="","",_6rongji_month_all!L17)</f>
        <v/>
      </c>
      <c r="AG19" s="83">
        <f>IF(LOOKUP($A19,质量日常跟踪表!$J$4:$J$744,质量日常跟踪表!AN$4:AN$744)="","",LOOKUP($A19,质量日常跟踪表!$J$4:$J$744,质量日常跟踪表!AN$4:AN$744))</f>
        <v>0</v>
      </c>
    </row>
    <row r="20" spans="1:33">
      <c r="A20" s="70" t="str">
        <f>IF(A19&lt;$A$2,A19+1,"")</f>
        <v/>
      </c>
      <c r="B20" s="71" t="str">
        <f>IF(_5rongji_month_all!C18="","",_5rongji_month_all!C18)</f>
        <v/>
      </c>
      <c r="C20" s="70" t="str">
        <f>IF(_5rongji_month_all!A18="","",_5rongji_month_all!A18)</f>
        <v/>
      </c>
      <c r="D20" s="73" t="str">
        <f>IF(_5rongji_month_all!M18="","",_5rongji_month_all!M18)</f>
        <v/>
      </c>
      <c r="E20" s="122" t="str">
        <f>IF(_5rongji_month_all!C18="","",_5rongji_month_all!C18)</f>
        <v/>
      </c>
      <c r="F20" s="123" t="str">
        <f>IF(_5rongji_month_all!B18="","",_5rongji_month_all!B18)</f>
        <v/>
      </c>
      <c r="G20" s="75" t="str">
        <f>IF(_5rongji_month_all!D18="","",_5rongji_month_all!D18)</f>
        <v/>
      </c>
      <c r="H20" s="75" t="str">
        <f>IF(_5rongji_month_all!E18="","",_5rongji_month_all!E18)</f>
        <v/>
      </c>
      <c r="I20" s="75" t="str">
        <f>IF(_5rongji_month_all!F18="","",_5rongji_month_all!F18)</f>
        <v/>
      </c>
      <c r="J20" s="75" t="str">
        <f>IF(_5rongji_month_all!G18="","",_5rongji_month_all!G18)</f>
        <v/>
      </c>
      <c r="K20" s="75" t="str">
        <f>IF(_5rongji_month_all!H18="","",_5rongji_month_all!H18)</f>
        <v/>
      </c>
      <c r="L20" s="75" t="str">
        <f>IF(_5rongji_month_all!I18="","",_5rongji_month_all!I18)</f>
        <v/>
      </c>
      <c r="M20" s="75" t="str">
        <f>IF(_5rongji_month_all!J18="","",_5rongji_month_all!J18)</f>
        <v/>
      </c>
      <c r="N20" s="75" t="str">
        <f>IF(_5rongji_month_all!K18="","",_5rongji_month_all!K18)</f>
        <v/>
      </c>
      <c r="O20" s="75" t="str">
        <f>IF(_5rongji_month_all!L18="","",_5rongji_month_all!L18)</f>
        <v/>
      </c>
      <c r="P20" s="83">
        <f>IF(LOOKUP($A20,质量日常跟踪表!$J$4:$J$744,质量日常跟踪表!W$4:W$744)="","",LOOKUP($A20,质量日常跟踪表!$J$4:$J$744,质量日常跟踪表!W$4:W$744))</f>
        <v>0</v>
      </c>
      <c r="Q20" s="124"/>
      <c r="R20" s="70" t="str">
        <f>IF(R19&lt;$A$2,R19+1,"")</f>
        <v/>
      </c>
      <c r="S20" s="71" t="str">
        <f>IF(_6rongji_month_all!C18="","",_6rongji_month_all!C18)</f>
        <v/>
      </c>
      <c r="T20" s="70" t="str">
        <f>IF(_6rongji_month_all!A18="","",_6rongji_month_all!A18)</f>
        <v/>
      </c>
      <c r="U20" s="73" t="str">
        <f>IF(_6rongji_month_all!M18="","",_6rongji_month_all!M18)</f>
        <v/>
      </c>
      <c r="V20" s="85" t="str">
        <f>IF(_6rongji_month_all!C18="","",_6rongji_month_all!C18)</f>
        <v/>
      </c>
      <c r="W20" s="123" t="str">
        <f>IF(_6rongji_month_all!B18="","",_6rongji_month_all!B18)</f>
        <v/>
      </c>
      <c r="X20" s="75" t="str">
        <f>IF(_6rongji_month_all!D18="","",_6rongji_month_all!D18)</f>
        <v/>
      </c>
      <c r="Y20" s="75" t="str">
        <f>IF(_6rongji_month_all!E18="","",_6rongji_month_all!E18)</f>
        <v/>
      </c>
      <c r="Z20" s="75" t="str">
        <f>IF(_6rongji_month_all!F18="","",_6rongji_month_all!F18)</f>
        <v/>
      </c>
      <c r="AA20" s="75" t="str">
        <f>IF(_6rongji_month_all!G18="","",_6rongji_month_all!G18)</f>
        <v/>
      </c>
      <c r="AB20" s="75" t="str">
        <f>IF(_6rongji_month_all!H18="","",_6rongji_month_all!H18)</f>
        <v/>
      </c>
      <c r="AC20" s="75" t="str">
        <f>IF(_6rongji_month_all!I18="","",_6rongji_month_all!I18)</f>
        <v/>
      </c>
      <c r="AD20" s="75" t="str">
        <f>IF(_6rongji_month_all!J18="","",_6rongji_month_all!J18)</f>
        <v/>
      </c>
      <c r="AE20" s="75" t="str">
        <f>IF(_6rongji_month_all!K18="","",_6rongji_month_all!K18)</f>
        <v/>
      </c>
      <c r="AF20" s="75" t="str">
        <f>IF(_6rongji_month_all!L18="","",_6rongji_month_all!L18)</f>
        <v/>
      </c>
      <c r="AG20" s="83">
        <f>IF(LOOKUP($A20,质量日常跟踪表!$J$4:$J$744,质量日常跟踪表!AN$4:AN$744)="","",LOOKUP($A20,质量日常跟踪表!$J$4:$J$744,质量日常跟踪表!AN$4:AN$744))</f>
        <v>0</v>
      </c>
    </row>
    <row r="21" spans="1:33">
      <c r="A21" s="70" t="str">
        <f>IF(A20&lt;$A$2,A20+1,"")</f>
        <v/>
      </c>
      <c r="B21" s="71" t="str">
        <f>IF(_5rongji_month_all!C19="","",_5rongji_month_all!C19)</f>
        <v/>
      </c>
      <c r="C21" s="70" t="str">
        <f>IF(_5rongji_month_all!A19="","",_5rongji_month_all!A19)</f>
        <v/>
      </c>
      <c r="D21" s="73" t="str">
        <f>IF(_5rongji_month_all!M19="","",_5rongji_month_all!M19)</f>
        <v/>
      </c>
      <c r="E21" s="122" t="str">
        <f>IF(_5rongji_month_all!C19="","",_5rongji_month_all!C19)</f>
        <v/>
      </c>
      <c r="F21" s="123" t="str">
        <f>IF(_5rongji_month_all!B19="","",_5rongji_month_all!B19)</f>
        <v/>
      </c>
      <c r="G21" s="75" t="str">
        <f>IF(_5rongji_month_all!D19="","",_5rongji_month_all!D19)</f>
        <v/>
      </c>
      <c r="H21" s="75" t="str">
        <f>IF(_5rongji_month_all!E19="","",_5rongji_month_all!E19)</f>
        <v/>
      </c>
      <c r="I21" s="75" t="str">
        <f>IF(_5rongji_month_all!F19="","",_5rongji_month_all!F19)</f>
        <v/>
      </c>
      <c r="J21" s="75" t="str">
        <f>IF(_5rongji_month_all!G19="","",_5rongji_month_all!G19)</f>
        <v/>
      </c>
      <c r="K21" s="75" t="str">
        <f>IF(_5rongji_month_all!H19="","",_5rongji_month_all!H19)</f>
        <v/>
      </c>
      <c r="L21" s="75" t="str">
        <f>IF(_5rongji_month_all!I19="","",_5rongji_month_all!I19)</f>
        <v/>
      </c>
      <c r="M21" s="75" t="str">
        <f>IF(_5rongji_month_all!J19="","",_5rongji_month_all!J19)</f>
        <v/>
      </c>
      <c r="N21" s="75" t="str">
        <f>IF(_5rongji_month_all!K19="","",_5rongji_month_all!K19)</f>
        <v/>
      </c>
      <c r="O21" s="75" t="str">
        <f>IF(_5rongji_month_all!L19="","",_5rongji_month_all!L19)</f>
        <v/>
      </c>
      <c r="P21" s="83">
        <f>IF(LOOKUP($A21,质量日常跟踪表!$J$4:$J$744,质量日常跟踪表!W$4:W$744)="","",LOOKUP($A21,质量日常跟踪表!$J$4:$J$744,质量日常跟踪表!W$4:W$744))</f>
        <v>0</v>
      </c>
      <c r="Q21" s="124"/>
      <c r="R21" s="70" t="str">
        <f>IF(R20&lt;$A$2,R20+1,"")</f>
        <v/>
      </c>
      <c r="S21" s="71" t="str">
        <f>IF(_6rongji_month_all!C19="","",_6rongji_month_all!C19)</f>
        <v/>
      </c>
      <c r="T21" s="70" t="str">
        <f>IF(_6rongji_month_all!A19="","",_6rongji_month_all!A19)</f>
        <v/>
      </c>
      <c r="U21" s="73" t="str">
        <f>IF(_6rongji_month_all!M19="","",_6rongji_month_all!M19)</f>
        <v/>
      </c>
      <c r="V21" s="85" t="str">
        <f>IF(_6rongji_month_all!C19="","",_6rongji_month_all!C19)</f>
        <v/>
      </c>
      <c r="W21" s="123" t="str">
        <f>IF(_6rongji_month_all!B19="","",_6rongji_month_all!B19)</f>
        <v/>
      </c>
      <c r="X21" s="75" t="str">
        <f>IF(_6rongji_month_all!D19="","",_6rongji_month_all!D19)</f>
        <v/>
      </c>
      <c r="Y21" s="75" t="str">
        <f>IF(_6rongji_month_all!E19="","",_6rongji_month_all!E19)</f>
        <v/>
      </c>
      <c r="Z21" s="75" t="str">
        <f>IF(_6rongji_month_all!F19="","",_6rongji_month_all!F19)</f>
        <v/>
      </c>
      <c r="AA21" s="75" t="str">
        <f>IF(_6rongji_month_all!G19="","",_6rongji_month_all!G19)</f>
        <v/>
      </c>
      <c r="AB21" s="75" t="str">
        <f>IF(_6rongji_month_all!H19="","",_6rongji_month_all!H19)</f>
        <v/>
      </c>
      <c r="AC21" s="75" t="str">
        <f>IF(_6rongji_month_all!I19="","",_6rongji_month_all!I19)</f>
        <v/>
      </c>
      <c r="AD21" s="75" t="str">
        <f>IF(_6rongji_month_all!J19="","",_6rongji_month_all!J19)</f>
        <v/>
      </c>
      <c r="AE21" s="75" t="str">
        <f>IF(_6rongji_month_all!K19="","",_6rongji_month_all!K19)</f>
        <v/>
      </c>
      <c r="AF21" s="75" t="str">
        <f>IF(_6rongji_month_all!L19="","",_6rongji_month_all!L19)</f>
        <v/>
      </c>
      <c r="AG21" s="83">
        <f>IF(LOOKUP($A21,质量日常跟踪表!$J$4:$J$744,质量日常跟踪表!AN$4:AN$744)="","",LOOKUP($A21,质量日常跟踪表!$J$4:$J$744,质量日常跟踪表!AN$4:AN$744))</f>
        <v>0</v>
      </c>
    </row>
    <row r="22" spans="1:33">
      <c r="A22" s="70" t="str">
        <f>IF(A21&lt;$A$2,A21+1,"")</f>
        <v/>
      </c>
      <c r="B22" s="71" t="str">
        <f>IF(_5rongji_month_all!C20="","",_5rongji_month_all!C20)</f>
        <v/>
      </c>
      <c r="C22" s="70" t="str">
        <f>IF(_5rongji_month_all!A20="","",_5rongji_month_all!A20)</f>
        <v/>
      </c>
      <c r="D22" s="73" t="str">
        <f>IF(_5rongji_month_all!M20="","",_5rongji_month_all!M20)</f>
        <v/>
      </c>
      <c r="E22" s="122" t="str">
        <f>IF(_5rongji_month_all!C20="","",_5rongji_month_all!C20)</f>
        <v/>
      </c>
      <c r="F22" s="123" t="str">
        <f>IF(_5rongji_month_all!B20="","",_5rongji_month_all!B20)</f>
        <v/>
      </c>
      <c r="G22" s="75" t="str">
        <f>IF(_5rongji_month_all!D20="","",_5rongji_month_all!D20)</f>
        <v/>
      </c>
      <c r="H22" s="75" t="str">
        <f>IF(_5rongji_month_all!E20="","",_5rongji_month_all!E20)</f>
        <v/>
      </c>
      <c r="I22" s="75" t="str">
        <f>IF(_5rongji_month_all!F20="","",_5rongji_month_all!F20)</f>
        <v/>
      </c>
      <c r="J22" s="75" t="str">
        <f>IF(_5rongji_month_all!G20="","",_5rongji_month_all!G20)</f>
        <v/>
      </c>
      <c r="K22" s="75" t="str">
        <f>IF(_5rongji_month_all!H20="","",_5rongji_month_all!H20)</f>
        <v/>
      </c>
      <c r="L22" s="75" t="str">
        <f>IF(_5rongji_month_all!I20="","",_5rongji_month_all!I20)</f>
        <v/>
      </c>
      <c r="M22" s="75" t="str">
        <f>IF(_5rongji_month_all!J20="","",_5rongji_month_all!J20)</f>
        <v/>
      </c>
      <c r="N22" s="75" t="str">
        <f>IF(_5rongji_month_all!K20="","",_5rongji_month_all!K20)</f>
        <v/>
      </c>
      <c r="O22" s="75" t="str">
        <f>IF(_5rongji_month_all!L20="","",_5rongji_month_all!L20)</f>
        <v/>
      </c>
      <c r="P22" s="83">
        <f>IF(LOOKUP($A22,质量日常跟踪表!$J$4:$J$744,质量日常跟踪表!W$4:W$744)="","",LOOKUP($A22,质量日常跟踪表!$J$4:$J$744,质量日常跟踪表!W$4:W$744))</f>
        <v>0</v>
      </c>
      <c r="Q22" s="124"/>
      <c r="R22" s="70" t="str">
        <f>IF(R21&lt;$A$2,R21+1,"")</f>
        <v/>
      </c>
      <c r="S22" s="71" t="str">
        <f>IF(_6rongji_month_all!C20="","",_6rongji_month_all!C20)</f>
        <v/>
      </c>
      <c r="T22" s="70" t="str">
        <f>IF(_6rongji_month_all!A20="","",_6rongji_month_all!A20)</f>
        <v/>
      </c>
      <c r="U22" s="73" t="str">
        <f>IF(_6rongji_month_all!M20="","",_6rongji_month_all!M20)</f>
        <v/>
      </c>
      <c r="V22" s="85" t="str">
        <f>IF(_6rongji_month_all!C20="","",_6rongji_month_all!C20)</f>
        <v/>
      </c>
      <c r="W22" s="123" t="str">
        <f>IF(_6rongji_month_all!B20="","",_6rongji_month_all!B20)</f>
        <v/>
      </c>
      <c r="X22" s="75" t="str">
        <f>IF(_6rongji_month_all!D20="","",_6rongji_month_all!D20)</f>
        <v/>
      </c>
      <c r="Y22" s="75" t="str">
        <f>IF(_6rongji_month_all!E20="","",_6rongji_month_all!E20)</f>
        <v/>
      </c>
      <c r="Z22" s="75" t="str">
        <f>IF(_6rongji_month_all!F20="","",_6rongji_month_all!F20)</f>
        <v/>
      </c>
      <c r="AA22" s="75" t="str">
        <f>IF(_6rongji_month_all!G20="","",_6rongji_month_all!G20)</f>
        <v/>
      </c>
      <c r="AB22" s="75" t="str">
        <f>IF(_6rongji_month_all!H20="","",_6rongji_month_all!H20)</f>
        <v/>
      </c>
      <c r="AC22" s="75" t="str">
        <f>IF(_6rongji_month_all!I20="","",_6rongji_month_all!I20)</f>
        <v/>
      </c>
      <c r="AD22" s="75" t="str">
        <f>IF(_6rongji_month_all!J20="","",_6rongji_month_all!J20)</f>
        <v/>
      </c>
      <c r="AE22" s="75" t="str">
        <f>IF(_6rongji_month_all!K20="","",_6rongji_month_all!K20)</f>
        <v/>
      </c>
      <c r="AF22" s="75" t="str">
        <f>IF(_6rongji_month_all!L20="","",_6rongji_month_all!L20)</f>
        <v/>
      </c>
      <c r="AG22" s="83">
        <f>IF(LOOKUP($A22,质量日常跟踪表!$J$4:$J$744,质量日常跟踪表!AN$4:AN$744)="","",LOOKUP($A22,质量日常跟踪表!$J$4:$J$744,质量日常跟踪表!AN$4:AN$744))</f>
        <v>0</v>
      </c>
    </row>
    <row r="23" spans="1:33">
      <c r="A23" s="70" t="str">
        <f>IF(A22&lt;$A$2,A22+1,"")</f>
        <v/>
      </c>
      <c r="B23" s="71" t="str">
        <f>IF(_5rongji_month_all!C21="","",_5rongji_month_all!C21)</f>
        <v/>
      </c>
      <c r="C23" s="70" t="str">
        <f>IF(_5rongji_month_all!A21="","",_5rongji_month_all!A21)</f>
        <v/>
      </c>
      <c r="D23" s="73" t="str">
        <f>IF(_5rongji_month_all!M21="","",_5rongji_month_all!M21)</f>
        <v/>
      </c>
      <c r="E23" s="122" t="str">
        <f>IF(_5rongji_month_all!C21="","",_5rongji_month_all!C21)</f>
        <v/>
      </c>
      <c r="F23" s="123" t="str">
        <f>IF(_5rongji_month_all!B21="","",_5rongji_month_all!B21)</f>
        <v/>
      </c>
      <c r="G23" s="75" t="str">
        <f>IF(_5rongji_month_all!D21="","",_5rongji_month_all!D21)</f>
        <v/>
      </c>
      <c r="H23" s="75" t="str">
        <f>IF(_5rongji_month_all!E21="","",_5rongji_month_all!E21)</f>
        <v/>
      </c>
      <c r="I23" s="75" t="str">
        <f>IF(_5rongji_month_all!F21="","",_5rongji_month_all!F21)</f>
        <v/>
      </c>
      <c r="J23" s="75" t="str">
        <f>IF(_5rongji_month_all!G21="","",_5rongji_month_all!G21)</f>
        <v/>
      </c>
      <c r="K23" s="75" t="str">
        <f>IF(_5rongji_month_all!H21="","",_5rongji_month_all!H21)</f>
        <v/>
      </c>
      <c r="L23" s="75" t="str">
        <f>IF(_5rongji_month_all!I21="","",_5rongji_month_all!I21)</f>
        <v/>
      </c>
      <c r="M23" s="75" t="str">
        <f>IF(_5rongji_month_all!J21="","",_5rongji_month_all!J21)</f>
        <v/>
      </c>
      <c r="N23" s="75" t="str">
        <f>IF(_5rongji_month_all!K21="","",_5rongji_month_all!K21)</f>
        <v/>
      </c>
      <c r="O23" s="75" t="str">
        <f>IF(_5rongji_month_all!L21="","",_5rongji_month_all!L21)</f>
        <v/>
      </c>
      <c r="P23" s="83">
        <f>IF(LOOKUP($A23,质量日常跟踪表!$J$4:$J$744,质量日常跟踪表!W$4:W$744)="","",LOOKUP($A23,质量日常跟踪表!$J$4:$J$744,质量日常跟踪表!W$4:W$744))</f>
        <v>0</v>
      </c>
      <c r="Q23" s="124"/>
      <c r="R23" s="70" t="str">
        <f>IF(R22&lt;$A$2,R22+1,"")</f>
        <v/>
      </c>
      <c r="S23" s="71" t="str">
        <f>IF(_6rongji_month_all!C21="","",_6rongji_month_all!C21)</f>
        <v/>
      </c>
      <c r="T23" s="70" t="str">
        <f>IF(_6rongji_month_all!A21="","",_6rongji_month_all!A21)</f>
        <v/>
      </c>
      <c r="U23" s="73" t="str">
        <f>IF(_6rongji_month_all!M21="","",_6rongji_month_all!M21)</f>
        <v/>
      </c>
      <c r="V23" s="85" t="str">
        <f>IF(_6rongji_month_all!C21="","",_6rongji_month_all!C21)</f>
        <v/>
      </c>
      <c r="W23" s="123" t="str">
        <f>IF(_6rongji_month_all!B21="","",_6rongji_month_all!B21)</f>
        <v/>
      </c>
      <c r="X23" s="75" t="str">
        <f>IF(_6rongji_month_all!D21="","",_6rongji_month_all!D21)</f>
        <v/>
      </c>
      <c r="Y23" s="75" t="str">
        <f>IF(_6rongji_month_all!E21="","",_6rongji_month_all!E21)</f>
        <v/>
      </c>
      <c r="Z23" s="75" t="str">
        <f>IF(_6rongji_month_all!F21="","",_6rongji_month_all!F21)</f>
        <v/>
      </c>
      <c r="AA23" s="75" t="str">
        <f>IF(_6rongji_month_all!G21="","",_6rongji_month_all!G21)</f>
        <v/>
      </c>
      <c r="AB23" s="75" t="str">
        <f>IF(_6rongji_month_all!H21="","",_6rongji_month_all!H21)</f>
        <v/>
      </c>
      <c r="AC23" s="75" t="str">
        <f>IF(_6rongji_month_all!I21="","",_6rongji_month_all!I21)</f>
        <v/>
      </c>
      <c r="AD23" s="75" t="str">
        <f>IF(_6rongji_month_all!J21="","",_6rongji_month_all!J21)</f>
        <v/>
      </c>
      <c r="AE23" s="75" t="str">
        <f>IF(_6rongji_month_all!K21="","",_6rongji_month_all!K21)</f>
        <v/>
      </c>
      <c r="AF23" s="75" t="str">
        <f>IF(_6rongji_month_all!L21="","",_6rongji_month_all!L21)</f>
        <v/>
      </c>
      <c r="AG23" s="83">
        <f>IF(LOOKUP($A23,质量日常跟踪表!$J$4:$J$744,质量日常跟踪表!AN$4:AN$744)="","",LOOKUP($A23,质量日常跟踪表!$J$4:$J$744,质量日常跟踪表!AN$4:AN$744))</f>
        <v>0</v>
      </c>
    </row>
    <row r="24" spans="1:33">
      <c r="A24" s="70" t="str">
        <f>IF(A23&lt;$A$2,A23+1,"")</f>
        <v/>
      </c>
      <c r="B24" s="71" t="str">
        <f>IF(_5rongji_month_all!C22="","",_5rongji_month_all!C22)</f>
        <v/>
      </c>
      <c r="C24" s="70" t="str">
        <f>IF(_5rongji_month_all!A22="","",_5rongji_month_all!A22)</f>
        <v/>
      </c>
      <c r="D24" s="73" t="str">
        <f>IF(_5rongji_month_all!M22="","",_5rongji_month_all!M22)</f>
        <v/>
      </c>
      <c r="E24" s="122" t="str">
        <f>IF(_5rongji_month_all!C22="","",_5rongji_month_all!C22)</f>
        <v/>
      </c>
      <c r="F24" s="123" t="str">
        <f>IF(_5rongji_month_all!B22="","",_5rongji_month_all!B22)</f>
        <v/>
      </c>
      <c r="G24" s="75" t="str">
        <f>IF(_5rongji_month_all!D22="","",_5rongji_month_all!D22)</f>
        <v/>
      </c>
      <c r="H24" s="75" t="str">
        <f>IF(_5rongji_month_all!E22="","",_5rongji_month_all!E22)</f>
        <v/>
      </c>
      <c r="I24" s="75" t="str">
        <f>IF(_5rongji_month_all!F22="","",_5rongji_month_all!F22)</f>
        <v/>
      </c>
      <c r="J24" s="75" t="str">
        <f>IF(_5rongji_month_all!G22="","",_5rongji_month_all!G22)</f>
        <v/>
      </c>
      <c r="K24" s="75" t="str">
        <f>IF(_5rongji_month_all!H22="","",_5rongji_month_all!H22)</f>
        <v/>
      </c>
      <c r="L24" s="75" t="str">
        <f>IF(_5rongji_month_all!I22="","",_5rongji_month_all!I22)</f>
        <v/>
      </c>
      <c r="M24" s="75" t="str">
        <f>IF(_5rongji_month_all!J22="","",_5rongji_month_all!J22)</f>
        <v/>
      </c>
      <c r="N24" s="75" t="str">
        <f>IF(_5rongji_month_all!K22="","",_5rongji_month_all!K22)</f>
        <v/>
      </c>
      <c r="O24" s="75" t="str">
        <f>IF(_5rongji_month_all!L22="","",_5rongji_month_all!L22)</f>
        <v/>
      </c>
      <c r="P24" s="83">
        <f>IF(LOOKUP($A24,质量日常跟踪表!$J$4:$J$744,质量日常跟踪表!W$4:W$744)="","",LOOKUP($A24,质量日常跟踪表!$J$4:$J$744,质量日常跟踪表!W$4:W$744))</f>
        <v>0</v>
      </c>
      <c r="Q24" s="124"/>
      <c r="R24" s="70" t="str">
        <f>IF(R23&lt;$A$2,R23+1,"")</f>
        <v/>
      </c>
      <c r="S24" s="71" t="str">
        <f>IF(_6rongji_month_all!C22="","",_6rongji_month_all!C22)</f>
        <v/>
      </c>
      <c r="T24" s="70" t="str">
        <f>IF(_6rongji_month_all!A22="","",_6rongji_month_all!A22)</f>
        <v/>
      </c>
      <c r="U24" s="73" t="str">
        <f>IF(_6rongji_month_all!M22="","",_6rongji_month_all!M22)</f>
        <v/>
      </c>
      <c r="V24" s="85" t="str">
        <f>IF(_6rongji_month_all!C22="","",_6rongji_month_all!C22)</f>
        <v/>
      </c>
      <c r="W24" s="123" t="str">
        <f>IF(_6rongji_month_all!B22="","",_6rongji_month_all!B22)</f>
        <v/>
      </c>
      <c r="X24" s="75" t="str">
        <f>IF(_6rongji_month_all!D22="","",_6rongji_month_all!D22)</f>
        <v/>
      </c>
      <c r="Y24" s="75" t="str">
        <f>IF(_6rongji_month_all!E22="","",_6rongji_month_all!E22)</f>
        <v/>
      </c>
      <c r="Z24" s="75" t="str">
        <f>IF(_6rongji_month_all!F22="","",_6rongji_month_all!F22)</f>
        <v/>
      </c>
      <c r="AA24" s="75" t="str">
        <f>IF(_6rongji_month_all!G22="","",_6rongji_month_all!G22)</f>
        <v/>
      </c>
      <c r="AB24" s="75" t="str">
        <f>IF(_6rongji_month_all!H22="","",_6rongji_month_all!H22)</f>
        <v/>
      </c>
      <c r="AC24" s="75" t="str">
        <f>IF(_6rongji_month_all!I22="","",_6rongji_month_all!I22)</f>
        <v/>
      </c>
      <c r="AD24" s="75" t="str">
        <f>IF(_6rongji_month_all!J22="","",_6rongji_month_all!J22)</f>
        <v/>
      </c>
      <c r="AE24" s="75" t="str">
        <f>IF(_6rongji_month_all!K22="","",_6rongji_month_all!K22)</f>
        <v/>
      </c>
      <c r="AF24" s="75" t="str">
        <f>IF(_6rongji_month_all!L22="","",_6rongji_month_all!L22)</f>
        <v/>
      </c>
      <c r="AG24" s="83">
        <f>IF(LOOKUP($A24,质量日常跟踪表!$J$4:$J$744,质量日常跟踪表!AN$4:AN$744)="","",LOOKUP($A24,质量日常跟踪表!$J$4:$J$744,质量日常跟踪表!AN$4:AN$744))</f>
        <v>0</v>
      </c>
    </row>
    <row r="25" spans="1:33">
      <c r="A25" s="70" t="str">
        <f>IF(A24&lt;$A$2,A24+1,"")</f>
        <v/>
      </c>
      <c r="B25" s="71" t="str">
        <f>IF(_5rongji_month_all!C23="","",_5rongji_month_all!C23)</f>
        <v/>
      </c>
      <c r="C25" s="70" t="str">
        <f>IF(_5rongji_month_all!A23="","",_5rongji_month_all!A23)</f>
        <v/>
      </c>
      <c r="D25" s="73" t="str">
        <f>IF(_5rongji_month_all!M23="","",_5rongji_month_all!M23)</f>
        <v/>
      </c>
      <c r="E25" s="122" t="str">
        <f>IF(_5rongji_month_all!C23="","",_5rongji_month_all!C23)</f>
        <v/>
      </c>
      <c r="F25" s="123" t="str">
        <f>IF(_5rongji_month_all!B23="","",_5rongji_month_all!B23)</f>
        <v/>
      </c>
      <c r="G25" s="75" t="str">
        <f>IF(_5rongji_month_all!D23="","",_5rongji_month_all!D23)</f>
        <v/>
      </c>
      <c r="H25" s="75" t="str">
        <f>IF(_5rongji_month_all!E23="","",_5rongji_month_all!E23)</f>
        <v/>
      </c>
      <c r="I25" s="75" t="str">
        <f>IF(_5rongji_month_all!F23="","",_5rongji_month_all!F23)</f>
        <v/>
      </c>
      <c r="J25" s="75" t="str">
        <f>IF(_5rongji_month_all!G23="","",_5rongji_month_all!G23)</f>
        <v/>
      </c>
      <c r="K25" s="75" t="str">
        <f>IF(_5rongji_month_all!H23="","",_5rongji_month_all!H23)</f>
        <v/>
      </c>
      <c r="L25" s="75" t="str">
        <f>IF(_5rongji_month_all!I23="","",_5rongji_month_all!I23)</f>
        <v/>
      </c>
      <c r="M25" s="75" t="str">
        <f>IF(_5rongji_month_all!J23="","",_5rongji_month_all!J23)</f>
        <v/>
      </c>
      <c r="N25" s="75" t="str">
        <f>IF(_5rongji_month_all!K23="","",_5rongji_month_all!K23)</f>
        <v/>
      </c>
      <c r="O25" s="75" t="str">
        <f>IF(_5rongji_month_all!L23="","",_5rongji_month_all!L23)</f>
        <v/>
      </c>
      <c r="P25" s="83">
        <f>IF(LOOKUP($A25,质量日常跟踪表!$J$4:$J$744,质量日常跟踪表!W$4:W$744)="","",LOOKUP($A25,质量日常跟踪表!$J$4:$J$744,质量日常跟踪表!W$4:W$744))</f>
        <v>0</v>
      </c>
      <c r="Q25" s="124"/>
      <c r="R25" s="70" t="str">
        <f>IF(R24&lt;$A$2,R24+1,"")</f>
        <v/>
      </c>
      <c r="S25" s="71" t="str">
        <f>IF(_6rongji_month_all!C23="","",_6rongji_month_all!C23)</f>
        <v/>
      </c>
      <c r="T25" s="70" t="str">
        <f>IF(_6rongji_month_all!A23="","",_6rongji_month_all!A23)</f>
        <v/>
      </c>
      <c r="U25" s="73" t="str">
        <f>IF(_6rongji_month_all!M23="","",_6rongji_month_all!M23)</f>
        <v/>
      </c>
      <c r="V25" s="85" t="str">
        <f>IF(_6rongji_month_all!C23="","",_6rongji_month_all!C23)</f>
        <v/>
      </c>
      <c r="W25" s="123" t="str">
        <f>IF(_6rongji_month_all!B23="","",_6rongji_month_all!B23)</f>
        <v/>
      </c>
      <c r="X25" s="75" t="str">
        <f>IF(_6rongji_month_all!D23="","",_6rongji_month_all!D23)</f>
        <v/>
      </c>
      <c r="Y25" s="75" t="str">
        <f>IF(_6rongji_month_all!E23="","",_6rongji_month_all!E23)</f>
        <v/>
      </c>
      <c r="Z25" s="75" t="str">
        <f>IF(_6rongji_month_all!F23="","",_6rongji_month_all!F23)</f>
        <v/>
      </c>
      <c r="AA25" s="75" t="str">
        <f>IF(_6rongji_month_all!G23="","",_6rongji_month_all!G23)</f>
        <v/>
      </c>
      <c r="AB25" s="75" t="str">
        <f>IF(_6rongji_month_all!H23="","",_6rongji_month_all!H23)</f>
        <v/>
      </c>
      <c r="AC25" s="75" t="str">
        <f>IF(_6rongji_month_all!I23="","",_6rongji_month_all!I23)</f>
        <v/>
      </c>
      <c r="AD25" s="75" t="str">
        <f>IF(_6rongji_month_all!J23="","",_6rongji_month_all!J23)</f>
        <v/>
      </c>
      <c r="AE25" s="75" t="str">
        <f>IF(_6rongji_month_all!K23="","",_6rongji_month_all!K23)</f>
        <v/>
      </c>
      <c r="AF25" s="75" t="str">
        <f>IF(_6rongji_month_all!L23="","",_6rongji_month_all!L23)</f>
        <v/>
      </c>
      <c r="AG25" s="83">
        <f>IF(LOOKUP($A25,质量日常跟踪表!$J$4:$J$744,质量日常跟踪表!AN$4:AN$744)="","",LOOKUP($A25,质量日常跟踪表!$J$4:$J$744,质量日常跟踪表!AN$4:AN$744))</f>
        <v>0</v>
      </c>
    </row>
    <row r="26" spans="1:33">
      <c r="A26" s="70" t="str">
        <f>IF(A25&lt;$A$2,A25+1,"")</f>
        <v/>
      </c>
      <c r="B26" s="71" t="str">
        <f>IF(_5rongji_month_all!C24="","",_5rongji_month_all!C24)</f>
        <v/>
      </c>
      <c r="C26" s="70" t="str">
        <f>IF(_5rongji_month_all!A24="","",_5rongji_month_all!A24)</f>
        <v/>
      </c>
      <c r="D26" s="73" t="str">
        <f>IF(_5rongji_month_all!M24="","",_5rongji_month_all!M24)</f>
        <v/>
      </c>
      <c r="E26" s="122" t="str">
        <f>IF(_5rongji_month_all!C24="","",_5rongji_month_all!C24)</f>
        <v/>
      </c>
      <c r="F26" s="123" t="str">
        <f>IF(_5rongji_month_all!B24="","",_5rongji_month_all!B24)</f>
        <v/>
      </c>
      <c r="G26" s="75" t="str">
        <f>IF(_5rongji_month_all!D24="","",_5rongji_month_all!D24)</f>
        <v/>
      </c>
      <c r="H26" s="75" t="str">
        <f>IF(_5rongji_month_all!E24="","",_5rongji_month_all!E24)</f>
        <v/>
      </c>
      <c r="I26" s="75" t="str">
        <f>IF(_5rongji_month_all!F24="","",_5rongji_month_all!F24)</f>
        <v/>
      </c>
      <c r="J26" s="75" t="str">
        <f>IF(_5rongji_month_all!G24="","",_5rongji_month_all!G24)</f>
        <v/>
      </c>
      <c r="K26" s="75" t="str">
        <f>IF(_5rongji_month_all!H24="","",_5rongji_month_all!H24)</f>
        <v/>
      </c>
      <c r="L26" s="75" t="str">
        <f>IF(_5rongji_month_all!I24="","",_5rongji_month_all!I24)</f>
        <v/>
      </c>
      <c r="M26" s="75" t="str">
        <f>IF(_5rongji_month_all!J24="","",_5rongji_month_all!J24)</f>
        <v/>
      </c>
      <c r="N26" s="75" t="str">
        <f>IF(_5rongji_month_all!K24="","",_5rongji_month_all!K24)</f>
        <v/>
      </c>
      <c r="O26" s="75" t="str">
        <f>IF(_5rongji_month_all!L24="","",_5rongji_month_all!L24)</f>
        <v/>
      </c>
      <c r="P26" s="83">
        <f>IF(LOOKUP($A26,质量日常跟踪表!$J$4:$J$744,质量日常跟踪表!W$4:W$744)="","",LOOKUP($A26,质量日常跟踪表!$J$4:$J$744,质量日常跟踪表!W$4:W$744))</f>
        <v>0</v>
      </c>
      <c r="Q26" s="124"/>
      <c r="R26" s="70" t="str">
        <f>IF(R25&lt;$A$2,R25+1,"")</f>
        <v/>
      </c>
      <c r="S26" s="71" t="str">
        <f>IF(_6rongji_month_all!C24="","",_6rongji_month_all!C24)</f>
        <v/>
      </c>
      <c r="T26" s="70" t="str">
        <f>IF(_6rongji_month_all!A24="","",_6rongji_month_all!A24)</f>
        <v/>
      </c>
      <c r="U26" s="73" t="str">
        <f>IF(_6rongji_month_all!M24="","",_6rongji_month_all!M24)</f>
        <v/>
      </c>
      <c r="V26" s="85" t="str">
        <f>IF(_6rongji_month_all!C24="","",_6rongji_month_all!C24)</f>
        <v/>
      </c>
      <c r="W26" s="123" t="str">
        <f>IF(_6rongji_month_all!B24="","",_6rongji_month_all!B24)</f>
        <v/>
      </c>
      <c r="X26" s="75" t="str">
        <f>IF(_6rongji_month_all!D24="","",_6rongji_month_all!D24)</f>
        <v/>
      </c>
      <c r="Y26" s="75" t="str">
        <f>IF(_6rongji_month_all!E24="","",_6rongji_month_all!E24)</f>
        <v/>
      </c>
      <c r="Z26" s="75" t="str">
        <f>IF(_6rongji_month_all!F24="","",_6rongji_month_all!F24)</f>
        <v/>
      </c>
      <c r="AA26" s="75" t="str">
        <f>IF(_6rongji_month_all!G24="","",_6rongji_month_all!G24)</f>
        <v/>
      </c>
      <c r="AB26" s="75" t="str">
        <f>IF(_6rongji_month_all!H24="","",_6rongji_month_all!H24)</f>
        <v/>
      </c>
      <c r="AC26" s="75" t="str">
        <f>IF(_6rongji_month_all!I24="","",_6rongji_month_all!I24)</f>
        <v/>
      </c>
      <c r="AD26" s="75" t="str">
        <f>IF(_6rongji_month_all!J24="","",_6rongji_month_all!J24)</f>
        <v/>
      </c>
      <c r="AE26" s="75" t="str">
        <f>IF(_6rongji_month_all!K24="","",_6rongji_month_all!K24)</f>
        <v/>
      </c>
      <c r="AF26" s="75" t="str">
        <f>IF(_6rongji_month_all!L24="","",_6rongji_month_all!L24)</f>
        <v/>
      </c>
      <c r="AG26" s="83">
        <f>IF(LOOKUP($A26,质量日常跟踪表!$J$4:$J$744,质量日常跟踪表!AN$4:AN$744)="","",LOOKUP($A26,质量日常跟踪表!$J$4:$J$744,质量日常跟踪表!AN$4:AN$744))</f>
        <v>0</v>
      </c>
    </row>
    <row r="27" spans="1:33">
      <c r="A27" s="70" t="str">
        <f>IF(A26&lt;$A$2,A26+1,"")</f>
        <v/>
      </c>
      <c r="B27" s="71" t="str">
        <f>IF(_5rongji_month_all!C25="","",_5rongji_month_all!C25)</f>
        <v/>
      </c>
      <c r="C27" s="70" t="str">
        <f>IF(_5rongji_month_all!A25="","",_5rongji_month_all!A25)</f>
        <v/>
      </c>
      <c r="D27" s="73" t="str">
        <f>IF(_5rongji_month_all!M25="","",_5rongji_month_all!M25)</f>
        <v/>
      </c>
      <c r="E27" s="122" t="str">
        <f>IF(_5rongji_month_all!C25="","",_5rongji_month_all!C25)</f>
        <v/>
      </c>
      <c r="F27" s="123" t="str">
        <f>IF(_5rongji_month_all!B25="","",_5rongji_month_all!B25)</f>
        <v/>
      </c>
      <c r="G27" s="75" t="str">
        <f>IF(_5rongji_month_all!D25="","",_5rongji_month_all!D25)</f>
        <v/>
      </c>
      <c r="H27" s="75" t="str">
        <f>IF(_5rongji_month_all!E25="","",_5rongji_month_all!E25)</f>
        <v/>
      </c>
      <c r="I27" s="75" t="str">
        <f>IF(_5rongji_month_all!F25="","",_5rongji_month_all!F25)</f>
        <v/>
      </c>
      <c r="J27" s="75" t="str">
        <f>IF(_5rongji_month_all!G25="","",_5rongji_month_all!G25)</f>
        <v/>
      </c>
      <c r="K27" s="75" t="str">
        <f>IF(_5rongji_month_all!H25="","",_5rongji_month_all!H25)</f>
        <v/>
      </c>
      <c r="L27" s="75" t="str">
        <f>IF(_5rongji_month_all!I25="","",_5rongji_month_all!I25)</f>
        <v/>
      </c>
      <c r="M27" s="75" t="str">
        <f>IF(_5rongji_month_all!J25="","",_5rongji_month_all!J25)</f>
        <v/>
      </c>
      <c r="N27" s="75" t="str">
        <f>IF(_5rongji_month_all!K25="","",_5rongji_month_all!K25)</f>
        <v/>
      </c>
      <c r="O27" s="75" t="str">
        <f>IF(_5rongji_month_all!L25="","",_5rongji_month_all!L25)</f>
        <v/>
      </c>
      <c r="P27" s="83">
        <f>IF(LOOKUP($A27,质量日常跟踪表!$J$4:$J$744,质量日常跟踪表!W$4:W$744)="","",LOOKUP($A27,质量日常跟踪表!$J$4:$J$744,质量日常跟踪表!W$4:W$744))</f>
        <v>0</v>
      </c>
      <c r="Q27" s="124"/>
      <c r="R27" s="70" t="str">
        <f>IF(R26&lt;$A$2,R26+1,"")</f>
        <v/>
      </c>
      <c r="S27" s="71" t="str">
        <f>IF(_6rongji_month_all!C25="","",_6rongji_month_all!C25)</f>
        <v/>
      </c>
      <c r="T27" s="70" t="str">
        <f>IF(_6rongji_month_all!A25="","",_6rongji_month_all!A25)</f>
        <v/>
      </c>
      <c r="U27" s="73" t="str">
        <f>IF(_6rongji_month_all!M25="","",_6rongji_month_all!M25)</f>
        <v/>
      </c>
      <c r="V27" s="85" t="str">
        <f>IF(_6rongji_month_all!C25="","",_6rongji_month_all!C25)</f>
        <v/>
      </c>
      <c r="W27" s="123" t="str">
        <f>IF(_6rongji_month_all!B25="","",_6rongji_month_all!B25)</f>
        <v/>
      </c>
      <c r="X27" s="75" t="str">
        <f>IF(_6rongji_month_all!D25="","",_6rongji_month_all!D25)</f>
        <v/>
      </c>
      <c r="Y27" s="75" t="str">
        <f>IF(_6rongji_month_all!E25="","",_6rongji_month_all!E25)</f>
        <v/>
      </c>
      <c r="Z27" s="75" t="str">
        <f>IF(_6rongji_month_all!F25="","",_6rongji_month_all!F25)</f>
        <v/>
      </c>
      <c r="AA27" s="75" t="str">
        <f>IF(_6rongji_month_all!G25="","",_6rongji_month_all!G25)</f>
        <v/>
      </c>
      <c r="AB27" s="75" t="str">
        <f>IF(_6rongji_month_all!H25="","",_6rongji_month_all!H25)</f>
        <v/>
      </c>
      <c r="AC27" s="75" t="str">
        <f>IF(_6rongji_month_all!I25="","",_6rongji_month_all!I25)</f>
        <v/>
      </c>
      <c r="AD27" s="75" t="str">
        <f>IF(_6rongji_month_all!J25="","",_6rongji_month_all!J25)</f>
        <v/>
      </c>
      <c r="AE27" s="75" t="str">
        <f>IF(_6rongji_month_all!K25="","",_6rongji_month_all!K25)</f>
        <v/>
      </c>
      <c r="AF27" s="75" t="str">
        <f>IF(_6rongji_month_all!L25="","",_6rongji_month_all!L25)</f>
        <v/>
      </c>
      <c r="AG27" s="83">
        <f>IF(LOOKUP($A27,质量日常跟踪表!$J$4:$J$744,质量日常跟踪表!AN$4:AN$744)="","",LOOKUP($A27,质量日常跟踪表!$J$4:$J$744,质量日常跟踪表!AN$4:AN$744))</f>
        <v>0</v>
      </c>
    </row>
    <row r="28" spans="1:33">
      <c r="A28" s="70" t="str">
        <f>IF(A27&lt;$A$2,A27+1,"")</f>
        <v/>
      </c>
      <c r="B28" s="71" t="str">
        <f>IF(_5rongji_month_all!C26="","",_5rongji_month_all!C26)</f>
        <v/>
      </c>
      <c r="C28" s="70" t="str">
        <f>IF(_5rongji_month_all!A26="","",_5rongji_month_all!A26)</f>
        <v/>
      </c>
      <c r="D28" s="73" t="str">
        <f>IF(_5rongji_month_all!M26="","",_5rongji_month_all!M26)</f>
        <v/>
      </c>
      <c r="E28" s="122" t="str">
        <f>IF(_5rongji_month_all!C26="","",_5rongji_month_all!C26)</f>
        <v/>
      </c>
      <c r="F28" s="123" t="str">
        <f>IF(_5rongji_month_all!B26="","",_5rongji_month_all!B26)</f>
        <v/>
      </c>
      <c r="G28" s="75" t="str">
        <f>IF(_5rongji_month_all!D26="","",_5rongji_month_all!D26)</f>
        <v/>
      </c>
      <c r="H28" s="75" t="str">
        <f>IF(_5rongji_month_all!E26="","",_5rongji_month_all!E26)</f>
        <v/>
      </c>
      <c r="I28" s="75" t="str">
        <f>IF(_5rongji_month_all!F26="","",_5rongji_month_all!F26)</f>
        <v/>
      </c>
      <c r="J28" s="75" t="str">
        <f>IF(_5rongji_month_all!G26="","",_5rongji_month_all!G26)</f>
        <v/>
      </c>
      <c r="K28" s="75" t="str">
        <f>IF(_5rongji_month_all!H26="","",_5rongji_month_all!H26)</f>
        <v/>
      </c>
      <c r="L28" s="75" t="str">
        <f>IF(_5rongji_month_all!I26="","",_5rongji_month_all!I26)</f>
        <v/>
      </c>
      <c r="M28" s="75" t="str">
        <f>IF(_5rongji_month_all!J26="","",_5rongji_month_all!J26)</f>
        <v/>
      </c>
      <c r="N28" s="75" t="str">
        <f>IF(_5rongji_month_all!K26="","",_5rongji_month_all!K26)</f>
        <v/>
      </c>
      <c r="O28" s="75" t="str">
        <f>IF(_5rongji_month_all!L26="","",_5rongji_month_all!L26)</f>
        <v/>
      </c>
      <c r="P28" s="83">
        <f>IF(LOOKUP($A28,质量日常跟踪表!$J$4:$J$744,质量日常跟踪表!W$4:W$744)="","",LOOKUP($A28,质量日常跟踪表!$J$4:$J$744,质量日常跟踪表!W$4:W$744))</f>
        <v>0</v>
      </c>
      <c r="Q28" s="124"/>
      <c r="R28" s="70" t="str">
        <f>IF(R27&lt;$A$2,R27+1,"")</f>
        <v/>
      </c>
      <c r="S28" s="71" t="str">
        <f>IF(_6rongji_month_all!C26="","",_6rongji_month_all!C26)</f>
        <v/>
      </c>
      <c r="T28" s="70" t="str">
        <f>IF(_6rongji_month_all!A26="","",_6rongji_month_all!A26)</f>
        <v/>
      </c>
      <c r="U28" s="73" t="str">
        <f>IF(_6rongji_month_all!M26="","",_6rongji_month_all!M26)</f>
        <v/>
      </c>
      <c r="V28" s="85" t="str">
        <f>IF(_6rongji_month_all!C26="","",_6rongji_month_all!C26)</f>
        <v/>
      </c>
      <c r="W28" s="123" t="str">
        <f>IF(_6rongji_month_all!B26="","",_6rongji_month_all!B26)</f>
        <v/>
      </c>
      <c r="X28" s="75" t="str">
        <f>IF(_6rongji_month_all!D26="","",_6rongji_month_all!D26)</f>
        <v/>
      </c>
      <c r="Y28" s="75" t="str">
        <f>IF(_6rongji_month_all!E26="","",_6rongji_month_all!E26)</f>
        <v/>
      </c>
      <c r="Z28" s="75" t="str">
        <f>IF(_6rongji_month_all!F26="","",_6rongji_month_all!F26)</f>
        <v/>
      </c>
      <c r="AA28" s="75" t="str">
        <f>IF(_6rongji_month_all!G26="","",_6rongji_month_all!G26)</f>
        <v/>
      </c>
      <c r="AB28" s="75" t="str">
        <f>IF(_6rongji_month_all!H26="","",_6rongji_month_all!H26)</f>
        <v/>
      </c>
      <c r="AC28" s="75" t="str">
        <f>IF(_6rongji_month_all!I26="","",_6rongji_month_all!I26)</f>
        <v/>
      </c>
      <c r="AD28" s="75" t="str">
        <f>IF(_6rongji_month_all!J26="","",_6rongji_month_all!J26)</f>
        <v/>
      </c>
      <c r="AE28" s="75" t="str">
        <f>IF(_6rongji_month_all!K26="","",_6rongji_month_all!K26)</f>
        <v/>
      </c>
      <c r="AF28" s="75" t="str">
        <f>IF(_6rongji_month_all!L26="","",_6rongji_month_all!L26)</f>
        <v/>
      </c>
      <c r="AG28" s="83">
        <f>IF(LOOKUP($A28,质量日常跟踪表!$J$4:$J$744,质量日常跟踪表!AN$4:AN$744)="","",LOOKUP($A28,质量日常跟踪表!$J$4:$J$744,质量日常跟踪表!AN$4:AN$744))</f>
        <v>0</v>
      </c>
    </row>
    <row r="29" spans="1:33">
      <c r="A29" s="70" t="str">
        <f>IF(A28&lt;$A$2,A28+1,"")</f>
        <v/>
      </c>
      <c r="B29" s="71" t="str">
        <f>IF(_5rongji_month_all!C27="","",_5rongji_month_all!C27)</f>
        <v/>
      </c>
      <c r="C29" s="70" t="str">
        <f>IF(_5rongji_month_all!A27="","",_5rongji_month_all!A27)</f>
        <v/>
      </c>
      <c r="D29" s="73" t="str">
        <f>IF(_5rongji_month_all!M27="","",_5rongji_month_all!M27)</f>
        <v/>
      </c>
      <c r="E29" s="122" t="str">
        <f>IF(_5rongji_month_all!C27="","",_5rongji_month_all!C27)</f>
        <v/>
      </c>
      <c r="F29" s="123" t="str">
        <f>IF(_5rongji_month_all!B27="","",_5rongji_month_all!B27)</f>
        <v/>
      </c>
      <c r="G29" s="75" t="str">
        <f>IF(_5rongji_month_all!D27="","",_5rongji_month_all!D27)</f>
        <v/>
      </c>
      <c r="H29" s="75" t="str">
        <f>IF(_5rongji_month_all!E27="","",_5rongji_month_all!E27)</f>
        <v/>
      </c>
      <c r="I29" s="75" t="str">
        <f>IF(_5rongji_month_all!F27="","",_5rongji_month_all!F27)</f>
        <v/>
      </c>
      <c r="J29" s="75" t="str">
        <f>IF(_5rongji_month_all!G27="","",_5rongji_month_all!G27)</f>
        <v/>
      </c>
      <c r="K29" s="75" t="str">
        <f>IF(_5rongji_month_all!H27="","",_5rongji_month_all!H27)</f>
        <v/>
      </c>
      <c r="L29" s="75" t="str">
        <f>IF(_5rongji_month_all!I27="","",_5rongji_month_all!I27)</f>
        <v/>
      </c>
      <c r="M29" s="75" t="str">
        <f>IF(_5rongji_month_all!J27="","",_5rongji_month_all!J27)</f>
        <v/>
      </c>
      <c r="N29" s="75" t="str">
        <f>IF(_5rongji_month_all!K27="","",_5rongji_month_all!K27)</f>
        <v/>
      </c>
      <c r="O29" s="75" t="str">
        <f>IF(_5rongji_month_all!L27="","",_5rongji_month_all!L27)</f>
        <v/>
      </c>
      <c r="P29" s="83">
        <f>IF(LOOKUP($A29,质量日常跟踪表!$J$4:$J$744,质量日常跟踪表!W$4:W$744)="","",LOOKUP($A29,质量日常跟踪表!$J$4:$J$744,质量日常跟踪表!W$4:W$744))</f>
        <v>0</v>
      </c>
      <c r="Q29" s="124"/>
      <c r="R29" s="70" t="str">
        <f>IF(R28&lt;$A$2,R28+1,"")</f>
        <v/>
      </c>
      <c r="S29" s="71" t="str">
        <f>IF(_6rongji_month_all!C27="","",_6rongji_month_all!C27)</f>
        <v/>
      </c>
      <c r="T29" s="70" t="str">
        <f>IF(_6rongji_month_all!A27="","",_6rongji_month_all!A27)</f>
        <v/>
      </c>
      <c r="U29" s="73" t="str">
        <f>IF(_6rongji_month_all!M27="","",_6rongji_month_all!M27)</f>
        <v/>
      </c>
      <c r="V29" s="85" t="str">
        <f>IF(_6rongji_month_all!C27="","",_6rongji_month_all!C27)</f>
        <v/>
      </c>
      <c r="W29" s="123" t="str">
        <f>IF(_6rongji_month_all!B27="","",_6rongji_month_all!B27)</f>
        <v/>
      </c>
      <c r="X29" s="75" t="str">
        <f>IF(_6rongji_month_all!D27="","",_6rongji_month_all!D27)</f>
        <v/>
      </c>
      <c r="Y29" s="75" t="str">
        <f>IF(_6rongji_month_all!E27="","",_6rongji_month_all!E27)</f>
        <v/>
      </c>
      <c r="Z29" s="75" t="str">
        <f>IF(_6rongji_month_all!F27="","",_6rongji_month_all!F27)</f>
        <v/>
      </c>
      <c r="AA29" s="75" t="str">
        <f>IF(_6rongji_month_all!G27="","",_6rongji_month_all!G27)</f>
        <v/>
      </c>
      <c r="AB29" s="75" t="str">
        <f>IF(_6rongji_month_all!H27="","",_6rongji_month_all!H27)</f>
        <v/>
      </c>
      <c r="AC29" s="75" t="str">
        <f>IF(_6rongji_month_all!I27="","",_6rongji_month_all!I27)</f>
        <v/>
      </c>
      <c r="AD29" s="75" t="str">
        <f>IF(_6rongji_month_all!J27="","",_6rongji_month_all!J27)</f>
        <v/>
      </c>
      <c r="AE29" s="75" t="str">
        <f>IF(_6rongji_month_all!K27="","",_6rongji_month_all!K27)</f>
        <v/>
      </c>
      <c r="AF29" s="75" t="str">
        <f>IF(_6rongji_month_all!L27="","",_6rongji_month_all!L27)</f>
        <v/>
      </c>
      <c r="AG29" s="83">
        <f>IF(LOOKUP($A29,质量日常跟踪表!$J$4:$J$744,质量日常跟踪表!AN$4:AN$744)="","",LOOKUP($A29,质量日常跟踪表!$J$4:$J$744,质量日常跟踪表!AN$4:AN$744))</f>
        <v>0</v>
      </c>
    </row>
    <row r="30" spans="1:33">
      <c r="A30" s="70" t="str">
        <f>IF(A29&lt;$A$2,A29+1,"")</f>
        <v/>
      </c>
      <c r="B30" s="71" t="str">
        <f>IF(_5rongji_month_all!C28="","",_5rongji_month_all!C28)</f>
        <v/>
      </c>
      <c r="C30" s="70" t="str">
        <f>IF(_5rongji_month_all!A28="","",_5rongji_month_all!A28)</f>
        <v/>
      </c>
      <c r="D30" s="73" t="str">
        <f>IF(_5rongji_month_all!M28="","",_5rongji_month_all!M28)</f>
        <v/>
      </c>
      <c r="E30" s="122" t="str">
        <f>IF(_5rongji_month_all!C28="","",_5rongji_month_all!C28)</f>
        <v/>
      </c>
      <c r="F30" s="123" t="str">
        <f>IF(_5rongji_month_all!B28="","",_5rongji_month_all!B28)</f>
        <v/>
      </c>
      <c r="G30" s="75" t="str">
        <f>IF(_5rongji_month_all!D28="","",_5rongji_month_all!D28)</f>
        <v/>
      </c>
      <c r="H30" s="75" t="str">
        <f>IF(_5rongji_month_all!E28="","",_5rongji_month_all!E28)</f>
        <v/>
      </c>
      <c r="I30" s="75" t="str">
        <f>IF(_5rongji_month_all!F28="","",_5rongji_month_all!F28)</f>
        <v/>
      </c>
      <c r="J30" s="75" t="str">
        <f>IF(_5rongji_month_all!G28="","",_5rongji_month_all!G28)</f>
        <v/>
      </c>
      <c r="K30" s="75" t="str">
        <f>IF(_5rongji_month_all!H28="","",_5rongji_month_all!H28)</f>
        <v/>
      </c>
      <c r="L30" s="75" t="str">
        <f>IF(_5rongji_month_all!I28="","",_5rongji_month_all!I28)</f>
        <v/>
      </c>
      <c r="M30" s="75" t="str">
        <f>IF(_5rongji_month_all!J28="","",_5rongji_month_all!J28)</f>
        <v/>
      </c>
      <c r="N30" s="75" t="str">
        <f>IF(_5rongji_month_all!K28="","",_5rongji_month_all!K28)</f>
        <v/>
      </c>
      <c r="O30" s="75" t="str">
        <f>IF(_5rongji_month_all!L28="","",_5rongji_month_all!L28)</f>
        <v/>
      </c>
      <c r="P30" s="83">
        <f>IF(LOOKUP($A30,质量日常跟踪表!$J$4:$J$744,质量日常跟踪表!W$4:W$744)="","",LOOKUP($A30,质量日常跟踪表!$J$4:$J$744,质量日常跟踪表!W$4:W$744))</f>
        <v>0</v>
      </c>
      <c r="Q30" s="124"/>
      <c r="R30" s="70" t="str">
        <f>IF(R29&lt;$A$2,R29+1,"")</f>
        <v/>
      </c>
      <c r="S30" s="71" t="str">
        <f>IF(_6rongji_month_all!C28="","",_6rongji_month_all!C28)</f>
        <v/>
      </c>
      <c r="T30" s="70" t="str">
        <f>IF(_6rongji_month_all!A28="","",_6rongji_month_all!A28)</f>
        <v/>
      </c>
      <c r="U30" s="73" t="str">
        <f>IF(_6rongji_month_all!M28="","",_6rongji_month_all!M28)</f>
        <v/>
      </c>
      <c r="V30" s="85" t="str">
        <f>IF(_6rongji_month_all!C28="","",_6rongji_month_all!C28)</f>
        <v/>
      </c>
      <c r="W30" s="123" t="str">
        <f>IF(_6rongji_month_all!B28="","",_6rongji_month_all!B28)</f>
        <v/>
      </c>
      <c r="X30" s="75" t="str">
        <f>IF(_6rongji_month_all!D28="","",_6rongji_month_all!D28)</f>
        <v/>
      </c>
      <c r="Y30" s="75" t="str">
        <f>IF(_6rongji_month_all!E28="","",_6rongji_month_all!E28)</f>
        <v/>
      </c>
      <c r="Z30" s="75" t="str">
        <f>IF(_6rongji_month_all!F28="","",_6rongji_month_all!F28)</f>
        <v/>
      </c>
      <c r="AA30" s="75" t="str">
        <f>IF(_6rongji_month_all!G28="","",_6rongji_month_all!G28)</f>
        <v/>
      </c>
      <c r="AB30" s="75" t="str">
        <f>IF(_6rongji_month_all!H28="","",_6rongji_month_all!H28)</f>
        <v/>
      </c>
      <c r="AC30" s="75" t="str">
        <f>IF(_6rongji_month_all!I28="","",_6rongji_month_all!I28)</f>
        <v/>
      </c>
      <c r="AD30" s="75" t="str">
        <f>IF(_6rongji_month_all!J28="","",_6rongji_month_all!J28)</f>
        <v/>
      </c>
      <c r="AE30" s="75" t="str">
        <f>IF(_6rongji_month_all!K28="","",_6rongji_month_all!K28)</f>
        <v/>
      </c>
      <c r="AF30" s="75" t="str">
        <f>IF(_6rongji_month_all!L28="","",_6rongji_month_all!L28)</f>
        <v/>
      </c>
      <c r="AG30" s="83">
        <f>IF(LOOKUP($A30,质量日常跟踪表!$J$4:$J$744,质量日常跟踪表!AN$4:AN$744)="","",LOOKUP($A30,质量日常跟踪表!$J$4:$J$744,质量日常跟踪表!AN$4:AN$744))</f>
        <v>0</v>
      </c>
    </row>
    <row r="31" spans="1:33">
      <c r="A31" s="70" t="str">
        <f>IF(A30&lt;$A$2,A30+1,"")</f>
        <v/>
      </c>
      <c r="B31" s="71" t="str">
        <f>IF(_5rongji_month_all!C29="","",_5rongji_month_all!C29)</f>
        <v/>
      </c>
      <c r="C31" s="70" t="str">
        <f>IF(_5rongji_month_all!A29="","",_5rongji_month_all!A29)</f>
        <v/>
      </c>
      <c r="D31" s="73" t="str">
        <f>IF(_5rongji_month_all!M29="","",_5rongji_month_all!M29)</f>
        <v/>
      </c>
      <c r="E31" s="122" t="str">
        <f>IF(_5rongji_month_all!C29="","",_5rongji_month_all!C29)</f>
        <v/>
      </c>
      <c r="F31" s="123" t="str">
        <f>IF(_5rongji_month_all!B29="","",_5rongji_month_all!B29)</f>
        <v/>
      </c>
      <c r="G31" s="75" t="str">
        <f>IF(_5rongji_month_all!D29="","",_5rongji_month_all!D29)</f>
        <v/>
      </c>
      <c r="H31" s="75" t="str">
        <f>IF(_5rongji_month_all!E29="","",_5rongji_month_all!E29)</f>
        <v/>
      </c>
      <c r="I31" s="75" t="str">
        <f>IF(_5rongji_month_all!F29="","",_5rongji_month_all!F29)</f>
        <v/>
      </c>
      <c r="J31" s="75" t="str">
        <f>IF(_5rongji_month_all!G29="","",_5rongji_month_all!G29)</f>
        <v/>
      </c>
      <c r="K31" s="75" t="str">
        <f>IF(_5rongji_month_all!H29="","",_5rongji_month_all!H29)</f>
        <v/>
      </c>
      <c r="L31" s="75" t="str">
        <f>IF(_5rongji_month_all!I29="","",_5rongji_month_all!I29)</f>
        <v/>
      </c>
      <c r="M31" s="75" t="str">
        <f>IF(_5rongji_month_all!J29="","",_5rongji_month_all!J29)</f>
        <v/>
      </c>
      <c r="N31" s="75" t="str">
        <f>IF(_5rongji_month_all!K29="","",_5rongji_month_all!K29)</f>
        <v/>
      </c>
      <c r="O31" s="75" t="str">
        <f>IF(_5rongji_month_all!L29="","",_5rongji_month_all!L29)</f>
        <v/>
      </c>
      <c r="P31" s="83">
        <f>IF(LOOKUP($A31,质量日常跟踪表!$J$4:$J$744,质量日常跟踪表!W$4:W$744)="","",LOOKUP($A31,质量日常跟踪表!$J$4:$J$744,质量日常跟踪表!W$4:W$744))</f>
        <v>0</v>
      </c>
      <c r="Q31" s="124"/>
      <c r="R31" s="70" t="str">
        <f>IF(R30&lt;$A$2,R30+1,"")</f>
        <v/>
      </c>
      <c r="S31" s="71" t="str">
        <f>IF(_6rongji_month_all!C29="","",_6rongji_month_all!C29)</f>
        <v/>
      </c>
      <c r="T31" s="70" t="str">
        <f>IF(_6rongji_month_all!A29="","",_6rongji_month_all!A29)</f>
        <v/>
      </c>
      <c r="U31" s="73" t="str">
        <f>IF(_6rongji_month_all!M29="","",_6rongji_month_all!M29)</f>
        <v/>
      </c>
      <c r="V31" s="85" t="str">
        <f>IF(_6rongji_month_all!C29="","",_6rongji_month_all!C29)</f>
        <v/>
      </c>
      <c r="W31" s="123" t="str">
        <f>IF(_6rongji_month_all!B29="","",_6rongji_month_all!B29)</f>
        <v/>
      </c>
      <c r="X31" s="75" t="str">
        <f>IF(_6rongji_month_all!D29="","",_6rongji_month_all!D29)</f>
        <v/>
      </c>
      <c r="Y31" s="75" t="str">
        <f>IF(_6rongji_month_all!E29="","",_6rongji_month_all!E29)</f>
        <v/>
      </c>
      <c r="Z31" s="75" t="str">
        <f>IF(_6rongji_month_all!F29="","",_6rongji_month_all!F29)</f>
        <v/>
      </c>
      <c r="AA31" s="75" t="str">
        <f>IF(_6rongji_month_all!G29="","",_6rongji_month_all!G29)</f>
        <v/>
      </c>
      <c r="AB31" s="75" t="str">
        <f>IF(_6rongji_month_all!H29="","",_6rongji_month_all!H29)</f>
        <v/>
      </c>
      <c r="AC31" s="75" t="str">
        <f>IF(_6rongji_month_all!I29="","",_6rongji_month_all!I29)</f>
        <v/>
      </c>
      <c r="AD31" s="75" t="str">
        <f>IF(_6rongji_month_all!J29="","",_6rongji_month_all!J29)</f>
        <v/>
      </c>
      <c r="AE31" s="75" t="str">
        <f>IF(_6rongji_month_all!K29="","",_6rongji_month_all!K29)</f>
        <v/>
      </c>
      <c r="AF31" s="75" t="str">
        <f>IF(_6rongji_month_all!L29="","",_6rongji_month_all!L29)</f>
        <v/>
      </c>
      <c r="AG31" s="83">
        <f>IF(LOOKUP($A31,质量日常跟踪表!$J$4:$J$744,质量日常跟踪表!AN$4:AN$744)="","",LOOKUP($A31,质量日常跟踪表!$J$4:$J$744,质量日常跟踪表!AN$4:AN$744))</f>
        <v>0</v>
      </c>
    </row>
    <row r="32" spans="1:33">
      <c r="A32" s="70" t="str">
        <f>IF(A31&lt;$A$2,A31+1,"")</f>
        <v/>
      </c>
      <c r="B32" s="71" t="str">
        <f>IF(_5rongji_month_all!C30="","",_5rongji_month_all!C30)</f>
        <v/>
      </c>
      <c r="C32" s="70" t="str">
        <f>IF(_5rongji_month_all!A30="","",_5rongji_month_all!A30)</f>
        <v/>
      </c>
      <c r="D32" s="73" t="str">
        <f>IF(_5rongji_month_all!M30="","",_5rongji_month_all!M30)</f>
        <v/>
      </c>
      <c r="E32" s="122" t="str">
        <f>IF(_5rongji_month_all!C30="","",_5rongji_month_all!C30)</f>
        <v/>
      </c>
      <c r="F32" s="123" t="str">
        <f>IF(_5rongji_month_all!B30="","",_5rongji_month_all!B30)</f>
        <v/>
      </c>
      <c r="G32" s="75" t="str">
        <f>IF(_5rongji_month_all!D30="","",_5rongji_month_all!D30)</f>
        <v/>
      </c>
      <c r="H32" s="75" t="str">
        <f>IF(_5rongji_month_all!E30="","",_5rongji_month_all!E30)</f>
        <v/>
      </c>
      <c r="I32" s="75" t="str">
        <f>IF(_5rongji_month_all!F30="","",_5rongji_month_all!F30)</f>
        <v/>
      </c>
      <c r="J32" s="75" t="str">
        <f>IF(_5rongji_month_all!G30="","",_5rongji_month_all!G30)</f>
        <v/>
      </c>
      <c r="K32" s="75" t="str">
        <f>IF(_5rongji_month_all!H30="","",_5rongji_month_all!H30)</f>
        <v/>
      </c>
      <c r="L32" s="75" t="str">
        <f>IF(_5rongji_month_all!I30="","",_5rongji_month_all!I30)</f>
        <v/>
      </c>
      <c r="M32" s="75" t="str">
        <f>IF(_5rongji_month_all!J30="","",_5rongji_month_all!J30)</f>
        <v/>
      </c>
      <c r="N32" s="75" t="str">
        <f>IF(_5rongji_month_all!K30="","",_5rongji_month_all!K30)</f>
        <v/>
      </c>
      <c r="O32" s="75" t="str">
        <f>IF(_5rongji_month_all!L30="","",_5rongji_month_all!L30)</f>
        <v/>
      </c>
      <c r="P32" s="83">
        <f>IF(LOOKUP($A32,质量日常跟踪表!$J$4:$J$744,质量日常跟踪表!W$4:W$744)="","",LOOKUP($A32,质量日常跟踪表!$J$4:$J$744,质量日常跟踪表!W$4:W$744))</f>
        <v>0</v>
      </c>
      <c r="Q32" s="124"/>
      <c r="R32" s="70" t="str">
        <f>IF(R31&lt;$A$2,R31+1,"")</f>
        <v/>
      </c>
      <c r="S32" s="71" t="str">
        <f>IF(_6rongji_month_all!C30="","",_6rongji_month_all!C30)</f>
        <v/>
      </c>
      <c r="T32" s="70" t="str">
        <f>IF(_6rongji_month_all!A30="","",_6rongji_month_all!A30)</f>
        <v/>
      </c>
      <c r="U32" s="73" t="str">
        <f>IF(_6rongji_month_all!M30="","",_6rongji_month_all!M30)</f>
        <v/>
      </c>
      <c r="V32" s="85" t="str">
        <f>IF(_6rongji_month_all!C30="","",_6rongji_month_all!C30)</f>
        <v/>
      </c>
      <c r="W32" s="123" t="str">
        <f>IF(_6rongji_month_all!B30="","",_6rongji_month_all!B30)</f>
        <v/>
      </c>
      <c r="X32" s="75" t="str">
        <f>IF(_6rongji_month_all!D30="","",_6rongji_month_all!D30)</f>
        <v/>
      </c>
      <c r="Y32" s="75" t="str">
        <f>IF(_6rongji_month_all!E30="","",_6rongji_month_all!E30)</f>
        <v/>
      </c>
      <c r="Z32" s="75" t="str">
        <f>IF(_6rongji_month_all!F30="","",_6rongji_month_all!F30)</f>
        <v/>
      </c>
      <c r="AA32" s="75" t="str">
        <f>IF(_6rongji_month_all!G30="","",_6rongji_month_all!G30)</f>
        <v/>
      </c>
      <c r="AB32" s="75" t="str">
        <f>IF(_6rongji_month_all!H30="","",_6rongji_month_all!H30)</f>
        <v/>
      </c>
      <c r="AC32" s="75" t="str">
        <f>IF(_6rongji_month_all!I30="","",_6rongji_month_all!I30)</f>
        <v/>
      </c>
      <c r="AD32" s="75" t="str">
        <f>IF(_6rongji_month_all!J30="","",_6rongji_month_all!J30)</f>
        <v/>
      </c>
      <c r="AE32" s="75" t="str">
        <f>IF(_6rongji_month_all!K30="","",_6rongji_month_all!K30)</f>
        <v/>
      </c>
      <c r="AF32" s="75" t="str">
        <f>IF(_6rongji_month_all!L30="","",_6rongji_month_all!L30)</f>
        <v/>
      </c>
      <c r="AG32" s="83">
        <f>IF(LOOKUP($A32,质量日常跟踪表!$J$4:$J$744,质量日常跟踪表!AN$4:AN$744)="","",LOOKUP($A32,质量日常跟踪表!$J$4:$J$744,质量日常跟踪表!AN$4:AN$744))</f>
        <v>0</v>
      </c>
    </row>
    <row r="33" spans="1:33">
      <c r="A33" s="70" t="str">
        <f>IF(A32&lt;$A$2,A32+1,"")</f>
        <v/>
      </c>
      <c r="B33" s="71" t="str">
        <f>IF(_5rongji_month_all!C31="","",_5rongji_month_all!C31)</f>
        <v/>
      </c>
      <c r="C33" s="70" t="str">
        <f>IF(_5rongji_month_all!A31="","",_5rongji_month_all!A31)</f>
        <v/>
      </c>
      <c r="D33" s="73" t="str">
        <f>IF(_5rongji_month_all!M31="","",_5rongji_month_all!M31)</f>
        <v/>
      </c>
      <c r="E33" s="122" t="str">
        <f>IF(_5rongji_month_all!C31="","",_5rongji_month_all!C31)</f>
        <v/>
      </c>
      <c r="F33" s="123" t="str">
        <f>IF(_5rongji_month_all!B31="","",_5rongji_month_all!B31)</f>
        <v/>
      </c>
      <c r="G33" s="75" t="str">
        <f>IF(_5rongji_month_all!D31="","",_5rongji_month_all!D31)</f>
        <v/>
      </c>
      <c r="H33" s="75" t="str">
        <f>IF(_5rongji_month_all!E31="","",_5rongji_month_all!E31)</f>
        <v/>
      </c>
      <c r="I33" s="75" t="str">
        <f>IF(_5rongji_month_all!F31="","",_5rongji_month_all!F31)</f>
        <v/>
      </c>
      <c r="J33" s="75" t="str">
        <f>IF(_5rongji_month_all!G31="","",_5rongji_month_all!G31)</f>
        <v/>
      </c>
      <c r="K33" s="75" t="str">
        <f>IF(_5rongji_month_all!H31="","",_5rongji_month_all!H31)</f>
        <v/>
      </c>
      <c r="L33" s="75" t="str">
        <f>IF(_5rongji_month_all!I31="","",_5rongji_month_all!I31)</f>
        <v/>
      </c>
      <c r="M33" s="75" t="str">
        <f>IF(_5rongji_month_all!J31="","",_5rongji_month_all!J31)</f>
        <v/>
      </c>
      <c r="N33" s="75" t="str">
        <f>IF(_5rongji_month_all!K31="","",_5rongji_month_all!K31)</f>
        <v/>
      </c>
      <c r="O33" s="75" t="str">
        <f>IF(_5rongji_month_all!L31="","",_5rongji_month_all!L31)</f>
        <v/>
      </c>
      <c r="P33" s="83">
        <f>IF(LOOKUP($A33,质量日常跟踪表!$J$4:$J$744,质量日常跟踪表!W$4:W$744)="","",LOOKUP($A33,质量日常跟踪表!$J$4:$J$744,质量日常跟踪表!W$4:W$744))</f>
        <v>0</v>
      </c>
      <c r="Q33" s="124"/>
      <c r="R33" s="70" t="str">
        <f>IF(R32&lt;$A$2,R32+1,"")</f>
        <v/>
      </c>
      <c r="S33" s="71" t="str">
        <f>IF(_6rongji_month_all!C31="","",_6rongji_month_all!C31)</f>
        <v/>
      </c>
      <c r="T33" s="70" t="str">
        <f>IF(_6rongji_month_all!A31="","",_6rongji_month_all!A31)</f>
        <v/>
      </c>
      <c r="U33" s="73" t="str">
        <f>IF(_6rongji_month_all!M31="","",_6rongji_month_all!M31)</f>
        <v/>
      </c>
      <c r="V33" s="85" t="str">
        <f>IF(_6rongji_month_all!C31="","",_6rongji_month_all!C31)</f>
        <v/>
      </c>
      <c r="W33" s="123" t="str">
        <f>IF(_6rongji_month_all!B31="","",_6rongji_month_all!B31)</f>
        <v/>
      </c>
      <c r="X33" s="75" t="str">
        <f>IF(_6rongji_month_all!D31="","",_6rongji_month_all!D31)</f>
        <v/>
      </c>
      <c r="Y33" s="75" t="str">
        <f>IF(_6rongji_month_all!E31="","",_6rongji_month_all!E31)</f>
        <v/>
      </c>
      <c r="Z33" s="75" t="str">
        <f>IF(_6rongji_month_all!F31="","",_6rongji_month_all!F31)</f>
        <v/>
      </c>
      <c r="AA33" s="75" t="str">
        <f>IF(_6rongji_month_all!G31="","",_6rongji_month_all!G31)</f>
        <v/>
      </c>
      <c r="AB33" s="75" t="str">
        <f>IF(_6rongji_month_all!H31="","",_6rongji_month_all!H31)</f>
        <v/>
      </c>
      <c r="AC33" s="75" t="str">
        <f>IF(_6rongji_month_all!I31="","",_6rongji_month_all!I31)</f>
        <v/>
      </c>
      <c r="AD33" s="75" t="str">
        <f>IF(_6rongji_month_all!J31="","",_6rongji_month_all!J31)</f>
        <v/>
      </c>
      <c r="AE33" s="75" t="str">
        <f>IF(_6rongji_month_all!K31="","",_6rongji_month_all!K31)</f>
        <v/>
      </c>
      <c r="AF33" s="75" t="str">
        <f>IF(_6rongji_month_all!L31="","",_6rongji_month_all!L31)</f>
        <v/>
      </c>
      <c r="AG33" s="83">
        <f>IF(LOOKUP($A33,质量日常跟踪表!$J$4:$J$744,质量日常跟踪表!AN$4:AN$744)="","",LOOKUP($A33,质量日常跟踪表!$J$4:$J$744,质量日常跟踪表!AN$4:AN$744))</f>
        <v>0</v>
      </c>
    </row>
    <row r="34" spans="1:33">
      <c r="A34" s="70" t="str">
        <f>IF(A33&lt;$A$2,A33+1,"")</f>
        <v/>
      </c>
      <c r="B34" s="71" t="str">
        <f>IF(_5rongji_month_all!C32="","",_5rongji_month_all!C32)</f>
        <v/>
      </c>
      <c r="C34" s="70" t="str">
        <f>IF(_5rongji_month_all!A32="","",_5rongji_month_all!A32)</f>
        <v/>
      </c>
      <c r="D34" s="73" t="str">
        <f>IF(_5rongji_month_all!M32="","",_5rongji_month_all!M32)</f>
        <v/>
      </c>
      <c r="E34" s="122" t="str">
        <f>IF(_5rongji_month_all!C32="","",_5rongji_month_all!C32)</f>
        <v/>
      </c>
      <c r="F34" s="123" t="str">
        <f>IF(_5rongji_month_all!B32="","",_5rongji_month_all!B32)</f>
        <v/>
      </c>
      <c r="G34" s="75" t="str">
        <f>IF(_5rongji_month_all!D32="","",_5rongji_month_all!D32)</f>
        <v/>
      </c>
      <c r="H34" s="75" t="str">
        <f>IF(_5rongji_month_all!E32="","",_5rongji_month_all!E32)</f>
        <v/>
      </c>
      <c r="I34" s="75" t="str">
        <f>IF(_5rongji_month_all!F32="","",_5rongji_month_all!F32)</f>
        <v/>
      </c>
      <c r="J34" s="75" t="str">
        <f>IF(_5rongji_month_all!G32="","",_5rongji_month_all!G32)</f>
        <v/>
      </c>
      <c r="K34" s="75" t="str">
        <f>IF(_5rongji_month_all!H32="","",_5rongji_month_all!H32)</f>
        <v/>
      </c>
      <c r="L34" s="75" t="str">
        <f>IF(_5rongji_month_all!I32="","",_5rongji_month_all!I32)</f>
        <v/>
      </c>
      <c r="M34" s="75" t="str">
        <f>IF(_5rongji_month_all!J32="","",_5rongji_month_all!J32)</f>
        <v/>
      </c>
      <c r="N34" s="75" t="str">
        <f>IF(_5rongji_month_all!K32="","",_5rongji_month_all!K32)</f>
        <v/>
      </c>
      <c r="O34" s="75" t="str">
        <f>IF(_5rongji_month_all!L32="","",_5rongji_month_all!L32)</f>
        <v/>
      </c>
      <c r="P34" s="83">
        <f>IF(LOOKUP($A34,质量日常跟踪表!$J$4:$J$744,质量日常跟踪表!W$4:W$744)="","",LOOKUP($A34,质量日常跟踪表!$J$4:$J$744,质量日常跟踪表!W$4:W$744))</f>
        <v>0</v>
      </c>
      <c r="Q34" s="124"/>
      <c r="R34" s="70" t="str">
        <f>IF(R33&lt;$A$2,R33+1,"")</f>
        <v/>
      </c>
      <c r="S34" s="71" t="str">
        <f>IF(_6rongji_month_all!C32="","",_6rongji_month_all!C32)</f>
        <v/>
      </c>
      <c r="T34" s="70" t="str">
        <f>IF(_6rongji_month_all!A32="","",_6rongji_month_all!A32)</f>
        <v/>
      </c>
      <c r="U34" s="73" t="str">
        <f>IF(_6rongji_month_all!M32="","",_6rongji_month_all!M32)</f>
        <v/>
      </c>
      <c r="V34" s="85" t="str">
        <f>IF(_6rongji_month_all!C32="","",_6rongji_month_all!C32)</f>
        <v/>
      </c>
      <c r="W34" s="123" t="str">
        <f>IF(_6rongji_month_all!B32="","",_6rongji_month_all!B32)</f>
        <v/>
      </c>
      <c r="X34" s="75" t="str">
        <f>IF(_6rongji_month_all!D32="","",_6rongji_month_all!D32)</f>
        <v/>
      </c>
      <c r="Y34" s="75" t="str">
        <f>IF(_6rongji_month_all!E32="","",_6rongji_month_all!E32)</f>
        <v/>
      </c>
      <c r="Z34" s="75" t="str">
        <f>IF(_6rongji_month_all!F32="","",_6rongji_month_all!F32)</f>
        <v/>
      </c>
      <c r="AA34" s="75" t="str">
        <f>IF(_6rongji_month_all!G32="","",_6rongji_month_all!G32)</f>
        <v/>
      </c>
      <c r="AB34" s="75" t="str">
        <f>IF(_6rongji_month_all!H32="","",_6rongji_month_all!H32)</f>
        <v/>
      </c>
      <c r="AC34" s="75" t="str">
        <f>IF(_6rongji_month_all!I32="","",_6rongji_month_all!I32)</f>
        <v/>
      </c>
      <c r="AD34" s="75" t="str">
        <f>IF(_6rongji_month_all!J32="","",_6rongji_month_all!J32)</f>
        <v/>
      </c>
      <c r="AE34" s="75" t="str">
        <f>IF(_6rongji_month_all!K32="","",_6rongji_month_all!K32)</f>
        <v/>
      </c>
      <c r="AF34" s="75" t="str">
        <f>IF(_6rongji_month_all!L32="","",_6rongji_month_all!L32)</f>
        <v/>
      </c>
      <c r="AG34" s="83">
        <f>IF(LOOKUP($A34,质量日常跟踪表!$J$4:$J$744,质量日常跟踪表!AN$4:AN$744)="","",LOOKUP($A34,质量日常跟踪表!$J$4:$J$744,质量日常跟踪表!AN$4:AN$744))</f>
        <v>0</v>
      </c>
    </row>
    <row r="35" spans="1:33">
      <c r="A35" s="70" t="str">
        <f>IF(A34&lt;$A$2,A34+1,"")</f>
        <v/>
      </c>
      <c r="B35" s="71" t="str">
        <f>IF(_5rongji_month_all!C33="","",_5rongji_month_all!C33)</f>
        <v/>
      </c>
      <c r="C35" s="70" t="str">
        <f>IF(_5rongji_month_all!A33="","",_5rongji_month_all!A33)</f>
        <v/>
      </c>
      <c r="D35" s="73" t="str">
        <f>IF(_5rongji_month_all!M33="","",_5rongji_month_all!M33)</f>
        <v/>
      </c>
      <c r="E35" s="122" t="str">
        <f>IF(_5rongji_month_all!C33="","",_5rongji_month_all!C33)</f>
        <v/>
      </c>
      <c r="F35" s="123" t="str">
        <f>IF(_5rongji_month_all!B33="","",_5rongji_month_all!B33)</f>
        <v/>
      </c>
      <c r="G35" s="75" t="str">
        <f>IF(_5rongji_month_all!D33="","",_5rongji_month_all!D33)</f>
        <v/>
      </c>
      <c r="H35" s="75" t="str">
        <f>IF(_5rongji_month_all!E33="","",_5rongji_month_all!E33)</f>
        <v/>
      </c>
      <c r="I35" s="75" t="str">
        <f>IF(_5rongji_month_all!F33="","",_5rongji_month_all!F33)</f>
        <v/>
      </c>
      <c r="J35" s="75" t="str">
        <f>IF(_5rongji_month_all!G33="","",_5rongji_month_all!G33)</f>
        <v/>
      </c>
      <c r="K35" s="75" t="str">
        <f>IF(_5rongji_month_all!H33="","",_5rongji_month_all!H33)</f>
        <v/>
      </c>
      <c r="L35" s="75" t="str">
        <f>IF(_5rongji_month_all!I33="","",_5rongji_month_all!I33)</f>
        <v/>
      </c>
      <c r="M35" s="75" t="str">
        <f>IF(_5rongji_month_all!J33="","",_5rongji_month_all!J33)</f>
        <v/>
      </c>
      <c r="N35" s="75" t="str">
        <f>IF(_5rongji_month_all!K33="","",_5rongji_month_all!K33)</f>
        <v/>
      </c>
      <c r="O35" s="75" t="str">
        <f>IF(_5rongji_month_all!L33="","",_5rongji_month_all!L33)</f>
        <v/>
      </c>
      <c r="P35" s="83">
        <f>IF(LOOKUP($A35,质量日常跟踪表!$J$4:$J$744,质量日常跟踪表!W$4:W$744)="","",LOOKUP($A35,质量日常跟踪表!$J$4:$J$744,质量日常跟踪表!W$4:W$744))</f>
        <v>0</v>
      </c>
      <c r="Q35" s="124"/>
      <c r="R35" s="70" t="str">
        <f>IF(R34&lt;$A$2,R34+1,"")</f>
        <v/>
      </c>
      <c r="S35" s="71" t="str">
        <f>IF(_6rongji_month_all!C33="","",_6rongji_month_all!C33)</f>
        <v/>
      </c>
      <c r="T35" s="70" t="str">
        <f>IF(_6rongji_month_all!A33="","",_6rongji_month_all!A33)</f>
        <v/>
      </c>
      <c r="U35" s="73" t="str">
        <f>IF(_6rongji_month_all!M33="","",_6rongji_month_all!M33)</f>
        <v/>
      </c>
      <c r="V35" s="85" t="str">
        <f>IF(_6rongji_month_all!C33="","",_6rongji_month_all!C33)</f>
        <v/>
      </c>
      <c r="W35" s="123" t="str">
        <f>IF(_6rongji_month_all!B33="","",_6rongji_month_all!B33)</f>
        <v/>
      </c>
      <c r="X35" s="75" t="str">
        <f>IF(_6rongji_month_all!D33="","",_6rongji_month_all!D33)</f>
        <v/>
      </c>
      <c r="Y35" s="75" t="str">
        <f>IF(_6rongji_month_all!E33="","",_6rongji_month_all!E33)</f>
        <v/>
      </c>
      <c r="Z35" s="75" t="str">
        <f>IF(_6rongji_month_all!F33="","",_6rongji_month_all!F33)</f>
        <v/>
      </c>
      <c r="AA35" s="75" t="str">
        <f>IF(_6rongji_month_all!G33="","",_6rongji_month_all!G33)</f>
        <v/>
      </c>
      <c r="AB35" s="75" t="str">
        <f>IF(_6rongji_month_all!H33="","",_6rongji_month_all!H33)</f>
        <v/>
      </c>
      <c r="AC35" s="75" t="str">
        <f>IF(_6rongji_month_all!I33="","",_6rongji_month_all!I33)</f>
        <v/>
      </c>
      <c r="AD35" s="75" t="str">
        <f>IF(_6rongji_month_all!J33="","",_6rongji_month_all!J33)</f>
        <v/>
      </c>
      <c r="AE35" s="75" t="str">
        <f>IF(_6rongji_month_all!K33="","",_6rongji_month_all!K33)</f>
        <v/>
      </c>
      <c r="AF35" s="75" t="str">
        <f>IF(_6rongji_month_all!L33="","",_6rongji_month_all!L33)</f>
        <v/>
      </c>
      <c r="AG35" s="83">
        <f>IF(LOOKUP($A35,质量日常跟踪表!$J$4:$J$744,质量日常跟踪表!AN$4:AN$744)="","",LOOKUP($A35,质量日常跟踪表!$J$4:$J$744,质量日常跟踪表!AN$4:AN$744))</f>
        <v>0</v>
      </c>
    </row>
    <row r="36" spans="1:33">
      <c r="A36" s="70" t="str">
        <f>IF(A35&lt;$A$2,A35+1,"")</f>
        <v/>
      </c>
      <c r="B36" s="71" t="str">
        <f>IF(_5rongji_month_all!C34="","",_5rongji_month_all!C34)</f>
        <v/>
      </c>
      <c r="C36" s="70" t="str">
        <f>IF(_5rongji_month_all!A34="","",_5rongji_month_all!A34)</f>
        <v/>
      </c>
      <c r="D36" s="73" t="str">
        <f>IF(_5rongji_month_all!M34="","",_5rongji_month_all!M34)</f>
        <v/>
      </c>
      <c r="E36" s="122" t="str">
        <f>IF(_5rongji_month_all!C34="","",_5rongji_month_all!C34)</f>
        <v/>
      </c>
      <c r="F36" s="123" t="str">
        <f>IF(_5rongji_month_all!B34="","",_5rongji_month_all!B34)</f>
        <v/>
      </c>
      <c r="G36" s="75" t="str">
        <f>IF(_5rongji_month_all!D34="","",_5rongji_month_all!D34)</f>
        <v/>
      </c>
      <c r="H36" s="75" t="str">
        <f>IF(_5rongji_month_all!E34="","",_5rongji_month_all!E34)</f>
        <v/>
      </c>
      <c r="I36" s="75" t="str">
        <f>IF(_5rongji_month_all!F34="","",_5rongji_month_all!F34)</f>
        <v/>
      </c>
      <c r="J36" s="75" t="str">
        <f>IF(_5rongji_month_all!G34="","",_5rongji_month_all!G34)</f>
        <v/>
      </c>
      <c r="K36" s="75" t="str">
        <f>IF(_5rongji_month_all!H34="","",_5rongji_month_all!H34)</f>
        <v/>
      </c>
      <c r="L36" s="75" t="str">
        <f>IF(_5rongji_month_all!I34="","",_5rongji_month_all!I34)</f>
        <v/>
      </c>
      <c r="M36" s="75" t="str">
        <f>IF(_5rongji_month_all!J34="","",_5rongji_month_all!J34)</f>
        <v/>
      </c>
      <c r="N36" s="75" t="str">
        <f>IF(_5rongji_month_all!K34="","",_5rongji_month_all!K34)</f>
        <v/>
      </c>
      <c r="O36" s="75" t="str">
        <f>IF(_5rongji_month_all!L34="","",_5rongji_month_all!L34)</f>
        <v/>
      </c>
      <c r="P36" s="83">
        <f>IF(LOOKUP($A36,质量日常跟踪表!$J$4:$J$744,质量日常跟踪表!W$4:W$744)="","",LOOKUP($A36,质量日常跟踪表!$J$4:$J$744,质量日常跟踪表!W$4:W$744))</f>
        <v>0</v>
      </c>
      <c r="Q36" s="124"/>
      <c r="R36" s="70" t="str">
        <f>IF(R35&lt;$A$2,R35+1,"")</f>
        <v/>
      </c>
      <c r="S36" s="71" t="str">
        <f>IF(_6rongji_month_all!C34="","",_6rongji_month_all!C34)</f>
        <v/>
      </c>
      <c r="T36" s="70" t="str">
        <f>IF(_6rongji_month_all!A34="","",_6rongji_month_all!A34)</f>
        <v/>
      </c>
      <c r="U36" s="73" t="str">
        <f>IF(_6rongji_month_all!M34="","",_6rongji_month_all!M34)</f>
        <v/>
      </c>
      <c r="V36" s="85" t="str">
        <f>IF(_6rongji_month_all!C34="","",_6rongji_month_all!C34)</f>
        <v/>
      </c>
      <c r="W36" s="123" t="str">
        <f>IF(_6rongji_month_all!B34="","",_6rongji_month_all!B34)</f>
        <v/>
      </c>
      <c r="X36" s="75" t="str">
        <f>IF(_6rongji_month_all!D34="","",_6rongji_month_all!D34)</f>
        <v/>
      </c>
      <c r="Y36" s="75" t="str">
        <f>IF(_6rongji_month_all!E34="","",_6rongji_month_all!E34)</f>
        <v/>
      </c>
      <c r="Z36" s="75" t="str">
        <f>IF(_6rongji_month_all!F34="","",_6rongji_month_all!F34)</f>
        <v/>
      </c>
      <c r="AA36" s="75" t="str">
        <f>IF(_6rongji_month_all!G34="","",_6rongji_month_all!G34)</f>
        <v/>
      </c>
      <c r="AB36" s="75" t="str">
        <f>IF(_6rongji_month_all!H34="","",_6rongji_month_all!H34)</f>
        <v/>
      </c>
      <c r="AC36" s="75" t="str">
        <f>IF(_6rongji_month_all!I34="","",_6rongji_month_all!I34)</f>
        <v/>
      </c>
      <c r="AD36" s="75" t="str">
        <f>IF(_6rongji_month_all!J34="","",_6rongji_month_all!J34)</f>
        <v/>
      </c>
      <c r="AE36" s="75" t="str">
        <f>IF(_6rongji_month_all!K34="","",_6rongji_month_all!K34)</f>
        <v/>
      </c>
      <c r="AF36" s="75" t="str">
        <f>IF(_6rongji_month_all!L34="","",_6rongji_month_all!L34)</f>
        <v/>
      </c>
      <c r="AG36" s="83">
        <f>IF(LOOKUP($A36,质量日常跟踪表!$J$4:$J$744,质量日常跟踪表!AN$4:AN$744)="","",LOOKUP($A36,质量日常跟踪表!$J$4:$J$744,质量日常跟踪表!AN$4:AN$744))</f>
        <v>0</v>
      </c>
    </row>
    <row r="37" spans="1:33">
      <c r="A37" s="70" t="str">
        <f>IF(A36&lt;$A$2,A36+1,"")</f>
        <v/>
      </c>
      <c r="B37" s="71" t="str">
        <f>IF(_5rongji_month_all!C35="","",_5rongji_month_all!C35)</f>
        <v/>
      </c>
      <c r="C37" s="70" t="str">
        <f>IF(_5rongji_month_all!A35="","",_5rongji_month_all!A35)</f>
        <v/>
      </c>
      <c r="D37" s="73" t="str">
        <f>IF(_5rongji_month_all!M35="","",_5rongji_month_all!M35)</f>
        <v/>
      </c>
      <c r="E37" s="122" t="str">
        <f>IF(_5rongji_month_all!C35="","",_5rongji_month_all!C35)</f>
        <v/>
      </c>
      <c r="F37" s="123" t="str">
        <f>IF(_5rongji_month_all!B35="","",_5rongji_month_all!B35)</f>
        <v/>
      </c>
      <c r="G37" s="75" t="str">
        <f>IF(_5rongji_month_all!D35="","",_5rongji_month_all!D35)</f>
        <v/>
      </c>
      <c r="H37" s="75" t="str">
        <f>IF(_5rongji_month_all!E35="","",_5rongji_month_all!E35)</f>
        <v/>
      </c>
      <c r="I37" s="75" t="str">
        <f>IF(_5rongji_month_all!F35="","",_5rongji_month_all!F35)</f>
        <v/>
      </c>
      <c r="J37" s="75" t="str">
        <f>IF(_5rongji_month_all!G35="","",_5rongji_month_all!G35)</f>
        <v/>
      </c>
      <c r="K37" s="75" t="str">
        <f>IF(_5rongji_month_all!H35="","",_5rongji_month_all!H35)</f>
        <v/>
      </c>
      <c r="L37" s="75" t="str">
        <f>IF(_5rongji_month_all!I35="","",_5rongji_month_all!I35)</f>
        <v/>
      </c>
      <c r="M37" s="75" t="str">
        <f>IF(_5rongji_month_all!J35="","",_5rongji_month_all!J35)</f>
        <v/>
      </c>
      <c r="N37" s="75" t="str">
        <f>IF(_5rongji_month_all!K35="","",_5rongji_month_all!K35)</f>
        <v/>
      </c>
      <c r="O37" s="75" t="str">
        <f>IF(_5rongji_month_all!L35="","",_5rongji_month_all!L35)</f>
        <v/>
      </c>
      <c r="P37" s="83">
        <f>IF(LOOKUP($A37,质量日常跟踪表!$J$4:$J$744,质量日常跟踪表!W$4:W$744)="","",LOOKUP($A37,质量日常跟踪表!$J$4:$J$744,质量日常跟踪表!W$4:W$744))</f>
        <v>0</v>
      </c>
      <c r="Q37" s="124"/>
      <c r="R37" s="70" t="str">
        <f>IF(R36&lt;$A$2,R36+1,"")</f>
        <v/>
      </c>
      <c r="S37" s="71" t="str">
        <f>IF(_6rongji_month_all!C35="","",_6rongji_month_all!C35)</f>
        <v/>
      </c>
      <c r="T37" s="70" t="str">
        <f>IF(_6rongji_month_all!A35="","",_6rongji_month_all!A35)</f>
        <v/>
      </c>
      <c r="U37" s="73" t="str">
        <f>IF(_6rongji_month_all!M35="","",_6rongji_month_all!M35)</f>
        <v/>
      </c>
      <c r="V37" s="85" t="str">
        <f>IF(_6rongji_month_all!C35="","",_6rongji_month_all!C35)</f>
        <v/>
      </c>
      <c r="W37" s="123" t="str">
        <f>IF(_6rongji_month_all!B35="","",_6rongji_month_all!B35)</f>
        <v/>
      </c>
      <c r="X37" s="75" t="str">
        <f>IF(_6rongji_month_all!D35="","",_6rongji_month_all!D35)</f>
        <v/>
      </c>
      <c r="Y37" s="75" t="str">
        <f>IF(_6rongji_month_all!E35="","",_6rongji_month_all!E35)</f>
        <v/>
      </c>
      <c r="Z37" s="75" t="str">
        <f>IF(_6rongji_month_all!F35="","",_6rongji_month_all!F35)</f>
        <v/>
      </c>
      <c r="AA37" s="75" t="str">
        <f>IF(_6rongji_month_all!G35="","",_6rongji_month_all!G35)</f>
        <v/>
      </c>
      <c r="AB37" s="75" t="str">
        <f>IF(_6rongji_month_all!H35="","",_6rongji_month_all!H35)</f>
        <v/>
      </c>
      <c r="AC37" s="75" t="str">
        <f>IF(_6rongji_month_all!I35="","",_6rongji_month_all!I35)</f>
        <v/>
      </c>
      <c r="AD37" s="75" t="str">
        <f>IF(_6rongji_month_all!J35="","",_6rongji_month_all!J35)</f>
        <v/>
      </c>
      <c r="AE37" s="75" t="str">
        <f>IF(_6rongji_month_all!K35="","",_6rongji_month_all!K35)</f>
        <v/>
      </c>
      <c r="AF37" s="75" t="str">
        <f>IF(_6rongji_month_all!L35="","",_6rongji_month_all!L35)</f>
        <v/>
      </c>
      <c r="AG37" s="83">
        <f>IF(LOOKUP($A37,质量日常跟踪表!$J$4:$J$744,质量日常跟踪表!AN$4:AN$744)="","",LOOKUP($A37,质量日常跟踪表!$J$4:$J$744,质量日常跟踪表!AN$4:AN$744))</f>
        <v>0</v>
      </c>
    </row>
    <row r="38" spans="1:33">
      <c r="A38" s="70" t="str">
        <f>IF(A37&lt;$A$2,A37+1,"")</f>
        <v/>
      </c>
      <c r="B38" s="71" t="str">
        <f>IF(_5rongji_month_all!C36="","",_5rongji_month_all!C36)</f>
        <v/>
      </c>
      <c r="C38" s="70" t="str">
        <f>IF(_5rongji_month_all!A36="","",_5rongji_month_all!A36)</f>
        <v/>
      </c>
      <c r="D38" s="73" t="str">
        <f>IF(_5rongji_month_all!M36="","",_5rongji_month_all!M36)</f>
        <v/>
      </c>
      <c r="E38" s="122" t="str">
        <f>IF(_5rongji_month_all!C36="","",_5rongji_month_all!C36)</f>
        <v/>
      </c>
      <c r="F38" s="123" t="str">
        <f>IF(_5rongji_month_all!B36="","",_5rongji_month_all!B36)</f>
        <v/>
      </c>
      <c r="G38" s="75" t="str">
        <f>IF(_5rongji_month_all!D36="","",_5rongji_month_all!D36)</f>
        <v/>
      </c>
      <c r="H38" s="75" t="str">
        <f>IF(_5rongji_month_all!E36="","",_5rongji_month_all!E36)</f>
        <v/>
      </c>
      <c r="I38" s="75" t="str">
        <f>IF(_5rongji_month_all!F36="","",_5rongji_month_all!F36)</f>
        <v/>
      </c>
      <c r="J38" s="75" t="str">
        <f>IF(_5rongji_month_all!G36="","",_5rongji_month_all!G36)</f>
        <v/>
      </c>
      <c r="K38" s="75" t="str">
        <f>IF(_5rongji_month_all!H36="","",_5rongji_month_all!H36)</f>
        <v/>
      </c>
      <c r="L38" s="75" t="str">
        <f>IF(_5rongji_month_all!I36="","",_5rongji_month_all!I36)</f>
        <v/>
      </c>
      <c r="M38" s="75" t="str">
        <f>IF(_5rongji_month_all!J36="","",_5rongji_month_all!J36)</f>
        <v/>
      </c>
      <c r="N38" s="75" t="str">
        <f>IF(_5rongji_month_all!K36="","",_5rongji_month_all!K36)</f>
        <v/>
      </c>
      <c r="O38" s="75" t="str">
        <f>IF(_5rongji_month_all!L36="","",_5rongji_month_all!L36)</f>
        <v/>
      </c>
      <c r="P38" s="83">
        <f>IF(LOOKUP($A38,质量日常跟踪表!$J$4:$J$744,质量日常跟踪表!W$4:W$744)="","",LOOKUP($A38,质量日常跟踪表!$J$4:$J$744,质量日常跟踪表!W$4:W$744))</f>
        <v>0</v>
      </c>
      <c r="Q38" s="124"/>
      <c r="R38" s="70" t="str">
        <f>IF(R37&lt;$A$2,R37+1,"")</f>
        <v/>
      </c>
      <c r="S38" s="71" t="str">
        <f>IF(_6rongji_month_all!C36="","",_6rongji_month_all!C36)</f>
        <v/>
      </c>
      <c r="T38" s="70" t="str">
        <f>IF(_6rongji_month_all!A36="","",_6rongji_month_all!A36)</f>
        <v/>
      </c>
      <c r="U38" s="73" t="str">
        <f>IF(_6rongji_month_all!M36="","",_6rongji_month_all!M36)</f>
        <v/>
      </c>
      <c r="V38" s="85" t="str">
        <f>IF(_6rongji_month_all!C36="","",_6rongji_month_all!C36)</f>
        <v/>
      </c>
      <c r="W38" s="123" t="str">
        <f>IF(_6rongji_month_all!B36="","",_6rongji_month_all!B36)</f>
        <v/>
      </c>
      <c r="X38" s="75" t="str">
        <f>IF(_6rongji_month_all!D36="","",_6rongji_month_all!D36)</f>
        <v/>
      </c>
      <c r="Y38" s="75" t="str">
        <f>IF(_6rongji_month_all!E36="","",_6rongji_month_all!E36)</f>
        <v/>
      </c>
      <c r="Z38" s="75" t="str">
        <f>IF(_6rongji_month_all!F36="","",_6rongji_month_all!F36)</f>
        <v/>
      </c>
      <c r="AA38" s="75" t="str">
        <f>IF(_6rongji_month_all!G36="","",_6rongji_month_all!G36)</f>
        <v/>
      </c>
      <c r="AB38" s="75" t="str">
        <f>IF(_6rongji_month_all!H36="","",_6rongji_month_all!H36)</f>
        <v/>
      </c>
      <c r="AC38" s="75" t="str">
        <f>IF(_6rongji_month_all!I36="","",_6rongji_month_all!I36)</f>
        <v/>
      </c>
      <c r="AD38" s="75" t="str">
        <f>IF(_6rongji_month_all!J36="","",_6rongji_month_all!J36)</f>
        <v/>
      </c>
      <c r="AE38" s="75" t="str">
        <f>IF(_6rongji_month_all!K36="","",_6rongji_month_all!K36)</f>
        <v/>
      </c>
      <c r="AF38" s="75" t="str">
        <f>IF(_6rongji_month_all!L36="","",_6rongji_month_all!L36)</f>
        <v/>
      </c>
      <c r="AG38" s="83">
        <f>IF(LOOKUP($A38,质量日常跟踪表!$J$4:$J$744,质量日常跟踪表!AN$4:AN$744)="","",LOOKUP($A38,质量日常跟踪表!$J$4:$J$744,质量日常跟踪表!AN$4:AN$744))</f>
        <v>0</v>
      </c>
    </row>
    <row r="39" spans="1:33">
      <c r="A39" s="70" t="str">
        <f>IF(A38&lt;$A$2,A38+1,"")</f>
        <v/>
      </c>
      <c r="B39" s="71" t="str">
        <f>IF(_5rongji_month_all!C37="","",_5rongji_month_all!C37)</f>
        <v/>
      </c>
      <c r="C39" s="70" t="str">
        <f>IF(_5rongji_month_all!A37="","",_5rongji_month_all!A37)</f>
        <v/>
      </c>
      <c r="D39" s="73" t="str">
        <f>IF(_5rongji_month_all!M37="","",_5rongji_month_all!M37)</f>
        <v/>
      </c>
      <c r="E39" s="122" t="str">
        <f>IF(_5rongji_month_all!C37="","",_5rongji_month_all!C37)</f>
        <v/>
      </c>
      <c r="F39" s="123" t="str">
        <f>IF(_5rongji_month_all!B37="","",_5rongji_month_all!B37)</f>
        <v/>
      </c>
      <c r="G39" s="75" t="str">
        <f>IF(_5rongji_month_all!D37="","",_5rongji_month_all!D37)</f>
        <v/>
      </c>
      <c r="H39" s="75" t="str">
        <f>IF(_5rongji_month_all!E37="","",_5rongji_month_all!E37)</f>
        <v/>
      </c>
      <c r="I39" s="75" t="str">
        <f>IF(_5rongji_month_all!F37="","",_5rongji_month_all!F37)</f>
        <v/>
      </c>
      <c r="J39" s="75" t="str">
        <f>IF(_5rongji_month_all!G37="","",_5rongji_month_all!G37)</f>
        <v/>
      </c>
      <c r="K39" s="75" t="str">
        <f>IF(_5rongji_month_all!H37="","",_5rongji_month_all!H37)</f>
        <v/>
      </c>
      <c r="L39" s="75" t="str">
        <f>IF(_5rongji_month_all!I37="","",_5rongji_month_all!I37)</f>
        <v/>
      </c>
      <c r="M39" s="75" t="str">
        <f>IF(_5rongji_month_all!J37="","",_5rongji_month_all!J37)</f>
        <v/>
      </c>
      <c r="N39" s="75" t="str">
        <f>IF(_5rongji_month_all!K37="","",_5rongji_month_all!K37)</f>
        <v/>
      </c>
      <c r="O39" s="75" t="str">
        <f>IF(_5rongji_month_all!L37="","",_5rongji_month_all!L37)</f>
        <v/>
      </c>
      <c r="P39" s="83">
        <f>IF(LOOKUP($A39,质量日常跟踪表!$J$4:$J$744,质量日常跟踪表!W$4:W$744)="","",LOOKUP($A39,质量日常跟踪表!$J$4:$J$744,质量日常跟踪表!W$4:W$744))</f>
        <v>0</v>
      </c>
      <c r="Q39" s="124"/>
      <c r="R39" s="70" t="str">
        <f>IF(R38&lt;$A$2,R38+1,"")</f>
        <v/>
      </c>
      <c r="S39" s="71" t="str">
        <f>IF(_6rongji_month_all!C37="","",_6rongji_month_all!C37)</f>
        <v/>
      </c>
      <c r="T39" s="70" t="str">
        <f>IF(_6rongji_month_all!A37="","",_6rongji_month_all!A37)</f>
        <v/>
      </c>
      <c r="U39" s="73" t="str">
        <f>IF(_6rongji_month_all!M37="","",_6rongji_month_all!M37)</f>
        <v/>
      </c>
      <c r="V39" s="85" t="str">
        <f>IF(_6rongji_month_all!C37="","",_6rongji_month_all!C37)</f>
        <v/>
      </c>
      <c r="W39" s="123" t="str">
        <f>IF(_6rongji_month_all!B37="","",_6rongji_month_all!B37)</f>
        <v/>
      </c>
      <c r="X39" s="75" t="str">
        <f>IF(_6rongji_month_all!D37="","",_6rongji_month_all!D37)</f>
        <v/>
      </c>
      <c r="Y39" s="75" t="str">
        <f>IF(_6rongji_month_all!E37="","",_6rongji_month_all!E37)</f>
        <v/>
      </c>
      <c r="Z39" s="75" t="str">
        <f>IF(_6rongji_month_all!F37="","",_6rongji_month_all!F37)</f>
        <v/>
      </c>
      <c r="AA39" s="75" t="str">
        <f>IF(_6rongji_month_all!G37="","",_6rongji_month_all!G37)</f>
        <v/>
      </c>
      <c r="AB39" s="75" t="str">
        <f>IF(_6rongji_month_all!H37="","",_6rongji_month_all!H37)</f>
        <v/>
      </c>
      <c r="AC39" s="75" t="str">
        <f>IF(_6rongji_month_all!I37="","",_6rongji_month_all!I37)</f>
        <v/>
      </c>
      <c r="AD39" s="75" t="str">
        <f>IF(_6rongji_month_all!J37="","",_6rongji_month_all!J37)</f>
        <v/>
      </c>
      <c r="AE39" s="75" t="str">
        <f>IF(_6rongji_month_all!K37="","",_6rongji_month_all!K37)</f>
        <v/>
      </c>
      <c r="AF39" s="75" t="str">
        <f>IF(_6rongji_month_all!L37="","",_6rongji_month_all!L37)</f>
        <v/>
      </c>
      <c r="AG39" s="83">
        <f>IF(LOOKUP($A39,质量日常跟踪表!$J$4:$J$744,质量日常跟踪表!AN$4:AN$744)="","",LOOKUP($A39,质量日常跟踪表!$J$4:$J$744,质量日常跟踪表!AN$4:AN$744))</f>
        <v>0</v>
      </c>
    </row>
    <row r="40" spans="1:33">
      <c r="A40" s="70" t="str">
        <f>IF(A39&lt;$A$2,A39+1,"")</f>
        <v/>
      </c>
      <c r="B40" s="71" t="str">
        <f>IF(_5rongji_month_all!C38="","",_5rongji_month_all!C38)</f>
        <v/>
      </c>
      <c r="C40" s="70" t="str">
        <f>IF(_5rongji_month_all!A38="","",_5rongji_month_all!A38)</f>
        <v/>
      </c>
      <c r="D40" s="73" t="str">
        <f>IF(_5rongji_month_all!M38="","",_5rongji_month_all!M38)</f>
        <v/>
      </c>
      <c r="E40" s="122" t="str">
        <f>IF(_5rongji_month_all!C38="","",_5rongji_month_all!C38)</f>
        <v/>
      </c>
      <c r="F40" s="123" t="str">
        <f>IF(_5rongji_month_all!B38="","",_5rongji_month_all!B38)</f>
        <v/>
      </c>
      <c r="G40" s="75" t="str">
        <f>IF(_5rongji_month_all!D38="","",_5rongji_month_all!D38)</f>
        <v/>
      </c>
      <c r="H40" s="75" t="str">
        <f>IF(_5rongji_month_all!E38="","",_5rongji_month_all!E38)</f>
        <v/>
      </c>
      <c r="I40" s="75" t="str">
        <f>IF(_5rongji_month_all!F38="","",_5rongji_month_all!F38)</f>
        <v/>
      </c>
      <c r="J40" s="75" t="str">
        <f>IF(_5rongji_month_all!G38="","",_5rongji_month_all!G38)</f>
        <v/>
      </c>
      <c r="K40" s="75" t="str">
        <f>IF(_5rongji_month_all!H38="","",_5rongji_month_all!H38)</f>
        <v/>
      </c>
      <c r="L40" s="75" t="str">
        <f>IF(_5rongji_month_all!I38="","",_5rongji_month_all!I38)</f>
        <v/>
      </c>
      <c r="M40" s="75" t="str">
        <f>IF(_5rongji_month_all!J38="","",_5rongji_month_all!J38)</f>
        <v/>
      </c>
      <c r="N40" s="75" t="str">
        <f>IF(_5rongji_month_all!K38="","",_5rongji_month_all!K38)</f>
        <v/>
      </c>
      <c r="O40" s="75" t="str">
        <f>IF(_5rongji_month_all!L38="","",_5rongji_month_all!L38)</f>
        <v/>
      </c>
      <c r="P40" s="83">
        <f>IF(LOOKUP($A40,质量日常跟踪表!$J$4:$J$744,质量日常跟踪表!W$4:W$744)="","",LOOKUP($A40,质量日常跟踪表!$J$4:$J$744,质量日常跟踪表!W$4:W$744))</f>
        <v>0</v>
      </c>
      <c r="Q40" s="124"/>
      <c r="R40" s="70" t="str">
        <f>IF(R39&lt;$A$2,R39+1,"")</f>
        <v/>
      </c>
      <c r="S40" s="71" t="str">
        <f>IF(_6rongji_month_all!C38="","",_6rongji_month_all!C38)</f>
        <v/>
      </c>
      <c r="T40" s="70" t="str">
        <f>IF(_6rongji_month_all!A38="","",_6rongji_month_all!A38)</f>
        <v/>
      </c>
      <c r="U40" s="73" t="str">
        <f>IF(_6rongji_month_all!M38="","",_6rongji_month_all!M38)</f>
        <v/>
      </c>
      <c r="V40" s="85" t="str">
        <f>IF(_6rongji_month_all!C38="","",_6rongji_month_all!C38)</f>
        <v/>
      </c>
      <c r="W40" s="123" t="str">
        <f>IF(_6rongji_month_all!B38="","",_6rongji_month_all!B38)</f>
        <v/>
      </c>
      <c r="X40" s="75" t="str">
        <f>IF(_6rongji_month_all!D38="","",_6rongji_month_all!D38)</f>
        <v/>
      </c>
      <c r="Y40" s="75" t="str">
        <f>IF(_6rongji_month_all!E38="","",_6rongji_month_all!E38)</f>
        <v/>
      </c>
      <c r="Z40" s="75" t="str">
        <f>IF(_6rongji_month_all!F38="","",_6rongji_month_all!F38)</f>
        <v/>
      </c>
      <c r="AA40" s="75" t="str">
        <f>IF(_6rongji_month_all!G38="","",_6rongji_month_all!G38)</f>
        <v/>
      </c>
      <c r="AB40" s="75" t="str">
        <f>IF(_6rongji_month_all!H38="","",_6rongji_month_all!H38)</f>
        <v/>
      </c>
      <c r="AC40" s="75" t="str">
        <f>IF(_6rongji_month_all!I38="","",_6rongji_month_all!I38)</f>
        <v/>
      </c>
      <c r="AD40" s="75" t="str">
        <f>IF(_6rongji_month_all!J38="","",_6rongji_month_all!J38)</f>
        <v/>
      </c>
      <c r="AE40" s="75" t="str">
        <f>IF(_6rongji_month_all!K38="","",_6rongji_month_all!K38)</f>
        <v/>
      </c>
      <c r="AF40" s="75" t="str">
        <f>IF(_6rongji_month_all!L38="","",_6rongji_month_all!L38)</f>
        <v/>
      </c>
      <c r="AG40" s="83">
        <f>IF(LOOKUP($A40,质量日常跟踪表!$J$4:$J$744,质量日常跟踪表!AN$4:AN$744)="","",LOOKUP($A40,质量日常跟踪表!$J$4:$J$744,质量日常跟踪表!AN$4:AN$744))</f>
        <v>0</v>
      </c>
    </row>
    <row r="41" spans="1:33">
      <c r="A41" s="70" t="str">
        <f>IF(A40&lt;$A$2,A40+1,"")</f>
        <v/>
      </c>
      <c r="B41" s="71" t="str">
        <f>IF(_5rongji_month_all!C39="","",_5rongji_month_all!C39)</f>
        <v/>
      </c>
      <c r="C41" s="70" t="str">
        <f>IF(_5rongji_month_all!A39="","",_5rongji_month_all!A39)</f>
        <v/>
      </c>
      <c r="D41" s="73" t="str">
        <f>IF(_5rongji_month_all!M39="","",_5rongji_month_all!M39)</f>
        <v/>
      </c>
      <c r="E41" s="122" t="str">
        <f>IF(_5rongji_month_all!C39="","",_5rongji_month_all!C39)</f>
        <v/>
      </c>
      <c r="F41" s="123" t="str">
        <f>IF(_5rongji_month_all!B39="","",_5rongji_month_all!B39)</f>
        <v/>
      </c>
      <c r="G41" s="75" t="str">
        <f>IF(_5rongji_month_all!D39="","",_5rongji_month_all!D39)</f>
        <v/>
      </c>
      <c r="H41" s="75" t="str">
        <f>IF(_5rongji_month_all!E39="","",_5rongji_month_all!E39)</f>
        <v/>
      </c>
      <c r="I41" s="75" t="str">
        <f>IF(_5rongji_month_all!F39="","",_5rongji_month_all!F39)</f>
        <v/>
      </c>
      <c r="J41" s="75" t="str">
        <f>IF(_5rongji_month_all!G39="","",_5rongji_month_all!G39)</f>
        <v/>
      </c>
      <c r="K41" s="75" t="str">
        <f>IF(_5rongji_month_all!H39="","",_5rongji_month_all!H39)</f>
        <v/>
      </c>
      <c r="L41" s="75" t="str">
        <f>IF(_5rongji_month_all!I39="","",_5rongji_month_all!I39)</f>
        <v/>
      </c>
      <c r="M41" s="75" t="str">
        <f>IF(_5rongji_month_all!J39="","",_5rongji_month_all!J39)</f>
        <v/>
      </c>
      <c r="N41" s="75" t="str">
        <f>IF(_5rongji_month_all!K39="","",_5rongji_month_all!K39)</f>
        <v/>
      </c>
      <c r="O41" s="75" t="str">
        <f>IF(_5rongji_month_all!L39="","",_5rongji_month_all!L39)</f>
        <v/>
      </c>
      <c r="P41" s="83">
        <f>IF(LOOKUP($A41,质量日常跟踪表!$J$4:$J$744,质量日常跟踪表!W$4:W$744)="","",LOOKUP($A41,质量日常跟踪表!$J$4:$J$744,质量日常跟踪表!W$4:W$744))</f>
        <v>0</v>
      </c>
      <c r="Q41" s="124"/>
      <c r="R41" s="70" t="str">
        <f>IF(R40&lt;$A$2,R40+1,"")</f>
        <v/>
      </c>
      <c r="S41" s="71" t="str">
        <f>IF(_6rongji_month_all!C39="","",_6rongji_month_all!C39)</f>
        <v/>
      </c>
      <c r="T41" s="70" t="str">
        <f>IF(_6rongji_month_all!A39="","",_6rongji_month_all!A39)</f>
        <v/>
      </c>
      <c r="U41" s="73" t="str">
        <f>IF(_6rongji_month_all!M39="","",_6rongji_month_all!M39)</f>
        <v/>
      </c>
      <c r="V41" s="85" t="str">
        <f>IF(_6rongji_month_all!C39="","",_6rongji_month_all!C39)</f>
        <v/>
      </c>
      <c r="W41" s="123" t="str">
        <f>IF(_6rongji_month_all!B39="","",_6rongji_month_all!B39)</f>
        <v/>
      </c>
      <c r="X41" s="75" t="str">
        <f>IF(_6rongji_month_all!D39="","",_6rongji_month_all!D39)</f>
        <v/>
      </c>
      <c r="Y41" s="75" t="str">
        <f>IF(_6rongji_month_all!E39="","",_6rongji_month_all!E39)</f>
        <v/>
      </c>
      <c r="Z41" s="75" t="str">
        <f>IF(_6rongji_month_all!F39="","",_6rongji_month_all!F39)</f>
        <v/>
      </c>
      <c r="AA41" s="75" t="str">
        <f>IF(_6rongji_month_all!G39="","",_6rongji_month_all!G39)</f>
        <v/>
      </c>
      <c r="AB41" s="75" t="str">
        <f>IF(_6rongji_month_all!H39="","",_6rongji_month_all!H39)</f>
        <v/>
      </c>
      <c r="AC41" s="75" t="str">
        <f>IF(_6rongji_month_all!I39="","",_6rongji_month_all!I39)</f>
        <v/>
      </c>
      <c r="AD41" s="75" t="str">
        <f>IF(_6rongji_month_all!J39="","",_6rongji_month_all!J39)</f>
        <v/>
      </c>
      <c r="AE41" s="75" t="str">
        <f>IF(_6rongji_month_all!K39="","",_6rongji_month_all!K39)</f>
        <v/>
      </c>
      <c r="AF41" s="75" t="str">
        <f>IF(_6rongji_month_all!L39="","",_6rongji_month_all!L39)</f>
        <v/>
      </c>
      <c r="AG41" s="83">
        <f>IF(LOOKUP($A41,质量日常跟踪表!$J$4:$J$744,质量日常跟踪表!AN$4:AN$744)="","",LOOKUP($A41,质量日常跟踪表!$J$4:$J$744,质量日常跟踪表!AN$4:AN$744))</f>
        <v>0</v>
      </c>
    </row>
    <row r="42" spans="1:33">
      <c r="A42" s="70" t="str">
        <f>IF(A41&lt;$A$2,A41+1,"")</f>
        <v/>
      </c>
      <c r="B42" s="71" t="str">
        <f>IF(_5rongji_month_all!C40="","",_5rongji_month_all!C40)</f>
        <v/>
      </c>
      <c r="C42" s="70" t="str">
        <f>IF(_5rongji_month_all!A40="","",_5rongji_month_all!A40)</f>
        <v/>
      </c>
      <c r="D42" s="73" t="str">
        <f>IF(_5rongji_month_all!M40="","",_5rongji_month_all!M40)</f>
        <v/>
      </c>
      <c r="E42" s="122" t="str">
        <f>IF(_5rongji_month_all!C40="","",_5rongji_month_all!C40)</f>
        <v/>
      </c>
      <c r="F42" s="123" t="str">
        <f>IF(_5rongji_month_all!B40="","",_5rongji_month_all!B40)</f>
        <v/>
      </c>
      <c r="G42" s="75" t="str">
        <f>IF(_5rongji_month_all!D40="","",_5rongji_month_all!D40)</f>
        <v/>
      </c>
      <c r="H42" s="75" t="str">
        <f>IF(_5rongji_month_all!E40="","",_5rongji_month_all!E40)</f>
        <v/>
      </c>
      <c r="I42" s="75" t="str">
        <f>IF(_5rongji_month_all!F40="","",_5rongji_month_all!F40)</f>
        <v/>
      </c>
      <c r="J42" s="75" t="str">
        <f>IF(_5rongji_month_all!G40="","",_5rongji_month_all!G40)</f>
        <v/>
      </c>
      <c r="K42" s="75" t="str">
        <f>IF(_5rongji_month_all!H40="","",_5rongji_month_all!H40)</f>
        <v/>
      </c>
      <c r="L42" s="75" t="str">
        <f>IF(_5rongji_month_all!I40="","",_5rongji_month_all!I40)</f>
        <v/>
      </c>
      <c r="M42" s="75" t="str">
        <f>IF(_5rongji_month_all!J40="","",_5rongji_month_all!J40)</f>
        <v/>
      </c>
      <c r="N42" s="75" t="str">
        <f>IF(_5rongji_month_all!K40="","",_5rongji_month_all!K40)</f>
        <v/>
      </c>
      <c r="O42" s="75" t="str">
        <f>IF(_5rongji_month_all!L40="","",_5rongji_month_all!L40)</f>
        <v/>
      </c>
      <c r="P42" s="83">
        <f>IF(LOOKUP($A42,质量日常跟踪表!$J$4:$J$744,质量日常跟踪表!W$4:W$744)="","",LOOKUP($A42,质量日常跟踪表!$J$4:$J$744,质量日常跟踪表!W$4:W$744))</f>
        <v>0</v>
      </c>
      <c r="Q42" s="124"/>
      <c r="R42" s="70" t="str">
        <f>IF(R41&lt;$A$2,R41+1,"")</f>
        <v/>
      </c>
      <c r="S42" s="71" t="str">
        <f>IF(_6rongji_month_all!C40="","",_6rongji_month_all!C40)</f>
        <v/>
      </c>
      <c r="T42" s="70" t="str">
        <f>IF(_6rongji_month_all!A40="","",_6rongji_month_all!A40)</f>
        <v/>
      </c>
      <c r="U42" s="73" t="str">
        <f>IF(_6rongji_month_all!M40="","",_6rongji_month_all!M40)</f>
        <v/>
      </c>
      <c r="V42" s="85" t="str">
        <f>IF(_6rongji_month_all!C40="","",_6rongji_month_all!C40)</f>
        <v/>
      </c>
      <c r="W42" s="123" t="str">
        <f>IF(_6rongji_month_all!B40="","",_6rongji_month_all!B40)</f>
        <v/>
      </c>
      <c r="X42" s="75" t="str">
        <f>IF(_6rongji_month_all!D40="","",_6rongji_month_all!D40)</f>
        <v/>
      </c>
      <c r="Y42" s="75" t="str">
        <f>IF(_6rongji_month_all!E40="","",_6rongji_month_all!E40)</f>
        <v/>
      </c>
      <c r="Z42" s="75" t="str">
        <f>IF(_6rongji_month_all!F40="","",_6rongji_month_all!F40)</f>
        <v/>
      </c>
      <c r="AA42" s="75" t="str">
        <f>IF(_6rongji_month_all!G40="","",_6rongji_month_all!G40)</f>
        <v/>
      </c>
      <c r="AB42" s="75" t="str">
        <f>IF(_6rongji_month_all!H40="","",_6rongji_month_all!H40)</f>
        <v/>
      </c>
      <c r="AC42" s="75" t="str">
        <f>IF(_6rongji_month_all!I40="","",_6rongji_month_all!I40)</f>
        <v/>
      </c>
      <c r="AD42" s="75" t="str">
        <f>IF(_6rongji_month_all!J40="","",_6rongji_month_all!J40)</f>
        <v/>
      </c>
      <c r="AE42" s="75" t="str">
        <f>IF(_6rongji_month_all!K40="","",_6rongji_month_all!K40)</f>
        <v/>
      </c>
      <c r="AF42" s="75" t="str">
        <f>IF(_6rongji_month_all!L40="","",_6rongji_month_all!L40)</f>
        <v/>
      </c>
      <c r="AG42" s="83">
        <f>IF(LOOKUP($A42,质量日常跟踪表!$J$4:$J$744,质量日常跟踪表!AN$4:AN$744)="","",LOOKUP($A42,质量日常跟踪表!$J$4:$J$744,质量日常跟踪表!AN$4:AN$744))</f>
        <v>0</v>
      </c>
    </row>
    <row r="43" spans="1:33">
      <c r="A43" s="70" t="str">
        <f>IF(A42&lt;$A$2,A42+1,"")</f>
        <v/>
      </c>
      <c r="B43" s="71" t="str">
        <f>IF(_5rongji_month_all!C41="","",_5rongji_month_all!C41)</f>
        <v/>
      </c>
      <c r="C43" s="70" t="str">
        <f>IF(_5rongji_month_all!A41="","",_5rongji_month_all!A41)</f>
        <v/>
      </c>
      <c r="D43" s="73" t="str">
        <f>IF(_5rongji_month_all!M41="","",_5rongji_month_all!M41)</f>
        <v/>
      </c>
      <c r="E43" s="122" t="str">
        <f>IF(_5rongji_month_all!C41="","",_5rongji_month_all!C41)</f>
        <v/>
      </c>
      <c r="F43" s="123" t="str">
        <f>IF(_5rongji_month_all!B41="","",_5rongji_month_all!B41)</f>
        <v/>
      </c>
      <c r="G43" s="75" t="str">
        <f>IF(_5rongji_month_all!D41="","",_5rongji_month_all!D41)</f>
        <v/>
      </c>
      <c r="H43" s="75" t="str">
        <f>IF(_5rongji_month_all!E41="","",_5rongji_month_all!E41)</f>
        <v/>
      </c>
      <c r="I43" s="75" t="str">
        <f>IF(_5rongji_month_all!F41="","",_5rongji_month_all!F41)</f>
        <v/>
      </c>
      <c r="J43" s="75" t="str">
        <f>IF(_5rongji_month_all!G41="","",_5rongji_month_all!G41)</f>
        <v/>
      </c>
      <c r="K43" s="75" t="str">
        <f>IF(_5rongji_month_all!H41="","",_5rongji_month_all!H41)</f>
        <v/>
      </c>
      <c r="L43" s="75" t="str">
        <f>IF(_5rongji_month_all!I41="","",_5rongji_month_all!I41)</f>
        <v/>
      </c>
      <c r="M43" s="75" t="str">
        <f>IF(_5rongji_month_all!J41="","",_5rongji_month_all!J41)</f>
        <v/>
      </c>
      <c r="N43" s="75" t="str">
        <f>IF(_5rongji_month_all!K41="","",_5rongji_month_all!K41)</f>
        <v/>
      </c>
      <c r="O43" s="75" t="str">
        <f>IF(_5rongji_month_all!L41="","",_5rongji_month_all!L41)</f>
        <v/>
      </c>
      <c r="P43" s="83">
        <f>IF(LOOKUP($A43,质量日常跟踪表!$J$4:$J$744,质量日常跟踪表!W$4:W$744)="","",LOOKUP($A43,质量日常跟踪表!$J$4:$J$744,质量日常跟踪表!W$4:W$744))</f>
        <v>0</v>
      </c>
      <c r="Q43" s="124"/>
      <c r="R43" s="70" t="str">
        <f>IF(R42&lt;$A$2,R42+1,"")</f>
        <v/>
      </c>
      <c r="S43" s="71" t="str">
        <f>IF(_6rongji_month_all!C41="","",_6rongji_month_all!C41)</f>
        <v/>
      </c>
      <c r="T43" s="70" t="str">
        <f>IF(_6rongji_month_all!A41="","",_6rongji_month_all!A41)</f>
        <v/>
      </c>
      <c r="U43" s="73" t="str">
        <f>IF(_6rongji_month_all!M41="","",_6rongji_month_all!M41)</f>
        <v/>
      </c>
      <c r="V43" s="85" t="str">
        <f>IF(_6rongji_month_all!C41="","",_6rongji_month_all!C41)</f>
        <v/>
      </c>
      <c r="W43" s="123" t="str">
        <f>IF(_6rongji_month_all!B41="","",_6rongji_month_all!B41)</f>
        <v/>
      </c>
      <c r="X43" s="75" t="str">
        <f>IF(_6rongji_month_all!D41="","",_6rongji_month_all!D41)</f>
        <v/>
      </c>
      <c r="Y43" s="75" t="str">
        <f>IF(_6rongji_month_all!E41="","",_6rongji_month_all!E41)</f>
        <v/>
      </c>
      <c r="Z43" s="75" t="str">
        <f>IF(_6rongji_month_all!F41="","",_6rongji_month_all!F41)</f>
        <v/>
      </c>
      <c r="AA43" s="75" t="str">
        <f>IF(_6rongji_month_all!G41="","",_6rongji_month_all!G41)</f>
        <v/>
      </c>
      <c r="AB43" s="75" t="str">
        <f>IF(_6rongji_month_all!H41="","",_6rongji_month_all!H41)</f>
        <v/>
      </c>
      <c r="AC43" s="75" t="str">
        <f>IF(_6rongji_month_all!I41="","",_6rongji_month_all!I41)</f>
        <v/>
      </c>
      <c r="AD43" s="75" t="str">
        <f>IF(_6rongji_month_all!J41="","",_6rongji_month_all!J41)</f>
        <v/>
      </c>
      <c r="AE43" s="75" t="str">
        <f>IF(_6rongji_month_all!K41="","",_6rongji_month_all!K41)</f>
        <v/>
      </c>
      <c r="AF43" s="75" t="str">
        <f>IF(_6rongji_month_all!L41="","",_6rongji_month_all!L41)</f>
        <v/>
      </c>
      <c r="AG43" s="83">
        <f>IF(LOOKUP($A43,质量日常跟踪表!$J$4:$J$744,质量日常跟踪表!AN$4:AN$744)="","",LOOKUP($A43,质量日常跟踪表!$J$4:$J$744,质量日常跟踪表!AN$4:AN$744))</f>
        <v>0</v>
      </c>
    </row>
    <row r="44" spans="1:33">
      <c r="A44" s="70" t="str">
        <f>IF(A43&lt;$A$2,A43+1,"")</f>
        <v/>
      </c>
      <c r="B44" s="71" t="str">
        <f>IF(_5rongji_month_all!C42="","",_5rongji_month_all!C42)</f>
        <v/>
      </c>
      <c r="C44" s="70" t="str">
        <f>IF(_5rongji_month_all!A42="","",_5rongji_month_all!A42)</f>
        <v/>
      </c>
      <c r="D44" s="73" t="str">
        <f>IF(_5rongji_month_all!M42="","",_5rongji_month_all!M42)</f>
        <v/>
      </c>
      <c r="E44" s="122" t="str">
        <f>IF(_5rongji_month_all!C42="","",_5rongji_month_all!C42)</f>
        <v/>
      </c>
      <c r="F44" s="123" t="str">
        <f>IF(_5rongji_month_all!B42="","",_5rongji_month_all!B42)</f>
        <v/>
      </c>
      <c r="G44" s="75" t="str">
        <f>IF(_5rongji_month_all!D42="","",_5rongji_month_all!D42)</f>
        <v/>
      </c>
      <c r="H44" s="75" t="str">
        <f>IF(_5rongji_month_all!E42="","",_5rongji_month_all!E42)</f>
        <v/>
      </c>
      <c r="I44" s="75" t="str">
        <f>IF(_5rongji_month_all!F42="","",_5rongji_month_all!F42)</f>
        <v/>
      </c>
      <c r="J44" s="75" t="str">
        <f>IF(_5rongji_month_all!G42="","",_5rongji_month_all!G42)</f>
        <v/>
      </c>
      <c r="K44" s="75" t="str">
        <f>IF(_5rongji_month_all!H42="","",_5rongji_month_all!H42)</f>
        <v/>
      </c>
      <c r="L44" s="75" t="str">
        <f>IF(_5rongji_month_all!I42="","",_5rongji_month_all!I42)</f>
        <v/>
      </c>
      <c r="M44" s="75" t="str">
        <f>IF(_5rongji_month_all!J42="","",_5rongji_month_all!J42)</f>
        <v/>
      </c>
      <c r="N44" s="75" t="str">
        <f>IF(_5rongji_month_all!K42="","",_5rongji_month_all!K42)</f>
        <v/>
      </c>
      <c r="O44" s="75" t="str">
        <f>IF(_5rongji_month_all!L42="","",_5rongji_month_all!L42)</f>
        <v/>
      </c>
      <c r="P44" s="83">
        <f>IF(LOOKUP($A44,质量日常跟踪表!$J$4:$J$744,质量日常跟踪表!W$4:W$744)="","",LOOKUP($A44,质量日常跟踪表!$J$4:$J$744,质量日常跟踪表!W$4:W$744))</f>
        <v>0</v>
      </c>
      <c r="Q44" s="124"/>
      <c r="R44" s="70" t="str">
        <f>IF(R43&lt;$A$2,R43+1,"")</f>
        <v/>
      </c>
      <c r="S44" s="71" t="str">
        <f>IF(_6rongji_month_all!C42="","",_6rongji_month_all!C42)</f>
        <v/>
      </c>
      <c r="T44" s="70" t="str">
        <f>IF(_6rongji_month_all!A42="","",_6rongji_month_all!A42)</f>
        <v/>
      </c>
      <c r="U44" s="73" t="str">
        <f>IF(_6rongji_month_all!M42="","",_6rongji_month_all!M42)</f>
        <v/>
      </c>
      <c r="V44" s="85" t="str">
        <f>IF(_6rongji_month_all!C42="","",_6rongji_month_all!C42)</f>
        <v/>
      </c>
      <c r="W44" s="123" t="str">
        <f>IF(_6rongji_month_all!B42="","",_6rongji_month_all!B42)</f>
        <v/>
      </c>
      <c r="X44" s="75" t="str">
        <f>IF(_6rongji_month_all!D42="","",_6rongji_month_all!D42)</f>
        <v/>
      </c>
      <c r="Y44" s="75" t="str">
        <f>IF(_6rongji_month_all!E42="","",_6rongji_month_all!E42)</f>
        <v/>
      </c>
      <c r="Z44" s="75" t="str">
        <f>IF(_6rongji_month_all!F42="","",_6rongji_month_all!F42)</f>
        <v/>
      </c>
      <c r="AA44" s="75" t="str">
        <f>IF(_6rongji_month_all!G42="","",_6rongji_month_all!G42)</f>
        <v/>
      </c>
      <c r="AB44" s="75" t="str">
        <f>IF(_6rongji_month_all!H42="","",_6rongji_month_all!H42)</f>
        <v/>
      </c>
      <c r="AC44" s="75" t="str">
        <f>IF(_6rongji_month_all!I42="","",_6rongji_month_all!I42)</f>
        <v/>
      </c>
      <c r="AD44" s="75" t="str">
        <f>IF(_6rongji_month_all!J42="","",_6rongji_month_all!J42)</f>
        <v/>
      </c>
      <c r="AE44" s="75" t="str">
        <f>IF(_6rongji_month_all!K42="","",_6rongji_month_all!K42)</f>
        <v/>
      </c>
      <c r="AF44" s="75" t="str">
        <f>IF(_6rongji_month_all!L42="","",_6rongji_month_all!L42)</f>
        <v/>
      </c>
      <c r="AG44" s="83">
        <f>IF(LOOKUP($A44,质量日常跟踪表!$J$4:$J$744,质量日常跟踪表!AN$4:AN$744)="","",LOOKUP($A44,质量日常跟踪表!$J$4:$J$744,质量日常跟踪表!AN$4:AN$744))</f>
        <v>0</v>
      </c>
    </row>
    <row r="45" spans="1:33">
      <c r="A45" s="70" t="str">
        <f>IF(A44&lt;$A$2,A44+1,"")</f>
        <v/>
      </c>
      <c r="B45" s="71" t="str">
        <f>IF(_5rongji_month_all!C43="","",_5rongji_month_all!C43)</f>
        <v/>
      </c>
      <c r="C45" s="70" t="str">
        <f>IF(_5rongji_month_all!A43="","",_5rongji_month_all!A43)</f>
        <v/>
      </c>
      <c r="D45" s="73" t="str">
        <f>IF(_5rongji_month_all!M43="","",_5rongji_month_all!M43)</f>
        <v/>
      </c>
      <c r="E45" s="122" t="str">
        <f>IF(_5rongji_month_all!C43="","",_5rongji_month_all!C43)</f>
        <v/>
      </c>
      <c r="F45" s="123" t="str">
        <f>IF(_5rongji_month_all!B43="","",_5rongji_month_all!B43)</f>
        <v/>
      </c>
      <c r="G45" s="75" t="str">
        <f>IF(_5rongji_month_all!D43="","",_5rongji_month_all!D43)</f>
        <v/>
      </c>
      <c r="H45" s="75" t="str">
        <f>IF(_5rongji_month_all!E43="","",_5rongji_month_all!E43)</f>
        <v/>
      </c>
      <c r="I45" s="75" t="str">
        <f>IF(_5rongji_month_all!F43="","",_5rongji_month_all!F43)</f>
        <v/>
      </c>
      <c r="J45" s="75" t="str">
        <f>IF(_5rongji_month_all!G43="","",_5rongji_month_all!G43)</f>
        <v/>
      </c>
      <c r="K45" s="75" t="str">
        <f>IF(_5rongji_month_all!H43="","",_5rongji_month_all!H43)</f>
        <v/>
      </c>
      <c r="L45" s="75" t="str">
        <f>IF(_5rongji_month_all!I43="","",_5rongji_month_all!I43)</f>
        <v/>
      </c>
      <c r="M45" s="75" t="str">
        <f>IF(_5rongji_month_all!J43="","",_5rongji_month_all!J43)</f>
        <v/>
      </c>
      <c r="N45" s="75" t="str">
        <f>IF(_5rongji_month_all!K43="","",_5rongji_month_all!K43)</f>
        <v/>
      </c>
      <c r="O45" s="75" t="str">
        <f>IF(_5rongji_month_all!L43="","",_5rongji_month_all!L43)</f>
        <v/>
      </c>
      <c r="P45" s="83">
        <f>IF(LOOKUP($A45,质量日常跟踪表!$J$4:$J$744,质量日常跟踪表!W$4:W$744)="","",LOOKUP($A45,质量日常跟踪表!$J$4:$J$744,质量日常跟踪表!W$4:W$744))</f>
        <v>0</v>
      </c>
      <c r="Q45" s="124"/>
      <c r="R45" s="70" t="str">
        <f>IF(R44&lt;$A$2,R44+1,"")</f>
        <v/>
      </c>
      <c r="S45" s="71" t="str">
        <f>IF(_6rongji_month_all!C43="","",_6rongji_month_all!C43)</f>
        <v/>
      </c>
      <c r="T45" s="70" t="str">
        <f>IF(_6rongji_month_all!A43="","",_6rongji_month_all!A43)</f>
        <v/>
      </c>
      <c r="U45" s="73" t="str">
        <f>IF(_6rongji_month_all!M43="","",_6rongji_month_all!M43)</f>
        <v/>
      </c>
      <c r="V45" s="85" t="str">
        <f>IF(_6rongji_month_all!C43="","",_6rongji_month_all!C43)</f>
        <v/>
      </c>
      <c r="W45" s="123" t="str">
        <f>IF(_6rongji_month_all!B43="","",_6rongji_month_all!B43)</f>
        <v/>
      </c>
      <c r="X45" s="75" t="str">
        <f>IF(_6rongji_month_all!D43="","",_6rongji_month_all!D43)</f>
        <v/>
      </c>
      <c r="Y45" s="75" t="str">
        <f>IF(_6rongji_month_all!E43="","",_6rongji_month_all!E43)</f>
        <v/>
      </c>
      <c r="Z45" s="75" t="str">
        <f>IF(_6rongji_month_all!F43="","",_6rongji_month_all!F43)</f>
        <v/>
      </c>
      <c r="AA45" s="75" t="str">
        <f>IF(_6rongji_month_all!G43="","",_6rongji_month_all!G43)</f>
        <v/>
      </c>
      <c r="AB45" s="75" t="str">
        <f>IF(_6rongji_month_all!H43="","",_6rongji_month_all!H43)</f>
        <v/>
      </c>
      <c r="AC45" s="75" t="str">
        <f>IF(_6rongji_month_all!I43="","",_6rongji_month_all!I43)</f>
        <v/>
      </c>
      <c r="AD45" s="75" t="str">
        <f>IF(_6rongji_month_all!J43="","",_6rongji_month_all!J43)</f>
        <v/>
      </c>
      <c r="AE45" s="75" t="str">
        <f>IF(_6rongji_month_all!K43="","",_6rongji_month_all!K43)</f>
        <v/>
      </c>
      <c r="AF45" s="75" t="str">
        <f>IF(_6rongji_month_all!L43="","",_6rongji_month_all!L43)</f>
        <v/>
      </c>
      <c r="AG45" s="83">
        <f>IF(LOOKUP($A45,质量日常跟踪表!$J$4:$J$744,质量日常跟踪表!AN$4:AN$744)="","",LOOKUP($A45,质量日常跟踪表!$J$4:$J$744,质量日常跟踪表!AN$4:AN$744))</f>
        <v>0</v>
      </c>
    </row>
    <row r="46" spans="1:33">
      <c r="A46" s="70" t="str">
        <f>IF(A45&lt;$A$2,A45+1,"")</f>
        <v/>
      </c>
      <c r="B46" s="71" t="str">
        <f>IF(_5rongji_month_all!C44="","",_5rongji_month_all!C44)</f>
        <v/>
      </c>
      <c r="C46" s="70" t="str">
        <f>IF(_5rongji_month_all!A44="","",_5rongji_month_all!A44)</f>
        <v/>
      </c>
      <c r="D46" s="73" t="str">
        <f>IF(_5rongji_month_all!M44="","",_5rongji_month_all!M44)</f>
        <v/>
      </c>
      <c r="E46" s="122" t="str">
        <f>IF(_5rongji_month_all!C44="","",_5rongji_month_all!C44)</f>
        <v/>
      </c>
      <c r="F46" s="123" t="str">
        <f>IF(_5rongji_month_all!B44="","",_5rongji_month_all!B44)</f>
        <v/>
      </c>
      <c r="G46" s="75" t="str">
        <f>IF(_5rongji_month_all!D44="","",_5rongji_month_all!D44)</f>
        <v/>
      </c>
      <c r="H46" s="75" t="str">
        <f>IF(_5rongji_month_all!E44="","",_5rongji_month_all!E44)</f>
        <v/>
      </c>
      <c r="I46" s="75" t="str">
        <f>IF(_5rongji_month_all!F44="","",_5rongji_month_all!F44)</f>
        <v/>
      </c>
      <c r="J46" s="75" t="str">
        <f>IF(_5rongji_month_all!G44="","",_5rongji_month_all!G44)</f>
        <v/>
      </c>
      <c r="K46" s="75" t="str">
        <f>IF(_5rongji_month_all!H44="","",_5rongji_month_all!H44)</f>
        <v/>
      </c>
      <c r="L46" s="75" t="str">
        <f>IF(_5rongji_month_all!I44="","",_5rongji_month_all!I44)</f>
        <v/>
      </c>
      <c r="M46" s="75" t="str">
        <f>IF(_5rongji_month_all!J44="","",_5rongji_month_all!J44)</f>
        <v/>
      </c>
      <c r="N46" s="75" t="str">
        <f>IF(_5rongji_month_all!K44="","",_5rongji_month_all!K44)</f>
        <v/>
      </c>
      <c r="O46" s="75" t="str">
        <f>IF(_5rongji_month_all!L44="","",_5rongji_month_all!L44)</f>
        <v/>
      </c>
      <c r="P46" s="83">
        <f>IF(LOOKUP($A46,质量日常跟踪表!$J$4:$J$744,质量日常跟踪表!W$4:W$744)="","",LOOKUP($A46,质量日常跟踪表!$J$4:$J$744,质量日常跟踪表!W$4:W$744))</f>
        <v>0</v>
      </c>
      <c r="Q46" s="124"/>
      <c r="R46" s="70" t="str">
        <f>IF(R45&lt;$A$2,R45+1,"")</f>
        <v/>
      </c>
      <c r="S46" s="71" t="str">
        <f>IF(_6rongji_month_all!C44="","",_6rongji_month_all!C44)</f>
        <v/>
      </c>
      <c r="T46" s="70" t="str">
        <f>IF(_6rongji_month_all!A44="","",_6rongji_month_all!A44)</f>
        <v/>
      </c>
      <c r="U46" s="73" t="str">
        <f>IF(_6rongji_month_all!M44="","",_6rongji_month_all!M44)</f>
        <v/>
      </c>
      <c r="V46" s="85" t="str">
        <f>IF(_6rongji_month_all!C44="","",_6rongji_month_all!C44)</f>
        <v/>
      </c>
      <c r="W46" s="123" t="str">
        <f>IF(_6rongji_month_all!B44="","",_6rongji_month_all!B44)</f>
        <v/>
      </c>
      <c r="X46" s="75" t="str">
        <f>IF(_6rongji_month_all!D44="","",_6rongji_month_all!D44)</f>
        <v/>
      </c>
      <c r="Y46" s="75" t="str">
        <f>IF(_6rongji_month_all!E44="","",_6rongji_month_all!E44)</f>
        <v/>
      </c>
      <c r="Z46" s="75" t="str">
        <f>IF(_6rongji_month_all!F44="","",_6rongji_month_all!F44)</f>
        <v/>
      </c>
      <c r="AA46" s="75" t="str">
        <f>IF(_6rongji_month_all!G44="","",_6rongji_month_all!G44)</f>
        <v/>
      </c>
      <c r="AB46" s="75" t="str">
        <f>IF(_6rongji_month_all!H44="","",_6rongji_month_all!H44)</f>
        <v/>
      </c>
      <c r="AC46" s="75" t="str">
        <f>IF(_6rongji_month_all!I44="","",_6rongji_month_all!I44)</f>
        <v/>
      </c>
      <c r="AD46" s="75" t="str">
        <f>IF(_6rongji_month_all!J44="","",_6rongji_month_all!J44)</f>
        <v/>
      </c>
      <c r="AE46" s="75" t="str">
        <f>IF(_6rongji_month_all!K44="","",_6rongji_month_all!K44)</f>
        <v/>
      </c>
      <c r="AF46" s="75" t="str">
        <f>IF(_6rongji_month_all!L44="","",_6rongji_month_all!L44)</f>
        <v/>
      </c>
      <c r="AG46" s="83">
        <f>IF(LOOKUP($A46,质量日常跟踪表!$J$4:$J$744,质量日常跟踪表!AN$4:AN$744)="","",LOOKUP($A46,质量日常跟踪表!$J$4:$J$744,质量日常跟踪表!AN$4:AN$744))</f>
        <v>0</v>
      </c>
    </row>
    <row r="47" spans="1:33">
      <c r="A47" s="70" t="str">
        <f>IF(A46&lt;$A$2,A46+1,"")</f>
        <v/>
      </c>
      <c r="B47" s="71" t="str">
        <f>IF(_5rongji_month_all!C45="","",_5rongji_month_all!C45)</f>
        <v/>
      </c>
      <c r="C47" s="70" t="str">
        <f>IF(_5rongji_month_all!A45="","",_5rongji_month_all!A45)</f>
        <v/>
      </c>
      <c r="D47" s="73" t="str">
        <f>IF(_5rongji_month_all!M45="","",_5rongji_month_all!M45)</f>
        <v/>
      </c>
      <c r="E47" s="122" t="str">
        <f>IF(_5rongji_month_all!C45="","",_5rongji_month_all!C45)</f>
        <v/>
      </c>
      <c r="F47" s="123" t="str">
        <f>IF(_5rongji_month_all!B45="","",_5rongji_month_all!B45)</f>
        <v/>
      </c>
      <c r="G47" s="75" t="str">
        <f>IF(_5rongji_month_all!D45="","",_5rongji_month_all!D45)</f>
        <v/>
      </c>
      <c r="H47" s="75" t="str">
        <f>IF(_5rongji_month_all!E45="","",_5rongji_month_all!E45)</f>
        <v/>
      </c>
      <c r="I47" s="75" t="str">
        <f>IF(_5rongji_month_all!F45="","",_5rongji_month_all!F45)</f>
        <v/>
      </c>
      <c r="J47" s="75" t="str">
        <f>IF(_5rongji_month_all!G45="","",_5rongji_month_all!G45)</f>
        <v/>
      </c>
      <c r="K47" s="75" t="str">
        <f>IF(_5rongji_month_all!H45="","",_5rongji_month_all!H45)</f>
        <v/>
      </c>
      <c r="L47" s="75" t="str">
        <f>IF(_5rongji_month_all!I45="","",_5rongji_month_all!I45)</f>
        <v/>
      </c>
      <c r="M47" s="75" t="str">
        <f>IF(_5rongji_month_all!J45="","",_5rongji_month_all!J45)</f>
        <v/>
      </c>
      <c r="N47" s="75" t="str">
        <f>IF(_5rongji_month_all!K45="","",_5rongji_month_all!K45)</f>
        <v/>
      </c>
      <c r="O47" s="75" t="str">
        <f>IF(_5rongji_month_all!L45="","",_5rongji_month_all!L45)</f>
        <v/>
      </c>
      <c r="P47" s="83">
        <f>IF(LOOKUP($A47,质量日常跟踪表!$J$4:$J$744,质量日常跟踪表!W$4:W$744)="","",LOOKUP($A47,质量日常跟踪表!$J$4:$J$744,质量日常跟踪表!W$4:W$744))</f>
        <v>0</v>
      </c>
      <c r="Q47" s="124"/>
      <c r="R47" s="70" t="str">
        <f>IF(R46&lt;$A$2,R46+1,"")</f>
        <v/>
      </c>
      <c r="S47" s="71" t="str">
        <f>IF(_6rongji_month_all!C45="","",_6rongji_month_all!C45)</f>
        <v/>
      </c>
      <c r="T47" s="70" t="str">
        <f>IF(_6rongji_month_all!A45="","",_6rongji_month_all!A45)</f>
        <v/>
      </c>
      <c r="U47" s="73" t="str">
        <f>IF(_6rongji_month_all!M45="","",_6rongji_month_all!M45)</f>
        <v/>
      </c>
      <c r="V47" s="85" t="str">
        <f>IF(_6rongji_month_all!C45="","",_6rongji_month_all!C45)</f>
        <v/>
      </c>
      <c r="W47" s="123" t="str">
        <f>IF(_6rongji_month_all!B45="","",_6rongji_month_all!B45)</f>
        <v/>
      </c>
      <c r="X47" s="75" t="str">
        <f>IF(_6rongji_month_all!D45="","",_6rongji_month_all!D45)</f>
        <v/>
      </c>
      <c r="Y47" s="75" t="str">
        <f>IF(_6rongji_month_all!E45="","",_6rongji_month_all!E45)</f>
        <v/>
      </c>
      <c r="Z47" s="75" t="str">
        <f>IF(_6rongji_month_all!F45="","",_6rongji_month_all!F45)</f>
        <v/>
      </c>
      <c r="AA47" s="75" t="str">
        <f>IF(_6rongji_month_all!G45="","",_6rongji_month_all!G45)</f>
        <v/>
      </c>
      <c r="AB47" s="75" t="str">
        <f>IF(_6rongji_month_all!H45="","",_6rongji_month_all!H45)</f>
        <v/>
      </c>
      <c r="AC47" s="75" t="str">
        <f>IF(_6rongji_month_all!I45="","",_6rongji_month_all!I45)</f>
        <v/>
      </c>
      <c r="AD47" s="75" t="str">
        <f>IF(_6rongji_month_all!J45="","",_6rongji_month_all!J45)</f>
        <v/>
      </c>
      <c r="AE47" s="75" t="str">
        <f>IF(_6rongji_month_all!K45="","",_6rongji_month_all!K45)</f>
        <v/>
      </c>
      <c r="AF47" s="75" t="str">
        <f>IF(_6rongji_month_all!L45="","",_6rongji_month_all!L45)</f>
        <v/>
      </c>
      <c r="AG47" s="83">
        <f>IF(LOOKUP($A47,质量日常跟踪表!$J$4:$J$744,质量日常跟踪表!AN$4:AN$744)="","",LOOKUP($A47,质量日常跟踪表!$J$4:$J$744,质量日常跟踪表!AN$4:AN$744))</f>
        <v>0</v>
      </c>
    </row>
    <row r="48" spans="1:33">
      <c r="A48" s="70" t="str">
        <f>IF(A47&lt;$A$2,A47+1,"")</f>
        <v/>
      </c>
      <c r="B48" s="71" t="str">
        <f>IF(_5rongji_month_all!C46="","",_5rongji_month_all!C46)</f>
        <v/>
      </c>
      <c r="C48" s="70" t="str">
        <f>IF(_5rongji_month_all!A46="","",_5rongji_month_all!A46)</f>
        <v/>
      </c>
      <c r="D48" s="73" t="str">
        <f>IF(_5rongji_month_all!M46="","",_5rongji_month_all!M46)</f>
        <v/>
      </c>
      <c r="E48" s="122" t="str">
        <f>IF(_5rongji_month_all!C46="","",_5rongji_month_all!C46)</f>
        <v/>
      </c>
      <c r="F48" s="123" t="str">
        <f>IF(_5rongji_month_all!B46="","",_5rongji_month_all!B46)</f>
        <v/>
      </c>
      <c r="G48" s="75" t="str">
        <f>IF(_5rongji_month_all!D46="","",_5rongji_month_all!D46)</f>
        <v/>
      </c>
      <c r="H48" s="75" t="str">
        <f>IF(_5rongji_month_all!E46="","",_5rongji_month_all!E46)</f>
        <v/>
      </c>
      <c r="I48" s="75" t="str">
        <f>IF(_5rongji_month_all!F46="","",_5rongji_month_all!F46)</f>
        <v/>
      </c>
      <c r="J48" s="75" t="str">
        <f>IF(_5rongji_month_all!G46="","",_5rongji_month_all!G46)</f>
        <v/>
      </c>
      <c r="K48" s="75" t="str">
        <f>IF(_5rongji_month_all!H46="","",_5rongji_month_all!H46)</f>
        <v/>
      </c>
      <c r="L48" s="75" t="str">
        <f>IF(_5rongji_month_all!I46="","",_5rongji_month_all!I46)</f>
        <v/>
      </c>
      <c r="M48" s="75" t="str">
        <f>IF(_5rongji_month_all!J46="","",_5rongji_month_all!J46)</f>
        <v/>
      </c>
      <c r="N48" s="75" t="str">
        <f>IF(_5rongji_month_all!K46="","",_5rongji_month_all!K46)</f>
        <v/>
      </c>
      <c r="O48" s="75" t="str">
        <f>IF(_5rongji_month_all!L46="","",_5rongji_month_all!L46)</f>
        <v/>
      </c>
      <c r="P48" s="83">
        <f>IF(LOOKUP($A48,质量日常跟踪表!$J$4:$J$744,质量日常跟踪表!W$4:W$744)="","",LOOKUP($A48,质量日常跟踪表!$J$4:$J$744,质量日常跟踪表!W$4:W$744))</f>
        <v>0</v>
      </c>
      <c r="Q48" s="124"/>
      <c r="R48" s="70" t="str">
        <f>IF(R47&lt;$A$2,R47+1,"")</f>
        <v/>
      </c>
      <c r="S48" s="71" t="str">
        <f>IF(_6rongji_month_all!C46="","",_6rongji_month_all!C46)</f>
        <v/>
      </c>
      <c r="T48" s="70" t="str">
        <f>IF(_6rongji_month_all!A46="","",_6rongji_month_all!A46)</f>
        <v/>
      </c>
      <c r="U48" s="73" t="str">
        <f>IF(_6rongji_month_all!M46="","",_6rongji_month_all!M46)</f>
        <v/>
      </c>
      <c r="V48" s="85" t="str">
        <f>IF(_6rongji_month_all!C46="","",_6rongji_month_all!C46)</f>
        <v/>
      </c>
      <c r="W48" s="123" t="str">
        <f>IF(_6rongji_month_all!B46="","",_6rongji_month_all!B46)</f>
        <v/>
      </c>
      <c r="X48" s="75" t="str">
        <f>IF(_6rongji_month_all!D46="","",_6rongji_month_all!D46)</f>
        <v/>
      </c>
      <c r="Y48" s="75" t="str">
        <f>IF(_6rongji_month_all!E46="","",_6rongji_month_all!E46)</f>
        <v/>
      </c>
      <c r="Z48" s="75" t="str">
        <f>IF(_6rongji_month_all!F46="","",_6rongji_month_all!F46)</f>
        <v/>
      </c>
      <c r="AA48" s="75" t="str">
        <f>IF(_6rongji_month_all!G46="","",_6rongji_month_all!G46)</f>
        <v/>
      </c>
      <c r="AB48" s="75" t="str">
        <f>IF(_6rongji_month_all!H46="","",_6rongji_month_all!H46)</f>
        <v/>
      </c>
      <c r="AC48" s="75" t="str">
        <f>IF(_6rongji_month_all!I46="","",_6rongji_month_all!I46)</f>
        <v/>
      </c>
      <c r="AD48" s="75" t="str">
        <f>IF(_6rongji_month_all!J46="","",_6rongji_month_all!J46)</f>
        <v/>
      </c>
      <c r="AE48" s="75" t="str">
        <f>IF(_6rongji_month_all!K46="","",_6rongji_month_all!K46)</f>
        <v/>
      </c>
      <c r="AF48" s="75" t="str">
        <f>IF(_6rongji_month_all!L46="","",_6rongji_month_all!L46)</f>
        <v/>
      </c>
      <c r="AG48" s="83">
        <f>IF(LOOKUP($A48,质量日常跟踪表!$J$4:$J$744,质量日常跟踪表!AN$4:AN$744)="","",LOOKUP($A48,质量日常跟踪表!$J$4:$J$744,质量日常跟踪表!AN$4:AN$744))</f>
        <v>0</v>
      </c>
    </row>
    <row r="49" spans="1:33">
      <c r="A49" s="70" t="str">
        <f>IF(A48&lt;$A$2,A48+1,"")</f>
        <v/>
      </c>
      <c r="B49" s="71" t="str">
        <f>IF(_5rongji_month_all!C47="","",_5rongji_month_all!C47)</f>
        <v/>
      </c>
      <c r="C49" s="70" t="str">
        <f>IF(_5rongji_month_all!A47="","",_5rongji_month_all!A47)</f>
        <v/>
      </c>
      <c r="D49" s="73" t="str">
        <f>IF(_5rongji_month_all!M47="","",_5rongji_month_all!M47)</f>
        <v/>
      </c>
      <c r="E49" s="122" t="str">
        <f>IF(_5rongji_month_all!C47="","",_5rongji_month_all!C47)</f>
        <v/>
      </c>
      <c r="F49" s="123" t="str">
        <f>IF(_5rongji_month_all!B47="","",_5rongji_month_all!B47)</f>
        <v/>
      </c>
      <c r="G49" s="75" t="str">
        <f>IF(_5rongji_month_all!D47="","",_5rongji_month_all!D47)</f>
        <v/>
      </c>
      <c r="H49" s="75" t="str">
        <f>IF(_5rongji_month_all!E47="","",_5rongji_month_all!E47)</f>
        <v/>
      </c>
      <c r="I49" s="75" t="str">
        <f>IF(_5rongji_month_all!F47="","",_5rongji_month_all!F47)</f>
        <v/>
      </c>
      <c r="J49" s="75" t="str">
        <f>IF(_5rongji_month_all!G47="","",_5rongji_month_all!G47)</f>
        <v/>
      </c>
      <c r="K49" s="75" t="str">
        <f>IF(_5rongji_month_all!H47="","",_5rongji_month_all!H47)</f>
        <v/>
      </c>
      <c r="L49" s="75" t="str">
        <f>IF(_5rongji_month_all!I47="","",_5rongji_month_all!I47)</f>
        <v/>
      </c>
      <c r="M49" s="75" t="str">
        <f>IF(_5rongji_month_all!J47="","",_5rongji_month_all!J47)</f>
        <v/>
      </c>
      <c r="N49" s="75" t="str">
        <f>IF(_5rongji_month_all!K47="","",_5rongji_month_all!K47)</f>
        <v/>
      </c>
      <c r="O49" s="75" t="str">
        <f>IF(_5rongji_month_all!L47="","",_5rongji_month_all!L47)</f>
        <v/>
      </c>
      <c r="P49" s="83">
        <f>IF(LOOKUP($A49,质量日常跟踪表!$J$4:$J$744,质量日常跟踪表!W$4:W$744)="","",LOOKUP($A49,质量日常跟踪表!$J$4:$J$744,质量日常跟踪表!W$4:W$744))</f>
        <v>0</v>
      </c>
      <c r="Q49" s="124"/>
      <c r="R49" s="70" t="str">
        <f>IF(R48&lt;$A$2,R48+1,"")</f>
        <v/>
      </c>
      <c r="S49" s="71" t="str">
        <f>IF(_6rongji_month_all!C47="","",_6rongji_month_all!C47)</f>
        <v/>
      </c>
      <c r="T49" s="70" t="str">
        <f>IF(_6rongji_month_all!A47="","",_6rongji_month_all!A47)</f>
        <v/>
      </c>
      <c r="U49" s="73" t="str">
        <f>IF(_6rongji_month_all!M47="","",_6rongji_month_all!M47)</f>
        <v/>
      </c>
      <c r="V49" s="85" t="str">
        <f>IF(_6rongji_month_all!C47="","",_6rongji_month_all!C47)</f>
        <v/>
      </c>
      <c r="W49" s="123" t="str">
        <f>IF(_6rongji_month_all!B47="","",_6rongji_month_all!B47)</f>
        <v/>
      </c>
      <c r="X49" s="75" t="str">
        <f>IF(_6rongji_month_all!D47="","",_6rongji_month_all!D47)</f>
        <v/>
      </c>
      <c r="Y49" s="75" t="str">
        <f>IF(_6rongji_month_all!E47="","",_6rongji_month_all!E47)</f>
        <v/>
      </c>
      <c r="Z49" s="75" t="str">
        <f>IF(_6rongji_month_all!F47="","",_6rongji_month_all!F47)</f>
        <v/>
      </c>
      <c r="AA49" s="75" t="str">
        <f>IF(_6rongji_month_all!G47="","",_6rongji_month_all!G47)</f>
        <v/>
      </c>
      <c r="AB49" s="75" t="str">
        <f>IF(_6rongji_month_all!H47="","",_6rongji_month_all!H47)</f>
        <v/>
      </c>
      <c r="AC49" s="75" t="str">
        <f>IF(_6rongji_month_all!I47="","",_6rongji_month_all!I47)</f>
        <v/>
      </c>
      <c r="AD49" s="75" t="str">
        <f>IF(_6rongji_month_all!J47="","",_6rongji_month_all!J47)</f>
        <v/>
      </c>
      <c r="AE49" s="75" t="str">
        <f>IF(_6rongji_month_all!K47="","",_6rongji_month_all!K47)</f>
        <v/>
      </c>
      <c r="AF49" s="75" t="str">
        <f>IF(_6rongji_month_all!L47="","",_6rongji_month_all!L47)</f>
        <v/>
      </c>
      <c r="AG49" s="83">
        <f>IF(LOOKUP($A49,质量日常跟踪表!$J$4:$J$744,质量日常跟踪表!AN$4:AN$744)="","",LOOKUP($A49,质量日常跟踪表!$J$4:$J$744,质量日常跟踪表!AN$4:AN$744))</f>
        <v>0</v>
      </c>
    </row>
    <row r="50" spans="1:33">
      <c r="A50" s="70" t="str">
        <f>IF(A49&lt;$A$2,A49+1,"")</f>
        <v/>
      </c>
      <c r="B50" s="71" t="str">
        <f>IF(_5rongji_month_all!C48="","",_5rongji_month_all!C48)</f>
        <v/>
      </c>
      <c r="C50" s="70" t="str">
        <f>IF(_5rongji_month_all!A48="","",_5rongji_month_all!A48)</f>
        <v/>
      </c>
      <c r="D50" s="73" t="str">
        <f>IF(_5rongji_month_all!M48="","",_5rongji_month_all!M48)</f>
        <v/>
      </c>
      <c r="E50" s="122" t="str">
        <f>IF(_5rongji_month_all!C48="","",_5rongji_month_all!C48)</f>
        <v/>
      </c>
      <c r="F50" s="123" t="str">
        <f>IF(_5rongji_month_all!B48="","",_5rongji_month_all!B48)</f>
        <v/>
      </c>
      <c r="G50" s="75" t="str">
        <f>IF(_5rongji_month_all!D48="","",_5rongji_month_all!D48)</f>
        <v/>
      </c>
      <c r="H50" s="75" t="str">
        <f>IF(_5rongji_month_all!E48="","",_5rongji_month_all!E48)</f>
        <v/>
      </c>
      <c r="I50" s="75" t="str">
        <f>IF(_5rongji_month_all!F48="","",_5rongji_month_all!F48)</f>
        <v/>
      </c>
      <c r="J50" s="75" t="str">
        <f>IF(_5rongji_month_all!G48="","",_5rongji_month_all!G48)</f>
        <v/>
      </c>
      <c r="K50" s="75" t="str">
        <f>IF(_5rongji_month_all!H48="","",_5rongji_month_all!H48)</f>
        <v/>
      </c>
      <c r="L50" s="75" t="str">
        <f>IF(_5rongji_month_all!I48="","",_5rongji_month_all!I48)</f>
        <v/>
      </c>
      <c r="M50" s="75" t="str">
        <f>IF(_5rongji_month_all!J48="","",_5rongji_month_all!J48)</f>
        <v/>
      </c>
      <c r="N50" s="75" t="str">
        <f>IF(_5rongji_month_all!K48="","",_5rongji_month_all!K48)</f>
        <v/>
      </c>
      <c r="O50" s="75" t="str">
        <f>IF(_5rongji_month_all!L48="","",_5rongji_month_all!L48)</f>
        <v/>
      </c>
      <c r="P50" s="83">
        <f>IF(LOOKUP($A50,质量日常跟踪表!$J$4:$J$744,质量日常跟踪表!W$4:W$744)="","",LOOKUP($A50,质量日常跟踪表!$J$4:$J$744,质量日常跟踪表!W$4:W$744))</f>
        <v>0</v>
      </c>
      <c r="Q50" s="124"/>
      <c r="R50" s="70" t="str">
        <f>IF(R49&lt;$A$2,R49+1,"")</f>
        <v/>
      </c>
      <c r="S50" s="71" t="str">
        <f>IF(_6rongji_month_all!C48="","",_6rongji_month_all!C48)</f>
        <v/>
      </c>
      <c r="T50" s="70" t="str">
        <f>IF(_6rongji_month_all!A48="","",_6rongji_month_all!A48)</f>
        <v/>
      </c>
      <c r="U50" s="73" t="str">
        <f>IF(_6rongji_month_all!M48="","",_6rongji_month_all!M48)</f>
        <v/>
      </c>
      <c r="V50" s="85" t="str">
        <f>IF(_6rongji_month_all!C48="","",_6rongji_month_all!C48)</f>
        <v/>
      </c>
      <c r="W50" s="123" t="str">
        <f>IF(_6rongji_month_all!B48="","",_6rongji_month_all!B48)</f>
        <v/>
      </c>
      <c r="X50" s="75" t="str">
        <f>IF(_6rongji_month_all!D48="","",_6rongji_month_all!D48)</f>
        <v/>
      </c>
      <c r="Y50" s="75" t="str">
        <f>IF(_6rongji_month_all!E48="","",_6rongji_month_all!E48)</f>
        <v/>
      </c>
      <c r="Z50" s="75" t="str">
        <f>IF(_6rongji_month_all!F48="","",_6rongji_month_all!F48)</f>
        <v/>
      </c>
      <c r="AA50" s="75" t="str">
        <f>IF(_6rongji_month_all!G48="","",_6rongji_month_all!G48)</f>
        <v/>
      </c>
      <c r="AB50" s="75" t="str">
        <f>IF(_6rongji_month_all!H48="","",_6rongji_month_all!H48)</f>
        <v/>
      </c>
      <c r="AC50" s="75" t="str">
        <f>IF(_6rongji_month_all!I48="","",_6rongji_month_all!I48)</f>
        <v/>
      </c>
      <c r="AD50" s="75" t="str">
        <f>IF(_6rongji_month_all!J48="","",_6rongji_month_all!J48)</f>
        <v/>
      </c>
      <c r="AE50" s="75" t="str">
        <f>IF(_6rongji_month_all!K48="","",_6rongji_month_all!K48)</f>
        <v/>
      </c>
      <c r="AF50" s="75" t="str">
        <f>IF(_6rongji_month_all!L48="","",_6rongji_month_all!L48)</f>
        <v/>
      </c>
      <c r="AG50" s="83">
        <f>IF(LOOKUP($A50,质量日常跟踪表!$J$4:$J$744,质量日常跟踪表!AN$4:AN$744)="","",LOOKUP($A50,质量日常跟踪表!$J$4:$J$744,质量日常跟踪表!AN$4:AN$744))</f>
        <v>0</v>
      </c>
    </row>
    <row r="51" spans="1:33">
      <c r="A51" s="70" t="str">
        <f>IF(A50&lt;$A$2,A50+1,"")</f>
        <v/>
      </c>
      <c r="B51" s="71" t="str">
        <f>IF(_5rongji_month_all!C49="","",_5rongji_month_all!C49)</f>
        <v/>
      </c>
      <c r="C51" s="70" t="str">
        <f>IF(_5rongji_month_all!A49="","",_5rongji_month_all!A49)</f>
        <v/>
      </c>
      <c r="D51" s="73" t="str">
        <f>IF(_5rongji_month_all!M49="","",_5rongji_month_all!M49)</f>
        <v/>
      </c>
      <c r="E51" s="122" t="str">
        <f>IF(_5rongji_month_all!C49="","",_5rongji_month_all!C49)</f>
        <v/>
      </c>
      <c r="F51" s="123" t="str">
        <f>IF(_5rongji_month_all!B49="","",_5rongji_month_all!B49)</f>
        <v/>
      </c>
      <c r="G51" s="75" t="str">
        <f>IF(_5rongji_month_all!D49="","",_5rongji_month_all!D49)</f>
        <v/>
      </c>
      <c r="H51" s="75" t="str">
        <f>IF(_5rongji_month_all!E49="","",_5rongji_month_all!E49)</f>
        <v/>
      </c>
      <c r="I51" s="75" t="str">
        <f>IF(_5rongji_month_all!F49="","",_5rongji_month_all!F49)</f>
        <v/>
      </c>
      <c r="J51" s="75" t="str">
        <f>IF(_5rongji_month_all!G49="","",_5rongji_month_all!G49)</f>
        <v/>
      </c>
      <c r="K51" s="75" t="str">
        <f>IF(_5rongji_month_all!H49="","",_5rongji_month_all!H49)</f>
        <v/>
      </c>
      <c r="L51" s="75" t="str">
        <f>IF(_5rongji_month_all!I49="","",_5rongji_month_all!I49)</f>
        <v/>
      </c>
      <c r="M51" s="75" t="str">
        <f>IF(_5rongji_month_all!J49="","",_5rongji_month_all!J49)</f>
        <v/>
      </c>
      <c r="N51" s="75" t="str">
        <f>IF(_5rongji_month_all!K49="","",_5rongji_month_all!K49)</f>
        <v/>
      </c>
      <c r="O51" s="75" t="str">
        <f>IF(_5rongji_month_all!L49="","",_5rongji_month_all!L49)</f>
        <v/>
      </c>
      <c r="P51" s="83">
        <f>IF(LOOKUP($A51,质量日常跟踪表!$J$4:$J$744,质量日常跟踪表!W$4:W$744)="","",LOOKUP($A51,质量日常跟踪表!$J$4:$J$744,质量日常跟踪表!W$4:W$744))</f>
        <v>0</v>
      </c>
      <c r="Q51" s="124"/>
      <c r="R51" s="70" t="str">
        <f>IF(R50&lt;$A$2,R50+1,"")</f>
        <v/>
      </c>
      <c r="S51" s="71" t="str">
        <f>IF(_6rongji_month_all!C49="","",_6rongji_month_all!C49)</f>
        <v/>
      </c>
      <c r="T51" s="70" t="str">
        <f>IF(_6rongji_month_all!A49="","",_6rongji_month_all!A49)</f>
        <v/>
      </c>
      <c r="U51" s="73" t="str">
        <f>IF(_6rongji_month_all!M49="","",_6rongji_month_all!M49)</f>
        <v/>
      </c>
      <c r="V51" s="85" t="str">
        <f>IF(_6rongji_month_all!C49="","",_6rongji_month_all!C49)</f>
        <v/>
      </c>
      <c r="W51" s="123" t="str">
        <f>IF(_6rongji_month_all!B49="","",_6rongji_month_all!B49)</f>
        <v/>
      </c>
      <c r="X51" s="75" t="str">
        <f>IF(_6rongji_month_all!D49="","",_6rongji_month_all!D49)</f>
        <v/>
      </c>
      <c r="Y51" s="75" t="str">
        <f>IF(_6rongji_month_all!E49="","",_6rongji_month_all!E49)</f>
        <v/>
      </c>
      <c r="Z51" s="75" t="str">
        <f>IF(_6rongji_month_all!F49="","",_6rongji_month_all!F49)</f>
        <v/>
      </c>
      <c r="AA51" s="75" t="str">
        <f>IF(_6rongji_month_all!G49="","",_6rongji_month_all!G49)</f>
        <v/>
      </c>
      <c r="AB51" s="75" t="str">
        <f>IF(_6rongji_month_all!H49="","",_6rongji_month_all!H49)</f>
        <v/>
      </c>
      <c r="AC51" s="75" t="str">
        <f>IF(_6rongji_month_all!I49="","",_6rongji_month_all!I49)</f>
        <v/>
      </c>
      <c r="AD51" s="75" t="str">
        <f>IF(_6rongji_month_all!J49="","",_6rongji_month_all!J49)</f>
        <v/>
      </c>
      <c r="AE51" s="75" t="str">
        <f>IF(_6rongji_month_all!K49="","",_6rongji_month_all!K49)</f>
        <v/>
      </c>
      <c r="AF51" s="75" t="str">
        <f>IF(_6rongji_month_all!L49="","",_6rongji_month_all!L49)</f>
        <v/>
      </c>
      <c r="AG51" s="83">
        <f>IF(LOOKUP($A51,质量日常跟踪表!$J$4:$J$744,质量日常跟踪表!AN$4:AN$744)="","",LOOKUP($A51,质量日常跟踪表!$J$4:$J$744,质量日常跟踪表!AN$4:AN$744))</f>
        <v>0</v>
      </c>
    </row>
    <row r="52" spans="1:33">
      <c r="A52" s="70" t="str">
        <f>IF(A51&lt;$A$2,A51+1,"")</f>
        <v/>
      </c>
      <c r="B52" s="71" t="str">
        <f>IF(_5rongji_month_all!C50="","",_5rongji_month_all!C50)</f>
        <v/>
      </c>
      <c r="C52" s="70" t="str">
        <f>IF(_5rongji_month_all!A50="","",_5rongji_month_all!A50)</f>
        <v/>
      </c>
      <c r="D52" s="73" t="str">
        <f>IF(_5rongji_month_all!M50="","",_5rongji_month_all!M50)</f>
        <v/>
      </c>
      <c r="E52" s="122" t="str">
        <f>IF(_5rongji_month_all!C50="","",_5rongji_month_all!C50)</f>
        <v/>
      </c>
      <c r="F52" s="123" t="str">
        <f>IF(_5rongji_month_all!B50="","",_5rongji_month_all!B50)</f>
        <v/>
      </c>
      <c r="G52" s="75" t="str">
        <f>IF(_5rongji_month_all!D50="","",_5rongji_month_all!D50)</f>
        <v/>
      </c>
      <c r="H52" s="75" t="str">
        <f>IF(_5rongji_month_all!E50="","",_5rongji_month_all!E50)</f>
        <v/>
      </c>
      <c r="I52" s="75" t="str">
        <f>IF(_5rongji_month_all!F50="","",_5rongji_month_all!F50)</f>
        <v/>
      </c>
      <c r="J52" s="75" t="str">
        <f>IF(_5rongji_month_all!G50="","",_5rongji_month_all!G50)</f>
        <v/>
      </c>
      <c r="K52" s="75" t="str">
        <f>IF(_5rongji_month_all!H50="","",_5rongji_month_all!H50)</f>
        <v/>
      </c>
      <c r="L52" s="75" t="str">
        <f>IF(_5rongji_month_all!I50="","",_5rongji_month_all!I50)</f>
        <v/>
      </c>
      <c r="M52" s="75" t="str">
        <f>IF(_5rongji_month_all!J50="","",_5rongji_month_all!J50)</f>
        <v/>
      </c>
      <c r="N52" s="75" t="str">
        <f>IF(_5rongji_month_all!K50="","",_5rongji_month_all!K50)</f>
        <v/>
      </c>
      <c r="O52" s="75" t="str">
        <f>IF(_5rongji_month_all!L50="","",_5rongji_month_all!L50)</f>
        <v/>
      </c>
      <c r="P52" s="83">
        <f>IF(LOOKUP($A52,质量日常跟踪表!$J$4:$J$744,质量日常跟踪表!W$4:W$744)="","",LOOKUP($A52,质量日常跟踪表!$J$4:$J$744,质量日常跟踪表!W$4:W$744))</f>
        <v>0</v>
      </c>
      <c r="Q52" s="124"/>
      <c r="R52" s="70" t="str">
        <f>IF(R51&lt;$A$2,R51+1,"")</f>
        <v/>
      </c>
      <c r="S52" s="71" t="str">
        <f>IF(_6rongji_month_all!C50="","",_6rongji_month_all!C50)</f>
        <v/>
      </c>
      <c r="T52" s="70" t="str">
        <f>IF(_6rongji_month_all!A50="","",_6rongji_month_all!A50)</f>
        <v/>
      </c>
      <c r="U52" s="73" t="str">
        <f>IF(_6rongji_month_all!M50="","",_6rongji_month_all!M50)</f>
        <v/>
      </c>
      <c r="V52" s="85" t="str">
        <f>IF(_6rongji_month_all!C50="","",_6rongji_month_all!C50)</f>
        <v/>
      </c>
      <c r="W52" s="123" t="str">
        <f>IF(_6rongji_month_all!B50="","",_6rongji_month_all!B50)</f>
        <v/>
      </c>
      <c r="X52" s="75" t="str">
        <f>IF(_6rongji_month_all!D50="","",_6rongji_month_all!D50)</f>
        <v/>
      </c>
      <c r="Y52" s="75" t="str">
        <f>IF(_6rongji_month_all!E50="","",_6rongji_month_all!E50)</f>
        <v/>
      </c>
      <c r="Z52" s="75" t="str">
        <f>IF(_6rongji_month_all!F50="","",_6rongji_month_all!F50)</f>
        <v/>
      </c>
      <c r="AA52" s="75" t="str">
        <f>IF(_6rongji_month_all!G50="","",_6rongji_month_all!G50)</f>
        <v/>
      </c>
      <c r="AB52" s="75" t="str">
        <f>IF(_6rongji_month_all!H50="","",_6rongji_month_all!H50)</f>
        <v/>
      </c>
      <c r="AC52" s="75" t="str">
        <f>IF(_6rongji_month_all!I50="","",_6rongji_month_all!I50)</f>
        <v/>
      </c>
      <c r="AD52" s="75" t="str">
        <f>IF(_6rongji_month_all!J50="","",_6rongji_month_all!J50)</f>
        <v/>
      </c>
      <c r="AE52" s="75" t="str">
        <f>IF(_6rongji_month_all!K50="","",_6rongji_month_all!K50)</f>
        <v/>
      </c>
      <c r="AF52" s="75" t="str">
        <f>IF(_6rongji_month_all!L50="","",_6rongji_month_all!L50)</f>
        <v/>
      </c>
      <c r="AG52" s="83">
        <f>IF(LOOKUP($A52,质量日常跟踪表!$J$4:$J$744,质量日常跟踪表!AN$4:AN$744)="","",LOOKUP($A52,质量日常跟踪表!$J$4:$J$744,质量日常跟踪表!AN$4:AN$744))</f>
        <v>0</v>
      </c>
    </row>
    <row r="53" spans="1:33">
      <c r="A53" s="70" t="str">
        <f>IF(A52&lt;$A$2,A52+1,"")</f>
        <v/>
      </c>
      <c r="B53" s="71" t="str">
        <f>IF(_5rongji_month_all!C51="","",_5rongji_month_all!C51)</f>
        <v/>
      </c>
      <c r="C53" s="70" t="str">
        <f>IF(_5rongji_month_all!A51="","",_5rongji_month_all!A51)</f>
        <v/>
      </c>
      <c r="D53" s="73" t="str">
        <f>IF(_5rongji_month_all!M51="","",_5rongji_month_all!M51)</f>
        <v/>
      </c>
      <c r="E53" s="122" t="str">
        <f>IF(_5rongji_month_all!C51="","",_5rongji_month_all!C51)</f>
        <v/>
      </c>
      <c r="F53" s="123" t="str">
        <f>IF(_5rongji_month_all!B51="","",_5rongji_month_all!B51)</f>
        <v/>
      </c>
      <c r="G53" s="75" t="str">
        <f>IF(_5rongji_month_all!D51="","",_5rongji_month_all!D51)</f>
        <v/>
      </c>
      <c r="H53" s="75" t="str">
        <f>IF(_5rongji_month_all!E51="","",_5rongji_month_all!E51)</f>
        <v/>
      </c>
      <c r="I53" s="75" t="str">
        <f>IF(_5rongji_month_all!F51="","",_5rongji_month_all!F51)</f>
        <v/>
      </c>
      <c r="J53" s="75" t="str">
        <f>IF(_5rongji_month_all!G51="","",_5rongji_month_all!G51)</f>
        <v/>
      </c>
      <c r="K53" s="75" t="str">
        <f>IF(_5rongji_month_all!H51="","",_5rongji_month_all!H51)</f>
        <v/>
      </c>
      <c r="L53" s="75" t="str">
        <f>IF(_5rongji_month_all!I51="","",_5rongji_month_all!I51)</f>
        <v/>
      </c>
      <c r="M53" s="75" t="str">
        <f>IF(_5rongji_month_all!J51="","",_5rongji_month_all!J51)</f>
        <v/>
      </c>
      <c r="N53" s="75" t="str">
        <f>IF(_5rongji_month_all!K51="","",_5rongji_month_all!K51)</f>
        <v/>
      </c>
      <c r="O53" s="75" t="str">
        <f>IF(_5rongji_month_all!L51="","",_5rongji_month_all!L51)</f>
        <v/>
      </c>
      <c r="P53" s="83">
        <f>IF(LOOKUP($A53,质量日常跟踪表!$J$4:$J$744,质量日常跟踪表!W$4:W$744)="","",LOOKUP($A53,质量日常跟踪表!$J$4:$J$744,质量日常跟踪表!W$4:W$744))</f>
        <v>0</v>
      </c>
      <c r="Q53" s="124"/>
      <c r="R53" s="70" t="str">
        <f>IF(R52&lt;$A$2,R52+1,"")</f>
        <v/>
      </c>
      <c r="S53" s="71" t="str">
        <f>IF(_6rongji_month_all!C51="","",_6rongji_month_all!C51)</f>
        <v/>
      </c>
      <c r="T53" s="70" t="str">
        <f>IF(_6rongji_month_all!A51="","",_6rongji_month_all!A51)</f>
        <v/>
      </c>
      <c r="U53" s="73" t="str">
        <f>IF(_6rongji_month_all!M51="","",_6rongji_month_all!M51)</f>
        <v/>
      </c>
      <c r="V53" s="85" t="str">
        <f>IF(_6rongji_month_all!C51="","",_6rongji_month_all!C51)</f>
        <v/>
      </c>
      <c r="W53" s="123" t="str">
        <f>IF(_6rongji_month_all!B51="","",_6rongji_month_all!B51)</f>
        <v/>
      </c>
      <c r="X53" s="75" t="str">
        <f>IF(_6rongji_month_all!D51="","",_6rongji_month_all!D51)</f>
        <v/>
      </c>
      <c r="Y53" s="75" t="str">
        <f>IF(_6rongji_month_all!E51="","",_6rongji_month_all!E51)</f>
        <v/>
      </c>
      <c r="Z53" s="75" t="str">
        <f>IF(_6rongji_month_all!F51="","",_6rongji_month_all!F51)</f>
        <v/>
      </c>
      <c r="AA53" s="75" t="str">
        <f>IF(_6rongji_month_all!G51="","",_6rongji_month_all!G51)</f>
        <v/>
      </c>
      <c r="AB53" s="75" t="str">
        <f>IF(_6rongji_month_all!H51="","",_6rongji_month_all!H51)</f>
        <v/>
      </c>
      <c r="AC53" s="75" t="str">
        <f>IF(_6rongji_month_all!I51="","",_6rongji_month_all!I51)</f>
        <v/>
      </c>
      <c r="AD53" s="75" t="str">
        <f>IF(_6rongji_month_all!J51="","",_6rongji_month_all!J51)</f>
        <v/>
      </c>
      <c r="AE53" s="75" t="str">
        <f>IF(_6rongji_month_all!K51="","",_6rongji_month_all!K51)</f>
        <v/>
      </c>
      <c r="AF53" s="75" t="str">
        <f>IF(_6rongji_month_all!L51="","",_6rongji_month_all!L51)</f>
        <v/>
      </c>
      <c r="AG53" s="83">
        <f>IF(LOOKUP($A53,质量日常跟踪表!$J$4:$J$744,质量日常跟踪表!AN$4:AN$744)="","",LOOKUP($A53,质量日常跟踪表!$J$4:$J$744,质量日常跟踪表!AN$4:AN$744))</f>
        <v>0</v>
      </c>
    </row>
    <row r="54" spans="1:33">
      <c r="A54" s="70" t="str">
        <f>IF(A53&lt;$A$2,A53+1,"")</f>
        <v/>
      </c>
      <c r="B54" s="71" t="str">
        <f>IF(_5rongji_month_all!C52="","",_5rongji_month_all!C52)</f>
        <v/>
      </c>
      <c r="C54" s="70" t="str">
        <f>IF(_5rongji_month_all!A52="","",_5rongji_month_all!A52)</f>
        <v/>
      </c>
      <c r="D54" s="73" t="str">
        <f>IF(_5rongji_month_all!M52="","",_5rongji_month_all!M52)</f>
        <v/>
      </c>
      <c r="E54" s="122" t="str">
        <f>IF(_5rongji_month_all!C52="","",_5rongji_month_all!C52)</f>
        <v/>
      </c>
      <c r="F54" s="123" t="str">
        <f>IF(_5rongji_month_all!B52="","",_5rongji_month_all!B52)</f>
        <v/>
      </c>
      <c r="G54" s="75" t="str">
        <f>IF(_5rongji_month_all!D52="","",_5rongji_month_all!D52)</f>
        <v/>
      </c>
      <c r="H54" s="75" t="str">
        <f>IF(_5rongji_month_all!E52="","",_5rongji_month_all!E52)</f>
        <v/>
      </c>
      <c r="I54" s="75" t="str">
        <f>IF(_5rongji_month_all!F52="","",_5rongji_month_all!F52)</f>
        <v/>
      </c>
      <c r="J54" s="75" t="str">
        <f>IF(_5rongji_month_all!G52="","",_5rongji_month_all!G52)</f>
        <v/>
      </c>
      <c r="K54" s="75" t="str">
        <f>IF(_5rongji_month_all!H52="","",_5rongji_month_all!H52)</f>
        <v/>
      </c>
      <c r="L54" s="75" t="str">
        <f>IF(_5rongji_month_all!I52="","",_5rongji_month_all!I52)</f>
        <v/>
      </c>
      <c r="M54" s="75" t="str">
        <f>IF(_5rongji_month_all!J52="","",_5rongji_month_all!J52)</f>
        <v/>
      </c>
      <c r="N54" s="75" t="str">
        <f>IF(_5rongji_month_all!K52="","",_5rongji_month_all!K52)</f>
        <v/>
      </c>
      <c r="O54" s="75" t="str">
        <f>IF(_5rongji_month_all!L52="","",_5rongji_month_all!L52)</f>
        <v/>
      </c>
      <c r="P54" s="83">
        <f>IF(LOOKUP($A54,质量日常跟踪表!$J$4:$J$744,质量日常跟踪表!W$4:W$744)="","",LOOKUP($A54,质量日常跟踪表!$J$4:$J$744,质量日常跟踪表!W$4:W$744))</f>
        <v>0</v>
      </c>
      <c r="Q54" s="124"/>
      <c r="R54" s="70" t="str">
        <f>IF(R53&lt;$A$2,R53+1,"")</f>
        <v/>
      </c>
      <c r="S54" s="71" t="str">
        <f>IF(_6rongji_month_all!C52="","",_6rongji_month_all!C52)</f>
        <v/>
      </c>
      <c r="T54" s="70" t="str">
        <f>IF(_6rongji_month_all!A52="","",_6rongji_month_all!A52)</f>
        <v/>
      </c>
      <c r="U54" s="73" t="str">
        <f>IF(_6rongji_month_all!M52="","",_6rongji_month_all!M52)</f>
        <v/>
      </c>
      <c r="V54" s="85" t="str">
        <f>IF(_6rongji_month_all!C52="","",_6rongji_month_all!C52)</f>
        <v/>
      </c>
      <c r="W54" s="123" t="str">
        <f>IF(_6rongji_month_all!B52="","",_6rongji_month_all!B52)</f>
        <v/>
      </c>
      <c r="X54" s="75" t="str">
        <f>IF(_6rongji_month_all!D52="","",_6rongji_month_all!D52)</f>
        <v/>
      </c>
      <c r="Y54" s="75" t="str">
        <f>IF(_6rongji_month_all!E52="","",_6rongji_month_all!E52)</f>
        <v/>
      </c>
      <c r="Z54" s="75" t="str">
        <f>IF(_6rongji_month_all!F52="","",_6rongji_month_all!F52)</f>
        <v/>
      </c>
      <c r="AA54" s="75" t="str">
        <f>IF(_6rongji_month_all!G52="","",_6rongji_month_all!G52)</f>
        <v/>
      </c>
      <c r="AB54" s="75" t="str">
        <f>IF(_6rongji_month_all!H52="","",_6rongji_month_all!H52)</f>
        <v/>
      </c>
      <c r="AC54" s="75" t="str">
        <f>IF(_6rongji_month_all!I52="","",_6rongji_month_all!I52)</f>
        <v/>
      </c>
      <c r="AD54" s="75" t="str">
        <f>IF(_6rongji_month_all!J52="","",_6rongji_month_all!J52)</f>
        <v/>
      </c>
      <c r="AE54" s="75" t="str">
        <f>IF(_6rongji_month_all!K52="","",_6rongji_month_all!K52)</f>
        <v/>
      </c>
      <c r="AF54" s="75" t="str">
        <f>IF(_6rongji_month_all!L52="","",_6rongji_month_all!L52)</f>
        <v/>
      </c>
      <c r="AG54" s="83">
        <f>IF(LOOKUP($A54,质量日常跟踪表!$J$4:$J$744,质量日常跟踪表!AN$4:AN$744)="","",LOOKUP($A54,质量日常跟踪表!$J$4:$J$744,质量日常跟踪表!AN$4:AN$744))</f>
        <v>0</v>
      </c>
    </row>
    <row r="55" spans="1:33">
      <c r="A55" s="70" t="str">
        <f>IF(A54&lt;$A$2,A54+1,"")</f>
        <v/>
      </c>
      <c r="B55" s="71" t="str">
        <f>IF(_5rongji_month_all!C53="","",_5rongji_month_all!C53)</f>
        <v/>
      </c>
      <c r="C55" s="70" t="str">
        <f>IF(_5rongji_month_all!A53="","",_5rongji_month_all!A53)</f>
        <v/>
      </c>
      <c r="D55" s="73" t="str">
        <f>IF(_5rongji_month_all!M53="","",_5rongji_month_all!M53)</f>
        <v/>
      </c>
      <c r="E55" s="122" t="str">
        <f>IF(_5rongji_month_all!C53="","",_5rongji_month_all!C53)</f>
        <v/>
      </c>
      <c r="F55" s="123" t="str">
        <f>IF(_5rongji_month_all!B53="","",_5rongji_month_all!B53)</f>
        <v/>
      </c>
      <c r="G55" s="75" t="str">
        <f>IF(_5rongji_month_all!D53="","",_5rongji_month_all!D53)</f>
        <v/>
      </c>
      <c r="H55" s="75" t="str">
        <f>IF(_5rongji_month_all!E53="","",_5rongji_month_all!E53)</f>
        <v/>
      </c>
      <c r="I55" s="75" t="str">
        <f>IF(_5rongji_month_all!F53="","",_5rongji_month_all!F53)</f>
        <v/>
      </c>
      <c r="J55" s="75" t="str">
        <f>IF(_5rongji_month_all!G53="","",_5rongji_month_all!G53)</f>
        <v/>
      </c>
      <c r="K55" s="75" t="str">
        <f>IF(_5rongji_month_all!H53="","",_5rongji_month_all!H53)</f>
        <v/>
      </c>
      <c r="L55" s="75" t="str">
        <f>IF(_5rongji_month_all!I53="","",_5rongji_month_all!I53)</f>
        <v/>
      </c>
      <c r="M55" s="75" t="str">
        <f>IF(_5rongji_month_all!J53="","",_5rongji_month_all!J53)</f>
        <v/>
      </c>
      <c r="N55" s="75" t="str">
        <f>IF(_5rongji_month_all!K53="","",_5rongji_month_all!K53)</f>
        <v/>
      </c>
      <c r="O55" s="75" t="str">
        <f>IF(_5rongji_month_all!L53="","",_5rongji_month_all!L53)</f>
        <v/>
      </c>
      <c r="P55" s="83">
        <f>IF(LOOKUP($A55,质量日常跟踪表!$J$4:$J$744,质量日常跟踪表!W$4:W$744)="","",LOOKUP($A55,质量日常跟踪表!$J$4:$J$744,质量日常跟踪表!W$4:W$744))</f>
        <v>0</v>
      </c>
      <c r="Q55" s="124"/>
      <c r="R55" s="70" t="str">
        <f>IF(R54&lt;$A$2,R54+1,"")</f>
        <v/>
      </c>
      <c r="S55" s="71" t="str">
        <f>IF(_6rongji_month_all!C53="","",_6rongji_month_all!C53)</f>
        <v/>
      </c>
      <c r="T55" s="70" t="str">
        <f>IF(_6rongji_month_all!A53="","",_6rongji_month_all!A53)</f>
        <v/>
      </c>
      <c r="U55" s="73" t="str">
        <f>IF(_6rongji_month_all!M53="","",_6rongji_month_all!M53)</f>
        <v/>
      </c>
      <c r="V55" s="85" t="str">
        <f>IF(_6rongji_month_all!C53="","",_6rongji_month_all!C53)</f>
        <v/>
      </c>
      <c r="W55" s="123" t="str">
        <f>IF(_6rongji_month_all!B53="","",_6rongji_month_all!B53)</f>
        <v/>
      </c>
      <c r="X55" s="75" t="str">
        <f>IF(_6rongji_month_all!D53="","",_6rongji_month_all!D53)</f>
        <v/>
      </c>
      <c r="Y55" s="75" t="str">
        <f>IF(_6rongji_month_all!E53="","",_6rongji_month_all!E53)</f>
        <v/>
      </c>
      <c r="Z55" s="75" t="str">
        <f>IF(_6rongji_month_all!F53="","",_6rongji_month_all!F53)</f>
        <v/>
      </c>
      <c r="AA55" s="75" t="str">
        <f>IF(_6rongji_month_all!G53="","",_6rongji_month_all!G53)</f>
        <v/>
      </c>
      <c r="AB55" s="75" t="str">
        <f>IF(_6rongji_month_all!H53="","",_6rongji_month_all!H53)</f>
        <v/>
      </c>
      <c r="AC55" s="75" t="str">
        <f>IF(_6rongji_month_all!I53="","",_6rongji_month_all!I53)</f>
        <v/>
      </c>
      <c r="AD55" s="75" t="str">
        <f>IF(_6rongji_month_all!J53="","",_6rongji_month_all!J53)</f>
        <v/>
      </c>
      <c r="AE55" s="75" t="str">
        <f>IF(_6rongji_month_all!K53="","",_6rongji_month_all!K53)</f>
        <v/>
      </c>
      <c r="AF55" s="75" t="str">
        <f>IF(_6rongji_month_all!L53="","",_6rongji_month_all!L53)</f>
        <v/>
      </c>
      <c r="AG55" s="83">
        <f>IF(LOOKUP($A55,质量日常跟踪表!$J$4:$J$744,质量日常跟踪表!AN$4:AN$744)="","",LOOKUP($A55,质量日常跟踪表!$J$4:$J$744,质量日常跟踪表!AN$4:AN$744))</f>
        <v>0</v>
      </c>
    </row>
    <row r="56" spans="1:33">
      <c r="A56" s="70" t="str">
        <f>IF(A55&lt;$A$2,A55+1,"")</f>
        <v/>
      </c>
      <c r="B56" s="71" t="str">
        <f>IF(_5rongji_month_all!C54="","",_5rongji_month_all!C54)</f>
        <v/>
      </c>
      <c r="C56" s="70" t="str">
        <f>IF(_5rongji_month_all!A54="","",_5rongji_month_all!A54)</f>
        <v/>
      </c>
      <c r="D56" s="73" t="str">
        <f>IF(_5rongji_month_all!M54="","",_5rongji_month_all!M54)</f>
        <v/>
      </c>
      <c r="E56" s="122" t="str">
        <f>IF(_5rongji_month_all!C54="","",_5rongji_month_all!C54)</f>
        <v/>
      </c>
      <c r="F56" s="123" t="str">
        <f>IF(_5rongji_month_all!B54="","",_5rongji_month_all!B54)</f>
        <v/>
      </c>
      <c r="G56" s="75" t="str">
        <f>IF(_5rongji_month_all!D54="","",_5rongji_month_all!D54)</f>
        <v/>
      </c>
      <c r="H56" s="75" t="str">
        <f>IF(_5rongji_month_all!E54="","",_5rongji_month_all!E54)</f>
        <v/>
      </c>
      <c r="I56" s="75" t="str">
        <f>IF(_5rongji_month_all!F54="","",_5rongji_month_all!F54)</f>
        <v/>
      </c>
      <c r="J56" s="75" t="str">
        <f>IF(_5rongji_month_all!G54="","",_5rongji_month_all!G54)</f>
        <v/>
      </c>
      <c r="K56" s="75" t="str">
        <f>IF(_5rongji_month_all!H54="","",_5rongji_month_all!H54)</f>
        <v/>
      </c>
      <c r="L56" s="75" t="str">
        <f>IF(_5rongji_month_all!I54="","",_5rongji_month_all!I54)</f>
        <v/>
      </c>
      <c r="M56" s="75" t="str">
        <f>IF(_5rongji_month_all!J54="","",_5rongji_month_all!J54)</f>
        <v/>
      </c>
      <c r="N56" s="75" t="str">
        <f>IF(_5rongji_month_all!K54="","",_5rongji_month_all!K54)</f>
        <v/>
      </c>
      <c r="O56" s="75" t="str">
        <f>IF(_5rongji_month_all!L54="","",_5rongji_month_all!L54)</f>
        <v/>
      </c>
      <c r="P56" s="83">
        <f>IF(LOOKUP($A56,质量日常跟踪表!$J$4:$J$744,质量日常跟踪表!W$4:W$744)="","",LOOKUP($A56,质量日常跟踪表!$J$4:$J$744,质量日常跟踪表!W$4:W$744))</f>
        <v>0</v>
      </c>
      <c r="Q56" s="124"/>
      <c r="R56" s="70" t="str">
        <f>IF(R55&lt;$A$2,R55+1,"")</f>
        <v/>
      </c>
      <c r="S56" s="71" t="str">
        <f>IF(_6rongji_month_all!C54="","",_6rongji_month_all!C54)</f>
        <v/>
      </c>
      <c r="T56" s="70" t="str">
        <f>IF(_6rongji_month_all!A54="","",_6rongji_month_all!A54)</f>
        <v/>
      </c>
      <c r="U56" s="73" t="str">
        <f>IF(_6rongji_month_all!M54="","",_6rongji_month_all!M54)</f>
        <v/>
      </c>
      <c r="V56" s="85" t="str">
        <f>IF(_6rongji_month_all!C54="","",_6rongji_month_all!C54)</f>
        <v/>
      </c>
      <c r="W56" s="123" t="str">
        <f>IF(_6rongji_month_all!B54="","",_6rongji_month_all!B54)</f>
        <v/>
      </c>
      <c r="X56" s="75" t="str">
        <f>IF(_6rongji_month_all!D54="","",_6rongji_month_all!D54)</f>
        <v/>
      </c>
      <c r="Y56" s="75" t="str">
        <f>IF(_6rongji_month_all!E54="","",_6rongji_month_all!E54)</f>
        <v/>
      </c>
      <c r="Z56" s="75" t="str">
        <f>IF(_6rongji_month_all!F54="","",_6rongji_month_all!F54)</f>
        <v/>
      </c>
      <c r="AA56" s="75" t="str">
        <f>IF(_6rongji_month_all!G54="","",_6rongji_month_all!G54)</f>
        <v/>
      </c>
      <c r="AB56" s="75" t="str">
        <f>IF(_6rongji_month_all!H54="","",_6rongji_month_all!H54)</f>
        <v/>
      </c>
      <c r="AC56" s="75" t="str">
        <f>IF(_6rongji_month_all!I54="","",_6rongji_month_all!I54)</f>
        <v/>
      </c>
      <c r="AD56" s="75" t="str">
        <f>IF(_6rongji_month_all!J54="","",_6rongji_month_all!J54)</f>
        <v/>
      </c>
      <c r="AE56" s="75" t="str">
        <f>IF(_6rongji_month_all!K54="","",_6rongji_month_all!K54)</f>
        <v/>
      </c>
      <c r="AF56" s="75" t="str">
        <f>IF(_6rongji_month_all!L54="","",_6rongji_month_all!L54)</f>
        <v/>
      </c>
      <c r="AG56" s="83">
        <f>IF(LOOKUP($A56,质量日常跟踪表!$J$4:$J$744,质量日常跟踪表!AN$4:AN$744)="","",LOOKUP($A56,质量日常跟踪表!$J$4:$J$744,质量日常跟踪表!AN$4:AN$744))</f>
        <v>0</v>
      </c>
    </row>
    <row r="57" spans="1:33">
      <c r="A57" s="70" t="str">
        <f>IF(A56&lt;$A$2,A56+1,"")</f>
        <v/>
      </c>
      <c r="B57" s="71" t="str">
        <f>IF(_5rongji_month_all!C55="","",_5rongji_month_all!C55)</f>
        <v/>
      </c>
      <c r="C57" s="70" t="str">
        <f>IF(_5rongji_month_all!A55="","",_5rongji_month_all!A55)</f>
        <v/>
      </c>
      <c r="D57" s="73" t="str">
        <f>IF(_5rongji_month_all!M55="","",_5rongji_month_all!M55)</f>
        <v/>
      </c>
      <c r="E57" s="122" t="str">
        <f>IF(_5rongji_month_all!C55="","",_5rongji_month_all!C55)</f>
        <v/>
      </c>
      <c r="F57" s="123" t="str">
        <f>IF(_5rongji_month_all!B55="","",_5rongji_month_all!B55)</f>
        <v/>
      </c>
      <c r="G57" s="75" t="str">
        <f>IF(_5rongji_month_all!D55="","",_5rongji_month_all!D55)</f>
        <v/>
      </c>
      <c r="H57" s="75" t="str">
        <f>IF(_5rongji_month_all!E55="","",_5rongji_month_all!E55)</f>
        <v/>
      </c>
      <c r="I57" s="75" t="str">
        <f>IF(_5rongji_month_all!F55="","",_5rongji_month_all!F55)</f>
        <v/>
      </c>
      <c r="J57" s="75" t="str">
        <f>IF(_5rongji_month_all!G55="","",_5rongji_month_all!G55)</f>
        <v/>
      </c>
      <c r="K57" s="75" t="str">
        <f>IF(_5rongji_month_all!H55="","",_5rongji_month_all!H55)</f>
        <v/>
      </c>
      <c r="L57" s="75" t="str">
        <f>IF(_5rongji_month_all!I55="","",_5rongji_month_all!I55)</f>
        <v/>
      </c>
      <c r="M57" s="75" t="str">
        <f>IF(_5rongji_month_all!J55="","",_5rongji_month_all!J55)</f>
        <v/>
      </c>
      <c r="N57" s="75" t="str">
        <f>IF(_5rongji_month_all!K55="","",_5rongji_month_all!K55)</f>
        <v/>
      </c>
      <c r="O57" s="75" t="str">
        <f>IF(_5rongji_month_all!L55="","",_5rongji_month_all!L55)</f>
        <v/>
      </c>
      <c r="P57" s="83">
        <f>IF(LOOKUP($A57,质量日常跟踪表!$J$4:$J$744,质量日常跟踪表!W$4:W$744)="","",LOOKUP($A57,质量日常跟踪表!$J$4:$J$744,质量日常跟踪表!W$4:W$744))</f>
        <v>0</v>
      </c>
      <c r="Q57" s="124"/>
      <c r="R57" s="70" t="str">
        <f>IF(R56&lt;$A$2,R56+1,"")</f>
        <v/>
      </c>
      <c r="S57" s="71" t="str">
        <f>IF(_6rongji_month_all!C55="","",_6rongji_month_all!C55)</f>
        <v/>
      </c>
      <c r="T57" s="70" t="str">
        <f>IF(_6rongji_month_all!A55="","",_6rongji_month_all!A55)</f>
        <v/>
      </c>
      <c r="U57" s="73" t="str">
        <f>IF(_6rongji_month_all!M55="","",_6rongji_month_all!M55)</f>
        <v/>
      </c>
      <c r="V57" s="85" t="str">
        <f>IF(_6rongji_month_all!C55="","",_6rongji_month_all!C55)</f>
        <v/>
      </c>
      <c r="W57" s="123" t="str">
        <f>IF(_6rongji_month_all!B55="","",_6rongji_month_all!B55)</f>
        <v/>
      </c>
      <c r="X57" s="75" t="str">
        <f>IF(_6rongji_month_all!D55="","",_6rongji_month_all!D55)</f>
        <v/>
      </c>
      <c r="Y57" s="75" t="str">
        <f>IF(_6rongji_month_all!E55="","",_6rongji_month_all!E55)</f>
        <v/>
      </c>
      <c r="Z57" s="75" t="str">
        <f>IF(_6rongji_month_all!F55="","",_6rongji_month_all!F55)</f>
        <v/>
      </c>
      <c r="AA57" s="75" t="str">
        <f>IF(_6rongji_month_all!G55="","",_6rongji_month_all!G55)</f>
        <v/>
      </c>
      <c r="AB57" s="75" t="str">
        <f>IF(_6rongji_month_all!H55="","",_6rongji_month_all!H55)</f>
        <v/>
      </c>
      <c r="AC57" s="75" t="str">
        <f>IF(_6rongji_month_all!I55="","",_6rongji_month_all!I55)</f>
        <v/>
      </c>
      <c r="AD57" s="75" t="str">
        <f>IF(_6rongji_month_all!J55="","",_6rongji_month_all!J55)</f>
        <v/>
      </c>
      <c r="AE57" s="75" t="str">
        <f>IF(_6rongji_month_all!K55="","",_6rongji_month_all!K55)</f>
        <v/>
      </c>
      <c r="AF57" s="75" t="str">
        <f>IF(_6rongji_month_all!L55="","",_6rongji_month_all!L55)</f>
        <v/>
      </c>
      <c r="AG57" s="83">
        <f>IF(LOOKUP($A57,质量日常跟踪表!$J$4:$J$744,质量日常跟踪表!AN$4:AN$744)="","",LOOKUP($A57,质量日常跟踪表!$J$4:$J$744,质量日常跟踪表!AN$4:AN$744))</f>
        <v>0</v>
      </c>
    </row>
    <row r="58" spans="1:33">
      <c r="A58" s="70" t="str">
        <f>IF(A57&lt;$A$2,A57+1,"")</f>
        <v/>
      </c>
      <c r="B58" s="71" t="str">
        <f>IF(_5rongji_month_all!C56="","",_5rongji_month_all!C56)</f>
        <v/>
      </c>
      <c r="C58" s="70" t="str">
        <f>IF(_5rongji_month_all!A56="","",_5rongji_month_all!A56)</f>
        <v/>
      </c>
      <c r="D58" s="73" t="str">
        <f>IF(_5rongji_month_all!M56="","",_5rongji_month_all!M56)</f>
        <v/>
      </c>
      <c r="E58" s="122" t="str">
        <f>IF(_5rongji_month_all!C56="","",_5rongji_month_all!C56)</f>
        <v/>
      </c>
      <c r="F58" s="123" t="str">
        <f>IF(_5rongji_month_all!B56="","",_5rongji_month_all!B56)</f>
        <v/>
      </c>
      <c r="G58" s="75" t="str">
        <f>IF(_5rongji_month_all!D56="","",_5rongji_month_all!D56)</f>
        <v/>
      </c>
      <c r="H58" s="75" t="str">
        <f>IF(_5rongji_month_all!E56="","",_5rongji_month_all!E56)</f>
        <v/>
      </c>
      <c r="I58" s="75" t="str">
        <f>IF(_5rongji_month_all!F56="","",_5rongji_month_all!F56)</f>
        <v/>
      </c>
      <c r="J58" s="75" t="str">
        <f>IF(_5rongji_month_all!G56="","",_5rongji_month_all!G56)</f>
        <v/>
      </c>
      <c r="K58" s="75" t="str">
        <f>IF(_5rongji_month_all!H56="","",_5rongji_month_all!H56)</f>
        <v/>
      </c>
      <c r="L58" s="75" t="str">
        <f>IF(_5rongji_month_all!I56="","",_5rongji_month_all!I56)</f>
        <v/>
      </c>
      <c r="M58" s="75" t="str">
        <f>IF(_5rongji_month_all!J56="","",_5rongji_month_all!J56)</f>
        <v/>
      </c>
      <c r="N58" s="75" t="str">
        <f>IF(_5rongji_month_all!K56="","",_5rongji_month_all!K56)</f>
        <v/>
      </c>
      <c r="O58" s="75" t="str">
        <f>IF(_5rongji_month_all!L56="","",_5rongji_month_all!L56)</f>
        <v/>
      </c>
      <c r="P58" s="83">
        <f>IF(LOOKUP($A58,质量日常跟踪表!$J$4:$J$744,质量日常跟踪表!W$4:W$744)="","",LOOKUP($A58,质量日常跟踪表!$J$4:$J$744,质量日常跟踪表!W$4:W$744))</f>
        <v>0</v>
      </c>
      <c r="Q58" s="124"/>
      <c r="R58" s="70" t="str">
        <f>IF(R57&lt;$A$2,R57+1,"")</f>
        <v/>
      </c>
      <c r="S58" s="71" t="str">
        <f>IF(_6rongji_month_all!C56="","",_6rongji_month_all!C56)</f>
        <v/>
      </c>
      <c r="T58" s="70" t="str">
        <f>IF(_6rongji_month_all!A56="","",_6rongji_month_all!A56)</f>
        <v/>
      </c>
      <c r="U58" s="73" t="str">
        <f>IF(_6rongji_month_all!M56="","",_6rongji_month_all!M56)</f>
        <v/>
      </c>
      <c r="V58" s="85" t="str">
        <f>IF(_6rongji_month_all!C56="","",_6rongji_month_all!C56)</f>
        <v/>
      </c>
      <c r="W58" s="123" t="str">
        <f>IF(_6rongji_month_all!B56="","",_6rongji_month_all!B56)</f>
        <v/>
      </c>
      <c r="X58" s="75" t="str">
        <f>IF(_6rongji_month_all!D56="","",_6rongji_month_all!D56)</f>
        <v/>
      </c>
      <c r="Y58" s="75" t="str">
        <f>IF(_6rongji_month_all!E56="","",_6rongji_month_all!E56)</f>
        <v/>
      </c>
      <c r="Z58" s="75" t="str">
        <f>IF(_6rongji_month_all!F56="","",_6rongji_month_all!F56)</f>
        <v/>
      </c>
      <c r="AA58" s="75" t="str">
        <f>IF(_6rongji_month_all!G56="","",_6rongji_month_all!G56)</f>
        <v/>
      </c>
      <c r="AB58" s="75" t="str">
        <f>IF(_6rongji_month_all!H56="","",_6rongji_month_all!H56)</f>
        <v/>
      </c>
      <c r="AC58" s="75" t="str">
        <f>IF(_6rongji_month_all!I56="","",_6rongji_month_all!I56)</f>
        <v/>
      </c>
      <c r="AD58" s="75" t="str">
        <f>IF(_6rongji_month_all!J56="","",_6rongji_month_all!J56)</f>
        <v/>
      </c>
      <c r="AE58" s="75" t="str">
        <f>IF(_6rongji_month_all!K56="","",_6rongji_month_all!K56)</f>
        <v/>
      </c>
      <c r="AF58" s="75" t="str">
        <f>IF(_6rongji_month_all!L56="","",_6rongji_month_all!L56)</f>
        <v/>
      </c>
      <c r="AG58" s="83">
        <f>IF(LOOKUP($A58,质量日常跟踪表!$J$4:$J$744,质量日常跟踪表!AN$4:AN$744)="","",LOOKUP($A58,质量日常跟踪表!$J$4:$J$744,质量日常跟踪表!AN$4:AN$744))</f>
        <v>0</v>
      </c>
    </row>
    <row r="59" spans="1:33">
      <c r="A59" s="70" t="str">
        <f>IF(A58&lt;$A$2,A58+1,"")</f>
        <v/>
      </c>
      <c r="B59" s="71" t="str">
        <f>IF(_5rongji_month_all!C57="","",_5rongji_month_all!C57)</f>
        <v/>
      </c>
      <c r="C59" s="70" t="str">
        <f>IF(_5rongji_month_all!A57="","",_5rongji_month_all!A57)</f>
        <v/>
      </c>
      <c r="D59" s="73" t="str">
        <f>IF(_5rongji_month_all!M57="","",_5rongji_month_all!M57)</f>
        <v/>
      </c>
      <c r="E59" s="122" t="str">
        <f>IF(_5rongji_month_all!C57="","",_5rongji_month_all!C57)</f>
        <v/>
      </c>
      <c r="F59" s="123" t="str">
        <f>IF(_5rongji_month_all!B57="","",_5rongji_month_all!B57)</f>
        <v/>
      </c>
      <c r="G59" s="75" t="str">
        <f>IF(_5rongji_month_all!D57="","",_5rongji_month_all!D57)</f>
        <v/>
      </c>
      <c r="H59" s="75" t="str">
        <f>IF(_5rongji_month_all!E57="","",_5rongji_month_all!E57)</f>
        <v/>
      </c>
      <c r="I59" s="75" t="str">
        <f>IF(_5rongji_month_all!F57="","",_5rongji_month_all!F57)</f>
        <v/>
      </c>
      <c r="J59" s="75" t="str">
        <f>IF(_5rongji_month_all!G57="","",_5rongji_month_all!G57)</f>
        <v/>
      </c>
      <c r="K59" s="75" t="str">
        <f>IF(_5rongji_month_all!H57="","",_5rongji_month_all!H57)</f>
        <v/>
      </c>
      <c r="L59" s="75" t="str">
        <f>IF(_5rongji_month_all!I57="","",_5rongji_month_all!I57)</f>
        <v/>
      </c>
      <c r="M59" s="75" t="str">
        <f>IF(_5rongji_month_all!J57="","",_5rongji_month_all!J57)</f>
        <v/>
      </c>
      <c r="N59" s="75" t="str">
        <f>IF(_5rongji_month_all!K57="","",_5rongji_month_all!K57)</f>
        <v/>
      </c>
      <c r="O59" s="75" t="str">
        <f>IF(_5rongji_month_all!L57="","",_5rongji_month_all!L57)</f>
        <v/>
      </c>
      <c r="P59" s="83">
        <f>IF(LOOKUP($A59,质量日常跟踪表!$J$4:$J$744,质量日常跟踪表!W$4:W$744)="","",LOOKUP($A59,质量日常跟踪表!$J$4:$J$744,质量日常跟踪表!W$4:W$744))</f>
        <v>0</v>
      </c>
      <c r="Q59" s="124"/>
      <c r="R59" s="70" t="str">
        <f>IF(R58&lt;$A$2,R58+1,"")</f>
        <v/>
      </c>
      <c r="S59" s="71" t="str">
        <f>IF(_6rongji_month_all!C57="","",_6rongji_month_all!C57)</f>
        <v/>
      </c>
      <c r="T59" s="70" t="str">
        <f>IF(_6rongji_month_all!A57="","",_6rongji_month_all!A57)</f>
        <v/>
      </c>
      <c r="U59" s="73" t="str">
        <f>IF(_6rongji_month_all!M57="","",_6rongji_month_all!M57)</f>
        <v/>
      </c>
      <c r="V59" s="85" t="str">
        <f>IF(_6rongji_month_all!C57="","",_6rongji_month_all!C57)</f>
        <v/>
      </c>
      <c r="W59" s="123" t="str">
        <f>IF(_6rongji_month_all!B57="","",_6rongji_month_all!B57)</f>
        <v/>
      </c>
      <c r="X59" s="75" t="str">
        <f>IF(_6rongji_month_all!D57="","",_6rongji_month_all!D57)</f>
        <v/>
      </c>
      <c r="Y59" s="75" t="str">
        <f>IF(_6rongji_month_all!E57="","",_6rongji_month_all!E57)</f>
        <v/>
      </c>
      <c r="Z59" s="75" t="str">
        <f>IF(_6rongji_month_all!F57="","",_6rongji_month_all!F57)</f>
        <v/>
      </c>
      <c r="AA59" s="75" t="str">
        <f>IF(_6rongji_month_all!G57="","",_6rongji_month_all!G57)</f>
        <v/>
      </c>
      <c r="AB59" s="75" t="str">
        <f>IF(_6rongji_month_all!H57="","",_6rongji_month_all!H57)</f>
        <v/>
      </c>
      <c r="AC59" s="75" t="str">
        <f>IF(_6rongji_month_all!I57="","",_6rongji_month_all!I57)</f>
        <v/>
      </c>
      <c r="AD59" s="75" t="str">
        <f>IF(_6rongji_month_all!J57="","",_6rongji_month_all!J57)</f>
        <v/>
      </c>
      <c r="AE59" s="75" t="str">
        <f>IF(_6rongji_month_all!K57="","",_6rongji_month_all!K57)</f>
        <v/>
      </c>
      <c r="AF59" s="75" t="str">
        <f>IF(_6rongji_month_all!L57="","",_6rongji_month_all!L57)</f>
        <v/>
      </c>
      <c r="AG59" s="83">
        <f>IF(LOOKUP($A59,质量日常跟踪表!$J$4:$J$744,质量日常跟踪表!AN$4:AN$744)="","",LOOKUP($A59,质量日常跟踪表!$J$4:$J$744,质量日常跟踪表!AN$4:AN$744))</f>
        <v>0</v>
      </c>
    </row>
    <row r="60" spans="1:33">
      <c r="A60" s="70" t="str">
        <f>IF(A59&lt;$A$2,A59+1,"")</f>
        <v/>
      </c>
      <c r="B60" s="71" t="str">
        <f>IF(_5rongji_month_all!C58="","",_5rongji_month_all!C58)</f>
        <v/>
      </c>
      <c r="C60" s="70" t="str">
        <f>IF(_5rongji_month_all!A58="","",_5rongji_month_all!A58)</f>
        <v/>
      </c>
      <c r="D60" s="73" t="str">
        <f>IF(_5rongji_month_all!M58="","",_5rongji_month_all!M58)</f>
        <v/>
      </c>
      <c r="E60" s="122" t="str">
        <f>IF(_5rongji_month_all!C58="","",_5rongji_month_all!C58)</f>
        <v/>
      </c>
      <c r="F60" s="123" t="str">
        <f>IF(_5rongji_month_all!B58="","",_5rongji_month_all!B58)</f>
        <v/>
      </c>
      <c r="G60" s="75" t="str">
        <f>IF(_5rongji_month_all!D58="","",_5rongji_month_all!D58)</f>
        <v/>
      </c>
      <c r="H60" s="75" t="str">
        <f>IF(_5rongji_month_all!E58="","",_5rongji_month_all!E58)</f>
        <v/>
      </c>
      <c r="I60" s="75" t="str">
        <f>IF(_5rongji_month_all!F58="","",_5rongji_month_all!F58)</f>
        <v/>
      </c>
      <c r="J60" s="75" t="str">
        <f>IF(_5rongji_month_all!G58="","",_5rongji_month_all!G58)</f>
        <v/>
      </c>
      <c r="K60" s="75" t="str">
        <f>IF(_5rongji_month_all!H58="","",_5rongji_month_all!H58)</f>
        <v/>
      </c>
      <c r="L60" s="75" t="str">
        <f>IF(_5rongji_month_all!I58="","",_5rongji_month_all!I58)</f>
        <v/>
      </c>
      <c r="M60" s="75" t="str">
        <f>IF(_5rongji_month_all!J58="","",_5rongji_month_all!J58)</f>
        <v/>
      </c>
      <c r="N60" s="75" t="str">
        <f>IF(_5rongji_month_all!K58="","",_5rongji_month_all!K58)</f>
        <v/>
      </c>
      <c r="O60" s="75" t="str">
        <f>IF(_5rongji_month_all!L58="","",_5rongji_month_all!L58)</f>
        <v/>
      </c>
      <c r="P60" s="83">
        <f>IF(LOOKUP($A60,质量日常跟踪表!$J$4:$J$744,质量日常跟踪表!W$4:W$744)="","",LOOKUP($A60,质量日常跟踪表!$J$4:$J$744,质量日常跟踪表!W$4:W$744))</f>
        <v>0</v>
      </c>
      <c r="Q60" s="124"/>
      <c r="R60" s="70" t="str">
        <f>IF(R59&lt;$A$2,R59+1,"")</f>
        <v/>
      </c>
      <c r="S60" s="71" t="str">
        <f>IF(_6rongji_month_all!C58="","",_6rongji_month_all!C58)</f>
        <v/>
      </c>
      <c r="T60" s="70" t="str">
        <f>IF(_6rongji_month_all!A58="","",_6rongji_month_all!A58)</f>
        <v/>
      </c>
      <c r="U60" s="73" t="str">
        <f>IF(_6rongji_month_all!M58="","",_6rongji_month_all!M58)</f>
        <v/>
      </c>
      <c r="V60" s="85" t="str">
        <f>IF(_6rongji_month_all!C58="","",_6rongji_month_all!C58)</f>
        <v/>
      </c>
      <c r="W60" s="123" t="str">
        <f>IF(_6rongji_month_all!B58="","",_6rongji_month_all!B58)</f>
        <v/>
      </c>
      <c r="X60" s="75" t="str">
        <f>IF(_6rongji_month_all!D58="","",_6rongji_month_all!D58)</f>
        <v/>
      </c>
      <c r="Y60" s="75" t="str">
        <f>IF(_6rongji_month_all!E58="","",_6rongji_month_all!E58)</f>
        <v/>
      </c>
      <c r="Z60" s="75" t="str">
        <f>IF(_6rongji_month_all!F58="","",_6rongji_month_all!F58)</f>
        <v/>
      </c>
      <c r="AA60" s="75" t="str">
        <f>IF(_6rongji_month_all!G58="","",_6rongji_month_all!G58)</f>
        <v/>
      </c>
      <c r="AB60" s="75" t="str">
        <f>IF(_6rongji_month_all!H58="","",_6rongji_month_all!H58)</f>
        <v/>
      </c>
      <c r="AC60" s="75" t="str">
        <f>IF(_6rongji_month_all!I58="","",_6rongji_month_all!I58)</f>
        <v/>
      </c>
      <c r="AD60" s="75" t="str">
        <f>IF(_6rongji_month_all!J58="","",_6rongji_month_all!J58)</f>
        <v/>
      </c>
      <c r="AE60" s="75" t="str">
        <f>IF(_6rongji_month_all!K58="","",_6rongji_month_all!K58)</f>
        <v/>
      </c>
      <c r="AF60" s="75" t="str">
        <f>IF(_6rongji_month_all!L58="","",_6rongji_month_all!L58)</f>
        <v/>
      </c>
      <c r="AG60" s="83">
        <f>IF(LOOKUP($A60,质量日常跟踪表!$J$4:$J$744,质量日常跟踪表!AN$4:AN$744)="","",LOOKUP($A60,质量日常跟踪表!$J$4:$J$744,质量日常跟踪表!AN$4:AN$744))</f>
        <v>0</v>
      </c>
    </row>
    <row r="61" spans="1:33">
      <c r="A61" s="70" t="str">
        <f>IF(A60&lt;$A$2,A60+1,"")</f>
        <v/>
      </c>
      <c r="B61" s="71" t="str">
        <f>IF(_5rongji_month_all!C59="","",_5rongji_month_all!C59)</f>
        <v/>
      </c>
      <c r="C61" s="70" t="str">
        <f>IF(_5rongji_month_all!A59="","",_5rongji_month_all!A59)</f>
        <v/>
      </c>
      <c r="D61" s="73" t="str">
        <f>IF(_5rongji_month_all!M59="","",_5rongji_month_all!M59)</f>
        <v/>
      </c>
      <c r="E61" s="122" t="str">
        <f>IF(_5rongji_month_all!C59="","",_5rongji_month_all!C59)</f>
        <v/>
      </c>
      <c r="F61" s="123" t="str">
        <f>IF(_5rongji_month_all!B59="","",_5rongji_month_all!B59)</f>
        <v/>
      </c>
      <c r="G61" s="75" t="str">
        <f>IF(_5rongji_month_all!D59="","",_5rongji_month_all!D59)</f>
        <v/>
      </c>
      <c r="H61" s="75" t="str">
        <f>IF(_5rongji_month_all!E59="","",_5rongji_month_all!E59)</f>
        <v/>
      </c>
      <c r="I61" s="75" t="str">
        <f>IF(_5rongji_month_all!F59="","",_5rongji_month_all!F59)</f>
        <v/>
      </c>
      <c r="J61" s="75" t="str">
        <f>IF(_5rongji_month_all!G59="","",_5rongji_month_all!G59)</f>
        <v/>
      </c>
      <c r="K61" s="75" t="str">
        <f>IF(_5rongji_month_all!H59="","",_5rongji_month_all!H59)</f>
        <v/>
      </c>
      <c r="L61" s="75" t="str">
        <f>IF(_5rongji_month_all!I59="","",_5rongji_month_all!I59)</f>
        <v/>
      </c>
      <c r="M61" s="75" t="str">
        <f>IF(_5rongji_month_all!J59="","",_5rongji_month_all!J59)</f>
        <v/>
      </c>
      <c r="N61" s="75" t="str">
        <f>IF(_5rongji_month_all!K59="","",_5rongji_month_all!K59)</f>
        <v/>
      </c>
      <c r="O61" s="75" t="str">
        <f>IF(_5rongji_month_all!L59="","",_5rongji_month_all!L59)</f>
        <v/>
      </c>
      <c r="P61" s="83">
        <f>IF(LOOKUP($A61,质量日常跟踪表!$J$4:$J$744,质量日常跟踪表!W$4:W$744)="","",LOOKUP($A61,质量日常跟踪表!$J$4:$J$744,质量日常跟踪表!W$4:W$744))</f>
        <v>0</v>
      </c>
      <c r="Q61" s="124"/>
      <c r="R61" s="70" t="str">
        <f>IF(R60&lt;$A$2,R60+1,"")</f>
        <v/>
      </c>
      <c r="S61" s="71" t="str">
        <f>IF(_6rongji_month_all!C59="","",_6rongji_month_all!C59)</f>
        <v/>
      </c>
      <c r="T61" s="70" t="str">
        <f>IF(_6rongji_month_all!A59="","",_6rongji_month_all!A59)</f>
        <v/>
      </c>
      <c r="U61" s="73" t="str">
        <f>IF(_6rongji_month_all!M59="","",_6rongji_month_all!M59)</f>
        <v/>
      </c>
      <c r="V61" s="85" t="str">
        <f>IF(_6rongji_month_all!C59="","",_6rongji_month_all!C59)</f>
        <v/>
      </c>
      <c r="W61" s="123" t="str">
        <f>IF(_6rongji_month_all!B59="","",_6rongji_month_all!B59)</f>
        <v/>
      </c>
      <c r="X61" s="75" t="str">
        <f>IF(_6rongji_month_all!D59="","",_6rongji_month_all!D59)</f>
        <v/>
      </c>
      <c r="Y61" s="75" t="str">
        <f>IF(_6rongji_month_all!E59="","",_6rongji_month_all!E59)</f>
        <v/>
      </c>
      <c r="Z61" s="75" t="str">
        <f>IF(_6rongji_month_all!F59="","",_6rongji_month_all!F59)</f>
        <v/>
      </c>
      <c r="AA61" s="75" t="str">
        <f>IF(_6rongji_month_all!G59="","",_6rongji_month_all!G59)</f>
        <v/>
      </c>
      <c r="AB61" s="75" t="str">
        <f>IF(_6rongji_month_all!H59="","",_6rongji_month_all!H59)</f>
        <v/>
      </c>
      <c r="AC61" s="75" t="str">
        <f>IF(_6rongji_month_all!I59="","",_6rongji_month_all!I59)</f>
        <v/>
      </c>
      <c r="AD61" s="75" t="str">
        <f>IF(_6rongji_month_all!J59="","",_6rongji_month_all!J59)</f>
        <v/>
      </c>
      <c r="AE61" s="75" t="str">
        <f>IF(_6rongji_month_all!K59="","",_6rongji_month_all!K59)</f>
        <v/>
      </c>
      <c r="AF61" s="75" t="str">
        <f>IF(_6rongji_month_all!L59="","",_6rongji_month_all!L59)</f>
        <v/>
      </c>
      <c r="AG61" s="83">
        <f>IF(LOOKUP($A61,质量日常跟踪表!$J$4:$J$744,质量日常跟踪表!AN$4:AN$744)="","",LOOKUP($A61,质量日常跟踪表!$J$4:$J$744,质量日常跟踪表!AN$4:AN$744))</f>
        <v>0</v>
      </c>
    </row>
    <row r="62" spans="1:33">
      <c r="A62" s="70" t="str">
        <f>IF(A61&lt;$A$2,A61+1,"")</f>
        <v/>
      </c>
      <c r="B62" s="71" t="str">
        <f>IF(_5rongji_month_all!C60="","",_5rongji_month_all!C60)</f>
        <v/>
      </c>
      <c r="C62" s="70" t="str">
        <f>IF(_5rongji_month_all!A60="","",_5rongji_month_all!A60)</f>
        <v/>
      </c>
      <c r="D62" s="73" t="str">
        <f>IF(_5rongji_month_all!M60="","",_5rongji_month_all!M60)</f>
        <v/>
      </c>
      <c r="E62" s="122" t="str">
        <f>IF(_5rongji_month_all!C60="","",_5rongji_month_all!C60)</f>
        <v/>
      </c>
      <c r="F62" s="123" t="str">
        <f>IF(_5rongji_month_all!B60="","",_5rongji_month_all!B60)</f>
        <v/>
      </c>
      <c r="G62" s="75" t="str">
        <f>IF(_5rongji_month_all!D60="","",_5rongji_month_all!D60)</f>
        <v/>
      </c>
      <c r="H62" s="75" t="str">
        <f>IF(_5rongji_month_all!E60="","",_5rongji_month_all!E60)</f>
        <v/>
      </c>
      <c r="I62" s="75" t="str">
        <f>IF(_5rongji_month_all!F60="","",_5rongji_month_all!F60)</f>
        <v/>
      </c>
      <c r="J62" s="75" t="str">
        <f>IF(_5rongji_month_all!G60="","",_5rongji_month_all!G60)</f>
        <v/>
      </c>
      <c r="K62" s="75" t="str">
        <f>IF(_5rongji_month_all!H60="","",_5rongji_month_all!H60)</f>
        <v/>
      </c>
      <c r="L62" s="75" t="str">
        <f>IF(_5rongji_month_all!I60="","",_5rongji_month_all!I60)</f>
        <v/>
      </c>
      <c r="M62" s="75" t="str">
        <f>IF(_5rongji_month_all!J60="","",_5rongji_month_all!J60)</f>
        <v/>
      </c>
      <c r="N62" s="75" t="str">
        <f>IF(_5rongji_month_all!K60="","",_5rongji_month_all!K60)</f>
        <v/>
      </c>
      <c r="O62" s="75" t="str">
        <f>IF(_5rongji_month_all!L60="","",_5rongji_month_all!L60)</f>
        <v/>
      </c>
      <c r="P62" s="83">
        <f>IF(LOOKUP($A62,质量日常跟踪表!$J$4:$J$744,质量日常跟踪表!W$4:W$744)="","",LOOKUP($A62,质量日常跟踪表!$J$4:$J$744,质量日常跟踪表!W$4:W$744))</f>
        <v>0</v>
      </c>
      <c r="Q62" s="124"/>
      <c r="R62" s="70" t="str">
        <f>IF(R61&lt;$A$2,R61+1,"")</f>
        <v/>
      </c>
      <c r="S62" s="71" t="str">
        <f>IF(_6rongji_month_all!C60="","",_6rongji_month_all!C60)</f>
        <v/>
      </c>
      <c r="T62" s="70" t="str">
        <f>IF(_6rongji_month_all!A60="","",_6rongji_month_all!A60)</f>
        <v/>
      </c>
      <c r="U62" s="73" t="str">
        <f>IF(_6rongji_month_all!M60="","",_6rongji_month_all!M60)</f>
        <v/>
      </c>
      <c r="V62" s="85" t="str">
        <f>IF(_6rongji_month_all!C60="","",_6rongji_month_all!C60)</f>
        <v/>
      </c>
      <c r="W62" s="123" t="str">
        <f>IF(_6rongji_month_all!B60="","",_6rongji_month_all!B60)</f>
        <v/>
      </c>
      <c r="X62" s="75" t="str">
        <f>IF(_6rongji_month_all!D60="","",_6rongji_month_all!D60)</f>
        <v/>
      </c>
      <c r="Y62" s="75" t="str">
        <f>IF(_6rongji_month_all!E60="","",_6rongji_month_all!E60)</f>
        <v/>
      </c>
      <c r="Z62" s="75" t="str">
        <f>IF(_6rongji_month_all!F60="","",_6rongji_month_all!F60)</f>
        <v/>
      </c>
      <c r="AA62" s="75" t="str">
        <f>IF(_6rongji_month_all!G60="","",_6rongji_month_all!G60)</f>
        <v/>
      </c>
      <c r="AB62" s="75" t="str">
        <f>IF(_6rongji_month_all!H60="","",_6rongji_month_all!H60)</f>
        <v/>
      </c>
      <c r="AC62" s="75" t="str">
        <f>IF(_6rongji_month_all!I60="","",_6rongji_month_all!I60)</f>
        <v/>
      </c>
      <c r="AD62" s="75" t="str">
        <f>IF(_6rongji_month_all!J60="","",_6rongji_month_all!J60)</f>
        <v/>
      </c>
      <c r="AE62" s="75" t="str">
        <f>IF(_6rongji_month_all!K60="","",_6rongji_month_all!K60)</f>
        <v/>
      </c>
      <c r="AF62" s="75" t="str">
        <f>IF(_6rongji_month_all!L60="","",_6rongji_month_all!L60)</f>
        <v/>
      </c>
      <c r="AG62" s="83">
        <f>IF(LOOKUP($A62,质量日常跟踪表!$J$4:$J$744,质量日常跟踪表!AN$4:AN$744)="","",LOOKUP($A62,质量日常跟踪表!$J$4:$J$744,质量日常跟踪表!AN$4:AN$744))</f>
        <v>0</v>
      </c>
    </row>
    <row r="63" spans="1:33">
      <c r="A63" s="70" t="str">
        <f>IF(A62&lt;$A$2,A62+1,"")</f>
        <v/>
      </c>
      <c r="B63" s="71" t="str">
        <f>IF(_5rongji_month_all!C61="","",_5rongji_month_all!C61)</f>
        <v/>
      </c>
      <c r="C63" s="70" t="str">
        <f>IF(_5rongji_month_all!A61="","",_5rongji_month_all!A61)</f>
        <v/>
      </c>
      <c r="D63" s="73" t="str">
        <f>IF(_5rongji_month_all!M61="","",_5rongji_month_all!M61)</f>
        <v/>
      </c>
      <c r="E63" s="122" t="str">
        <f>IF(_5rongji_month_all!C61="","",_5rongji_month_all!C61)</f>
        <v/>
      </c>
      <c r="F63" s="123" t="str">
        <f>IF(_5rongji_month_all!B61="","",_5rongji_month_all!B61)</f>
        <v/>
      </c>
      <c r="G63" s="75" t="str">
        <f>IF(_5rongji_month_all!D61="","",_5rongji_month_all!D61)</f>
        <v/>
      </c>
      <c r="H63" s="75" t="str">
        <f>IF(_5rongji_month_all!E61="","",_5rongji_month_all!E61)</f>
        <v/>
      </c>
      <c r="I63" s="75" t="str">
        <f>IF(_5rongji_month_all!F61="","",_5rongji_month_all!F61)</f>
        <v/>
      </c>
      <c r="J63" s="75" t="str">
        <f>IF(_5rongji_month_all!G61="","",_5rongji_month_all!G61)</f>
        <v/>
      </c>
      <c r="K63" s="75" t="str">
        <f>IF(_5rongji_month_all!H61="","",_5rongji_month_all!H61)</f>
        <v/>
      </c>
      <c r="L63" s="75" t="str">
        <f>IF(_5rongji_month_all!I61="","",_5rongji_month_all!I61)</f>
        <v/>
      </c>
      <c r="M63" s="75" t="str">
        <f>IF(_5rongji_month_all!J61="","",_5rongji_month_all!J61)</f>
        <v/>
      </c>
      <c r="N63" s="75" t="str">
        <f>IF(_5rongji_month_all!K61="","",_5rongji_month_all!K61)</f>
        <v/>
      </c>
      <c r="O63" s="75" t="str">
        <f>IF(_5rongji_month_all!L61="","",_5rongji_month_all!L61)</f>
        <v/>
      </c>
      <c r="P63" s="83">
        <f>IF(LOOKUP($A63,质量日常跟踪表!$J$4:$J$744,质量日常跟踪表!W$4:W$744)="","",LOOKUP($A63,质量日常跟踪表!$J$4:$J$744,质量日常跟踪表!W$4:W$744))</f>
        <v>0</v>
      </c>
      <c r="Q63" s="124"/>
      <c r="R63" s="70" t="str">
        <f>IF(R62&lt;$A$2,R62+1,"")</f>
        <v/>
      </c>
      <c r="S63" s="71" t="str">
        <f>IF(_6rongji_month_all!C61="","",_6rongji_month_all!C61)</f>
        <v/>
      </c>
      <c r="T63" s="70" t="str">
        <f>IF(_6rongji_month_all!A61="","",_6rongji_month_all!A61)</f>
        <v/>
      </c>
      <c r="U63" s="73" t="str">
        <f>IF(_6rongji_month_all!M61="","",_6rongji_month_all!M61)</f>
        <v/>
      </c>
      <c r="V63" s="85" t="str">
        <f>IF(_6rongji_month_all!C61="","",_6rongji_month_all!C61)</f>
        <v/>
      </c>
      <c r="W63" s="123" t="str">
        <f>IF(_6rongji_month_all!B61="","",_6rongji_month_all!B61)</f>
        <v/>
      </c>
      <c r="X63" s="75" t="str">
        <f>IF(_6rongji_month_all!D61="","",_6rongji_month_all!D61)</f>
        <v/>
      </c>
      <c r="Y63" s="75" t="str">
        <f>IF(_6rongji_month_all!E61="","",_6rongji_month_all!E61)</f>
        <v/>
      </c>
      <c r="Z63" s="75" t="str">
        <f>IF(_6rongji_month_all!F61="","",_6rongji_month_all!F61)</f>
        <v/>
      </c>
      <c r="AA63" s="75" t="str">
        <f>IF(_6rongji_month_all!G61="","",_6rongji_month_all!G61)</f>
        <v/>
      </c>
      <c r="AB63" s="75" t="str">
        <f>IF(_6rongji_month_all!H61="","",_6rongji_month_all!H61)</f>
        <v/>
      </c>
      <c r="AC63" s="75" t="str">
        <f>IF(_6rongji_month_all!I61="","",_6rongji_month_all!I61)</f>
        <v/>
      </c>
      <c r="AD63" s="75" t="str">
        <f>IF(_6rongji_month_all!J61="","",_6rongji_month_all!J61)</f>
        <v/>
      </c>
      <c r="AE63" s="75" t="str">
        <f>IF(_6rongji_month_all!K61="","",_6rongji_month_all!K61)</f>
        <v/>
      </c>
      <c r="AF63" s="75" t="str">
        <f>IF(_6rongji_month_all!L61="","",_6rongji_month_all!L61)</f>
        <v/>
      </c>
      <c r="AG63" s="83">
        <f>IF(LOOKUP($A63,质量日常跟踪表!$J$4:$J$744,质量日常跟踪表!AN$4:AN$744)="","",LOOKUP($A63,质量日常跟踪表!$J$4:$J$744,质量日常跟踪表!AN$4:AN$744))</f>
        <v>0</v>
      </c>
    </row>
    <row r="64" spans="1:33">
      <c r="A64" s="70" t="str">
        <f>IF(A63&lt;$A$2,A63+1,"")</f>
        <v/>
      </c>
      <c r="B64" s="71" t="str">
        <f>IF(_5rongji_month_all!C62="","",_5rongji_month_all!C62)</f>
        <v/>
      </c>
      <c r="C64" s="70" t="str">
        <f>IF(_5rongji_month_all!A62="","",_5rongji_month_all!A62)</f>
        <v/>
      </c>
      <c r="D64" s="73" t="str">
        <f>IF(_5rongji_month_all!M62="","",_5rongji_month_all!M62)</f>
        <v/>
      </c>
      <c r="E64" s="122" t="str">
        <f>IF(_5rongji_month_all!C62="","",_5rongji_month_all!C62)</f>
        <v/>
      </c>
      <c r="F64" s="123" t="str">
        <f>IF(_5rongji_month_all!B62="","",_5rongji_month_all!B62)</f>
        <v/>
      </c>
      <c r="G64" s="75" t="str">
        <f>IF(_5rongji_month_all!D62="","",_5rongji_month_all!D62)</f>
        <v/>
      </c>
      <c r="H64" s="75" t="str">
        <f>IF(_5rongji_month_all!E62="","",_5rongji_month_all!E62)</f>
        <v/>
      </c>
      <c r="I64" s="75" t="str">
        <f>IF(_5rongji_month_all!F62="","",_5rongji_month_all!F62)</f>
        <v/>
      </c>
      <c r="J64" s="75" t="str">
        <f>IF(_5rongji_month_all!G62="","",_5rongji_month_all!G62)</f>
        <v/>
      </c>
      <c r="K64" s="75" t="str">
        <f>IF(_5rongji_month_all!H62="","",_5rongji_month_all!H62)</f>
        <v/>
      </c>
      <c r="L64" s="75" t="str">
        <f>IF(_5rongji_month_all!I62="","",_5rongji_month_all!I62)</f>
        <v/>
      </c>
      <c r="M64" s="75" t="str">
        <f>IF(_5rongji_month_all!J62="","",_5rongji_month_all!J62)</f>
        <v/>
      </c>
      <c r="N64" s="75" t="str">
        <f>IF(_5rongji_month_all!K62="","",_5rongji_month_all!K62)</f>
        <v/>
      </c>
      <c r="O64" s="75" t="str">
        <f>IF(_5rongji_month_all!L62="","",_5rongji_month_all!L62)</f>
        <v/>
      </c>
      <c r="P64" s="83">
        <f>IF(LOOKUP($A64,质量日常跟踪表!$J$4:$J$744,质量日常跟踪表!W$4:W$744)="","",LOOKUP($A64,质量日常跟踪表!$J$4:$J$744,质量日常跟踪表!W$4:W$744))</f>
        <v>0</v>
      </c>
      <c r="Q64" s="124"/>
      <c r="R64" s="70" t="str">
        <f>IF(R63&lt;$A$2,R63+1,"")</f>
        <v/>
      </c>
      <c r="S64" s="71" t="str">
        <f>IF(_6rongji_month_all!C62="","",_6rongji_month_all!C62)</f>
        <v/>
      </c>
      <c r="T64" s="70" t="str">
        <f>IF(_6rongji_month_all!A62="","",_6rongji_month_all!A62)</f>
        <v/>
      </c>
      <c r="U64" s="73" t="str">
        <f>IF(_6rongji_month_all!M62="","",_6rongji_month_all!M62)</f>
        <v/>
      </c>
      <c r="V64" s="85" t="str">
        <f>IF(_6rongji_month_all!C62="","",_6rongji_month_all!C62)</f>
        <v/>
      </c>
      <c r="W64" s="123" t="str">
        <f>IF(_6rongji_month_all!B62="","",_6rongji_month_all!B62)</f>
        <v/>
      </c>
      <c r="X64" s="75" t="str">
        <f>IF(_6rongji_month_all!D62="","",_6rongji_month_all!D62)</f>
        <v/>
      </c>
      <c r="Y64" s="75" t="str">
        <f>IF(_6rongji_month_all!E62="","",_6rongji_month_all!E62)</f>
        <v/>
      </c>
      <c r="Z64" s="75" t="str">
        <f>IF(_6rongji_month_all!F62="","",_6rongji_month_all!F62)</f>
        <v/>
      </c>
      <c r="AA64" s="75" t="str">
        <f>IF(_6rongji_month_all!G62="","",_6rongji_month_all!G62)</f>
        <v/>
      </c>
      <c r="AB64" s="75" t="str">
        <f>IF(_6rongji_month_all!H62="","",_6rongji_month_all!H62)</f>
        <v/>
      </c>
      <c r="AC64" s="75" t="str">
        <f>IF(_6rongji_month_all!I62="","",_6rongji_month_all!I62)</f>
        <v/>
      </c>
      <c r="AD64" s="75" t="str">
        <f>IF(_6rongji_month_all!J62="","",_6rongji_month_all!J62)</f>
        <v/>
      </c>
      <c r="AE64" s="75" t="str">
        <f>IF(_6rongji_month_all!K62="","",_6rongji_month_all!K62)</f>
        <v/>
      </c>
      <c r="AF64" s="75" t="str">
        <f>IF(_6rongji_month_all!L62="","",_6rongji_month_all!L62)</f>
        <v/>
      </c>
      <c r="AG64" s="83">
        <f>IF(LOOKUP($A64,质量日常跟踪表!$J$4:$J$744,质量日常跟踪表!AN$4:AN$744)="","",LOOKUP($A64,质量日常跟踪表!$J$4:$J$744,质量日常跟踪表!AN$4:AN$744))</f>
        <v>0</v>
      </c>
    </row>
    <row r="65" spans="1:33">
      <c r="A65" s="70" t="str">
        <f>IF(A64&lt;$A$2,A64+1,"")</f>
        <v/>
      </c>
      <c r="B65" s="71" t="str">
        <f>IF(_5rongji_month_all!C63="","",_5rongji_month_all!C63)</f>
        <v/>
      </c>
      <c r="C65" s="70" t="str">
        <f>IF(_5rongji_month_all!A63="","",_5rongji_month_all!A63)</f>
        <v/>
      </c>
      <c r="D65" s="73" t="str">
        <f>IF(_5rongji_month_all!M63="","",_5rongji_month_all!M63)</f>
        <v/>
      </c>
      <c r="E65" s="122" t="str">
        <f>IF(_5rongji_month_all!C63="","",_5rongji_month_all!C63)</f>
        <v/>
      </c>
      <c r="F65" s="123" t="str">
        <f>IF(_5rongji_month_all!B63="","",_5rongji_month_all!B63)</f>
        <v/>
      </c>
      <c r="G65" s="75" t="str">
        <f>IF(_5rongji_month_all!D63="","",_5rongji_month_all!D63)</f>
        <v/>
      </c>
      <c r="H65" s="75" t="str">
        <f>IF(_5rongji_month_all!E63="","",_5rongji_month_all!E63)</f>
        <v/>
      </c>
      <c r="I65" s="75" t="str">
        <f>IF(_5rongji_month_all!F63="","",_5rongji_month_all!F63)</f>
        <v/>
      </c>
      <c r="J65" s="75" t="str">
        <f>IF(_5rongji_month_all!G63="","",_5rongji_month_all!G63)</f>
        <v/>
      </c>
      <c r="K65" s="75" t="str">
        <f>IF(_5rongji_month_all!H63="","",_5rongji_month_all!H63)</f>
        <v/>
      </c>
      <c r="L65" s="75" t="str">
        <f>IF(_5rongji_month_all!I63="","",_5rongji_month_all!I63)</f>
        <v/>
      </c>
      <c r="M65" s="75" t="str">
        <f>IF(_5rongji_month_all!J63="","",_5rongji_month_all!J63)</f>
        <v/>
      </c>
      <c r="N65" s="75" t="str">
        <f>IF(_5rongji_month_all!K63="","",_5rongji_month_all!K63)</f>
        <v/>
      </c>
      <c r="O65" s="75" t="str">
        <f>IF(_5rongji_month_all!L63="","",_5rongji_month_all!L63)</f>
        <v/>
      </c>
      <c r="P65" s="83">
        <f>IF(LOOKUP($A65,质量日常跟踪表!$J$4:$J$744,质量日常跟踪表!W$4:W$744)="","",LOOKUP($A65,质量日常跟踪表!$J$4:$J$744,质量日常跟踪表!W$4:W$744))</f>
        <v>0</v>
      </c>
      <c r="Q65" s="124"/>
      <c r="R65" s="70" t="str">
        <f>IF(R64&lt;$A$2,R64+1,"")</f>
        <v/>
      </c>
      <c r="S65" s="71" t="str">
        <f>IF(_6rongji_month_all!C63="","",_6rongji_month_all!C63)</f>
        <v/>
      </c>
      <c r="T65" s="70" t="str">
        <f>IF(_6rongji_month_all!A63="","",_6rongji_month_all!A63)</f>
        <v/>
      </c>
      <c r="U65" s="73" t="str">
        <f>IF(_6rongji_month_all!M63="","",_6rongji_month_all!M63)</f>
        <v/>
      </c>
      <c r="V65" s="85" t="str">
        <f>IF(_6rongji_month_all!C63="","",_6rongji_month_all!C63)</f>
        <v/>
      </c>
      <c r="W65" s="123" t="str">
        <f>IF(_6rongji_month_all!B63="","",_6rongji_month_all!B63)</f>
        <v/>
      </c>
      <c r="X65" s="75" t="str">
        <f>IF(_6rongji_month_all!D63="","",_6rongji_month_all!D63)</f>
        <v/>
      </c>
      <c r="Y65" s="75" t="str">
        <f>IF(_6rongji_month_all!E63="","",_6rongji_month_all!E63)</f>
        <v/>
      </c>
      <c r="Z65" s="75" t="str">
        <f>IF(_6rongji_month_all!F63="","",_6rongji_month_all!F63)</f>
        <v/>
      </c>
      <c r="AA65" s="75" t="str">
        <f>IF(_6rongji_month_all!G63="","",_6rongji_month_all!G63)</f>
        <v/>
      </c>
      <c r="AB65" s="75" t="str">
        <f>IF(_6rongji_month_all!H63="","",_6rongji_month_all!H63)</f>
        <v/>
      </c>
      <c r="AC65" s="75" t="str">
        <f>IF(_6rongji_month_all!I63="","",_6rongji_month_all!I63)</f>
        <v/>
      </c>
      <c r="AD65" s="75" t="str">
        <f>IF(_6rongji_month_all!J63="","",_6rongji_month_all!J63)</f>
        <v/>
      </c>
      <c r="AE65" s="75" t="str">
        <f>IF(_6rongji_month_all!K63="","",_6rongji_month_all!K63)</f>
        <v/>
      </c>
      <c r="AF65" s="75" t="str">
        <f>IF(_6rongji_month_all!L63="","",_6rongji_month_all!L63)</f>
        <v/>
      </c>
      <c r="AG65" s="83">
        <f>IF(LOOKUP($A65,质量日常跟踪表!$J$4:$J$744,质量日常跟踪表!AN$4:AN$744)="","",LOOKUP($A65,质量日常跟踪表!$J$4:$J$744,质量日常跟踪表!AN$4:AN$744))</f>
        <v>0</v>
      </c>
    </row>
    <row r="66" spans="1:33">
      <c r="A66" s="70" t="str">
        <f>IF(A65&lt;$A$2,A65+1,"")</f>
        <v/>
      </c>
      <c r="B66" s="71" t="str">
        <f>IF(_5rongji_month_all!C64="","",_5rongji_month_all!C64)</f>
        <v/>
      </c>
      <c r="C66" s="70" t="str">
        <f>IF(_5rongji_month_all!A64="","",_5rongji_month_all!A64)</f>
        <v/>
      </c>
      <c r="D66" s="73" t="str">
        <f>IF(_5rongji_month_all!M64="","",_5rongji_month_all!M64)</f>
        <v/>
      </c>
      <c r="E66" s="122" t="str">
        <f>IF(_5rongji_month_all!C64="","",_5rongji_month_all!C64)</f>
        <v/>
      </c>
      <c r="F66" s="123" t="str">
        <f>IF(_5rongji_month_all!B64="","",_5rongji_month_all!B64)</f>
        <v/>
      </c>
      <c r="G66" s="75" t="str">
        <f>IF(_5rongji_month_all!D64="","",_5rongji_month_all!D64)</f>
        <v/>
      </c>
      <c r="H66" s="75" t="str">
        <f>IF(_5rongji_month_all!E64="","",_5rongji_month_all!E64)</f>
        <v/>
      </c>
      <c r="I66" s="75" t="str">
        <f>IF(_5rongji_month_all!F64="","",_5rongji_month_all!F64)</f>
        <v/>
      </c>
      <c r="J66" s="75" t="str">
        <f>IF(_5rongji_month_all!G64="","",_5rongji_month_all!G64)</f>
        <v/>
      </c>
      <c r="K66" s="75" t="str">
        <f>IF(_5rongji_month_all!H64="","",_5rongji_month_all!H64)</f>
        <v/>
      </c>
      <c r="L66" s="75" t="str">
        <f>IF(_5rongji_month_all!I64="","",_5rongji_month_all!I64)</f>
        <v/>
      </c>
      <c r="M66" s="75" t="str">
        <f>IF(_5rongji_month_all!J64="","",_5rongji_month_all!J64)</f>
        <v/>
      </c>
      <c r="N66" s="75" t="str">
        <f>IF(_5rongji_month_all!K64="","",_5rongji_month_all!K64)</f>
        <v/>
      </c>
      <c r="O66" s="75" t="str">
        <f>IF(_5rongji_month_all!L64="","",_5rongji_month_all!L64)</f>
        <v/>
      </c>
      <c r="P66" s="83">
        <f>IF(LOOKUP($A66,质量日常跟踪表!$J$4:$J$744,质量日常跟踪表!W$4:W$744)="","",LOOKUP($A66,质量日常跟踪表!$J$4:$J$744,质量日常跟踪表!W$4:W$744))</f>
        <v>0</v>
      </c>
      <c r="Q66" s="124"/>
      <c r="R66" s="70" t="str">
        <f>IF(R65&lt;$A$2,R65+1,"")</f>
        <v/>
      </c>
      <c r="S66" s="71" t="str">
        <f>IF(_6rongji_month_all!C64="","",_6rongji_month_all!C64)</f>
        <v/>
      </c>
      <c r="T66" s="70" t="str">
        <f>IF(_6rongji_month_all!A64="","",_6rongji_month_all!A64)</f>
        <v/>
      </c>
      <c r="U66" s="73" t="str">
        <f>IF(_6rongji_month_all!M64="","",_6rongji_month_all!M64)</f>
        <v/>
      </c>
      <c r="V66" s="85" t="str">
        <f>IF(_6rongji_month_all!C64="","",_6rongji_month_all!C64)</f>
        <v/>
      </c>
      <c r="W66" s="123" t="str">
        <f>IF(_6rongji_month_all!B64="","",_6rongji_month_all!B64)</f>
        <v/>
      </c>
      <c r="X66" s="75" t="str">
        <f>IF(_6rongji_month_all!D64="","",_6rongji_month_all!D64)</f>
        <v/>
      </c>
      <c r="Y66" s="75" t="str">
        <f>IF(_6rongji_month_all!E64="","",_6rongji_month_all!E64)</f>
        <v/>
      </c>
      <c r="Z66" s="75" t="str">
        <f>IF(_6rongji_month_all!F64="","",_6rongji_month_all!F64)</f>
        <v/>
      </c>
      <c r="AA66" s="75" t="str">
        <f>IF(_6rongji_month_all!G64="","",_6rongji_month_all!G64)</f>
        <v/>
      </c>
      <c r="AB66" s="75" t="str">
        <f>IF(_6rongji_month_all!H64="","",_6rongji_month_all!H64)</f>
        <v/>
      </c>
      <c r="AC66" s="75" t="str">
        <f>IF(_6rongji_month_all!I64="","",_6rongji_month_all!I64)</f>
        <v/>
      </c>
      <c r="AD66" s="75" t="str">
        <f>IF(_6rongji_month_all!J64="","",_6rongji_month_all!J64)</f>
        <v/>
      </c>
      <c r="AE66" s="75" t="str">
        <f>IF(_6rongji_month_all!K64="","",_6rongji_month_all!K64)</f>
        <v/>
      </c>
      <c r="AF66" s="75" t="str">
        <f>IF(_6rongji_month_all!L64="","",_6rongji_month_all!L64)</f>
        <v/>
      </c>
      <c r="AG66" s="83">
        <f>IF(LOOKUP($A66,质量日常跟踪表!$J$4:$J$744,质量日常跟踪表!AN$4:AN$744)="","",LOOKUP($A66,质量日常跟踪表!$J$4:$J$744,质量日常跟踪表!AN$4:AN$744))</f>
        <v>0</v>
      </c>
    </row>
    <row r="67" spans="1:33">
      <c r="A67" s="70" t="str">
        <f>IF(A66&lt;$A$2,A66+1,"")</f>
        <v/>
      </c>
      <c r="B67" s="86"/>
      <c r="C67" s="87"/>
      <c r="D67" s="87"/>
      <c r="E67" s="125"/>
      <c r="F67" s="87"/>
      <c r="G67" s="87" t="e">
        <f t="shared" ref="G67:O67" si="0">AVERAGEIF(G4:G66,"&gt;0")</f>
        <v>#DIV/0!</v>
      </c>
      <c r="H67" s="87" t="e">
        <f t="shared" si="0"/>
        <v>#DIV/0!</v>
      </c>
      <c r="I67" s="87" t="e">
        <f t="shared" si="0"/>
        <v>#DIV/0!</v>
      </c>
      <c r="J67" s="87" t="e">
        <f t="shared" si="0"/>
        <v>#DIV/0!</v>
      </c>
      <c r="K67" s="87" t="e">
        <f t="shared" si="0"/>
        <v>#DIV/0!</v>
      </c>
      <c r="L67" s="87" t="e">
        <f t="shared" si="0"/>
        <v>#DIV/0!</v>
      </c>
      <c r="M67" s="87" t="e">
        <f t="shared" si="0"/>
        <v>#DIV/0!</v>
      </c>
      <c r="N67" s="89" t="e">
        <f t="shared" si="0"/>
        <v>#DIV/0!</v>
      </c>
      <c r="O67" s="89" t="e">
        <f t="shared" si="0"/>
        <v>#DIV/0!</v>
      </c>
      <c r="P67" s="90"/>
      <c r="Q67" s="124"/>
      <c r="R67" s="70" t="str">
        <f>IF(R66&lt;$A$2,R66+1,"")</f>
        <v/>
      </c>
      <c r="S67" s="86"/>
      <c r="T67" s="87"/>
      <c r="U67" s="87"/>
      <c r="V67" s="92"/>
      <c r="W67" s="87"/>
      <c r="X67" s="87" t="e">
        <f t="shared" ref="X67:AF67" si="1">AVERAGEIF(X4:X66,"&gt;0")</f>
        <v>#DIV/0!</v>
      </c>
      <c r="Y67" s="87" t="e">
        <f t="shared" si="1"/>
        <v>#DIV/0!</v>
      </c>
      <c r="Z67" s="87" t="e">
        <f t="shared" si="1"/>
        <v>#DIV/0!</v>
      </c>
      <c r="AA67" s="87" t="e">
        <f t="shared" si="1"/>
        <v>#DIV/0!</v>
      </c>
      <c r="AB67" s="87" t="e">
        <f t="shared" si="1"/>
        <v>#DIV/0!</v>
      </c>
      <c r="AC67" s="87" t="e">
        <f t="shared" si="1"/>
        <v>#DIV/0!</v>
      </c>
      <c r="AD67" s="87" t="e">
        <f t="shared" si="1"/>
        <v>#DIV/0!</v>
      </c>
      <c r="AE67" s="89" t="e">
        <f t="shared" si="1"/>
        <v>#DIV/0!</v>
      </c>
      <c r="AF67" s="89" t="e">
        <f t="shared" si="1"/>
        <v>#DIV/0!</v>
      </c>
      <c r="AG67" s="90"/>
    </row>
  </sheetData>
  <mergeCells count="6">
    <mergeCell ref="C1:D1"/>
    <mergeCell ref="G1:P1"/>
    <mergeCell ref="T1:U1"/>
    <mergeCell ref="X1:AG1"/>
    <mergeCell ref="G2:M2"/>
    <mergeCell ref="X2:AD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workbookViewId="0">
      <pane xSplit="3" ySplit="1" topLeftCell="D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5"/>
  <cols>
    <col min="1" max="1" width="4.5037037037037" hidden="1" customWidth="1" collapsed="1"/>
    <col min="2" max="2" width="5.74814814814815" hidden="1" customWidth="1" collapsed="1"/>
    <col min="3" max="3" width="9.62222222222222" customWidth="1" collapsed="1"/>
    <col min="10" max="11" width="9" hidden="1" customWidth="1" collapsed="1"/>
  </cols>
  <sheetData>
    <row r="1" spans="1:4">
      <c r="A1" t="s">
        <v>79</v>
      </c>
      <c r="C1" s="104" t="s">
        <v>80</v>
      </c>
      <c r="D1" s="105" t="s">
        <v>75</v>
      </c>
    </row>
    <row r="2" spans="1:17">
      <c r="A2" s="95">
        <f>IF(D1="甲",1,IF(D1="乙",2,IF(D1="丙",3,4)))</f>
        <v>4</v>
      </c>
      <c r="B2" s="95"/>
      <c r="C2" s="33"/>
      <c r="D2" s="106" t="str">
        <f>D1&amp;"班5烧焦粉"</f>
        <v>丁班5烧焦粉</v>
      </c>
      <c r="E2" s="106"/>
      <c r="F2" s="106"/>
      <c r="G2" s="106"/>
      <c r="H2" s="106"/>
      <c r="I2" s="111"/>
      <c r="L2" s="33"/>
      <c r="M2" s="112" t="str">
        <f>D1&amp;"班6烧焦粉"</f>
        <v>丁班6烧焦粉</v>
      </c>
      <c r="N2" s="113"/>
      <c r="O2" s="113"/>
      <c r="P2" s="113"/>
      <c r="Q2" s="115"/>
    </row>
    <row r="3" spans="1:17">
      <c r="A3" s="33" t="s">
        <v>71</v>
      </c>
      <c r="B3" s="33" t="s">
        <v>2</v>
      </c>
      <c r="C3" s="8" t="s">
        <v>3</v>
      </c>
      <c r="D3" s="69" t="s">
        <v>14</v>
      </c>
      <c r="E3" s="69" t="s">
        <v>81</v>
      </c>
      <c r="F3" s="69" t="s">
        <v>64</v>
      </c>
      <c r="G3" s="107" t="s">
        <v>82</v>
      </c>
      <c r="H3" s="80" t="s">
        <v>21</v>
      </c>
      <c r="I3" s="111"/>
      <c r="J3" s="33" t="s">
        <v>71</v>
      </c>
      <c r="K3" s="114" t="s">
        <v>2</v>
      </c>
      <c r="L3" s="8" t="s">
        <v>3</v>
      </c>
      <c r="M3" s="69" t="s">
        <v>14</v>
      </c>
      <c r="N3" s="69" t="s">
        <v>81</v>
      </c>
      <c r="O3" s="69" t="s">
        <v>64</v>
      </c>
      <c r="P3" s="107" t="s">
        <v>82</v>
      </c>
      <c r="Q3" s="80" t="s">
        <v>21</v>
      </c>
    </row>
    <row r="4" spans="1:17">
      <c r="A4" s="33">
        <f>IF($A$2=1,SUMIF(焦粉报表!$AP$6:$AP$67,$B4,焦粉报表!$AO$6:$AO$67),IF($A$2=2,SUMIF(焦粉报表!$AQ$6:$AQ$67,$B4,焦粉报表!$AO$6:$AO$67),IF($A$2=3,SUMIF(焦粉报表!$AR$6:$AR$67,$B4,焦粉报表!$AO$6:$AO$67),SUMIF(焦粉报表!$AS$6:$AS$67,$B4,焦粉报表!$AO$6:$AO$67))))</f>
        <v>0</v>
      </c>
      <c r="B4" s="33">
        <v>1</v>
      </c>
      <c r="C4" s="108" t="str">
        <f>IF($A4=0,"",INDEX(焦粉报表!B$1:B$67,$A4,1))</f>
        <v/>
      </c>
      <c r="D4" s="109" t="str">
        <f>IF($A4=0,"",INDEX(焦粉报表!F$1:F$67,$A4,1))</f>
        <v/>
      </c>
      <c r="E4" s="109" t="str">
        <f>IF($A4=0,"",INDEX(焦粉报表!G$1:G$67,$A4,1))</f>
        <v/>
      </c>
      <c r="F4" s="109" t="str">
        <f t="shared" ref="F4:F23" si="0">IF(D4="","",IF(SUM(D4:E4)=0,0,100-D4-E4))</f>
        <v/>
      </c>
      <c r="G4" s="109" t="str">
        <f t="shared" ref="G4:G23" si="1">IF(D4="","",D4+E4)</f>
        <v/>
      </c>
      <c r="H4" s="109" t="str">
        <f>IF($A4=0,"",INDEX(焦粉报表!M$1:M$67,$A4,1))</f>
        <v/>
      </c>
      <c r="I4" s="111"/>
      <c r="J4">
        <f>IF($A$2=1,SUMIF(焦粉报表!$AV$6:$AV$67,$K4,焦粉报表!$AO$6:$AO$67),IF($A$2=2,SUMIF(焦粉报表!$AW$6:$AW$67,$K4,焦粉报表!$AO$6:$AO$67),IF($A$2=3,SUMIF(焦粉报表!$AX$6:$AX$67,$K4,焦粉报表!$AO$6:$AO$67),SUMIF(焦粉报表!$AY$6:$AY$67,$K4,焦粉报表!$AO$6:$AO$67))))</f>
        <v>0</v>
      </c>
      <c r="K4">
        <v>1</v>
      </c>
      <c r="L4" s="108" t="str">
        <f>IF($J4=0,"",INDEX(焦粉报表!V$1:V$67,$J4,1))</f>
        <v/>
      </c>
      <c r="M4" s="33" t="str">
        <f>IF($J4=0,"",INDEX(焦粉报表!Z$1:Z$67,$J4,1))</f>
        <v/>
      </c>
      <c r="N4" s="33" t="str">
        <f>IF($J4=0,"",INDEX(焦粉报表!AA$1:AA$67,$J4,1))</f>
        <v/>
      </c>
      <c r="O4" s="109" t="str">
        <f t="shared" ref="O4:O23" si="2">IF(M4="","",IF(SUM(M4:N4)=0,0,100-M4-N4))</f>
        <v/>
      </c>
      <c r="P4" s="109" t="str">
        <f t="shared" ref="P4:P23" si="3">IF(M4="","",M4+N4)</f>
        <v/>
      </c>
      <c r="Q4" s="109" t="str">
        <f>IF($J4=0,"",INDEX(焦粉报表!AG$1:AG$67,$J4,1))</f>
        <v/>
      </c>
    </row>
    <row r="5" spans="1:17">
      <c r="A5" s="33">
        <f>IF($A$2=1,SUMIF(焦粉报表!$AP$6:$AP$67,$B5,焦粉报表!$AO$6:$AO$67),IF($A$2=2,SUMIF(焦粉报表!$AQ$6:$AQ$67,$B5,焦粉报表!$AO$6:$AO$67),IF($A$2=3,SUMIF(焦粉报表!$AR$6:$AR$67,$B5,焦粉报表!$AO$6:$AO$67),SUMIF(焦粉报表!$AS$6:$AS$67,$B5,焦粉报表!$AO$6:$AO$67))))</f>
        <v>0</v>
      </c>
      <c r="B5" s="33">
        <f t="shared" ref="B5:B23" si="4">B4+1</f>
        <v>2</v>
      </c>
      <c r="C5" s="108" t="str">
        <f>IF($A5=0,"",INDEX(焦粉报表!B$1:B$67,$A5,1))</f>
        <v/>
      </c>
      <c r="D5" s="109" t="str">
        <f>IF($A5=0,"",INDEX(焦粉报表!F$1:F$67,$A5,1))</f>
        <v/>
      </c>
      <c r="E5" s="109" t="str">
        <f>IF($A5=0,"",INDEX(焦粉报表!G$1:G$67,$A5,1))</f>
        <v/>
      </c>
      <c r="F5" s="109" t="str">
        <f t="shared" si="0"/>
        <v/>
      </c>
      <c r="G5" s="109" t="str">
        <f t="shared" si="1"/>
        <v/>
      </c>
      <c r="H5" s="109" t="str">
        <f>IF($A5=0,"",INDEX(焦粉报表!M$1:M$67,$A5,1))</f>
        <v/>
      </c>
      <c r="I5" s="111"/>
      <c r="J5">
        <f>IF($A$2=1,SUMIF(焦粉报表!$AV$6:$AV$67,$K5,焦粉报表!$AO$6:$AO$67),IF($A$2=2,SUMIF(焦粉报表!$AW$6:$AW$67,$K5,焦粉报表!$AO$6:$AO$67),IF($A$2=3,SUMIF(焦粉报表!$AX$6:$AX$67,$K5,焦粉报表!$AO$6:$AO$67),SUMIF(焦粉报表!$AY$6:$AY$67,$K5,焦粉报表!$AO$6:$AO$67))))</f>
        <v>0</v>
      </c>
      <c r="K5">
        <f t="shared" ref="K5:K23" si="5">K4+1</f>
        <v>2</v>
      </c>
      <c r="L5" s="108" t="str">
        <f>IF($J5=0,"",INDEX(焦粉报表!V$1:V$67,$J5,1))</f>
        <v/>
      </c>
      <c r="M5" s="33" t="str">
        <f>IF($J5=0,"",INDEX(焦粉报表!Z$1:Z$67,$J5,1))</f>
        <v/>
      </c>
      <c r="N5" s="33" t="str">
        <f>IF($J5=0,"",INDEX(焦粉报表!AA$1:AA$67,$J5,1))</f>
        <v/>
      </c>
      <c r="O5" s="109" t="str">
        <f t="shared" si="2"/>
        <v/>
      </c>
      <c r="P5" s="109" t="str">
        <f t="shared" si="3"/>
        <v/>
      </c>
      <c r="Q5" s="109" t="str">
        <f>IF($J5=0,"",INDEX(焦粉报表!AG$1:AG$67,$J5,1))</f>
        <v/>
      </c>
    </row>
    <row r="6" spans="1:17">
      <c r="A6" s="33">
        <f>IF($A$2=1,SUMIF(焦粉报表!$AP$6:$AP$67,$B6,焦粉报表!$AO$6:$AO$67),IF($A$2=2,SUMIF(焦粉报表!$AQ$6:$AQ$67,$B6,焦粉报表!$AO$6:$AO$67),IF($A$2=3,SUMIF(焦粉报表!$AR$6:$AR$67,$B6,焦粉报表!$AO$6:$AO$67),SUMIF(焦粉报表!$AS$6:$AS$67,$B6,焦粉报表!$AO$6:$AO$67))))</f>
        <v>0</v>
      </c>
      <c r="B6" s="33">
        <f t="shared" si="4"/>
        <v>3</v>
      </c>
      <c r="C6" s="108" t="str">
        <f>IF($A6=0,"",INDEX(焦粉报表!B$1:B$67,$A6,1))</f>
        <v/>
      </c>
      <c r="D6" s="109" t="str">
        <f>IF($A6=0,"",INDEX(焦粉报表!F$1:F$67,$A6,1))</f>
        <v/>
      </c>
      <c r="E6" s="109" t="str">
        <f>IF($A6=0,"",INDEX(焦粉报表!G$1:G$67,$A6,1))</f>
        <v/>
      </c>
      <c r="F6" s="109" t="str">
        <f t="shared" si="0"/>
        <v/>
      </c>
      <c r="G6" s="109" t="str">
        <f t="shared" si="1"/>
        <v/>
      </c>
      <c r="H6" s="109" t="str">
        <f>IF($A6=0,"",INDEX(焦粉报表!M$1:M$67,$A6,1))</f>
        <v/>
      </c>
      <c r="I6" s="111"/>
      <c r="J6">
        <f>IF($A$2=1,SUMIF(焦粉报表!$AV$6:$AV$67,$K6,焦粉报表!$AO$6:$AO$67),IF($A$2=2,SUMIF(焦粉报表!$AW$6:$AW$67,$K6,焦粉报表!$AO$6:$AO$67),IF($A$2=3,SUMIF(焦粉报表!$AX$6:$AX$67,$K6,焦粉报表!$AO$6:$AO$67),SUMIF(焦粉报表!$AY$6:$AY$67,$K6,焦粉报表!$AO$6:$AO$67))))</f>
        <v>0</v>
      </c>
      <c r="K6">
        <f t="shared" si="5"/>
        <v>3</v>
      </c>
      <c r="L6" s="108" t="str">
        <f>IF($J6=0,"",INDEX(焦粉报表!V$1:V$67,$J6,1))</f>
        <v/>
      </c>
      <c r="M6" s="33" t="str">
        <f>IF($J6=0,"",INDEX(焦粉报表!Z$1:Z$67,$J6,1))</f>
        <v/>
      </c>
      <c r="N6" s="33" t="str">
        <f>IF($J6=0,"",INDEX(焦粉报表!AA$1:AA$67,$J6,1))</f>
        <v/>
      </c>
      <c r="O6" s="109" t="str">
        <f t="shared" si="2"/>
        <v/>
      </c>
      <c r="P6" s="109" t="str">
        <f t="shared" si="3"/>
        <v/>
      </c>
      <c r="Q6" s="109" t="str">
        <f>IF($J6=0,"",INDEX(焦粉报表!AG$1:AG$67,$J6,1))</f>
        <v/>
      </c>
    </row>
    <row r="7" spans="1:17">
      <c r="A7" s="33">
        <f>IF($A$2=1,SUMIF(焦粉报表!$AP$6:$AP$67,$B7,焦粉报表!$AO$6:$AO$67),IF($A$2=2,SUMIF(焦粉报表!$AQ$6:$AQ$67,$B7,焦粉报表!$AO$6:$AO$67),IF($A$2=3,SUMIF(焦粉报表!$AR$6:$AR$67,$B7,焦粉报表!$AO$6:$AO$67),SUMIF(焦粉报表!$AS$6:$AS$67,$B7,焦粉报表!$AO$6:$AO$67))))</f>
        <v>0</v>
      </c>
      <c r="B7" s="33">
        <f t="shared" si="4"/>
        <v>4</v>
      </c>
      <c r="C7" s="108" t="str">
        <f>IF($A7=0,"",INDEX(焦粉报表!B$1:B$67,$A7,1))</f>
        <v/>
      </c>
      <c r="D7" s="109" t="str">
        <f>IF($A7=0,"",INDEX(焦粉报表!F$1:F$67,$A7,1))</f>
        <v/>
      </c>
      <c r="E7" s="109" t="str">
        <f>IF($A7=0,"",INDEX(焦粉报表!G$1:G$67,$A7,1))</f>
        <v/>
      </c>
      <c r="F7" s="109" t="str">
        <f t="shared" si="0"/>
        <v/>
      </c>
      <c r="G7" s="109" t="str">
        <f t="shared" si="1"/>
        <v/>
      </c>
      <c r="H7" s="109" t="str">
        <f>IF($A7=0,"",INDEX(焦粉报表!M$1:M$67,$A7,1))</f>
        <v/>
      </c>
      <c r="I7" s="111"/>
      <c r="J7">
        <f>IF($A$2=1,SUMIF(焦粉报表!$AV$6:$AV$67,$K7,焦粉报表!$AO$6:$AO$67),IF($A$2=2,SUMIF(焦粉报表!$AW$6:$AW$67,$K7,焦粉报表!$AO$6:$AO$67),IF($A$2=3,SUMIF(焦粉报表!$AX$6:$AX$67,$K7,焦粉报表!$AO$6:$AO$67),SUMIF(焦粉报表!$AY$6:$AY$67,$K7,焦粉报表!$AO$6:$AO$67))))</f>
        <v>0</v>
      </c>
      <c r="K7">
        <f t="shared" si="5"/>
        <v>4</v>
      </c>
      <c r="L7" s="108" t="str">
        <f>IF($J7=0,"",INDEX(焦粉报表!V$1:V$67,$J7,1))</f>
        <v/>
      </c>
      <c r="M7" s="33" t="str">
        <f>IF($J7=0,"",INDEX(焦粉报表!Z$1:Z$67,$J7,1))</f>
        <v/>
      </c>
      <c r="N7" s="33" t="str">
        <f>IF($J7=0,"",INDEX(焦粉报表!AA$1:AA$67,$J7,1))</f>
        <v/>
      </c>
      <c r="O7" s="109" t="str">
        <f t="shared" si="2"/>
        <v/>
      </c>
      <c r="P7" s="109" t="str">
        <f t="shared" si="3"/>
        <v/>
      </c>
      <c r="Q7" s="109" t="str">
        <f>IF($J7=0,"",INDEX(焦粉报表!AG$1:AG$67,$J7,1))</f>
        <v/>
      </c>
    </row>
    <row r="8" spans="1:17">
      <c r="A8" s="33">
        <f>IF($A$2=1,SUMIF(焦粉报表!$AP$6:$AP$67,$B8,焦粉报表!$AO$6:$AO$67),IF($A$2=2,SUMIF(焦粉报表!$AQ$6:$AQ$67,$B8,焦粉报表!$AO$6:$AO$67),IF($A$2=3,SUMIF(焦粉报表!$AR$6:$AR$67,$B8,焦粉报表!$AO$6:$AO$67),SUMIF(焦粉报表!$AS$6:$AS$67,$B8,焦粉报表!$AO$6:$AO$67))))</f>
        <v>0</v>
      </c>
      <c r="B8" s="33">
        <f t="shared" si="4"/>
        <v>5</v>
      </c>
      <c r="C8" s="108" t="str">
        <f>IF($A8=0,"",INDEX(焦粉报表!B$1:B$67,$A8,1))</f>
        <v/>
      </c>
      <c r="D8" s="109" t="str">
        <f>IF($A8=0,"",INDEX(焦粉报表!F$1:F$67,$A8,1))</f>
        <v/>
      </c>
      <c r="E8" s="109" t="str">
        <f>IF($A8=0,"",INDEX(焦粉报表!G$1:G$67,$A8,1))</f>
        <v/>
      </c>
      <c r="F8" s="109" t="str">
        <f t="shared" si="0"/>
        <v/>
      </c>
      <c r="G8" s="109" t="str">
        <f t="shared" si="1"/>
        <v/>
      </c>
      <c r="H8" s="109" t="str">
        <f>IF($A8=0,"",INDEX(焦粉报表!M$1:M$67,$A8,1))</f>
        <v/>
      </c>
      <c r="I8" s="111"/>
      <c r="J8">
        <f>IF($A$2=1,SUMIF(焦粉报表!$AV$6:$AV$67,$K8,焦粉报表!$AO$6:$AO$67),IF($A$2=2,SUMIF(焦粉报表!$AW$6:$AW$67,$K8,焦粉报表!$AO$6:$AO$67),IF($A$2=3,SUMIF(焦粉报表!$AX$6:$AX$67,$K8,焦粉报表!$AO$6:$AO$67),SUMIF(焦粉报表!$AY$6:$AY$67,$K8,焦粉报表!$AO$6:$AO$67))))</f>
        <v>0</v>
      </c>
      <c r="K8">
        <f t="shared" si="5"/>
        <v>5</v>
      </c>
      <c r="L8" s="108" t="str">
        <f>IF($J8=0,"",INDEX(焦粉报表!V$1:V$67,$J8,1))</f>
        <v/>
      </c>
      <c r="M8" s="33" t="str">
        <f>IF($J8=0,"",INDEX(焦粉报表!Z$1:Z$67,$J8,1))</f>
        <v/>
      </c>
      <c r="N8" s="33" t="str">
        <f>IF($J8=0,"",INDEX(焦粉报表!AA$1:AA$67,$J8,1))</f>
        <v/>
      </c>
      <c r="O8" s="109" t="str">
        <f t="shared" si="2"/>
        <v/>
      </c>
      <c r="P8" s="109" t="str">
        <f t="shared" si="3"/>
        <v/>
      </c>
      <c r="Q8" s="109" t="str">
        <f>IF($J8=0,"",INDEX(焦粉报表!AG$1:AG$67,$J8,1))</f>
        <v/>
      </c>
    </row>
    <row r="9" spans="1:17">
      <c r="A9" s="33">
        <f>IF($A$2=1,SUMIF(焦粉报表!$AP$6:$AP$67,$B9,焦粉报表!$AO$6:$AO$67),IF($A$2=2,SUMIF(焦粉报表!$AQ$6:$AQ$67,$B9,焦粉报表!$AO$6:$AO$67),IF($A$2=3,SUMIF(焦粉报表!$AR$6:$AR$67,$B9,焦粉报表!$AO$6:$AO$67),SUMIF(焦粉报表!$AS$6:$AS$67,$B9,焦粉报表!$AO$6:$AO$67))))</f>
        <v>0</v>
      </c>
      <c r="B9" s="33">
        <f t="shared" si="4"/>
        <v>6</v>
      </c>
      <c r="C9" s="108" t="str">
        <f>IF($A9=0,"",INDEX(焦粉报表!B$1:B$67,$A9,1))</f>
        <v/>
      </c>
      <c r="D9" s="109" t="str">
        <f>IF($A9=0,"",INDEX(焦粉报表!F$1:F$67,$A9,1))</f>
        <v/>
      </c>
      <c r="E9" s="109" t="str">
        <f>IF($A9=0,"",INDEX(焦粉报表!G$1:G$67,$A9,1))</f>
        <v/>
      </c>
      <c r="F9" s="109" t="str">
        <f t="shared" si="0"/>
        <v/>
      </c>
      <c r="G9" s="109" t="str">
        <f t="shared" si="1"/>
        <v/>
      </c>
      <c r="H9" s="109" t="str">
        <f>IF($A9=0,"",INDEX(焦粉报表!M$1:M$67,$A9,1))</f>
        <v/>
      </c>
      <c r="I9" s="111"/>
      <c r="J9">
        <f>IF($A$2=1,SUMIF(焦粉报表!$AV$6:$AV$67,$K9,焦粉报表!$AO$6:$AO$67),IF($A$2=2,SUMIF(焦粉报表!$AW$6:$AW$67,$K9,焦粉报表!$AO$6:$AO$67),IF($A$2=3,SUMIF(焦粉报表!$AX$6:$AX$67,$K9,焦粉报表!$AO$6:$AO$67),SUMIF(焦粉报表!$AY$6:$AY$67,$K9,焦粉报表!$AO$6:$AO$67))))</f>
        <v>0</v>
      </c>
      <c r="K9">
        <f t="shared" si="5"/>
        <v>6</v>
      </c>
      <c r="L9" s="108" t="str">
        <f>IF($J9=0,"",INDEX(焦粉报表!V$1:V$67,$J9,1))</f>
        <v/>
      </c>
      <c r="M9" s="33" t="str">
        <f>IF($J9=0,"",INDEX(焦粉报表!Z$1:Z$67,$J9,1))</f>
        <v/>
      </c>
      <c r="N9" s="33" t="str">
        <f>IF($J9=0,"",INDEX(焦粉报表!AA$1:AA$67,$J9,1))</f>
        <v/>
      </c>
      <c r="O9" s="109" t="str">
        <f t="shared" si="2"/>
        <v/>
      </c>
      <c r="P9" s="109" t="str">
        <f t="shared" si="3"/>
        <v/>
      </c>
      <c r="Q9" s="109" t="str">
        <f>IF($J9=0,"",INDEX(焦粉报表!AG$1:AG$67,$J9,1))</f>
        <v/>
      </c>
    </row>
    <row r="10" spans="1:17">
      <c r="A10" s="33">
        <f>IF($A$2=1,SUMIF(焦粉报表!$AP$6:$AP$67,$B10,焦粉报表!$AO$6:$AO$67),IF($A$2=2,SUMIF(焦粉报表!$AQ$6:$AQ$67,$B10,焦粉报表!$AO$6:$AO$67),IF($A$2=3,SUMIF(焦粉报表!$AR$6:$AR$67,$B10,焦粉报表!$AO$6:$AO$67),SUMIF(焦粉报表!$AS$6:$AS$67,$B10,焦粉报表!$AO$6:$AO$67))))</f>
        <v>0</v>
      </c>
      <c r="B10" s="33">
        <f t="shared" si="4"/>
        <v>7</v>
      </c>
      <c r="C10" s="108" t="str">
        <f>IF($A10=0,"",INDEX(焦粉报表!B$1:B$67,$A10,1))</f>
        <v/>
      </c>
      <c r="D10" s="109" t="str">
        <f>IF($A10=0,"",INDEX(焦粉报表!F$1:F$67,$A10,1))</f>
        <v/>
      </c>
      <c r="E10" s="109" t="str">
        <f>IF($A10=0,"",INDEX(焦粉报表!G$1:G$67,$A10,1))</f>
        <v/>
      </c>
      <c r="F10" s="109" t="str">
        <f t="shared" si="0"/>
        <v/>
      </c>
      <c r="G10" s="109" t="str">
        <f t="shared" si="1"/>
        <v/>
      </c>
      <c r="H10" s="109" t="str">
        <f>IF($A10=0,"",INDEX(焦粉报表!M$1:M$67,$A10,1))</f>
        <v/>
      </c>
      <c r="I10" s="111"/>
      <c r="J10">
        <f>IF($A$2=1,SUMIF(焦粉报表!$AV$6:$AV$67,$K10,焦粉报表!$AO$6:$AO$67),IF($A$2=2,SUMIF(焦粉报表!$AW$6:$AW$67,$K10,焦粉报表!$AO$6:$AO$67),IF($A$2=3,SUMIF(焦粉报表!$AX$6:$AX$67,$K10,焦粉报表!$AO$6:$AO$67),SUMIF(焦粉报表!$AY$6:$AY$67,$K10,焦粉报表!$AO$6:$AO$67))))</f>
        <v>0</v>
      </c>
      <c r="K10">
        <f t="shared" si="5"/>
        <v>7</v>
      </c>
      <c r="L10" s="108" t="str">
        <f>IF($J10=0,"",INDEX(焦粉报表!V$1:V$67,$J10,1))</f>
        <v/>
      </c>
      <c r="M10" s="33" t="str">
        <f>IF($J10=0,"",INDEX(焦粉报表!Z$1:Z$67,$J10,1))</f>
        <v/>
      </c>
      <c r="N10" s="33" t="str">
        <f>IF($J10=0,"",INDEX(焦粉报表!AA$1:AA$67,$J10,1))</f>
        <v/>
      </c>
      <c r="O10" s="109" t="str">
        <f t="shared" si="2"/>
        <v/>
      </c>
      <c r="P10" s="109" t="str">
        <f t="shared" si="3"/>
        <v/>
      </c>
      <c r="Q10" s="109" t="str">
        <f>IF($J10=0,"",INDEX(焦粉报表!AG$1:AG$67,$J10,1))</f>
        <v/>
      </c>
    </row>
    <row r="11" spans="1:17">
      <c r="A11" s="33">
        <f>IF($A$2=1,SUMIF(焦粉报表!$AP$6:$AP$67,$B11,焦粉报表!$AO$6:$AO$67),IF($A$2=2,SUMIF(焦粉报表!$AQ$6:$AQ$67,$B11,焦粉报表!$AO$6:$AO$67),IF($A$2=3,SUMIF(焦粉报表!$AR$6:$AR$67,$B11,焦粉报表!$AO$6:$AO$67),SUMIF(焦粉报表!$AS$6:$AS$67,$B11,焦粉报表!$AO$6:$AO$67))))</f>
        <v>0</v>
      </c>
      <c r="B11" s="33">
        <f t="shared" si="4"/>
        <v>8</v>
      </c>
      <c r="C11" s="108" t="str">
        <f>IF($A11=0,"",INDEX(焦粉报表!B$1:B$67,$A11,1))</f>
        <v/>
      </c>
      <c r="D11" s="109" t="str">
        <f>IF($A11=0,"",INDEX(焦粉报表!F$1:F$67,$A11,1))</f>
        <v/>
      </c>
      <c r="E11" s="109" t="str">
        <f>IF($A11=0,"",INDEX(焦粉报表!G$1:G$67,$A11,1))</f>
        <v/>
      </c>
      <c r="F11" s="109" t="str">
        <f t="shared" si="0"/>
        <v/>
      </c>
      <c r="G11" s="109" t="str">
        <f t="shared" si="1"/>
        <v/>
      </c>
      <c r="H11" s="109" t="str">
        <f>IF($A11=0,"",INDEX(焦粉报表!M$1:M$67,$A11,1))</f>
        <v/>
      </c>
      <c r="I11" s="111"/>
      <c r="J11">
        <f>IF($A$2=1,SUMIF(焦粉报表!$AV$6:$AV$67,$K11,焦粉报表!$AO$6:$AO$67),IF($A$2=2,SUMIF(焦粉报表!$AW$6:$AW$67,$K11,焦粉报表!$AO$6:$AO$67),IF($A$2=3,SUMIF(焦粉报表!$AX$6:$AX$67,$K11,焦粉报表!$AO$6:$AO$67),SUMIF(焦粉报表!$AY$6:$AY$67,$K11,焦粉报表!$AO$6:$AO$67))))</f>
        <v>0</v>
      </c>
      <c r="K11">
        <f t="shared" si="5"/>
        <v>8</v>
      </c>
      <c r="L11" s="108" t="str">
        <f>IF($J11=0,"",INDEX(焦粉报表!V$1:V$67,$J11,1))</f>
        <v/>
      </c>
      <c r="M11" s="33" t="str">
        <f>IF($J11=0,"",INDEX(焦粉报表!Z$1:Z$67,$J11,1))</f>
        <v/>
      </c>
      <c r="N11" s="33" t="str">
        <f>IF($J11=0,"",INDEX(焦粉报表!AA$1:AA$67,$J11,1))</f>
        <v/>
      </c>
      <c r="O11" s="109" t="str">
        <f t="shared" si="2"/>
        <v/>
      </c>
      <c r="P11" s="109" t="str">
        <f t="shared" si="3"/>
        <v/>
      </c>
      <c r="Q11" s="109" t="str">
        <f>IF($J11=0,"",INDEX(焦粉报表!AG$1:AG$67,$J11,1))</f>
        <v/>
      </c>
    </row>
    <row r="12" spans="1:17">
      <c r="A12" s="33">
        <f>IF($A$2=1,SUMIF(焦粉报表!$AP$6:$AP$67,$B12,焦粉报表!$AO$6:$AO$67),IF($A$2=2,SUMIF(焦粉报表!$AQ$6:$AQ$67,$B12,焦粉报表!$AO$6:$AO$67),IF($A$2=3,SUMIF(焦粉报表!$AR$6:$AR$67,$B12,焦粉报表!$AO$6:$AO$67),SUMIF(焦粉报表!$AS$6:$AS$67,$B12,焦粉报表!$AO$6:$AO$67))))</f>
        <v>0</v>
      </c>
      <c r="B12" s="33">
        <f t="shared" si="4"/>
        <v>9</v>
      </c>
      <c r="C12" s="108" t="str">
        <f>IF($A12=0,"",INDEX(焦粉报表!B$1:B$67,$A12,1))</f>
        <v/>
      </c>
      <c r="D12" s="109" t="str">
        <f>IF($A12=0,"",INDEX(焦粉报表!F$1:F$67,$A12,1))</f>
        <v/>
      </c>
      <c r="E12" s="109" t="str">
        <f>IF($A12=0,"",INDEX(焦粉报表!G$1:G$67,$A12,1))</f>
        <v/>
      </c>
      <c r="F12" s="109" t="str">
        <f t="shared" si="0"/>
        <v/>
      </c>
      <c r="G12" s="109" t="str">
        <f t="shared" si="1"/>
        <v/>
      </c>
      <c r="H12" s="109" t="str">
        <f>IF($A12=0,"",INDEX(焦粉报表!M$1:M$67,$A12,1))</f>
        <v/>
      </c>
      <c r="I12" s="111"/>
      <c r="J12">
        <f>IF($A$2=1,SUMIF(焦粉报表!$AV$6:$AV$67,$K12,焦粉报表!$AO$6:$AO$67),IF($A$2=2,SUMIF(焦粉报表!$AW$6:$AW$67,$K12,焦粉报表!$AO$6:$AO$67),IF($A$2=3,SUMIF(焦粉报表!$AX$6:$AX$67,$K12,焦粉报表!$AO$6:$AO$67),SUMIF(焦粉报表!$AY$6:$AY$67,$K12,焦粉报表!$AO$6:$AO$67))))</f>
        <v>0</v>
      </c>
      <c r="K12">
        <f t="shared" si="5"/>
        <v>9</v>
      </c>
      <c r="L12" s="108" t="str">
        <f>IF($J12=0,"",INDEX(焦粉报表!V$1:V$67,$J12,1))</f>
        <v/>
      </c>
      <c r="M12" s="33" t="str">
        <f>IF($J12=0,"",INDEX(焦粉报表!Z$1:Z$67,$J12,1))</f>
        <v/>
      </c>
      <c r="N12" s="33" t="str">
        <f>IF($J12=0,"",INDEX(焦粉报表!AA$1:AA$67,$J12,1))</f>
        <v/>
      </c>
      <c r="O12" s="109" t="str">
        <f t="shared" si="2"/>
        <v/>
      </c>
      <c r="P12" s="109" t="str">
        <f t="shared" si="3"/>
        <v/>
      </c>
      <c r="Q12" s="109" t="str">
        <f>IF($J12=0,"",INDEX(焦粉报表!AG$1:AG$67,$J12,1))</f>
        <v/>
      </c>
    </row>
    <row r="13" spans="1:17">
      <c r="A13" s="33">
        <f>IF($A$2=1,SUMIF(焦粉报表!$AP$6:$AP$67,$B13,焦粉报表!$AO$6:$AO$67),IF($A$2=2,SUMIF(焦粉报表!$AQ$6:$AQ$67,$B13,焦粉报表!$AO$6:$AO$67),IF($A$2=3,SUMIF(焦粉报表!$AR$6:$AR$67,$B13,焦粉报表!$AO$6:$AO$67),SUMIF(焦粉报表!$AS$6:$AS$67,$B13,焦粉报表!$AO$6:$AO$67))))</f>
        <v>0</v>
      </c>
      <c r="B13" s="33">
        <f t="shared" si="4"/>
        <v>10</v>
      </c>
      <c r="C13" s="108" t="str">
        <f>IF($A13=0,"",INDEX(焦粉报表!B$1:B$67,$A13,1))</f>
        <v/>
      </c>
      <c r="D13" s="109" t="str">
        <f>IF($A13=0,"",INDEX(焦粉报表!F$1:F$67,$A13,1))</f>
        <v/>
      </c>
      <c r="E13" s="109" t="str">
        <f>IF($A13=0,"",INDEX(焦粉报表!G$1:G$67,$A13,1))</f>
        <v/>
      </c>
      <c r="F13" s="109" t="str">
        <f t="shared" si="0"/>
        <v/>
      </c>
      <c r="G13" s="109" t="str">
        <f t="shared" si="1"/>
        <v/>
      </c>
      <c r="H13" s="109" t="str">
        <f>IF($A13=0,"",INDEX(焦粉报表!M$1:M$67,$A13,1))</f>
        <v/>
      </c>
      <c r="I13" s="111"/>
      <c r="J13">
        <f>IF($A$2=1,SUMIF(焦粉报表!$AV$6:$AV$67,$K13,焦粉报表!$AO$6:$AO$67),IF($A$2=2,SUMIF(焦粉报表!$AW$6:$AW$67,$K13,焦粉报表!$AO$6:$AO$67),IF($A$2=3,SUMIF(焦粉报表!$AX$6:$AX$67,$K13,焦粉报表!$AO$6:$AO$67),SUMIF(焦粉报表!$AY$6:$AY$67,$K13,焦粉报表!$AO$6:$AO$67))))</f>
        <v>0</v>
      </c>
      <c r="K13">
        <f t="shared" si="5"/>
        <v>10</v>
      </c>
      <c r="L13" s="108" t="str">
        <f>IF($J13=0,"",INDEX(焦粉报表!V$1:V$67,$J13,1))</f>
        <v/>
      </c>
      <c r="M13" s="33" t="str">
        <f>IF($J13=0,"",INDEX(焦粉报表!Z$1:Z$67,$J13,1))</f>
        <v/>
      </c>
      <c r="N13" s="33" t="str">
        <f>IF($J13=0,"",INDEX(焦粉报表!AA$1:AA$67,$J13,1))</f>
        <v/>
      </c>
      <c r="O13" s="109" t="str">
        <f t="shared" si="2"/>
        <v/>
      </c>
      <c r="P13" s="109" t="str">
        <f t="shared" si="3"/>
        <v/>
      </c>
      <c r="Q13" s="109" t="str">
        <f>IF($J13=0,"",INDEX(焦粉报表!AG$1:AG$67,$J13,1))</f>
        <v/>
      </c>
    </row>
    <row r="14" spans="1:17">
      <c r="A14" s="33">
        <f>IF($A$2=1,SUMIF(焦粉报表!$AP$6:$AP$67,$B14,焦粉报表!$AO$6:$AO$67),IF($A$2=2,SUMIF(焦粉报表!$AQ$6:$AQ$67,$B14,焦粉报表!$AO$6:$AO$67),IF($A$2=3,SUMIF(焦粉报表!$AR$6:$AR$67,$B14,焦粉报表!$AO$6:$AO$67),SUMIF(焦粉报表!$AS$6:$AS$67,$B14,焦粉报表!$AO$6:$AO$67))))</f>
        <v>0</v>
      </c>
      <c r="B14" s="33">
        <f t="shared" si="4"/>
        <v>11</v>
      </c>
      <c r="C14" s="108" t="str">
        <f>IF($A14=0,"",INDEX(焦粉报表!B$1:B$67,$A14,1))</f>
        <v/>
      </c>
      <c r="D14" s="109" t="str">
        <f>IF($A14=0,"",INDEX(焦粉报表!F$1:F$67,$A14,1))</f>
        <v/>
      </c>
      <c r="E14" s="109" t="str">
        <f>IF($A14=0,"",INDEX(焦粉报表!G$1:G$67,$A14,1))</f>
        <v/>
      </c>
      <c r="F14" s="109" t="str">
        <f t="shared" si="0"/>
        <v/>
      </c>
      <c r="G14" s="109" t="str">
        <f t="shared" si="1"/>
        <v/>
      </c>
      <c r="H14" s="109" t="str">
        <f>IF($A14=0,"",INDEX(焦粉报表!M$1:M$67,$A14,1))</f>
        <v/>
      </c>
      <c r="I14" s="111"/>
      <c r="J14">
        <f>IF($A$2=1,SUMIF(焦粉报表!$AV$6:$AV$67,$K14,焦粉报表!$AO$6:$AO$67),IF($A$2=2,SUMIF(焦粉报表!$AW$6:$AW$67,$K14,焦粉报表!$AO$6:$AO$67),IF($A$2=3,SUMIF(焦粉报表!$AX$6:$AX$67,$K14,焦粉报表!$AO$6:$AO$67),SUMIF(焦粉报表!$AY$6:$AY$67,$K14,焦粉报表!$AO$6:$AO$67))))</f>
        <v>0</v>
      </c>
      <c r="K14">
        <f t="shared" si="5"/>
        <v>11</v>
      </c>
      <c r="L14" s="108" t="str">
        <f>IF($J14=0,"",INDEX(焦粉报表!V$1:V$67,$J14,1))</f>
        <v/>
      </c>
      <c r="M14" s="33" t="str">
        <f>IF($J14=0,"",INDEX(焦粉报表!Z$1:Z$67,$J14,1))</f>
        <v/>
      </c>
      <c r="N14" s="33" t="str">
        <f>IF($J14=0,"",INDEX(焦粉报表!AA$1:AA$67,$J14,1))</f>
        <v/>
      </c>
      <c r="O14" s="109" t="str">
        <f t="shared" si="2"/>
        <v/>
      </c>
      <c r="P14" s="109" t="str">
        <f t="shared" si="3"/>
        <v/>
      </c>
      <c r="Q14" s="109" t="str">
        <f>IF($J14=0,"",INDEX(焦粉报表!AG$1:AG$67,$J14,1))</f>
        <v/>
      </c>
    </row>
    <row r="15" spans="1:17">
      <c r="A15" s="33">
        <f>IF($A$2=1,SUMIF(焦粉报表!$AP$6:$AP$67,$B15,焦粉报表!$AO$6:$AO$67),IF($A$2=2,SUMIF(焦粉报表!$AQ$6:$AQ$67,$B15,焦粉报表!$AO$6:$AO$67),IF($A$2=3,SUMIF(焦粉报表!$AR$6:$AR$67,$B15,焦粉报表!$AO$6:$AO$67),SUMIF(焦粉报表!$AS$6:$AS$67,$B15,焦粉报表!$AO$6:$AO$67))))</f>
        <v>0</v>
      </c>
      <c r="B15" s="33">
        <f t="shared" si="4"/>
        <v>12</v>
      </c>
      <c r="C15" s="108" t="str">
        <f>IF($A15=0,"",INDEX(焦粉报表!B$1:B$67,$A15,1))</f>
        <v/>
      </c>
      <c r="D15" s="109" t="str">
        <f>IF($A15=0,"",INDEX(焦粉报表!F$1:F$67,$A15,1))</f>
        <v/>
      </c>
      <c r="E15" s="109" t="str">
        <f>IF($A15=0,"",INDEX(焦粉报表!G$1:G$67,$A15,1))</f>
        <v/>
      </c>
      <c r="F15" s="109" t="str">
        <f t="shared" si="0"/>
        <v/>
      </c>
      <c r="G15" s="109" t="str">
        <f t="shared" si="1"/>
        <v/>
      </c>
      <c r="H15" s="109" t="str">
        <f>IF($A15=0,"",INDEX(焦粉报表!M$1:M$67,$A15,1))</f>
        <v/>
      </c>
      <c r="I15" s="111"/>
      <c r="J15">
        <f>IF($A$2=1,SUMIF(焦粉报表!$AV$6:$AV$67,$K15,焦粉报表!$AO$6:$AO$67),IF($A$2=2,SUMIF(焦粉报表!$AW$6:$AW$67,$K15,焦粉报表!$AO$6:$AO$67),IF($A$2=3,SUMIF(焦粉报表!$AX$6:$AX$67,$K15,焦粉报表!$AO$6:$AO$67),SUMIF(焦粉报表!$AY$6:$AY$67,$K15,焦粉报表!$AO$6:$AO$67))))</f>
        <v>0</v>
      </c>
      <c r="K15">
        <f t="shared" si="5"/>
        <v>12</v>
      </c>
      <c r="L15" s="108" t="str">
        <f>IF($J15=0,"",INDEX(焦粉报表!V$1:V$67,$J15,1))</f>
        <v/>
      </c>
      <c r="M15" s="33" t="str">
        <f>IF($J15=0,"",INDEX(焦粉报表!Z$1:Z$67,$J15,1))</f>
        <v/>
      </c>
      <c r="N15" s="33" t="str">
        <f>IF($J15=0,"",INDEX(焦粉报表!AA$1:AA$67,$J15,1))</f>
        <v/>
      </c>
      <c r="O15" s="109" t="str">
        <f t="shared" si="2"/>
        <v/>
      </c>
      <c r="P15" s="109" t="str">
        <f t="shared" si="3"/>
        <v/>
      </c>
      <c r="Q15" s="109" t="str">
        <f>IF($J15=0,"",INDEX(焦粉报表!AG$1:AG$67,$J15,1))</f>
        <v/>
      </c>
    </row>
    <row r="16" spans="1:17">
      <c r="A16" s="33">
        <f>IF($A$2=1,SUMIF(焦粉报表!$AP$6:$AP$67,$B16,焦粉报表!$AO$6:$AO$67),IF($A$2=2,SUMIF(焦粉报表!$AQ$6:$AQ$67,$B16,焦粉报表!$AO$6:$AO$67),IF($A$2=3,SUMIF(焦粉报表!$AR$6:$AR$67,$B16,焦粉报表!$AO$6:$AO$67),SUMIF(焦粉报表!$AS$6:$AS$67,$B16,焦粉报表!$AO$6:$AO$67))))</f>
        <v>0</v>
      </c>
      <c r="B16" s="33">
        <f t="shared" si="4"/>
        <v>13</v>
      </c>
      <c r="C16" s="108" t="str">
        <f>IF($A16=0,"",INDEX(焦粉报表!B$1:B$67,$A16,1))</f>
        <v/>
      </c>
      <c r="D16" s="109" t="str">
        <f>IF($A16=0,"",INDEX(焦粉报表!F$1:F$67,$A16,1))</f>
        <v/>
      </c>
      <c r="E16" s="109" t="str">
        <f>IF($A16=0,"",INDEX(焦粉报表!G$1:G$67,$A16,1))</f>
        <v/>
      </c>
      <c r="F16" s="109" t="str">
        <f t="shared" si="0"/>
        <v/>
      </c>
      <c r="G16" s="109" t="str">
        <f t="shared" si="1"/>
        <v/>
      </c>
      <c r="H16" s="109" t="str">
        <f>IF($A16=0,"",INDEX(焦粉报表!M$1:M$67,$A16,1))</f>
        <v/>
      </c>
      <c r="I16" s="111"/>
      <c r="J16">
        <f>IF($A$2=1,SUMIF(焦粉报表!$AV$6:$AV$67,$K16,焦粉报表!$AO$6:$AO$67),IF($A$2=2,SUMIF(焦粉报表!$AW$6:$AW$67,$K16,焦粉报表!$AO$6:$AO$67),IF($A$2=3,SUMIF(焦粉报表!$AX$6:$AX$67,$K16,焦粉报表!$AO$6:$AO$67),SUMIF(焦粉报表!$AY$6:$AY$67,$K16,焦粉报表!$AO$6:$AO$67))))</f>
        <v>0</v>
      </c>
      <c r="K16">
        <f t="shared" si="5"/>
        <v>13</v>
      </c>
      <c r="L16" s="108" t="str">
        <f>IF($J16=0,"",INDEX(焦粉报表!V$1:V$67,$J16,1))</f>
        <v/>
      </c>
      <c r="M16" s="33" t="str">
        <f>IF($J16=0,"",INDEX(焦粉报表!Z$1:Z$67,$J16,1))</f>
        <v/>
      </c>
      <c r="N16" s="33" t="str">
        <f>IF($J16=0,"",INDEX(焦粉报表!AA$1:AA$67,$J16,1))</f>
        <v/>
      </c>
      <c r="O16" s="109" t="str">
        <f t="shared" si="2"/>
        <v/>
      </c>
      <c r="P16" s="109" t="str">
        <f t="shared" si="3"/>
        <v/>
      </c>
      <c r="Q16" s="109" t="str">
        <f>IF($J16=0,"",INDEX(焦粉报表!AG$1:AG$67,$J16,1))</f>
        <v/>
      </c>
    </row>
    <row r="17" spans="1:17">
      <c r="A17" s="33">
        <f>IF($A$2=1,SUMIF(焦粉报表!$AP$6:$AP$67,$B17,焦粉报表!$AO$6:$AO$67),IF($A$2=2,SUMIF(焦粉报表!$AQ$6:$AQ$67,$B17,焦粉报表!$AO$6:$AO$67),IF($A$2=3,SUMIF(焦粉报表!$AR$6:$AR$67,$B17,焦粉报表!$AO$6:$AO$67),SUMIF(焦粉报表!$AS$6:$AS$67,$B17,焦粉报表!$AO$6:$AO$67))))</f>
        <v>0</v>
      </c>
      <c r="B17" s="33">
        <f t="shared" si="4"/>
        <v>14</v>
      </c>
      <c r="C17" s="108" t="str">
        <f>IF($A17=0,"",INDEX(焦粉报表!B$1:B$67,$A17,1))</f>
        <v/>
      </c>
      <c r="D17" s="109" t="str">
        <f>IF($A17=0,"",INDEX(焦粉报表!F$1:F$67,$A17,1))</f>
        <v/>
      </c>
      <c r="E17" s="109" t="str">
        <f>IF($A17=0,"",INDEX(焦粉报表!G$1:G$67,$A17,1))</f>
        <v/>
      </c>
      <c r="F17" s="109" t="str">
        <f t="shared" si="0"/>
        <v/>
      </c>
      <c r="G17" s="109" t="str">
        <f t="shared" si="1"/>
        <v/>
      </c>
      <c r="H17" s="109" t="str">
        <f>IF($A17=0,"",INDEX(焦粉报表!M$1:M$67,$A17,1))</f>
        <v/>
      </c>
      <c r="I17" s="111"/>
      <c r="J17">
        <f>IF($A$2=1,SUMIF(焦粉报表!$AV$6:$AV$67,$K17,焦粉报表!$AO$6:$AO$67),IF($A$2=2,SUMIF(焦粉报表!$AW$6:$AW$67,$K17,焦粉报表!$AO$6:$AO$67),IF($A$2=3,SUMIF(焦粉报表!$AX$6:$AX$67,$K17,焦粉报表!$AO$6:$AO$67),SUMIF(焦粉报表!$AY$6:$AY$67,$K17,焦粉报表!$AO$6:$AO$67))))</f>
        <v>0</v>
      </c>
      <c r="K17">
        <f t="shared" si="5"/>
        <v>14</v>
      </c>
      <c r="L17" s="108" t="str">
        <f>IF($J17=0,"",INDEX(焦粉报表!V$1:V$67,$J17,1))</f>
        <v/>
      </c>
      <c r="M17" s="33" t="str">
        <f>IF($J17=0,"",INDEX(焦粉报表!Z$1:Z$67,$J17,1))</f>
        <v/>
      </c>
      <c r="N17" s="33" t="str">
        <f>IF($J17=0,"",INDEX(焦粉报表!AA$1:AA$67,$J17,1))</f>
        <v/>
      </c>
      <c r="O17" s="109" t="str">
        <f t="shared" si="2"/>
        <v/>
      </c>
      <c r="P17" s="109" t="str">
        <f t="shared" si="3"/>
        <v/>
      </c>
      <c r="Q17" s="109" t="str">
        <f>IF($J17=0,"",INDEX(焦粉报表!AG$1:AG$67,$J17,1))</f>
        <v/>
      </c>
    </row>
    <row r="18" spans="1:17">
      <c r="A18" s="33">
        <f>IF($A$2=1,SUMIF(焦粉报表!$AP$6:$AP$67,$B18,焦粉报表!$AO$6:$AO$67),IF($A$2=2,SUMIF(焦粉报表!$AQ$6:$AQ$67,$B18,焦粉报表!$AO$6:$AO$67),IF($A$2=3,SUMIF(焦粉报表!$AR$6:$AR$67,$B18,焦粉报表!$AO$6:$AO$67),SUMIF(焦粉报表!$AS$6:$AS$67,$B18,焦粉报表!$AO$6:$AO$67))))</f>
        <v>0</v>
      </c>
      <c r="B18" s="33">
        <f t="shared" si="4"/>
        <v>15</v>
      </c>
      <c r="C18" s="108" t="str">
        <f>IF($A18=0,"",INDEX(焦粉报表!B$1:B$67,$A18,1))</f>
        <v/>
      </c>
      <c r="D18" s="109" t="str">
        <f>IF($A18=0,"",INDEX(焦粉报表!F$1:F$67,$A18,1))</f>
        <v/>
      </c>
      <c r="E18" s="109" t="str">
        <f>IF($A18=0,"",INDEX(焦粉报表!G$1:G$67,$A18,1))</f>
        <v/>
      </c>
      <c r="F18" s="109" t="str">
        <f t="shared" si="0"/>
        <v/>
      </c>
      <c r="G18" s="109" t="str">
        <f t="shared" si="1"/>
        <v/>
      </c>
      <c r="H18" s="109" t="str">
        <f>IF($A18=0,"",INDEX(焦粉报表!M$1:M$67,$A18,1))</f>
        <v/>
      </c>
      <c r="I18" s="111"/>
      <c r="J18">
        <f>IF($A$2=1,SUMIF(焦粉报表!$AV$6:$AV$67,$K18,焦粉报表!$AO$6:$AO$67),IF($A$2=2,SUMIF(焦粉报表!$AW$6:$AW$67,$K18,焦粉报表!$AO$6:$AO$67),IF($A$2=3,SUMIF(焦粉报表!$AX$6:$AX$67,$K18,焦粉报表!$AO$6:$AO$67),SUMIF(焦粉报表!$AY$6:$AY$67,$K18,焦粉报表!$AO$6:$AO$67))))</f>
        <v>0</v>
      </c>
      <c r="K18">
        <f t="shared" si="5"/>
        <v>15</v>
      </c>
      <c r="L18" s="108" t="str">
        <f>IF($J18=0,"",INDEX(焦粉报表!V$1:V$67,$J18,1))</f>
        <v/>
      </c>
      <c r="M18" s="33" t="str">
        <f>IF($J18=0,"",INDEX(焦粉报表!Z$1:Z$67,$J18,1))</f>
        <v/>
      </c>
      <c r="N18" s="33" t="str">
        <f>IF($J18=0,"",INDEX(焦粉报表!AA$1:AA$67,$J18,1))</f>
        <v/>
      </c>
      <c r="O18" s="109" t="str">
        <f t="shared" si="2"/>
        <v/>
      </c>
      <c r="P18" s="109" t="str">
        <f t="shared" si="3"/>
        <v/>
      </c>
      <c r="Q18" s="109" t="str">
        <f>IF($J18=0,"",INDEX(焦粉报表!AG$1:AG$67,$J18,1))</f>
        <v/>
      </c>
    </row>
    <row r="19" spans="1:17">
      <c r="A19" s="33">
        <f>IF($A$2=1,SUMIF(焦粉报表!$AP$6:$AP$67,$B19,焦粉报表!$AO$6:$AO$67),IF($A$2=2,SUMIF(焦粉报表!$AQ$6:$AQ$67,$B19,焦粉报表!$AO$6:$AO$67),IF($A$2=3,SUMIF(焦粉报表!$AR$6:$AR$67,$B19,焦粉报表!$AO$6:$AO$67),SUMIF(焦粉报表!$AS$6:$AS$67,$B19,焦粉报表!$AO$6:$AO$67))))</f>
        <v>0</v>
      </c>
      <c r="B19" s="33">
        <f t="shared" si="4"/>
        <v>16</v>
      </c>
      <c r="C19" s="108" t="str">
        <f>IF($A19=0,"",INDEX(焦粉报表!B$1:B$67,$A19,1))</f>
        <v/>
      </c>
      <c r="D19" s="109" t="str">
        <f>IF($A19=0,"",INDEX(焦粉报表!F$1:F$67,$A19,1))</f>
        <v/>
      </c>
      <c r="E19" s="109" t="str">
        <f>IF($A19=0,"",INDEX(焦粉报表!G$1:G$67,$A19,1))</f>
        <v/>
      </c>
      <c r="F19" s="109" t="str">
        <f t="shared" si="0"/>
        <v/>
      </c>
      <c r="G19" s="109" t="str">
        <f t="shared" si="1"/>
        <v/>
      </c>
      <c r="H19" s="109" t="str">
        <f>IF($A19=0,"",INDEX(焦粉报表!M$1:M$67,$A19,1))</f>
        <v/>
      </c>
      <c r="I19" s="111"/>
      <c r="J19">
        <f>IF($A$2=1,SUMIF(焦粉报表!$AV$6:$AV$67,$K19,焦粉报表!$AO$6:$AO$67),IF($A$2=2,SUMIF(焦粉报表!$AW$6:$AW$67,$K19,焦粉报表!$AO$6:$AO$67),IF($A$2=3,SUMIF(焦粉报表!$AX$6:$AX$67,$K19,焦粉报表!$AO$6:$AO$67),SUMIF(焦粉报表!$AY$6:$AY$67,$K19,焦粉报表!$AO$6:$AO$67))))</f>
        <v>0</v>
      </c>
      <c r="K19">
        <f t="shared" si="5"/>
        <v>16</v>
      </c>
      <c r="L19" s="108" t="str">
        <f>IF($J19=0,"",INDEX(焦粉报表!V$1:V$67,$J19,1))</f>
        <v/>
      </c>
      <c r="M19" s="33" t="str">
        <f>IF($J19=0,"",INDEX(焦粉报表!Z$1:Z$67,$J19,1))</f>
        <v/>
      </c>
      <c r="N19" s="33" t="str">
        <f>IF($J19=0,"",INDEX(焦粉报表!AA$1:AA$67,$J19,1))</f>
        <v/>
      </c>
      <c r="O19" s="109" t="str">
        <f t="shared" si="2"/>
        <v/>
      </c>
      <c r="P19" s="109" t="str">
        <f t="shared" si="3"/>
        <v/>
      </c>
      <c r="Q19" s="109" t="str">
        <f>IF($J19=0,"",INDEX(焦粉报表!AG$1:AG$67,$J19,1))</f>
        <v/>
      </c>
    </row>
    <row r="20" spans="1:17">
      <c r="A20" s="33">
        <f>IF($A$2=1,SUMIF(焦粉报表!$AP$6:$AP$67,$B20,焦粉报表!$AO$6:$AO$67),IF($A$2=2,SUMIF(焦粉报表!$AQ$6:$AQ$67,$B20,焦粉报表!$AO$6:$AO$67),IF($A$2=3,SUMIF(焦粉报表!$AR$6:$AR$67,$B20,焦粉报表!$AO$6:$AO$67),SUMIF(焦粉报表!$AS$6:$AS$67,$B20,焦粉报表!$AO$6:$AO$67))))</f>
        <v>0</v>
      </c>
      <c r="B20" s="33">
        <f t="shared" si="4"/>
        <v>17</v>
      </c>
      <c r="C20" s="108" t="str">
        <f>IF($A20=0,"",INDEX(焦粉报表!B$1:B$67,$A20,1))</f>
        <v/>
      </c>
      <c r="D20" s="109" t="str">
        <f>IF($A20=0,"",INDEX(焦粉报表!F$1:F$67,$A20,1))</f>
        <v/>
      </c>
      <c r="E20" s="109" t="str">
        <f>IF($A20=0,"",INDEX(焦粉报表!G$1:G$67,$A20,1))</f>
        <v/>
      </c>
      <c r="F20" s="109" t="str">
        <f t="shared" si="0"/>
        <v/>
      </c>
      <c r="G20" s="109" t="str">
        <f t="shared" si="1"/>
        <v/>
      </c>
      <c r="H20" s="109" t="str">
        <f>IF($A20=0,"",INDEX(焦粉报表!M$1:M$67,$A20,1))</f>
        <v/>
      </c>
      <c r="I20" s="111"/>
      <c r="J20">
        <f>IF($A$2=1,SUMIF(焦粉报表!$AV$6:$AV$67,$K20,焦粉报表!$AO$6:$AO$67),IF($A$2=2,SUMIF(焦粉报表!$AW$6:$AW$67,$K20,焦粉报表!$AO$6:$AO$67),IF($A$2=3,SUMIF(焦粉报表!$AX$6:$AX$67,$K20,焦粉报表!$AO$6:$AO$67),SUMIF(焦粉报表!$AY$6:$AY$67,$K20,焦粉报表!$AO$6:$AO$67))))</f>
        <v>0</v>
      </c>
      <c r="K20">
        <f t="shared" si="5"/>
        <v>17</v>
      </c>
      <c r="L20" s="108" t="str">
        <f>IF($J20=0,"",INDEX(焦粉报表!V$1:V$67,$J20,1))</f>
        <v/>
      </c>
      <c r="M20" s="33" t="str">
        <f>IF($J20=0,"",INDEX(焦粉报表!Z$1:Z$67,$J20,1))</f>
        <v/>
      </c>
      <c r="N20" s="33" t="str">
        <f>IF($J20=0,"",INDEX(焦粉报表!AA$1:AA$67,$J20,1))</f>
        <v/>
      </c>
      <c r="O20" s="109" t="str">
        <f t="shared" si="2"/>
        <v/>
      </c>
      <c r="P20" s="109" t="str">
        <f t="shared" si="3"/>
        <v/>
      </c>
      <c r="Q20" s="109" t="str">
        <f>IF($J20=0,"",INDEX(焦粉报表!AG$1:AG$67,$J20,1))</f>
        <v/>
      </c>
    </row>
    <row r="21" spans="1:17">
      <c r="A21" s="33">
        <f>IF($A$2=1,SUMIF(焦粉报表!$AP$6:$AP$67,$B21,焦粉报表!$AO$6:$AO$67),IF($A$2=2,SUMIF(焦粉报表!$AQ$6:$AQ$67,$B21,焦粉报表!$AO$6:$AO$67),IF($A$2=3,SUMIF(焦粉报表!$AR$6:$AR$67,$B21,焦粉报表!$AO$6:$AO$67),SUMIF(焦粉报表!$AS$6:$AS$67,$B21,焦粉报表!$AO$6:$AO$67))))</f>
        <v>0</v>
      </c>
      <c r="B21" s="33">
        <f t="shared" si="4"/>
        <v>18</v>
      </c>
      <c r="C21" s="108" t="str">
        <f>IF($A21=0,"",INDEX(焦粉报表!B$1:B$67,$A21,1))</f>
        <v/>
      </c>
      <c r="D21" s="109" t="str">
        <f>IF($A21=0,"",INDEX(焦粉报表!F$1:F$67,$A21,1))</f>
        <v/>
      </c>
      <c r="E21" s="109" t="str">
        <f>IF($A21=0,"",INDEX(焦粉报表!G$1:G$67,$A21,1))</f>
        <v/>
      </c>
      <c r="F21" s="109" t="str">
        <f t="shared" si="0"/>
        <v/>
      </c>
      <c r="G21" s="109" t="str">
        <f t="shared" si="1"/>
        <v/>
      </c>
      <c r="H21" s="109" t="str">
        <f>IF($A21=0,"",INDEX(焦粉报表!M$1:M$67,$A21,1))</f>
        <v/>
      </c>
      <c r="I21" s="111"/>
      <c r="J21">
        <f>IF($A$2=1,SUMIF(焦粉报表!$AV$6:$AV$67,$K21,焦粉报表!$AO$6:$AO$67),IF($A$2=2,SUMIF(焦粉报表!$AW$6:$AW$67,$K21,焦粉报表!$AO$6:$AO$67),IF($A$2=3,SUMIF(焦粉报表!$AX$6:$AX$67,$K21,焦粉报表!$AO$6:$AO$67),SUMIF(焦粉报表!$AY$6:$AY$67,$K21,焦粉报表!$AO$6:$AO$67))))</f>
        <v>0</v>
      </c>
      <c r="K21">
        <f t="shared" si="5"/>
        <v>18</v>
      </c>
      <c r="L21" s="108" t="str">
        <f>IF($J21=0,"",INDEX(焦粉报表!V$1:V$67,$J21,1))</f>
        <v/>
      </c>
      <c r="M21" s="33" t="str">
        <f>IF($J21=0,"",INDEX(焦粉报表!Z$1:Z$67,$J21,1))</f>
        <v/>
      </c>
      <c r="N21" s="33" t="str">
        <f>IF($J21=0,"",INDEX(焦粉报表!AA$1:AA$67,$J21,1))</f>
        <v/>
      </c>
      <c r="O21" s="109" t="str">
        <f t="shared" si="2"/>
        <v/>
      </c>
      <c r="P21" s="109" t="str">
        <f t="shared" si="3"/>
        <v/>
      </c>
      <c r="Q21" s="109" t="str">
        <f>IF($J21=0,"",INDEX(焦粉报表!AG$1:AG$67,$J21,1))</f>
        <v/>
      </c>
    </row>
    <row r="22" spans="1:17">
      <c r="A22" s="33">
        <f>IF($A$2=1,SUMIF(焦粉报表!$AP$6:$AP$67,$B22,焦粉报表!$AO$6:$AO$67),IF($A$2=2,SUMIF(焦粉报表!$AQ$6:$AQ$67,$B22,焦粉报表!$AO$6:$AO$67),IF($A$2=3,SUMIF(焦粉报表!$AR$6:$AR$67,$B22,焦粉报表!$AO$6:$AO$67),SUMIF(焦粉报表!$AS$6:$AS$67,$B22,焦粉报表!$AO$6:$AO$67))))</f>
        <v>0</v>
      </c>
      <c r="B22" s="33">
        <f t="shared" si="4"/>
        <v>19</v>
      </c>
      <c r="C22" s="108" t="str">
        <f>IF($A22=0,"",INDEX(焦粉报表!B$1:B$67,$A22,1))</f>
        <v/>
      </c>
      <c r="D22" s="109" t="str">
        <f>IF($A22=0,"",INDEX(焦粉报表!F$1:F$67,$A22,1))</f>
        <v/>
      </c>
      <c r="E22" s="109" t="str">
        <f>IF($A22=0,"",INDEX(焦粉报表!G$1:G$67,$A22,1))</f>
        <v/>
      </c>
      <c r="F22" s="109" t="str">
        <f t="shared" si="0"/>
        <v/>
      </c>
      <c r="G22" s="109" t="str">
        <f t="shared" si="1"/>
        <v/>
      </c>
      <c r="H22" s="109" t="str">
        <f>IF($A22=0,"",INDEX(焦粉报表!M$1:M$67,$A22,1))</f>
        <v/>
      </c>
      <c r="I22" s="111"/>
      <c r="J22">
        <f>IF($A$2=1,SUMIF(焦粉报表!$AV$6:$AV$67,$K22,焦粉报表!$AO$6:$AO$67),IF($A$2=2,SUMIF(焦粉报表!$AW$6:$AW$67,$K22,焦粉报表!$AO$6:$AO$67),IF($A$2=3,SUMIF(焦粉报表!$AX$6:$AX$67,$K22,焦粉报表!$AO$6:$AO$67),SUMIF(焦粉报表!$AY$6:$AY$67,$K22,焦粉报表!$AO$6:$AO$67))))</f>
        <v>0</v>
      </c>
      <c r="K22">
        <f t="shared" si="5"/>
        <v>19</v>
      </c>
      <c r="L22" s="108" t="str">
        <f>IF($J22=0,"",INDEX(焦粉报表!V$1:V$67,$J22,1))</f>
        <v/>
      </c>
      <c r="M22" s="33" t="str">
        <f>IF($J22=0,"",INDEX(焦粉报表!Z$1:Z$67,$J22,1))</f>
        <v/>
      </c>
      <c r="N22" s="33" t="str">
        <f>IF($J22=0,"",INDEX(焦粉报表!AA$1:AA$67,$J22,1))</f>
        <v/>
      </c>
      <c r="O22" s="109" t="str">
        <f t="shared" si="2"/>
        <v/>
      </c>
      <c r="P22" s="109" t="str">
        <f t="shared" si="3"/>
        <v/>
      </c>
      <c r="Q22" s="109" t="str">
        <f>IF($J22=0,"",INDEX(焦粉报表!AG$1:AG$67,$J22,1))</f>
        <v/>
      </c>
    </row>
    <row r="23" spans="1:17">
      <c r="A23" s="33">
        <f>IF($A$2=1,SUMIF(焦粉报表!$AP$6:$AP$67,$B23,焦粉报表!$AO$6:$AO$67),IF($A$2=2,SUMIF(焦粉报表!$AQ$6:$AQ$67,$B23,焦粉报表!$AO$6:$AO$67),IF($A$2=3,SUMIF(焦粉报表!$AR$6:$AR$67,$B23,焦粉报表!$AO$6:$AO$67),SUMIF(焦粉报表!$AS$6:$AS$67,$B23,焦粉报表!$AO$6:$AO$67))))</f>
        <v>0</v>
      </c>
      <c r="B23" s="33">
        <f t="shared" si="4"/>
        <v>20</v>
      </c>
      <c r="C23" s="108" t="str">
        <f>IF($A23=0,"",INDEX(焦粉报表!B$1:B$67,$A23,1))</f>
        <v/>
      </c>
      <c r="D23" s="109" t="str">
        <f>IF($A23=0,"",INDEX(焦粉报表!F$1:F$67,$A23,1))</f>
        <v/>
      </c>
      <c r="E23" s="109" t="str">
        <f>IF($A23=0,"",INDEX(焦粉报表!G$1:G$67,$A23,1))</f>
        <v/>
      </c>
      <c r="F23" s="109" t="str">
        <f t="shared" si="0"/>
        <v/>
      </c>
      <c r="G23" s="109" t="str">
        <f t="shared" si="1"/>
        <v/>
      </c>
      <c r="H23" s="109" t="str">
        <f>IF($A23=0,"",INDEX(焦粉报表!M$1:M$67,$A23,1))</f>
        <v/>
      </c>
      <c r="I23" s="111"/>
      <c r="J23">
        <f>IF($A$2=1,SUMIF(焦粉报表!$AV$6:$AV$67,$K23,焦粉报表!$AO$6:$AO$67),IF($A$2=2,SUMIF(焦粉报表!$AW$6:$AW$67,$K23,焦粉报表!$AO$6:$AO$67),IF($A$2=3,SUMIF(焦粉报表!$AX$6:$AX$67,$K23,焦粉报表!$AO$6:$AO$67),SUMIF(焦粉报表!$AY$6:$AY$67,$K23,焦粉报表!$AO$6:$AO$67))))</f>
        <v>0</v>
      </c>
      <c r="K23">
        <f t="shared" si="5"/>
        <v>20</v>
      </c>
      <c r="L23" s="108" t="str">
        <f>IF($J23=0,"",INDEX(焦粉报表!V$1:V$67,$J23,1))</f>
        <v/>
      </c>
      <c r="M23" s="33" t="str">
        <f>IF($J23=0,"",INDEX(焦粉报表!Z$1:Z$67,$J23,1))</f>
        <v/>
      </c>
      <c r="N23" s="33" t="str">
        <f>IF($J23=0,"",INDEX(焦粉报表!AA$1:AA$67,$J23,1))</f>
        <v/>
      </c>
      <c r="O23" s="109" t="str">
        <f t="shared" si="2"/>
        <v/>
      </c>
      <c r="P23" s="109" t="str">
        <f t="shared" si="3"/>
        <v/>
      </c>
      <c r="Q23" s="109" t="str">
        <f>IF($J23=0,"",INDEX(焦粉报表!AG$1:AG$67,$J23,1))</f>
        <v/>
      </c>
    </row>
    <row r="24" spans="3:17">
      <c r="C24" s="32" t="s">
        <v>61</v>
      </c>
      <c r="D24" s="110" t="e">
        <f>AVERAGEIF(D4:D23,"&gt;0")</f>
        <v>#DIV/0!</v>
      </c>
      <c r="E24" s="110" t="e">
        <f>AVERAGEIF(E4:E23,"&gt;0")</f>
        <v>#DIV/0!</v>
      </c>
      <c r="F24" s="110" t="e">
        <f>AVERAGEIF(F4:F23,"&gt;0")</f>
        <v>#DIV/0!</v>
      </c>
      <c r="G24" s="110" t="e">
        <f>AVERAGEIF(G4:G23,"&gt;0")</f>
        <v>#DIV/0!</v>
      </c>
      <c r="H24" s="110" t="e">
        <f>AVERAGEIF(H4:H23,"&gt;0")</f>
        <v>#DIV/0!</v>
      </c>
      <c r="L24" s="32" t="str">
        <f>C24</f>
        <v>合计</v>
      </c>
      <c r="M24" s="110" t="e">
        <f>AVERAGEIF(M4:M23,"&gt;0")</f>
        <v>#DIV/0!</v>
      </c>
      <c r="N24" s="110" t="e">
        <f>AVERAGEIF(N4:N23,"&gt;0")</f>
        <v>#DIV/0!</v>
      </c>
      <c r="O24" s="110" t="e">
        <f>AVERAGEIF(O4:O23,"&gt;0")</f>
        <v>#DIV/0!</v>
      </c>
      <c r="P24" s="110" t="e">
        <f>AVERAGEIF(P4:P23,"&gt;0")</f>
        <v>#DIV/0!</v>
      </c>
      <c r="Q24" s="110" t="e">
        <f>AVERAGEIF(Q4:Q23,"&gt;0")</f>
        <v>#DIV/0!</v>
      </c>
    </row>
  </sheetData>
  <mergeCells count="2">
    <mergeCell ref="D2:H2"/>
    <mergeCell ref="M2:Q2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1"/>
  <sheetViews>
    <sheetView workbookViewId="0">
      <selection activeCell="K12" sqref="K12"/>
    </sheetView>
  </sheetViews>
  <sheetFormatPr defaultColWidth="9" defaultRowHeight="15"/>
  <cols>
    <col min="1" max="1" width="10.5037037037037" style="50" collapsed="1"/>
    <col min="2" max="2" width="5.5037037037037" style="50" collapsed="1"/>
    <col min="3" max="3" width="8.25185185185185" style="50" customWidth="1" collapsed="1"/>
    <col min="4" max="4" width="5.37777777777778" style="50" customWidth="1" collapsed="1"/>
    <col min="5" max="5" width="5.5037037037037" style="50" collapsed="1"/>
    <col min="6" max="6" width="8.5037037037037" style="50" collapsed="1"/>
    <col min="14" max="14" width="9.74814814814815" customWidth="1" collapsed="1"/>
    <col min="15" max="15" width="7.87407407407407" customWidth="1" collapsed="1"/>
    <col min="16" max="16" width="9" customWidth="1" collapsed="1"/>
    <col min="17" max="17" width="6.62222222222222" style="50" customWidth="1" collapsed="1"/>
    <col min="18" max="18" width="9" style="50" collapsed="1"/>
    <col min="28" max="28" width="13.5037037037037" customWidth="1" collapsed="1"/>
    <col min="29" max="29" width="9.74814814814815" customWidth="1" collapsed="1"/>
    <col min="31" max="31" width="8.74814814814815" customWidth="1" collapsed="1"/>
  </cols>
  <sheetData>
    <row r="1" spans="6:31">
      <c r="F1" s="93" t="s">
        <v>8</v>
      </c>
      <c r="Q1" s="100">
        <v>0.72</v>
      </c>
      <c r="T1" s="93" t="s">
        <v>9</v>
      </c>
      <c r="AE1" s="100">
        <v>0.72</v>
      </c>
    </row>
    <row r="2" spans="1:32">
      <c r="A2" s="94" t="s">
        <v>3</v>
      </c>
      <c r="B2" s="95" t="s">
        <v>4</v>
      </c>
      <c r="C2" s="95" t="s">
        <v>79</v>
      </c>
      <c r="D2" s="95" t="s">
        <v>6</v>
      </c>
      <c r="E2" s="95" t="s">
        <v>5</v>
      </c>
      <c r="F2" s="96" t="s">
        <v>7</v>
      </c>
      <c r="G2" s="69" t="s">
        <v>14</v>
      </c>
      <c r="H2" s="69" t="s">
        <v>15</v>
      </c>
      <c r="I2" s="69" t="s">
        <v>16</v>
      </c>
      <c r="J2" s="69" t="s">
        <v>17</v>
      </c>
      <c r="K2" s="69" t="s">
        <v>18</v>
      </c>
      <c r="L2" s="69" t="s">
        <v>19</v>
      </c>
      <c r="M2" s="69" t="s">
        <v>20</v>
      </c>
      <c r="N2" s="80" t="s">
        <v>21</v>
      </c>
      <c r="O2" s="81" t="s">
        <v>22</v>
      </c>
      <c r="P2" s="69" t="s">
        <v>83</v>
      </c>
      <c r="Q2" s="69" t="s">
        <v>84</v>
      </c>
      <c r="R2" s="69" t="s">
        <v>85</v>
      </c>
      <c r="S2" s="101"/>
      <c r="T2" s="96" t="s">
        <v>7</v>
      </c>
      <c r="U2" s="69" t="s">
        <v>14</v>
      </c>
      <c r="V2" s="69" t="s">
        <v>15</v>
      </c>
      <c r="W2" s="69" t="s">
        <v>16</v>
      </c>
      <c r="X2" s="69" t="s">
        <v>17</v>
      </c>
      <c r="Y2" s="69" t="s">
        <v>18</v>
      </c>
      <c r="Z2" s="69" t="s">
        <v>19</v>
      </c>
      <c r="AA2" s="69" t="s">
        <v>20</v>
      </c>
      <c r="AB2" s="80" t="s">
        <v>21</v>
      </c>
      <c r="AC2" s="81" t="s">
        <v>22</v>
      </c>
      <c r="AD2" s="69" t="s">
        <v>83</v>
      </c>
      <c r="AE2" s="69" t="s">
        <v>84</v>
      </c>
      <c r="AF2" s="69" t="s">
        <v>85</v>
      </c>
    </row>
    <row r="3" spans="1:32">
      <c r="A3" s="97">
        <f>质量日常跟踪表!B4</f>
        <v>43344</v>
      </c>
      <c r="B3" s="8" t="s">
        <v>86</v>
      </c>
      <c r="C3" s="8">
        <v>1</v>
      </c>
      <c r="D3" s="8">
        <f>SUMPRODUCT((考核汇总!$A$4:$A$1185=A3)*(考核汇总!$B$4:$B$1185=B3),考核汇总!$C$4:$C$1185)</f>
        <v>2</v>
      </c>
      <c r="E3" s="8" t="str">
        <f t="shared" ref="E3:E66" si="0">IF(D3=1,"甲",IF(D3=2,"乙",IF(D3=3,"丙",IF(D3=4,"丁",""))))</f>
        <v>乙</v>
      </c>
      <c r="F3" s="98">
        <f>SUMPRODUCT((焦粉报表!$B$6:$B$67=$A3)*(焦粉报表!$C$6:$C$67=$B3),焦粉报表!E$6:E$67)</f>
        <v>0</v>
      </c>
      <c r="G3" s="8">
        <f>SUMPRODUCT((焦粉报表!$B$6:$B$67=$A3)*(焦粉报表!$C$6:$C$67=$B3),焦粉报表!F$6:F$67)</f>
        <v>0</v>
      </c>
      <c r="H3" s="8">
        <f>SUMPRODUCT((焦粉报表!$B$6:$B$67=$A3)*(焦粉报表!$C$6:$C$67=$B3),焦粉报表!G$6:G$67)</f>
        <v>0</v>
      </c>
      <c r="I3" s="8">
        <f>SUMPRODUCT((焦粉报表!$B$6:$B$67=$A3)*(焦粉报表!$C$6:$C$67=$B3),焦粉报表!H$6:H$67)</f>
        <v>0</v>
      </c>
      <c r="J3" s="8">
        <f>SUMPRODUCT((焦粉报表!$B$6:$B$67=$A3)*(焦粉报表!$C$6:$C$67=$B3),焦粉报表!I$6:I$67)</f>
        <v>0</v>
      </c>
      <c r="K3" s="8">
        <f>SUMPRODUCT((焦粉报表!$B$6:$B$67=$A3)*(焦粉报表!$C$6:$C$67=$B3),焦粉报表!J$6:J$67)</f>
        <v>0</v>
      </c>
      <c r="L3" s="8">
        <f>SUMPRODUCT((焦粉报表!$B$6:$B$67=$A3)*(焦粉报表!$C$6:$C$67=$B3),焦粉报表!K$6:K$67)</f>
        <v>0</v>
      </c>
      <c r="M3" s="8">
        <f>SUMPRODUCT((焦粉报表!$B$6:$B$67=$A3)*(焦粉报表!$C$6:$C$67=$B3),焦粉报表!L$6:L$67)</f>
        <v>0</v>
      </c>
      <c r="N3" s="18">
        <f>SUMPRODUCT((焦粉报表!$B$6:$B$67=$A3)*(焦粉报表!$C$6:$C$67=$B3),焦粉报表!M$6:M$67)</f>
        <v>0</v>
      </c>
      <c r="O3" s="8">
        <f>SUMPRODUCT((焦粉报表!$B$6:$B$67=$A3)*(焦粉报表!$C$6:$C$67=$B3),焦粉报表!N$6:N$67)</f>
        <v>0</v>
      </c>
      <c r="P3" s="99">
        <f>SUMPRODUCT((焦粉报表!$B$6:$B$67=$A3)*(焦粉报表!$C$6:$C$67=$B3),焦粉报表!O$6:O$67)</f>
        <v>0</v>
      </c>
      <c r="Q3" s="84">
        <f>IF(P3=0,0,IF(AND(P3&gt;0,P3&gt;$Q$1),30,考核汇总!$S$1))</f>
        <v>0</v>
      </c>
      <c r="R3" s="84">
        <f t="shared" ref="R3:R66" si="1">IF(C3=2,Q3,IF(C3=1,Q3*0.7,IF(C3=3,Q4*0.3,0)))</f>
        <v>0</v>
      </c>
      <c r="T3" s="98">
        <f>SUMPRODUCT((焦粉报表!$V$6:$V$67=$A3)*(焦粉报表!$W$6:$W$67=$B3),焦粉报表!Y$6:Y$67)</f>
        <v>0</v>
      </c>
      <c r="U3" s="95">
        <f>SUMPRODUCT((焦粉报表!$V$6:$V$67=$A3)*(焦粉报表!$W$6:$W$67=$B3),焦粉报表!Z$6:Z$67)</f>
        <v>0</v>
      </c>
      <c r="V3" s="95">
        <f>SUMPRODUCT((焦粉报表!$V$6:$V$67=$A3)*(焦粉报表!$W$6:$W$67=$B3),焦粉报表!AA$6:AA$67)</f>
        <v>0</v>
      </c>
      <c r="W3" s="95">
        <f>SUMPRODUCT((焦粉报表!$V$6:$V$67=$A3)*(焦粉报表!$W$6:$W$67=$B3),焦粉报表!AB$6:AB$67)</f>
        <v>0</v>
      </c>
      <c r="X3" s="95">
        <f>SUMPRODUCT((焦粉报表!$V$6:$V$67=$A3)*(焦粉报表!$W$6:$W$67=$B3),焦粉报表!AC$6:AC$67)</f>
        <v>0</v>
      </c>
      <c r="Y3" s="95">
        <f>SUMPRODUCT((焦粉报表!$V$6:$V$67=$A3)*(焦粉报表!$W$6:$W$67=$B3),焦粉报表!AD$6:AD$67)</f>
        <v>0</v>
      </c>
      <c r="Z3" s="95">
        <f>SUMPRODUCT((焦粉报表!$V$6:$V$67=$A3)*(焦粉报表!$W$6:$W$67=$B3),焦粉报表!AE$6:AE$67)</f>
        <v>0</v>
      </c>
      <c r="AA3" s="95">
        <f>SUMPRODUCT((焦粉报表!$V$6:$V$67=$A3)*(焦粉报表!$W$6:$W$67=$B3),焦粉报表!AF$6:AF$67)</f>
        <v>0</v>
      </c>
      <c r="AB3" s="102">
        <f>SUMPRODUCT((焦粉报表!$V$6:$V$67=$A3)*(焦粉报表!$W$6:$W$67=$B3),焦粉报表!AG$6:AG$67)</f>
        <v>0</v>
      </c>
      <c r="AC3" s="95">
        <f>SUMPRODUCT((焦粉报表!$V$6:$V$67=$A3)*(焦粉报表!$W$6:$W$67=$B3),焦粉报表!AH$6:AH$67)</f>
        <v>0</v>
      </c>
      <c r="AD3" s="99">
        <f>SUMPRODUCT((焦粉报表!$V$6:$V$67=$A3)*(焦粉报表!$W$6:$W$67=$B3),焦粉报表!AI$6:AI$67)</f>
        <v>0</v>
      </c>
      <c r="AE3" s="84">
        <f>IF(AD3=0,0,IF(AND(AD3&gt;0,AD3&gt;$AE$1),30,考核汇总!$S$1))</f>
        <v>0</v>
      </c>
      <c r="AF3" s="84">
        <f t="shared" ref="AF3:AF66" si="2">IF(C3=2,AE3,IF(C3=1,AE3*0.7,IF(C3=3,AE4*0.3,0)))</f>
        <v>0</v>
      </c>
    </row>
    <row r="4" spans="1:32">
      <c r="A4" s="97">
        <f>A3</f>
        <v>43344</v>
      </c>
      <c r="B4" s="8" t="s">
        <v>87</v>
      </c>
      <c r="C4" s="8">
        <v>2</v>
      </c>
      <c r="D4" s="8">
        <f>SUMPRODUCT((考核汇总!$A$4:$A$1185=A4)*(考核汇总!$B$4:$B$1185=B4),考核汇总!$C$4:$C$1185)</f>
        <v>3</v>
      </c>
      <c r="E4" s="8" t="str">
        <f t="shared" si="0"/>
        <v>丙</v>
      </c>
      <c r="F4" s="98">
        <f>SUMPRODUCT((焦粉报表!$B$6:$B$67=$A4)*(焦粉报表!$C$6:$C$67=$B4),焦粉报表!E$6:E$67)</f>
        <v>0</v>
      </c>
      <c r="G4" s="8">
        <f>SUMPRODUCT((焦粉报表!$B$6:$B$67=$A4)*(焦粉报表!$C$6:$C$67=$B4),焦粉报表!F$6:F$67)</f>
        <v>0</v>
      </c>
      <c r="H4" s="8">
        <f>SUMPRODUCT((焦粉报表!$B$6:$B$67=$A4)*(焦粉报表!$C$6:$C$67=$B4),焦粉报表!G$6:G$67)</f>
        <v>0</v>
      </c>
      <c r="I4" s="8">
        <f>SUMPRODUCT((焦粉报表!$B$6:$B$67=$A4)*(焦粉报表!$C$6:$C$67=$B4),焦粉报表!H$6:H$67)</f>
        <v>0</v>
      </c>
      <c r="J4" s="8">
        <f>SUMPRODUCT((焦粉报表!$B$6:$B$67=$A4)*(焦粉报表!$C$6:$C$67=$B4),焦粉报表!I$6:I$67)</f>
        <v>0</v>
      </c>
      <c r="K4" s="8">
        <f>SUMPRODUCT((焦粉报表!$B$6:$B$67=$A4)*(焦粉报表!$C$6:$C$67=$B4),焦粉报表!J$6:J$67)</f>
        <v>0</v>
      </c>
      <c r="L4" s="8">
        <f>SUMPRODUCT((焦粉报表!$B$6:$B$67=$A4)*(焦粉报表!$C$6:$C$67=$B4),焦粉报表!K$6:K$67)</f>
        <v>0</v>
      </c>
      <c r="M4" s="8">
        <f>SUMPRODUCT((焦粉报表!$B$6:$B$67=$A4)*(焦粉报表!$C$6:$C$67=$B4),焦粉报表!L$6:L$67)</f>
        <v>0</v>
      </c>
      <c r="N4" s="18">
        <f>SUMPRODUCT((焦粉报表!$B$6:$B$67=$A4)*(焦粉报表!$C$6:$C$67=$B4),焦粉报表!M$6:M$67)</f>
        <v>0</v>
      </c>
      <c r="O4" s="8">
        <f>SUMPRODUCT((焦粉报表!$B$6:$B$67=$A4)*(焦粉报表!$C$6:$C$67=$B4),焦粉报表!N$6:N$67)</f>
        <v>0</v>
      </c>
      <c r="P4" s="99">
        <f>SUMPRODUCT((焦粉报表!$B$6:$B$67=$A4)*(焦粉报表!$C$6:$C$67=$B4),焦粉报表!O$6:O$67)</f>
        <v>0</v>
      </c>
      <c r="Q4" s="84">
        <f>IF(P4=0,0,IF(AND(P4&gt;0,P4&gt;$Q$1),30,考核汇总!$S$1))</f>
        <v>0</v>
      </c>
      <c r="R4" s="84">
        <f t="shared" si="1"/>
        <v>0</v>
      </c>
      <c r="T4" s="98">
        <f>SUMPRODUCT((焦粉报表!$V$6:$V$67=$A4)*(焦粉报表!$W$6:$W$67=$B4),焦粉报表!Y$6:Y$67)</f>
        <v>0</v>
      </c>
      <c r="U4" s="95">
        <f>SUMPRODUCT((焦粉报表!$V$6:$V$67=$A4)*(焦粉报表!$W$6:$W$67=$B4),焦粉报表!Z$6:Z$67)</f>
        <v>0</v>
      </c>
      <c r="V4" s="95">
        <f>SUMPRODUCT((焦粉报表!$V$6:$V$67=$A4)*(焦粉报表!$W$6:$W$67=$B4),焦粉报表!AA$6:AA$67)</f>
        <v>0</v>
      </c>
      <c r="W4" s="95">
        <f>SUMPRODUCT((焦粉报表!$V$6:$V$67=$A4)*(焦粉报表!$W$6:$W$67=$B4),焦粉报表!AB$6:AB$67)</f>
        <v>0</v>
      </c>
      <c r="X4" s="95">
        <f>SUMPRODUCT((焦粉报表!$V$6:$V$67=$A4)*(焦粉报表!$W$6:$W$67=$B4),焦粉报表!AC$6:AC$67)</f>
        <v>0</v>
      </c>
      <c r="Y4" s="95">
        <f>SUMPRODUCT((焦粉报表!$V$6:$V$67=$A4)*(焦粉报表!$W$6:$W$67=$B4),焦粉报表!AD$6:AD$67)</f>
        <v>0</v>
      </c>
      <c r="Z4" s="95">
        <f>SUMPRODUCT((焦粉报表!$V$6:$V$67=$A4)*(焦粉报表!$W$6:$W$67=$B4),焦粉报表!AE$6:AE$67)</f>
        <v>0</v>
      </c>
      <c r="AA4" s="95">
        <f>SUMPRODUCT((焦粉报表!$V$6:$V$67=$A4)*(焦粉报表!$W$6:$W$67=$B4),焦粉报表!AF$6:AF$67)</f>
        <v>0</v>
      </c>
      <c r="AB4" s="102">
        <f>SUMPRODUCT((焦粉报表!$V$6:$V$67=$A4)*(焦粉报表!$W$6:$W$67=$B4),焦粉报表!AG$6:AG$67)</f>
        <v>0</v>
      </c>
      <c r="AC4" s="95">
        <f>SUMPRODUCT((焦粉报表!$V$6:$V$67=$A4)*(焦粉报表!$W$6:$W$67=$B4),焦粉报表!AH$6:AH$67)</f>
        <v>0</v>
      </c>
      <c r="AD4" s="99">
        <f>SUMPRODUCT((焦粉报表!$V$6:$V$67=$A4)*(焦粉报表!$W$6:$W$67=$B4),焦粉报表!AI$6:AI$67)</f>
        <v>0</v>
      </c>
      <c r="AE4" s="84">
        <f>IF(AD4=0,0,IF(AND(AD4&gt;0,AD4&gt;$AE$1),30,考核汇总!$S$1))</f>
        <v>0</v>
      </c>
      <c r="AF4" s="84">
        <f t="shared" si="2"/>
        <v>0</v>
      </c>
    </row>
    <row r="5" spans="1:32">
      <c r="A5" s="97">
        <f>A3</f>
        <v>43344</v>
      </c>
      <c r="B5" s="8" t="s">
        <v>88</v>
      </c>
      <c r="C5" s="8">
        <v>3</v>
      </c>
      <c r="D5" s="8">
        <f>SUMPRODUCT((考核汇总!$A$4:$A$1185=A5)*(考核汇总!$B$4:$B$1185=B5),考核汇总!$C$4:$C$1185)</f>
        <v>4</v>
      </c>
      <c r="E5" s="8" t="str">
        <f t="shared" si="0"/>
        <v>丁</v>
      </c>
      <c r="F5" s="98">
        <f>SUMPRODUCT((焦粉报表!$B$6:$B$67=$A5)*(焦粉报表!$C$6:$C$67=$B5),焦粉报表!E$6:E$67)</f>
        <v>0</v>
      </c>
      <c r="G5" s="8">
        <f>SUMPRODUCT((焦粉报表!$B$6:$B$67=$A5)*(焦粉报表!$C$6:$C$67=$B5),焦粉报表!F$6:F$67)</f>
        <v>0</v>
      </c>
      <c r="H5" s="8">
        <f>SUMPRODUCT((焦粉报表!$B$6:$B$67=$A5)*(焦粉报表!$C$6:$C$67=$B5),焦粉报表!G$6:G$67)</f>
        <v>0</v>
      </c>
      <c r="I5" s="8">
        <f>SUMPRODUCT((焦粉报表!$B$6:$B$67=$A5)*(焦粉报表!$C$6:$C$67=$B5),焦粉报表!H$6:H$67)</f>
        <v>0</v>
      </c>
      <c r="J5" s="8">
        <f>SUMPRODUCT((焦粉报表!$B$6:$B$67=$A5)*(焦粉报表!$C$6:$C$67=$B5),焦粉报表!I$6:I$67)</f>
        <v>0</v>
      </c>
      <c r="K5" s="8">
        <f>SUMPRODUCT((焦粉报表!$B$6:$B$67=$A5)*(焦粉报表!$C$6:$C$67=$B5),焦粉报表!J$6:J$67)</f>
        <v>0</v>
      </c>
      <c r="L5" s="8">
        <f>SUMPRODUCT((焦粉报表!$B$6:$B$67=$A5)*(焦粉报表!$C$6:$C$67=$B5),焦粉报表!K$6:K$67)</f>
        <v>0</v>
      </c>
      <c r="M5" s="8">
        <f>SUMPRODUCT((焦粉报表!$B$6:$B$67=$A5)*(焦粉报表!$C$6:$C$67=$B5),焦粉报表!L$6:L$67)</f>
        <v>0</v>
      </c>
      <c r="N5" s="18">
        <f>SUMPRODUCT((焦粉报表!$B$6:$B$67=$A5)*(焦粉报表!$C$6:$C$67=$B5),焦粉报表!M$6:M$67)</f>
        <v>0</v>
      </c>
      <c r="O5" s="8">
        <f>SUMPRODUCT((焦粉报表!$B$6:$B$67=$A5)*(焦粉报表!$C$6:$C$67=$B5),焦粉报表!N$6:N$67)</f>
        <v>0</v>
      </c>
      <c r="P5" s="99">
        <f>SUMPRODUCT((焦粉报表!$B$6:$B$67=$A5)*(焦粉报表!$C$6:$C$67=$B5),焦粉报表!O$6:O$67)</f>
        <v>0</v>
      </c>
      <c r="Q5" s="84">
        <f>IF(P5=0,0,IF(AND(P5&gt;0,P5&gt;$Q$1),30,考核汇总!$S$1))</f>
        <v>0</v>
      </c>
      <c r="R5" s="84">
        <f t="shared" si="1"/>
        <v>0</v>
      </c>
      <c r="T5" s="98">
        <f>SUMPRODUCT((焦粉报表!$V$6:$V$67=$A5)*(焦粉报表!$W$6:$W$67=$B5),焦粉报表!Y$6:Y$67)</f>
        <v>0</v>
      </c>
      <c r="U5" s="95">
        <f>SUMPRODUCT((焦粉报表!$V$6:$V$67=$A5)*(焦粉报表!$W$6:$W$67=$B5),焦粉报表!Z$6:Z$67)</f>
        <v>0</v>
      </c>
      <c r="V5" s="95">
        <f>SUMPRODUCT((焦粉报表!$V$6:$V$67=$A5)*(焦粉报表!$W$6:$W$67=$B5),焦粉报表!AA$6:AA$67)</f>
        <v>0</v>
      </c>
      <c r="W5" s="95">
        <f>SUMPRODUCT((焦粉报表!$V$6:$V$67=$A5)*(焦粉报表!$W$6:$W$67=$B5),焦粉报表!AB$6:AB$67)</f>
        <v>0</v>
      </c>
      <c r="X5" s="95">
        <f>SUMPRODUCT((焦粉报表!$V$6:$V$67=$A5)*(焦粉报表!$W$6:$W$67=$B5),焦粉报表!AC$6:AC$67)</f>
        <v>0</v>
      </c>
      <c r="Y5" s="95">
        <f>SUMPRODUCT((焦粉报表!$V$6:$V$67=$A5)*(焦粉报表!$W$6:$W$67=$B5),焦粉报表!AD$6:AD$67)</f>
        <v>0</v>
      </c>
      <c r="Z5" s="95">
        <f>SUMPRODUCT((焦粉报表!$V$6:$V$67=$A5)*(焦粉报表!$W$6:$W$67=$B5),焦粉报表!AE$6:AE$67)</f>
        <v>0</v>
      </c>
      <c r="AA5" s="95">
        <f>SUMPRODUCT((焦粉报表!$V$6:$V$67=$A5)*(焦粉报表!$W$6:$W$67=$B5),焦粉报表!AF$6:AF$67)</f>
        <v>0</v>
      </c>
      <c r="AB5" s="102">
        <f>SUMPRODUCT((焦粉报表!$V$6:$V$67=$A5)*(焦粉报表!$W$6:$W$67=$B5),焦粉报表!AG$6:AG$67)</f>
        <v>0</v>
      </c>
      <c r="AC5" s="95">
        <f>SUMPRODUCT((焦粉报表!$V$6:$V$67=$A5)*(焦粉报表!$W$6:$W$67=$B5),焦粉报表!AH$6:AH$67)</f>
        <v>0</v>
      </c>
      <c r="AD5" s="99">
        <f>SUMPRODUCT((焦粉报表!$V$6:$V$67=$A5)*(焦粉报表!$W$6:$W$67=$B5),焦粉报表!AI$6:AI$67)</f>
        <v>0</v>
      </c>
      <c r="AE5" s="84">
        <f>IF(AD5=0,0,IF(AND(AD5&gt;0,AD5&gt;$AE$1),30,考核汇总!$S$1))</f>
        <v>0</v>
      </c>
      <c r="AF5" s="84">
        <f t="shared" si="2"/>
        <v>0</v>
      </c>
    </row>
    <row r="6" spans="1:32">
      <c r="A6" s="97">
        <f t="shared" ref="A6:A69" si="3">A3+1</f>
        <v>43345</v>
      </c>
      <c r="B6" s="8" t="s">
        <v>86</v>
      </c>
      <c r="C6" s="8">
        <f t="shared" ref="C6:C69" si="4">C3</f>
        <v>1</v>
      </c>
      <c r="D6" s="8">
        <f>SUMPRODUCT((考核汇总!$A$4:$A$1185=A6)*(考核汇总!$B$4:$B$1185=B6),考核汇总!$C$4:$C$1185)</f>
        <v>1</v>
      </c>
      <c r="E6" s="8" t="str">
        <f t="shared" si="0"/>
        <v>甲</v>
      </c>
      <c r="F6" s="98">
        <f>SUMPRODUCT((焦粉报表!$B$6:$B$67=$A6)*(焦粉报表!$C$6:$C$67=$B6),焦粉报表!E$6:E$67)</f>
        <v>0</v>
      </c>
      <c r="G6" s="8">
        <f>SUMPRODUCT((焦粉报表!$B$6:$B$67=$A6)*(焦粉报表!$C$6:$C$67=$B6),焦粉报表!F$6:F$67)</f>
        <v>0</v>
      </c>
      <c r="H6" s="8">
        <f>SUMPRODUCT((焦粉报表!$B$6:$B$67=$A6)*(焦粉报表!$C$6:$C$67=$B6),焦粉报表!G$6:G$67)</f>
        <v>0</v>
      </c>
      <c r="I6" s="8">
        <f>SUMPRODUCT((焦粉报表!$B$6:$B$67=$A6)*(焦粉报表!$C$6:$C$67=$B6),焦粉报表!H$6:H$67)</f>
        <v>0</v>
      </c>
      <c r="J6" s="8">
        <f>SUMPRODUCT((焦粉报表!$B$6:$B$67=$A6)*(焦粉报表!$C$6:$C$67=$B6),焦粉报表!I$6:I$67)</f>
        <v>0</v>
      </c>
      <c r="K6" s="8">
        <f>SUMPRODUCT((焦粉报表!$B$6:$B$67=$A6)*(焦粉报表!$C$6:$C$67=$B6),焦粉报表!J$6:J$67)</f>
        <v>0</v>
      </c>
      <c r="L6" s="8">
        <f>SUMPRODUCT((焦粉报表!$B$6:$B$67=$A6)*(焦粉报表!$C$6:$C$67=$B6),焦粉报表!K$6:K$67)</f>
        <v>0</v>
      </c>
      <c r="M6" s="8">
        <f>SUMPRODUCT((焦粉报表!$B$6:$B$67=$A6)*(焦粉报表!$C$6:$C$67=$B6),焦粉报表!L$6:L$67)</f>
        <v>0</v>
      </c>
      <c r="N6" s="18">
        <f>SUMPRODUCT((焦粉报表!$B$6:$B$67=$A6)*(焦粉报表!$C$6:$C$67=$B6),焦粉报表!M$6:M$67)</f>
        <v>0</v>
      </c>
      <c r="O6" s="8">
        <f>SUMPRODUCT((焦粉报表!$B$6:$B$67=$A6)*(焦粉报表!$C$6:$C$67=$B6),焦粉报表!N$6:N$67)</f>
        <v>0</v>
      </c>
      <c r="P6" s="99">
        <f>SUMPRODUCT((焦粉报表!$B$6:$B$67=$A6)*(焦粉报表!$C$6:$C$67=$B6),焦粉报表!O$6:O$67)</f>
        <v>0</v>
      </c>
      <c r="Q6" s="84">
        <f>IF(P6=0,0,IF(AND(P6&gt;0,P6&gt;$Q$1),30,考核汇总!$S$1))</f>
        <v>0</v>
      </c>
      <c r="R6" s="84">
        <f t="shared" si="1"/>
        <v>0</v>
      </c>
      <c r="T6" s="98">
        <f>SUMPRODUCT((焦粉报表!$V$6:$V$67=$A6)*(焦粉报表!$W$6:$W$67=$B6),焦粉报表!Y$6:Y$67)</f>
        <v>0</v>
      </c>
      <c r="U6" s="95">
        <f>SUMPRODUCT((焦粉报表!$V$6:$V$67=$A6)*(焦粉报表!$W$6:$W$67=$B6),焦粉报表!Z$6:Z$67)</f>
        <v>0</v>
      </c>
      <c r="V6" s="95">
        <f>SUMPRODUCT((焦粉报表!$V$6:$V$67=$A6)*(焦粉报表!$W$6:$W$67=$B6),焦粉报表!AA$6:AA$67)</f>
        <v>0</v>
      </c>
      <c r="W6" s="95">
        <f>SUMPRODUCT((焦粉报表!$V$6:$V$67=$A6)*(焦粉报表!$W$6:$W$67=$B6),焦粉报表!AB$6:AB$67)</f>
        <v>0</v>
      </c>
      <c r="X6" s="95">
        <f>SUMPRODUCT((焦粉报表!$V$6:$V$67=$A6)*(焦粉报表!$W$6:$W$67=$B6),焦粉报表!AC$6:AC$67)</f>
        <v>0</v>
      </c>
      <c r="Y6" s="95">
        <f>SUMPRODUCT((焦粉报表!$V$6:$V$67=$A6)*(焦粉报表!$W$6:$W$67=$B6),焦粉报表!AD$6:AD$67)</f>
        <v>0</v>
      </c>
      <c r="Z6" s="95">
        <f>SUMPRODUCT((焦粉报表!$V$6:$V$67=$A6)*(焦粉报表!$W$6:$W$67=$B6),焦粉报表!AE$6:AE$67)</f>
        <v>0</v>
      </c>
      <c r="AA6" s="95">
        <f>SUMPRODUCT((焦粉报表!$V$6:$V$67=$A6)*(焦粉报表!$W$6:$W$67=$B6),焦粉报表!AF$6:AF$67)</f>
        <v>0</v>
      </c>
      <c r="AB6" s="102">
        <f>SUMPRODUCT((焦粉报表!$V$6:$V$67=$A6)*(焦粉报表!$W$6:$W$67=$B6),焦粉报表!AG$6:AG$67)</f>
        <v>0</v>
      </c>
      <c r="AC6" s="95">
        <f>SUMPRODUCT((焦粉报表!$V$6:$V$67=$A6)*(焦粉报表!$W$6:$W$67=$B6),焦粉报表!AH$6:AH$67)</f>
        <v>0</v>
      </c>
      <c r="AD6" s="99">
        <f>SUMPRODUCT((焦粉报表!$V$6:$V$67=$A6)*(焦粉报表!$W$6:$W$67=$B6),焦粉报表!AI$6:AI$67)</f>
        <v>0</v>
      </c>
      <c r="AE6" s="84">
        <f>IF(AD6=0,0,IF(AND(AD6&gt;0,AD6&gt;$AE$1),30,考核汇总!$S$1))</f>
        <v>0</v>
      </c>
      <c r="AF6" s="84">
        <f t="shared" si="2"/>
        <v>0</v>
      </c>
    </row>
    <row r="7" spans="1:32">
      <c r="A7" s="97">
        <f t="shared" si="3"/>
        <v>43345</v>
      </c>
      <c r="B7" s="8" t="s">
        <v>87</v>
      </c>
      <c r="C7" s="8">
        <f t="shared" si="4"/>
        <v>2</v>
      </c>
      <c r="D7" s="8">
        <f>SUMPRODUCT((考核汇总!$A$4:$A$1185=A7)*(考核汇总!$B$4:$B$1185=B7),考核汇总!$C$4:$C$1185)</f>
        <v>2</v>
      </c>
      <c r="E7" s="8" t="str">
        <f t="shared" si="0"/>
        <v>乙</v>
      </c>
      <c r="F7" s="98">
        <f>SUMPRODUCT((焦粉报表!$B$6:$B$67=$A7)*(焦粉报表!$C$6:$C$67=$B7),焦粉报表!E$6:E$67)</f>
        <v>0</v>
      </c>
      <c r="G7" s="8">
        <f>SUMPRODUCT((焦粉报表!$B$6:$B$67=$A7)*(焦粉报表!$C$6:$C$67=$B7),焦粉报表!F$6:F$67)</f>
        <v>0</v>
      </c>
      <c r="H7" s="8">
        <f>SUMPRODUCT((焦粉报表!$B$6:$B$67=$A7)*(焦粉报表!$C$6:$C$67=$B7),焦粉报表!G$6:G$67)</f>
        <v>0</v>
      </c>
      <c r="I7" s="8">
        <f>SUMPRODUCT((焦粉报表!$B$6:$B$67=$A7)*(焦粉报表!$C$6:$C$67=$B7),焦粉报表!H$6:H$67)</f>
        <v>0</v>
      </c>
      <c r="J7" s="8">
        <f>SUMPRODUCT((焦粉报表!$B$6:$B$67=$A7)*(焦粉报表!$C$6:$C$67=$B7),焦粉报表!I$6:I$67)</f>
        <v>0</v>
      </c>
      <c r="K7" s="8">
        <f>SUMPRODUCT((焦粉报表!$B$6:$B$67=$A7)*(焦粉报表!$C$6:$C$67=$B7),焦粉报表!J$6:J$67)</f>
        <v>0</v>
      </c>
      <c r="L7" s="8">
        <f>SUMPRODUCT((焦粉报表!$B$6:$B$67=$A7)*(焦粉报表!$C$6:$C$67=$B7),焦粉报表!K$6:K$67)</f>
        <v>0</v>
      </c>
      <c r="M7" s="8">
        <f>SUMPRODUCT((焦粉报表!$B$6:$B$67=$A7)*(焦粉报表!$C$6:$C$67=$B7),焦粉报表!L$6:L$67)</f>
        <v>0</v>
      </c>
      <c r="N7" s="18">
        <f>SUMPRODUCT((焦粉报表!$B$6:$B$67=$A7)*(焦粉报表!$C$6:$C$67=$B7),焦粉报表!M$6:M$67)</f>
        <v>0</v>
      </c>
      <c r="O7" s="8">
        <f>SUMPRODUCT((焦粉报表!$B$6:$B$67=$A7)*(焦粉报表!$C$6:$C$67=$B7),焦粉报表!N$6:N$67)</f>
        <v>0</v>
      </c>
      <c r="P7" s="99">
        <f>SUMPRODUCT((焦粉报表!$B$6:$B$67=$A7)*(焦粉报表!$C$6:$C$67=$B7),焦粉报表!O$6:O$67)</f>
        <v>0</v>
      </c>
      <c r="Q7" s="84">
        <f>IF(P7=0,0,IF(AND(P7&gt;0,P7&gt;$Q$1),30,考核汇总!$S$1))</f>
        <v>0</v>
      </c>
      <c r="R7" s="84">
        <f t="shared" si="1"/>
        <v>0</v>
      </c>
      <c r="T7" s="98">
        <f>SUMPRODUCT((焦粉报表!$V$6:$V$67=$A7)*(焦粉报表!$W$6:$W$67=$B7),焦粉报表!Y$6:Y$67)</f>
        <v>0</v>
      </c>
      <c r="U7" s="95">
        <f>SUMPRODUCT((焦粉报表!$V$6:$V$67=$A7)*(焦粉报表!$W$6:$W$67=$B7),焦粉报表!Z$6:Z$67)</f>
        <v>0</v>
      </c>
      <c r="V7" s="95">
        <f>SUMPRODUCT((焦粉报表!$V$6:$V$67=$A7)*(焦粉报表!$W$6:$W$67=$B7),焦粉报表!AA$6:AA$67)</f>
        <v>0</v>
      </c>
      <c r="W7" s="95">
        <f>SUMPRODUCT((焦粉报表!$V$6:$V$67=$A7)*(焦粉报表!$W$6:$W$67=$B7),焦粉报表!AB$6:AB$67)</f>
        <v>0</v>
      </c>
      <c r="X7" s="95">
        <f>SUMPRODUCT((焦粉报表!$V$6:$V$67=$A7)*(焦粉报表!$W$6:$W$67=$B7),焦粉报表!AC$6:AC$67)</f>
        <v>0</v>
      </c>
      <c r="Y7" s="95">
        <f>SUMPRODUCT((焦粉报表!$V$6:$V$67=$A7)*(焦粉报表!$W$6:$W$67=$B7),焦粉报表!AD$6:AD$67)</f>
        <v>0</v>
      </c>
      <c r="Z7" s="95">
        <f>SUMPRODUCT((焦粉报表!$V$6:$V$67=$A7)*(焦粉报表!$W$6:$W$67=$B7),焦粉报表!AE$6:AE$67)</f>
        <v>0</v>
      </c>
      <c r="AA7" s="95">
        <f>SUMPRODUCT((焦粉报表!$V$6:$V$67=$A7)*(焦粉报表!$W$6:$W$67=$B7),焦粉报表!AF$6:AF$67)</f>
        <v>0</v>
      </c>
      <c r="AB7" s="102">
        <f>SUMPRODUCT((焦粉报表!$V$6:$V$67=$A7)*(焦粉报表!$W$6:$W$67=$B7),焦粉报表!AG$6:AG$67)</f>
        <v>0</v>
      </c>
      <c r="AC7" s="95">
        <f>SUMPRODUCT((焦粉报表!$V$6:$V$67=$A7)*(焦粉报表!$W$6:$W$67=$B7),焦粉报表!AH$6:AH$67)</f>
        <v>0</v>
      </c>
      <c r="AD7" s="99">
        <f>SUMPRODUCT((焦粉报表!$V$6:$V$67=$A7)*(焦粉报表!$W$6:$W$67=$B7),焦粉报表!AI$6:AI$67)</f>
        <v>0</v>
      </c>
      <c r="AE7" s="84">
        <f>IF(AD7=0,0,IF(AND(AD7&gt;0,AD7&gt;$AE$1),30,考核汇总!$S$1))</f>
        <v>0</v>
      </c>
      <c r="AF7" s="84">
        <f t="shared" si="2"/>
        <v>0</v>
      </c>
    </row>
    <row r="8" spans="1:32">
      <c r="A8" s="97">
        <f t="shared" si="3"/>
        <v>43345</v>
      </c>
      <c r="B8" s="8" t="s">
        <v>88</v>
      </c>
      <c r="C8" s="8">
        <f t="shared" si="4"/>
        <v>3</v>
      </c>
      <c r="D8" s="8">
        <f>SUMPRODUCT((考核汇总!$A$4:$A$1185=A8)*(考核汇总!$B$4:$B$1185=B8),考核汇总!$C$4:$C$1185)</f>
        <v>3</v>
      </c>
      <c r="E8" s="8" t="str">
        <f t="shared" si="0"/>
        <v>丙</v>
      </c>
      <c r="F8" s="98">
        <f>SUMPRODUCT((焦粉报表!$B$6:$B$67=$A8)*(焦粉报表!$C$6:$C$67=$B8),焦粉报表!E$6:E$67)</f>
        <v>0</v>
      </c>
      <c r="G8" s="8">
        <f>SUMPRODUCT((焦粉报表!$B$6:$B$67=$A8)*(焦粉报表!$C$6:$C$67=$B8),焦粉报表!F$6:F$67)</f>
        <v>0</v>
      </c>
      <c r="H8" s="8">
        <f>SUMPRODUCT((焦粉报表!$B$6:$B$67=$A8)*(焦粉报表!$C$6:$C$67=$B8),焦粉报表!G$6:G$67)</f>
        <v>0</v>
      </c>
      <c r="I8" s="8">
        <f>SUMPRODUCT((焦粉报表!$B$6:$B$67=$A8)*(焦粉报表!$C$6:$C$67=$B8),焦粉报表!H$6:H$67)</f>
        <v>0</v>
      </c>
      <c r="J8" s="8">
        <f>SUMPRODUCT((焦粉报表!$B$6:$B$67=$A8)*(焦粉报表!$C$6:$C$67=$B8),焦粉报表!I$6:I$67)</f>
        <v>0</v>
      </c>
      <c r="K8" s="8">
        <f>SUMPRODUCT((焦粉报表!$B$6:$B$67=$A8)*(焦粉报表!$C$6:$C$67=$B8),焦粉报表!J$6:J$67)</f>
        <v>0</v>
      </c>
      <c r="L8" s="8">
        <f>SUMPRODUCT((焦粉报表!$B$6:$B$67=$A8)*(焦粉报表!$C$6:$C$67=$B8),焦粉报表!K$6:K$67)</f>
        <v>0</v>
      </c>
      <c r="M8" s="8">
        <f>SUMPRODUCT((焦粉报表!$B$6:$B$67=$A8)*(焦粉报表!$C$6:$C$67=$B8),焦粉报表!L$6:L$67)</f>
        <v>0</v>
      </c>
      <c r="N8" s="18">
        <f>SUMPRODUCT((焦粉报表!$B$6:$B$67=$A8)*(焦粉报表!$C$6:$C$67=$B8),焦粉报表!M$6:M$67)</f>
        <v>0</v>
      </c>
      <c r="O8" s="8">
        <f>SUMPRODUCT((焦粉报表!$B$6:$B$67=$A8)*(焦粉报表!$C$6:$C$67=$B8),焦粉报表!N$6:N$67)</f>
        <v>0</v>
      </c>
      <c r="P8" s="99">
        <f>SUMPRODUCT((焦粉报表!$B$6:$B$67=$A8)*(焦粉报表!$C$6:$C$67=$B8),焦粉报表!O$6:O$67)</f>
        <v>0</v>
      </c>
      <c r="Q8" s="84">
        <f>IF(P8=0,0,IF(AND(P8&gt;0,P8&gt;$Q$1),30,考核汇总!$S$1))</f>
        <v>0</v>
      </c>
      <c r="R8" s="84">
        <f t="shared" si="1"/>
        <v>0</v>
      </c>
      <c r="T8" s="98">
        <f>SUMPRODUCT((焦粉报表!$V$6:$V$67=$A8)*(焦粉报表!$W$6:$W$67=$B8),焦粉报表!Y$6:Y$67)</f>
        <v>0</v>
      </c>
      <c r="U8" s="95">
        <f>SUMPRODUCT((焦粉报表!$V$6:$V$67=$A8)*(焦粉报表!$W$6:$W$67=$B8),焦粉报表!Z$6:Z$67)</f>
        <v>0</v>
      </c>
      <c r="V8" s="95">
        <f>SUMPRODUCT((焦粉报表!$V$6:$V$67=$A8)*(焦粉报表!$W$6:$W$67=$B8),焦粉报表!AA$6:AA$67)</f>
        <v>0</v>
      </c>
      <c r="W8" s="95">
        <f>SUMPRODUCT((焦粉报表!$V$6:$V$67=$A8)*(焦粉报表!$W$6:$W$67=$B8),焦粉报表!AB$6:AB$67)</f>
        <v>0</v>
      </c>
      <c r="X8" s="95">
        <f>SUMPRODUCT((焦粉报表!$V$6:$V$67=$A8)*(焦粉报表!$W$6:$W$67=$B8),焦粉报表!AC$6:AC$67)</f>
        <v>0</v>
      </c>
      <c r="Y8" s="95">
        <f>SUMPRODUCT((焦粉报表!$V$6:$V$67=$A8)*(焦粉报表!$W$6:$W$67=$B8),焦粉报表!AD$6:AD$67)</f>
        <v>0</v>
      </c>
      <c r="Z8" s="95">
        <f>SUMPRODUCT((焦粉报表!$V$6:$V$67=$A8)*(焦粉报表!$W$6:$W$67=$B8),焦粉报表!AE$6:AE$67)</f>
        <v>0</v>
      </c>
      <c r="AA8" s="95">
        <f>SUMPRODUCT((焦粉报表!$V$6:$V$67=$A8)*(焦粉报表!$W$6:$W$67=$B8),焦粉报表!AF$6:AF$67)</f>
        <v>0</v>
      </c>
      <c r="AB8" s="102">
        <f>SUMPRODUCT((焦粉报表!$V$6:$V$67=$A8)*(焦粉报表!$W$6:$W$67=$B8),焦粉报表!AG$6:AG$67)</f>
        <v>0</v>
      </c>
      <c r="AC8" s="95">
        <f>SUMPRODUCT((焦粉报表!$V$6:$V$67=$A8)*(焦粉报表!$W$6:$W$67=$B8),焦粉报表!AH$6:AH$67)</f>
        <v>0</v>
      </c>
      <c r="AD8" s="99">
        <f>SUMPRODUCT((焦粉报表!$V$6:$V$67=$A8)*(焦粉报表!$W$6:$W$67=$B8),焦粉报表!AI$6:AI$67)</f>
        <v>0</v>
      </c>
      <c r="AE8" s="84">
        <f>IF(AD8=0,0,IF(AND(AD8&gt;0,AD8&gt;$AE$1),30,考核汇总!$S$1))</f>
        <v>0</v>
      </c>
      <c r="AF8" s="84">
        <f t="shared" si="2"/>
        <v>0</v>
      </c>
    </row>
    <row r="9" spans="1:32">
      <c r="A9" s="97">
        <f t="shared" si="3"/>
        <v>43346</v>
      </c>
      <c r="B9" s="8" t="s">
        <v>86</v>
      </c>
      <c r="C9" s="8">
        <f t="shared" si="4"/>
        <v>1</v>
      </c>
      <c r="D9" s="8">
        <f>SUMPRODUCT((考核汇总!$A$4:$A$1185=A9)*(考核汇总!$B$4:$B$1185=B9),考核汇总!$C$4:$C$1185)</f>
        <v>1</v>
      </c>
      <c r="E9" s="8" t="str">
        <f t="shared" si="0"/>
        <v>甲</v>
      </c>
      <c r="F9" s="98">
        <f>SUMPRODUCT((焦粉报表!$B$6:$B$67=$A9)*(焦粉报表!$C$6:$C$67=$B9),焦粉报表!E$6:E$67)</f>
        <v>0</v>
      </c>
      <c r="G9" s="8">
        <f>SUMPRODUCT((焦粉报表!$B$6:$B$67=$A9)*(焦粉报表!$C$6:$C$67=$B9),焦粉报表!F$6:F$67)</f>
        <v>0</v>
      </c>
      <c r="H9" s="8">
        <f>SUMPRODUCT((焦粉报表!$B$6:$B$67=$A9)*(焦粉报表!$C$6:$C$67=$B9),焦粉报表!G$6:G$67)</f>
        <v>0</v>
      </c>
      <c r="I9" s="8">
        <f>SUMPRODUCT((焦粉报表!$B$6:$B$67=$A9)*(焦粉报表!$C$6:$C$67=$B9),焦粉报表!H$6:H$67)</f>
        <v>0</v>
      </c>
      <c r="J9" s="8">
        <f>SUMPRODUCT((焦粉报表!$B$6:$B$67=$A9)*(焦粉报表!$C$6:$C$67=$B9),焦粉报表!I$6:I$67)</f>
        <v>0</v>
      </c>
      <c r="K9" s="8">
        <f>SUMPRODUCT((焦粉报表!$B$6:$B$67=$A9)*(焦粉报表!$C$6:$C$67=$B9),焦粉报表!J$6:J$67)</f>
        <v>0</v>
      </c>
      <c r="L9" s="8">
        <f>SUMPRODUCT((焦粉报表!$B$6:$B$67=$A9)*(焦粉报表!$C$6:$C$67=$B9),焦粉报表!K$6:K$67)</f>
        <v>0</v>
      </c>
      <c r="M9" s="8">
        <f>SUMPRODUCT((焦粉报表!$B$6:$B$67=$A9)*(焦粉报表!$C$6:$C$67=$B9),焦粉报表!L$6:L$67)</f>
        <v>0</v>
      </c>
      <c r="N9" s="18">
        <f>SUMPRODUCT((焦粉报表!$B$6:$B$67=$A9)*(焦粉报表!$C$6:$C$67=$B9),焦粉报表!M$6:M$67)</f>
        <v>0</v>
      </c>
      <c r="O9" s="8">
        <f>SUMPRODUCT((焦粉报表!$B$6:$B$67=$A9)*(焦粉报表!$C$6:$C$67=$B9),焦粉报表!N$6:N$67)</f>
        <v>0</v>
      </c>
      <c r="P9" s="99">
        <f>SUMPRODUCT((焦粉报表!$B$6:$B$67=$A9)*(焦粉报表!$C$6:$C$67=$B9),焦粉报表!O$6:O$67)</f>
        <v>0</v>
      </c>
      <c r="Q9" s="84">
        <f>IF(P9=0,0,IF(AND(P9&gt;0,P9&gt;$Q$1),30,考核汇总!$S$1))</f>
        <v>0</v>
      </c>
      <c r="R9" s="84">
        <f t="shared" si="1"/>
        <v>0</v>
      </c>
      <c r="T9" s="98">
        <f>SUMPRODUCT((焦粉报表!$V$6:$V$67=$A9)*(焦粉报表!$W$6:$W$67=$B9),焦粉报表!Y$6:Y$67)</f>
        <v>0</v>
      </c>
      <c r="U9" s="95">
        <f>SUMPRODUCT((焦粉报表!$V$6:$V$67=$A9)*(焦粉报表!$W$6:$W$67=$B9),焦粉报表!Z$6:Z$67)</f>
        <v>0</v>
      </c>
      <c r="V9" s="95">
        <f>SUMPRODUCT((焦粉报表!$V$6:$V$67=$A9)*(焦粉报表!$W$6:$W$67=$B9),焦粉报表!AA$6:AA$67)</f>
        <v>0</v>
      </c>
      <c r="W9" s="95">
        <f>SUMPRODUCT((焦粉报表!$V$6:$V$67=$A9)*(焦粉报表!$W$6:$W$67=$B9),焦粉报表!AB$6:AB$67)</f>
        <v>0</v>
      </c>
      <c r="X9" s="95">
        <f>SUMPRODUCT((焦粉报表!$V$6:$V$67=$A9)*(焦粉报表!$W$6:$W$67=$B9),焦粉报表!AC$6:AC$67)</f>
        <v>0</v>
      </c>
      <c r="Y9" s="95">
        <f>SUMPRODUCT((焦粉报表!$V$6:$V$67=$A9)*(焦粉报表!$W$6:$W$67=$B9),焦粉报表!AD$6:AD$67)</f>
        <v>0</v>
      </c>
      <c r="Z9" s="95">
        <f>SUMPRODUCT((焦粉报表!$V$6:$V$67=$A9)*(焦粉报表!$W$6:$W$67=$B9),焦粉报表!AE$6:AE$67)</f>
        <v>0</v>
      </c>
      <c r="AA9" s="95">
        <f>SUMPRODUCT((焦粉报表!$V$6:$V$67=$A9)*(焦粉报表!$W$6:$W$67=$B9),焦粉报表!AF$6:AF$67)</f>
        <v>0</v>
      </c>
      <c r="AB9" s="102">
        <f>SUMPRODUCT((焦粉报表!$V$6:$V$67=$A9)*(焦粉报表!$W$6:$W$67=$B9),焦粉报表!AG$6:AG$67)</f>
        <v>0</v>
      </c>
      <c r="AC9" s="95">
        <f>SUMPRODUCT((焦粉报表!$V$6:$V$67=$A9)*(焦粉报表!$W$6:$W$67=$B9),焦粉报表!AH$6:AH$67)</f>
        <v>0</v>
      </c>
      <c r="AD9" s="99">
        <f>SUMPRODUCT((焦粉报表!$V$6:$V$67=$A9)*(焦粉报表!$W$6:$W$67=$B9),焦粉报表!AI$6:AI$67)</f>
        <v>0</v>
      </c>
      <c r="AE9" s="84">
        <f>IF(AD9=0,0,IF(AND(AD9&gt;0,AD9&gt;$AE$1),30,考核汇总!$S$1))</f>
        <v>0</v>
      </c>
      <c r="AF9" s="84">
        <f t="shared" si="2"/>
        <v>0</v>
      </c>
    </row>
    <row r="10" spans="1:32">
      <c r="A10" s="97">
        <f t="shared" si="3"/>
        <v>43346</v>
      </c>
      <c r="B10" s="8" t="s">
        <v>87</v>
      </c>
      <c r="C10" s="8">
        <f t="shared" si="4"/>
        <v>2</v>
      </c>
      <c r="D10" s="8">
        <f>SUMPRODUCT((考核汇总!$A$4:$A$1185=A10)*(考核汇总!$B$4:$B$1185=B10),考核汇总!$C$4:$C$1185)</f>
        <v>2</v>
      </c>
      <c r="E10" s="8" t="str">
        <f t="shared" si="0"/>
        <v>乙</v>
      </c>
      <c r="F10" s="98">
        <f>SUMPRODUCT((焦粉报表!$B$6:$B$67=$A10)*(焦粉报表!$C$6:$C$67=$B10),焦粉报表!E$6:E$67)</f>
        <v>0</v>
      </c>
      <c r="G10" s="8">
        <f>SUMPRODUCT((焦粉报表!$B$6:$B$67=$A10)*(焦粉报表!$C$6:$C$67=$B10),焦粉报表!F$6:F$67)</f>
        <v>0</v>
      </c>
      <c r="H10" s="8">
        <f>SUMPRODUCT((焦粉报表!$B$6:$B$67=$A10)*(焦粉报表!$C$6:$C$67=$B10),焦粉报表!G$6:G$67)</f>
        <v>0</v>
      </c>
      <c r="I10" s="8">
        <f>SUMPRODUCT((焦粉报表!$B$6:$B$67=$A10)*(焦粉报表!$C$6:$C$67=$B10),焦粉报表!H$6:H$67)</f>
        <v>0</v>
      </c>
      <c r="J10" s="8">
        <f>SUMPRODUCT((焦粉报表!$B$6:$B$67=$A10)*(焦粉报表!$C$6:$C$67=$B10),焦粉报表!I$6:I$67)</f>
        <v>0</v>
      </c>
      <c r="K10" s="8">
        <f>SUMPRODUCT((焦粉报表!$B$6:$B$67=$A10)*(焦粉报表!$C$6:$C$67=$B10),焦粉报表!J$6:J$67)</f>
        <v>0</v>
      </c>
      <c r="L10" s="8">
        <f>SUMPRODUCT((焦粉报表!$B$6:$B$67=$A10)*(焦粉报表!$C$6:$C$67=$B10),焦粉报表!K$6:K$67)</f>
        <v>0</v>
      </c>
      <c r="M10" s="8">
        <f>SUMPRODUCT((焦粉报表!$B$6:$B$67=$A10)*(焦粉报表!$C$6:$C$67=$B10),焦粉报表!L$6:L$67)</f>
        <v>0</v>
      </c>
      <c r="N10" s="18">
        <f>SUMPRODUCT((焦粉报表!$B$6:$B$67=$A10)*(焦粉报表!$C$6:$C$67=$B10),焦粉报表!M$6:M$67)</f>
        <v>0</v>
      </c>
      <c r="O10" s="8">
        <f>SUMPRODUCT((焦粉报表!$B$6:$B$67=$A10)*(焦粉报表!$C$6:$C$67=$B10),焦粉报表!N$6:N$67)</f>
        <v>0</v>
      </c>
      <c r="P10" s="99">
        <f>SUMPRODUCT((焦粉报表!$B$6:$B$67=$A10)*(焦粉报表!$C$6:$C$67=$B10),焦粉报表!O$6:O$67)</f>
        <v>0</v>
      </c>
      <c r="Q10" s="84">
        <f>IF(P10=0,0,IF(AND(P10&gt;0,P10&gt;$Q$1),30,考核汇总!$S$1))</f>
        <v>0</v>
      </c>
      <c r="R10" s="84">
        <f t="shared" si="1"/>
        <v>0</v>
      </c>
      <c r="T10" s="98">
        <f>SUMPRODUCT((焦粉报表!$V$6:$V$67=$A10)*(焦粉报表!$W$6:$W$67=$B10),焦粉报表!Y$6:Y$67)</f>
        <v>0</v>
      </c>
      <c r="U10" s="95">
        <f>SUMPRODUCT((焦粉报表!$V$6:$V$67=$A10)*(焦粉报表!$W$6:$W$67=$B10),焦粉报表!Z$6:Z$67)</f>
        <v>0</v>
      </c>
      <c r="V10" s="95">
        <f>SUMPRODUCT((焦粉报表!$V$6:$V$67=$A10)*(焦粉报表!$W$6:$W$67=$B10),焦粉报表!AA$6:AA$67)</f>
        <v>0</v>
      </c>
      <c r="W10" s="95">
        <f>SUMPRODUCT((焦粉报表!$V$6:$V$67=$A10)*(焦粉报表!$W$6:$W$67=$B10),焦粉报表!AB$6:AB$67)</f>
        <v>0</v>
      </c>
      <c r="X10" s="95">
        <f>SUMPRODUCT((焦粉报表!$V$6:$V$67=$A10)*(焦粉报表!$W$6:$W$67=$B10),焦粉报表!AC$6:AC$67)</f>
        <v>0</v>
      </c>
      <c r="Y10" s="95">
        <f>SUMPRODUCT((焦粉报表!$V$6:$V$67=$A10)*(焦粉报表!$W$6:$W$67=$B10),焦粉报表!AD$6:AD$67)</f>
        <v>0</v>
      </c>
      <c r="Z10" s="95">
        <f>SUMPRODUCT((焦粉报表!$V$6:$V$67=$A10)*(焦粉报表!$W$6:$W$67=$B10),焦粉报表!AE$6:AE$67)</f>
        <v>0</v>
      </c>
      <c r="AA10" s="95">
        <f>SUMPRODUCT((焦粉报表!$V$6:$V$67=$A10)*(焦粉报表!$W$6:$W$67=$B10),焦粉报表!AF$6:AF$67)</f>
        <v>0</v>
      </c>
      <c r="AB10" s="102">
        <f>SUMPRODUCT((焦粉报表!$V$6:$V$67=$A10)*(焦粉报表!$W$6:$W$67=$B10),焦粉报表!AG$6:AG$67)</f>
        <v>0</v>
      </c>
      <c r="AC10" s="95">
        <f>SUMPRODUCT((焦粉报表!$V$6:$V$67=$A10)*(焦粉报表!$W$6:$W$67=$B10),焦粉报表!AH$6:AH$67)</f>
        <v>0</v>
      </c>
      <c r="AD10" s="99">
        <f>SUMPRODUCT((焦粉报表!$V$6:$V$67=$A10)*(焦粉报表!$W$6:$W$67=$B10),焦粉报表!AI$6:AI$67)</f>
        <v>0</v>
      </c>
      <c r="AE10" s="84">
        <f>IF(AD10=0,0,IF(AND(AD10&gt;0,AD10&gt;$AE$1),30,考核汇总!$S$1))</f>
        <v>0</v>
      </c>
      <c r="AF10" s="84">
        <f t="shared" si="2"/>
        <v>0</v>
      </c>
    </row>
    <row r="11" spans="1:32">
      <c r="A11" s="97">
        <f t="shared" si="3"/>
        <v>43346</v>
      </c>
      <c r="B11" s="8" t="s">
        <v>88</v>
      </c>
      <c r="C11" s="8">
        <f t="shared" si="4"/>
        <v>3</v>
      </c>
      <c r="D11" s="8">
        <f>SUMPRODUCT((考核汇总!$A$4:$A$1185=A11)*(考核汇总!$B$4:$B$1185=B11),考核汇总!$C$4:$C$1185)</f>
        <v>3</v>
      </c>
      <c r="E11" s="8" t="str">
        <f t="shared" si="0"/>
        <v>丙</v>
      </c>
      <c r="F11" s="98">
        <f>SUMPRODUCT((焦粉报表!$B$6:$B$67=$A11)*(焦粉报表!$C$6:$C$67=$B11),焦粉报表!E$6:E$67)</f>
        <v>0</v>
      </c>
      <c r="G11" s="8">
        <f>SUMPRODUCT((焦粉报表!$B$6:$B$67=$A11)*(焦粉报表!$C$6:$C$67=$B11),焦粉报表!F$6:F$67)</f>
        <v>0</v>
      </c>
      <c r="H11" s="8">
        <f>SUMPRODUCT((焦粉报表!$B$6:$B$67=$A11)*(焦粉报表!$C$6:$C$67=$B11),焦粉报表!G$6:G$67)</f>
        <v>0</v>
      </c>
      <c r="I11" s="8">
        <f>SUMPRODUCT((焦粉报表!$B$6:$B$67=$A11)*(焦粉报表!$C$6:$C$67=$B11),焦粉报表!H$6:H$67)</f>
        <v>0</v>
      </c>
      <c r="J11" s="8">
        <f>SUMPRODUCT((焦粉报表!$B$6:$B$67=$A11)*(焦粉报表!$C$6:$C$67=$B11),焦粉报表!I$6:I$67)</f>
        <v>0</v>
      </c>
      <c r="K11" s="8">
        <f>SUMPRODUCT((焦粉报表!$B$6:$B$67=$A11)*(焦粉报表!$C$6:$C$67=$B11),焦粉报表!J$6:J$67)</f>
        <v>0</v>
      </c>
      <c r="L11" s="8">
        <f>SUMPRODUCT((焦粉报表!$B$6:$B$67=$A11)*(焦粉报表!$C$6:$C$67=$B11),焦粉报表!K$6:K$67)</f>
        <v>0</v>
      </c>
      <c r="M11" s="8">
        <f>SUMPRODUCT((焦粉报表!$B$6:$B$67=$A11)*(焦粉报表!$C$6:$C$67=$B11),焦粉报表!L$6:L$67)</f>
        <v>0</v>
      </c>
      <c r="N11" s="18">
        <f>SUMPRODUCT((焦粉报表!$B$6:$B$67=$A11)*(焦粉报表!$C$6:$C$67=$B11),焦粉报表!M$6:M$67)</f>
        <v>0</v>
      </c>
      <c r="O11" s="8">
        <f>SUMPRODUCT((焦粉报表!$B$6:$B$67=$A11)*(焦粉报表!$C$6:$C$67=$B11),焦粉报表!N$6:N$67)</f>
        <v>0</v>
      </c>
      <c r="P11" s="99">
        <f>SUMPRODUCT((焦粉报表!$B$6:$B$67=$A11)*(焦粉报表!$C$6:$C$67=$B11),焦粉报表!O$6:O$67)</f>
        <v>0</v>
      </c>
      <c r="Q11" s="84">
        <f>IF(P11=0,0,IF(AND(P11&gt;0,P11&gt;$Q$1),30,考核汇总!$S$1))</f>
        <v>0</v>
      </c>
      <c r="R11" s="84">
        <f t="shared" si="1"/>
        <v>0</v>
      </c>
      <c r="T11" s="98">
        <f>SUMPRODUCT((焦粉报表!$V$6:$V$67=$A11)*(焦粉报表!$W$6:$W$67=$B11),焦粉报表!Y$6:Y$67)</f>
        <v>0</v>
      </c>
      <c r="U11" s="95">
        <f>SUMPRODUCT((焦粉报表!$V$6:$V$67=$A11)*(焦粉报表!$W$6:$W$67=$B11),焦粉报表!Z$6:Z$67)</f>
        <v>0</v>
      </c>
      <c r="V11" s="95">
        <f>SUMPRODUCT((焦粉报表!$V$6:$V$67=$A11)*(焦粉报表!$W$6:$W$67=$B11),焦粉报表!AA$6:AA$67)</f>
        <v>0</v>
      </c>
      <c r="W11" s="95">
        <f>SUMPRODUCT((焦粉报表!$V$6:$V$67=$A11)*(焦粉报表!$W$6:$W$67=$B11),焦粉报表!AB$6:AB$67)</f>
        <v>0</v>
      </c>
      <c r="X11" s="95">
        <f>SUMPRODUCT((焦粉报表!$V$6:$V$67=$A11)*(焦粉报表!$W$6:$W$67=$B11),焦粉报表!AC$6:AC$67)</f>
        <v>0</v>
      </c>
      <c r="Y11" s="95">
        <f>SUMPRODUCT((焦粉报表!$V$6:$V$67=$A11)*(焦粉报表!$W$6:$W$67=$B11),焦粉报表!AD$6:AD$67)</f>
        <v>0</v>
      </c>
      <c r="Z11" s="95">
        <f>SUMPRODUCT((焦粉报表!$V$6:$V$67=$A11)*(焦粉报表!$W$6:$W$67=$B11),焦粉报表!AE$6:AE$67)</f>
        <v>0</v>
      </c>
      <c r="AA11" s="95">
        <f>SUMPRODUCT((焦粉报表!$V$6:$V$67=$A11)*(焦粉报表!$W$6:$W$67=$B11),焦粉报表!AF$6:AF$67)</f>
        <v>0</v>
      </c>
      <c r="AB11" s="102">
        <f>SUMPRODUCT((焦粉报表!$V$6:$V$67=$A11)*(焦粉报表!$W$6:$W$67=$B11),焦粉报表!AG$6:AG$67)</f>
        <v>0</v>
      </c>
      <c r="AC11" s="95">
        <f>SUMPRODUCT((焦粉报表!$V$6:$V$67=$A11)*(焦粉报表!$W$6:$W$67=$B11),焦粉报表!AH$6:AH$67)</f>
        <v>0</v>
      </c>
      <c r="AD11" s="99">
        <f>SUMPRODUCT((焦粉报表!$V$6:$V$67=$A11)*(焦粉报表!$W$6:$W$67=$B11),焦粉报表!AI$6:AI$67)</f>
        <v>0</v>
      </c>
      <c r="AE11" s="84">
        <f>IF(AD11=0,0,IF(AND(AD11&gt;0,AD11&gt;$AE$1),30,考核汇总!$S$1))</f>
        <v>0</v>
      </c>
      <c r="AF11" s="84">
        <f t="shared" si="2"/>
        <v>0</v>
      </c>
    </row>
    <row r="12" spans="1:32">
      <c r="A12" s="97">
        <f t="shared" si="3"/>
        <v>43347</v>
      </c>
      <c r="B12" s="8" t="s">
        <v>86</v>
      </c>
      <c r="C12" s="8">
        <f t="shared" si="4"/>
        <v>1</v>
      </c>
      <c r="D12" s="8">
        <f>SUMPRODUCT((考核汇总!$A$4:$A$1185=A12)*(考核汇总!$B$4:$B$1185=B12),考核汇总!$C$4:$C$1185)</f>
        <v>4</v>
      </c>
      <c r="E12" s="8" t="str">
        <f t="shared" si="0"/>
        <v>丁</v>
      </c>
      <c r="F12" s="98">
        <f>SUMPRODUCT((焦粉报表!$B$6:$B$67=$A12)*(焦粉报表!$C$6:$C$67=$B12),焦粉报表!E$6:E$67)</f>
        <v>0</v>
      </c>
      <c r="G12" s="8">
        <f>SUMPRODUCT((焦粉报表!$B$6:$B$67=$A12)*(焦粉报表!$C$6:$C$67=$B12),焦粉报表!F$6:F$67)</f>
        <v>0</v>
      </c>
      <c r="H12" s="8">
        <f>SUMPRODUCT((焦粉报表!$B$6:$B$67=$A12)*(焦粉报表!$C$6:$C$67=$B12),焦粉报表!G$6:G$67)</f>
        <v>0</v>
      </c>
      <c r="I12" s="8">
        <f>SUMPRODUCT((焦粉报表!$B$6:$B$67=$A12)*(焦粉报表!$C$6:$C$67=$B12),焦粉报表!H$6:H$67)</f>
        <v>0</v>
      </c>
      <c r="J12" s="8">
        <f>SUMPRODUCT((焦粉报表!$B$6:$B$67=$A12)*(焦粉报表!$C$6:$C$67=$B12),焦粉报表!I$6:I$67)</f>
        <v>0</v>
      </c>
      <c r="K12" s="8">
        <f>SUMPRODUCT((焦粉报表!$B$6:$B$67=$A12)*(焦粉报表!$C$6:$C$67=$B12),焦粉报表!J$6:J$67)</f>
        <v>0</v>
      </c>
      <c r="L12" s="8">
        <f>SUMPRODUCT((焦粉报表!$B$6:$B$67=$A12)*(焦粉报表!$C$6:$C$67=$B12),焦粉报表!K$6:K$67)</f>
        <v>0</v>
      </c>
      <c r="M12" s="8">
        <f>SUMPRODUCT((焦粉报表!$B$6:$B$67=$A12)*(焦粉报表!$C$6:$C$67=$B12),焦粉报表!L$6:L$67)</f>
        <v>0</v>
      </c>
      <c r="N12" s="18">
        <f>SUMPRODUCT((焦粉报表!$B$6:$B$67=$A12)*(焦粉报表!$C$6:$C$67=$B12),焦粉报表!M$6:M$67)</f>
        <v>0</v>
      </c>
      <c r="O12" s="8">
        <f>SUMPRODUCT((焦粉报表!$B$6:$B$67=$A12)*(焦粉报表!$C$6:$C$67=$B12),焦粉报表!N$6:N$67)</f>
        <v>0</v>
      </c>
      <c r="P12" s="99">
        <f>SUMPRODUCT((焦粉报表!$B$6:$B$67=$A12)*(焦粉报表!$C$6:$C$67=$B12),焦粉报表!O$6:O$67)</f>
        <v>0</v>
      </c>
      <c r="Q12" s="84">
        <f>IF(P12=0,0,IF(AND(P12&gt;0,P12&gt;$Q$1),30,考核汇总!$S$1))</f>
        <v>0</v>
      </c>
      <c r="R12" s="84">
        <f t="shared" si="1"/>
        <v>0</v>
      </c>
      <c r="T12" s="98">
        <f>SUMPRODUCT((焦粉报表!$V$6:$V$67=$A12)*(焦粉报表!$W$6:$W$67=$B12),焦粉报表!Y$6:Y$67)</f>
        <v>0</v>
      </c>
      <c r="U12" s="95">
        <f>SUMPRODUCT((焦粉报表!$V$6:$V$67=$A12)*(焦粉报表!$W$6:$W$67=$B12),焦粉报表!Z$6:Z$67)</f>
        <v>0</v>
      </c>
      <c r="V12" s="95">
        <f>SUMPRODUCT((焦粉报表!$V$6:$V$67=$A12)*(焦粉报表!$W$6:$W$67=$B12),焦粉报表!AA$6:AA$67)</f>
        <v>0</v>
      </c>
      <c r="W12" s="95">
        <f>SUMPRODUCT((焦粉报表!$V$6:$V$67=$A12)*(焦粉报表!$W$6:$W$67=$B12),焦粉报表!AB$6:AB$67)</f>
        <v>0</v>
      </c>
      <c r="X12" s="95">
        <f>SUMPRODUCT((焦粉报表!$V$6:$V$67=$A12)*(焦粉报表!$W$6:$W$67=$B12),焦粉报表!AC$6:AC$67)</f>
        <v>0</v>
      </c>
      <c r="Y12" s="95">
        <f>SUMPRODUCT((焦粉报表!$V$6:$V$67=$A12)*(焦粉报表!$W$6:$W$67=$B12),焦粉报表!AD$6:AD$67)</f>
        <v>0</v>
      </c>
      <c r="Z12" s="95">
        <f>SUMPRODUCT((焦粉报表!$V$6:$V$67=$A12)*(焦粉报表!$W$6:$W$67=$B12),焦粉报表!AE$6:AE$67)</f>
        <v>0</v>
      </c>
      <c r="AA12" s="95">
        <f>SUMPRODUCT((焦粉报表!$V$6:$V$67=$A12)*(焦粉报表!$W$6:$W$67=$B12),焦粉报表!AF$6:AF$67)</f>
        <v>0</v>
      </c>
      <c r="AB12" s="102">
        <f>SUMPRODUCT((焦粉报表!$V$6:$V$67=$A12)*(焦粉报表!$W$6:$W$67=$B12),焦粉报表!AG$6:AG$67)</f>
        <v>0</v>
      </c>
      <c r="AC12" s="95">
        <f>SUMPRODUCT((焦粉报表!$V$6:$V$67=$A12)*(焦粉报表!$W$6:$W$67=$B12),焦粉报表!AH$6:AH$67)</f>
        <v>0</v>
      </c>
      <c r="AD12" s="99">
        <f>SUMPRODUCT((焦粉报表!$V$6:$V$67=$A12)*(焦粉报表!$W$6:$W$67=$B12),焦粉报表!AI$6:AI$67)</f>
        <v>0</v>
      </c>
      <c r="AE12" s="84">
        <f>IF(AD12=0,0,IF(AND(AD12&gt;0,AD12&gt;$AE$1),30,考核汇总!$S$1))</f>
        <v>0</v>
      </c>
      <c r="AF12" s="84">
        <f t="shared" si="2"/>
        <v>0</v>
      </c>
    </row>
    <row r="13" spans="1:32">
      <c r="A13" s="97">
        <f t="shared" si="3"/>
        <v>43347</v>
      </c>
      <c r="B13" s="8" t="s">
        <v>87</v>
      </c>
      <c r="C13" s="8">
        <f t="shared" si="4"/>
        <v>2</v>
      </c>
      <c r="D13" s="8">
        <f>SUMPRODUCT((考核汇总!$A$4:$A$1185=A13)*(考核汇总!$B$4:$B$1185=B13),考核汇总!$C$4:$C$1185)</f>
        <v>1</v>
      </c>
      <c r="E13" s="8" t="str">
        <f t="shared" si="0"/>
        <v>甲</v>
      </c>
      <c r="F13" s="98">
        <f>SUMPRODUCT((焦粉报表!$B$6:$B$67=$A13)*(焦粉报表!$C$6:$C$67=$B13),焦粉报表!E$6:E$67)</f>
        <v>0</v>
      </c>
      <c r="G13" s="8">
        <f>SUMPRODUCT((焦粉报表!$B$6:$B$67=$A13)*(焦粉报表!$C$6:$C$67=$B13),焦粉报表!F$6:F$67)</f>
        <v>0</v>
      </c>
      <c r="H13" s="8">
        <f>SUMPRODUCT((焦粉报表!$B$6:$B$67=$A13)*(焦粉报表!$C$6:$C$67=$B13),焦粉报表!G$6:G$67)</f>
        <v>0</v>
      </c>
      <c r="I13" s="8">
        <f>SUMPRODUCT((焦粉报表!$B$6:$B$67=$A13)*(焦粉报表!$C$6:$C$67=$B13),焦粉报表!H$6:H$67)</f>
        <v>0</v>
      </c>
      <c r="J13" s="8">
        <f>SUMPRODUCT((焦粉报表!$B$6:$B$67=$A13)*(焦粉报表!$C$6:$C$67=$B13),焦粉报表!I$6:I$67)</f>
        <v>0</v>
      </c>
      <c r="K13" s="8">
        <f>SUMPRODUCT((焦粉报表!$B$6:$B$67=$A13)*(焦粉报表!$C$6:$C$67=$B13),焦粉报表!J$6:J$67)</f>
        <v>0</v>
      </c>
      <c r="L13" s="8">
        <f>SUMPRODUCT((焦粉报表!$B$6:$B$67=$A13)*(焦粉报表!$C$6:$C$67=$B13),焦粉报表!K$6:K$67)</f>
        <v>0</v>
      </c>
      <c r="M13" s="8">
        <f>SUMPRODUCT((焦粉报表!$B$6:$B$67=$A13)*(焦粉报表!$C$6:$C$67=$B13),焦粉报表!L$6:L$67)</f>
        <v>0</v>
      </c>
      <c r="N13" s="18">
        <f>SUMPRODUCT((焦粉报表!$B$6:$B$67=$A13)*(焦粉报表!$C$6:$C$67=$B13),焦粉报表!M$6:M$67)</f>
        <v>0</v>
      </c>
      <c r="O13" s="8">
        <f>SUMPRODUCT((焦粉报表!$B$6:$B$67=$A13)*(焦粉报表!$C$6:$C$67=$B13),焦粉报表!N$6:N$67)</f>
        <v>0</v>
      </c>
      <c r="P13" s="99">
        <f>SUMPRODUCT((焦粉报表!$B$6:$B$67=$A13)*(焦粉报表!$C$6:$C$67=$B13),焦粉报表!O$6:O$67)</f>
        <v>0</v>
      </c>
      <c r="Q13" s="84">
        <f>IF(P13=0,0,IF(AND(P13&gt;0,P13&gt;$Q$1),30,考核汇总!$S$1))</f>
        <v>0</v>
      </c>
      <c r="R13" s="84">
        <f t="shared" si="1"/>
        <v>0</v>
      </c>
      <c r="T13" s="98">
        <f>SUMPRODUCT((焦粉报表!$V$6:$V$67=$A13)*(焦粉报表!$W$6:$W$67=$B13),焦粉报表!Y$6:Y$67)</f>
        <v>0</v>
      </c>
      <c r="U13" s="95">
        <f>SUMPRODUCT((焦粉报表!$V$6:$V$67=$A13)*(焦粉报表!$W$6:$W$67=$B13),焦粉报表!Z$6:Z$67)</f>
        <v>0</v>
      </c>
      <c r="V13" s="95">
        <f>SUMPRODUCT((焦粉报表!$V$6:$V$67=$A13)*(焦粉报表!$W$6:$W$67=$B13),焦粉报表!AA$6:AA$67)</f>
        <v>0</v>
      </c>
      <c r="W13" s="95">
        <f>SUMPRODUCT((焦粉报表!$V$6:$V$67=$A13)*(焦粉报表!$W$6:$W$67=$B13),焦粉报表!AB$6:AB$67)</f>
        <v>0</v>
      </c>
      <c r="X13" s="95">
        <f>SUMPRODUCT((焦粉报表!$V$6:$V$67=$A13)*(焦粉报表!$W$6:$W$67=$B13),焦粉报表!AC$6:AC$67)</f>
        <v>0</v>
      </c>
      <c r="Y13" s="95">
        <f>SUMPRODUCT((焦粉报表!$V$6:$V$67=$A13)*(焦粉报表!$W$6:$W$67=$B13),焦粉报表!AD$6:AD$67)</f>
        <v>0</v>
      </c>
      <c r="Z13" s="95">
        <f>SUMPRODUCT((焦粉报表!$V$6:$V$67=$A13)*(焦粉报表!$W$6:$W$67=$B13),焦粉报表!AE$6:AE$67)</f>
        <v>0</v>
      </c>
      <c r="AA13" s="95">
        <f>SUMPRODUCT((焦粉报表!$V$6:$V$67=$A13)*(焦粉报表!$W$6:$W$67=$B13),焦粉报表!AF$6:AF$67)</f>
        <v>0</v>
      </c>
      <c r="AB13" s="102">
        <f>SUMPRODUCT((焦粉报表!$V$6:$V$67=$A13)*(焦粉报表!$W$6:$W$67=$B13),焦粉报表!AG$6:AG$67)</f>
        <v>0</v>
      </c>
      <c r="AC13" s="95">
        <f>SUMPRODUCT((焦粉报表!$V$6:$V$67=$A13)*(焦粉报表!$W$6:$W$67=$B13),焦粉报表!AH$6:AH$67)</f>
        <v>0</v>
      </c>
      <c r="AD13" s="99">
        <f>SUMPRODUCT((焦粉报表!$V$6:$V$67=$A13)*(焦粉报表!$W$6:$W$67=$B13),焦粉报表!AI$6:AI$67)</f>
        <v>0</v>
      </c>
      <c r="AE13" s="84">
        <f>IF(AD13=0,0,IF(AND(AD13&gt;0,AD13&gt;$AE$1),30,考核汇总!$S$1))</f>
        <v>0</v>
      </c>
      <c r="AF13" s="84">
        <f t="shared" si="2"/>
        <v>0</v>
      </c>
    </row>
    <row r="14" spans="1:32">
      <c r="A14" s="97">
        <f t="shared" si="3"/>
        <v>43347</v>
      </c>
      <c r="B14" s="8" t="s">
        <v>88</v>
      </c>
      <c r="C14" s="8">
        <f t="shared" si="4"/>
        <v>3</v>
      </c>
      <c r="D14" s="8">
        <f>SUMPRODUCT((考核汇总!$A$4:$A$1185=A14)*(考核汇总!$B$4:$B$1185=B14),考核汇总!$C$4:$C$1185)</f>
        <v>2</v>
      </c>
      <c r="E14" s="8" t="str">
        <f t="shared" si="0"/>
        <v>乙</v>
      </c>
      <c r="F14" s="98">
        <f>SUMPRODUCT((焦粉报表!$B$6:$B$67=$A14)*(焦粉报表!$C$6:$C$67=$B14),焦粉报表!E$6:E$67)</f>
        <v>0</v>
      </c>
      <c r="G14" s="8">
        <f>SUMPRODUCT((焦粉报表!$B$6:$B$67=$A14)*(焦粉报表!$C$6:$C$67=$B14),焦粉报表!F$6:F$67)</f>
        <v>0</v>
      </c>
      <c r="H14" s="8">
        <f>SUMPRODUCT((焦粉报表!$B$6:$B$67=$A14)*(焦粉报表!$C$6:$C$67=$B14),焦粉报表!G$6:G$67)</f>
        <v>0</v>
      </c>
      <c r="I14" s="8">
        <f>SUMPRODUCT((焦粉报表!$B$6:$B$67=$A14)*(焦粉报表!$C$6:$C$67=$B14),焦粉报表!H$6:H$67)</f>
        <v>0</v>
      </c>
      <c r="J14" s="8">
        <f>SUMPRODUCT((焦粉报表!$B$6:$B$67=$A14)*(焦粉报表!$C$6:$C$67=$B14),焦粉报表!I$6:I$67)</f>
        <v>0</v>
      </c>
      <c r="K14" s="8">
        <f>SUMPRODUCT((焦粉报表!$B$6:$B$67=$A14)*(焦粉报表!$C$6:$C$67=$B14),焦粉报表!J$6:J$67)</f>
        <v>0</v>
      </c>
      <c r="L14" s="8">
        <f>SUMPRODUCT((焦粉报表!$B$6:$B$67=$A14)*(焦粉报表!$C$6:$C$67=$B14),焦粉报表!K$6:K$67)</f>
        <v>0</v>
      </c>
      <c r="M14" s="8">
        <f>SUMPRODUCT((焦粉报表!$B$6:$B$67=$A14)*(焦粉报表!$C$6:$C$67=$B14),焦粉报表!L$6:L$67)</f>
        <v>0</v>
      </c>
      <c r="N14" s="18">
        <f>SUMPRODUCT((焦粉报表!$B$6:$B$67=$A14)*(焦粉报表!$C$6:$C$67=$B14),焦粉报表!M$6:M$67)</f>
        <v>0</v>
      </c>
      <c r="O14" s="8">
        <f>SUMPRODUCT((焦粉报表!$B$6:$B$67=$A14)*(焦粉报表!$C$6:$C$67=$B14),焦粉报表!N$6:N$67)</f>
        <v>0</v>
      </c>
      <c r="P14" s="99">
        <f>SUMPRODUCT((焦粉报表!$B$6:$B$67=$A14)*(焦粉报表!$C$6:$C$67=$B14),焦粉报表!O$6:O$67)</f>
        <v>0</v>
      </c>
      <c r="Q14" s="84">
        <f>IF(P14=0,0,IF(AND(P14&gt;0,P14&gt;$Q$1),30,考核汇总!$S$1))</f>
        <v>0</v>
      </c>
      <c r="R14" s="84">
        <f t="shared" si="1"/>
        <v>0</v>
      </c>
      <c r="T14" s="98">
        <f>SUMPRODUCT((焦粉报表!$V$6:$V$67=$A14)*(焦粉报表!$W$6:$W$67=$B14),焦粉报表!Y$6:Y$67)</f>
        <v>0</v>
      </c>
      <c r="U14" s="95">
        <f>SUMPRODUCT((焦粉报表!$V$6:$V$67=$A14)*(焦粉报表!$W$6:$W$67=$B14),焦粉报表!Z$6:Z$67)</f>
        <v>0</v>
      </c>
      <c r="V14" s="95">
        <f>SUMPRODUCT((焦粉报表!$V$6:$V$67=$A14)*(焦粉报表!$W$6:$W$67=$B14),焦粉报表!AA$6:AA$67)</f>
        <v>0</v>
      </c>
      <c r="W14" s="95">
        <f>SUMPRODUCT((焦粉报表!$V$6:$V$67=$A14)*(焦粉报表!$W$6:$W$67=$B14),焦粉报表!AB$6:AB$67)</f>
        <v>0</v>
      </c>
      <c r="X14" s="95">
        <f>SUMPRODUCT((焦粉报表!$V$6:$V$67=$A14)*(焦粉报表!$W$6:$W$67=$B14),焦粉报表!AC$6:AC$67)</f>
        <v>0</v>
      </c>
      <c r="Y14" s="95">
        <f>SUMPRODUCT((焦粉报表!$V$6:$V$67=$A14)*(焦粉报表!$W$6:$W$67=$B14),焦粉报表!AD$6:AD$67)</f>
        <v>0</v>
      </c>
      <c r="Z14" s="95">
        <f>SUMPRODUCT((焦粉报表!$V$6:$V$67=$A14)*(焦粉报表!$W$6:$W$67=$B14),焦粉报表!AE$6:AE$67)</f>
        <v>0</v>
      </c>
      <c r="AA14" s="95">
        <f>SUMPRODUCT((焦粉报表!$V$6:$V$67=$A14)*(焦粉报表!$W$6:$W$67=$B14),焦粉报表!AF$6:AF$67)</f>
        <v>0</v>
      </c>
      <c r="AB14" s="102">
        <f>SUMPRODUCT((焦粉报表!$V$6:$V$67=$A14)*(焦粉报表!$W$6:$W$67=$B14),焦粉报表!AG$6:AG$67)</f>
        <v>0</v>
      </c>
      <c r="AC14" s="95">
        <f>SUMPRODUCT((焦粉报表!$V$6:$V$67=$A14)*(焦粉报表!$W$6:$W$67=$B14),焦粉报表!AH$6:AH$67)</f>
        <v>0</v>
      </c>
      <c r="AD14" s="99">
        <f>SUMPRODUCT((焦粉报表!$V$6:$V$67=$A14)*(焦粉报表!$W$6:$W$67=$B14),焦粉报表!AI$6:AI$67)</f>
        <v>0</v>
      </c>
      <c r="AE14" s="84">
        <f>IF(AD14=0,0,IF(AND(AD14&gt;0,AD14&gt;$AE$1),30,考核汇总!$S$1))</f>
        <v>0</v>
      </c>
      <c r="AF14" s="84">
        <f t="shared" si="2"/>
        <v>0</v>
      </c>
    </row>
    <row r="15" spans="1:32">
      <c r="A15" s="97">
        <f t="shared" si="3"/>
        <v>43348</v>
      </c>
      <c r="B15" s="8" t="s">
        <v>86</v>
      </c>
      <c r="C15" s="8">
        <f t="shared" si="4"/>
        <v>1</v>
      </c>
      <c r="D15" s="8">
        <f>SUMPRODUCT((考核汇总!$A$4:$A$1185=A15)*(考核汇总!$B$4:$B$1185=B15),考核汇总!$C$4:$C$1185)</f>
        <v>4</v>
      </c>
      <c r="E15" s="8" t="str">
        <f t="shared" si="0"/>
        <v>丁</v>
      </c>
      <c r="F15" s="98">
        <f>SUMPRODUCT((焦粉报表!$B$6:$B$67=$A15)*(焦粉报表!$C$6:$C$67=$B15),焦粉报表!E$6:E$67)</f>
        <v>0</v>
      </c>
      <c r="G15" s="8">
        <f>SUMPRODUCT((焦粉报表!$B$6:$B$67=$A15)*(焦粉报表!$C$6:$C$67=$B15),焦粉报表!F$6:F$67)</f>
        <v>0</v>
      </c>
      <c r="H15" s="8">
        <f>SUMPRODUCT((焦粉报表!$B$6:$B$67=$A15)*(焦粉报表!$C$6:$C$67=$B15),焦粉报表!G$6:G$67)</f>
        <v>0</v>
      </c>
      <c r="I15" s="8">
        <f>SUMPRODUCT((焦粉报表!$B$6:$B$67=$A15)*(焦粉报表!$C$6:$C$67=$B15),焦粉报表!H$6:H$67)</f>
        <v>0</v>
      </c>
      <c r="J15" s="8">
        <f>SUMPRODUCT((焦粉报表!$B$6:$B$67=$A15)*(焦粉报表!$C$6:$C$67=$B15),焦粉报表!I$6:I$67)</f>
        <v>0</v>
      </c>
      <c r="K15" s="8">
        <f>SUMPRODUCT((焦粉报表!$B$6:$B$67=$A15)*(焦粉报表!$C$6:$C$67=$B15),焦粉报表!J$6:J$67)</f>
        <v>0</v>
      </c>
      <c r="L15" s="8">
        <f>SUMPRODUCT((焦粉报表!$B$6:$B$67=$A15)*(焦粉报表!$C$6:$C$67=$B15),焦粉报表!K$6:K$67)</f>
        <v>0</v>
      </c>
      <c r="M15" s="8">
        <f>SUMPRODUCT((焦粉报表!$B$6:$B$67=$A15)*(焦粉报表!$C$6:$C$67=$B15),焦粉报表!L$6:L$67)</f>
        <v>0</v>
      </c>
      <c r="N15" s="18">
        <f>SUMPRODUCT((焦粉报表!$B$6:$B$67=$A15)*(焦粉报表!$C$6:$C$67=$B15),焦粉报表!M$6:M$67)</f>
        <v>0</v>
      </c>
      <c r="O15" s="8">
        <f>SUMPRODUCT((焦粉报表!$B$6:$B$67=$A15)*(焦粉报表!$C$6:$C$67=$B15),焦粉报表!N$6:N$67)</f>
        <v>0</v>
      </c>
      <c r="P15" s="99">
        <f>SUMPRODUCT((焦粉报表!$B$6:$B$67=$A15)*(焦粉报表!$C$6:$C$67=$B15),焦粉报表!O$6:O$67)</f>
        <v>0</v>
      </c>
      <c r="Q15" s="84">
        <f>IF(P15=0,0,IF(AND(P15&gt;0,P15&gt;$Q$1),30,考核汇总!$S$1))</f>
        <v>0</v>
      </c>
      <c r="R15" s="84">
        <f t="shared" si="1"/>
        <v>0</v>
      </c>
      <c r="T15" s="98">
        <f>SUMPRODUCT((焦粉报表!$V$6:$V$67=$A15)*(焦粉报表!$W$6:$W$67=$B15),焦粉报表!Y$6:Y$67)</f>
        <v>0</v>
      </c>
      <c r="U15" s="95">
        <f>SUMPRODUCT((焦粉报表!$V$6:$V$67=$A15)*(焦粉报表!$W$6:$W$67=$B15),焦粉报表!Z$6:Z$67)</f>
        <v>0</v>
      </c>
      <c r="V15" s="95">
        <f>SUMPRODUCT((焦粉报表!$V$6:$V$67=$A15)*(焦粉报表!$W$6:$W$67=$B15),焦粉报表!AA$6:AA$67)</f>
        <v>0</v>
      </c>
      <c r="W15" s="95">
        <f>SUMPRODUCT((焦粉报表!$V$6:$V$67=$A15)*(焦粉报表!$W$6:$W$67=$B15),焦粉报表!AB$6:AB$67)</f>
        <v>0</v>
      </c>
      <c r="X15" s="95">
        <f>SUMPRODUCT((焦粉报表!$V$6:$V$67=$A15)*(焦粉报表!$W$6:$W$67=$B15),焦粉报表!AC$6:AC$67)</f>
        <v>0</v>
      </c>
      <c r="Y15" s="95">
        <f>SUMPRODUCT((焦粉报表!$V$6:$V$67=$A15)*(焦粉报表!$W$6:$W$67=$B15),焦粉报表!AD$6:AD$67)</f>
        <v>0</v>
      </c>
      <c r="Z15" s="95">
        <f>SUMPRODUCT((焦粉报表!$V$6:$V$67=$A15)*(焦粉报表!$W$6:$W$67=$B15),焦粉报表!AE$6:AE$67)</f>
        <v>0</v>
      </c>
      <c r="AA15" s="95">
        <f>SUMPRODUCT((焦粉报表!$V$6:$V$67=$A15)*(焦粉报表!$W$6:$W$67=$B15),焦粉报表!AF$6:AF$67)</f>
        <v>0</v>
      </c>
      <c r="AB15" s="102">
        <f>SUMPRODUCT((焦粉报表!$V$6:$V$67=$A15)*(焦粉报表!$W$6:$W$67=$B15),焦粉报表!AG$6:AG$67)</f>
        <v>0</v>
      </c>
      <c r="AC15" s="95">
        <f>SUMPRODUCT((焦粉报表!$V$6:$V$67=$A15)*(焦粉报表!$W$6:$W$67=$B15),焦粉报表!AH$6:AH$67)</f>
        <v>0</v>
      </c>
      <c r="AD15" s="99">
        <f>SUMPRODUCT((焦粉报表!$V$6:$V$67=$A15)*(焦粉报表!$W$6:$W$67=$B15),焦粉报表!AI$6:AI$67)</f>
        <v>0</v>
      </c>
      <c r="AE15" s="84">
        <f>IF(AD15=0,0,IF(AND(AD15&gt;0,AD15&gt;$AE$1),30,考核汇总!$S$1))</f>
        <v>0</v>
      </c>
      <c r="AF15" s="84">
        <f t="shared" si="2"/>
        <v>0</v>
      </c>
    </row>
    <row r="16" spans="1:32">
      <c r="A16" s="97">
        <f t="shared" si="3"/>
        <v>43348</v>
      </c>
      <c r="B16" s="8" t="s">
        <v>87</v>
      </c>
      <c r="C16" s="8">
        <f t="shared" si="4"/>
        <v>2</v>
      </c>
      <c r="D16" s="8">
        <f>SUMPRODUCT((考核汇总!$A$4:$A$1185=A16)*(考核汇总!$B$4:$B$1185=B16),考核汇总!$C$4:$C$1185)</f>
        <v>1</v>
      </c>
      <c r="E16" s="8" t="str">
        <f t="shared" si="0"/>
        <v>甲</v>
      </c>
      <c r="F16" s="98">
        <f>SUMPRODUCT((焦粉报表!$B$6:$B$67=$A16)*(焦粉报表!$C$6:$C$67=$B16),焦粉报表!E$6:E$67)</f>
        <v>0</v>
      </c>
      <c r="G16" s="8">
        <f>SUMPRODUCT((焦粉报表!$B$6:$B$67=$A16)*(焦粉报表!$C$6:$C$67=$B16),焦粉报表!F$6:F$67)</f>
        <v>0</v>
      </c>
      <c r="H16" s="8">
        <f>SUMPRODUCT((焦粉报表!$B$6:$B$67=$A16)*(焦粉报表!$C$6:$C$67=$B16),焦粉报表!G$6:G$67)</f>
        <v>0</v>
      </c>
      <c r="I16" s="8">
        <f>SUMPRODUCT((焦粉报表!$B$6:$B$67=$A16)*(焦粉报表!$C$6:$C$67=$B16),焦粉报表!H$6:H$67)</f>
        <v>0</v>
      </c>
      <c r="J16" s="8">
        <f>SUMPRODUCT((焦粉报表!$B$6:$B$67=$A16)*(焦粉报表!$C$6:$C$67=$B16),焦粉报表!I$6:I$67)</f>
        <v>0</v>
      </c>
      <c r="K16" s="8">
        <f>SUMPRODUCT((焦粉报表!$B$6:$B$67=$A16)*(焦粉报表!$C$6:$C$67=$B16),焦粉报表!J$6:J$67)</f>
        <v>0</v>
      </c>
      <c r="L16" s="8">
        <f>SUMPRODUCT((焦粉报表!$B$6:$B$67=$A16)*(焦粉报表!$C$6:$C$67=$B16),焦粉报表!K$6:K$67)</f>
        <v>0</v>
      </c>
      <c r="M16" s="8">
        <f>SUMPRODUCT((焦粉报表!$B$6:$B$67=$A16)*(焦粉报表!$C$6:$C$67=$B16),焦粉报表!L$6:L$67)</f>
        <v>0</v>
      </c>
      <c r="N16" s="18">
        <f>SUMPRODUCT((焦粉报表!$B$6:$B$67=$A16)*(焦粉报表!$C$6:$C$67=$B16),焦粉报表!M$6:M$67)</f>
        <v>0</v>
      </c>
      <c r="O16" s="8">
        <f>SUMPRODUCT((焦粉报表!$B$6:$B$67=$A16)*(焦粉报表!$C$6:$C$67=$B16),焦粉报表!N$6:N$67)</f>
        <v>0</v>
      </c>
      <c r="P16" s="99">
        <f>SUMPRODUCT((焦粉报表!$B$6:$B$67=$A16)*(焦粉报表!$C$6:$C$67=$B16),焦粉报表!O$6:O$67)</f>
        <v>0</v>
      </c>
      <c r="Q16" s="84">
        <f>IF(P16=0,0,IF(AND(P16&gt;0,P16&gt;$Q$1),30,考核汇总!$S$1))</f>
        <v>0</v>
      </c>
      <c r="R16" s="84">
        <f t="shared" si="1"/>
        <v>0</v>
      </c>
      <c r="T16" s="98">
        <f>SUMPRODUCT((焦粉报表!$V$6:$V$67=$A16)*(焦粉报表!$W$6:$W$67=$B16),焦粉报表!Y$6:Y$67)</f>
        <v>0</v>
      </c>
      <c r="U16" s="95">
        <f>SUMPRODUCT((焦粉报表!$V$6:$V$67=$A16)*(焦粉报表!$W$6:$W$67=$B16),焦粉报表!Z$6:Z$67)</f>
        <v>0</v>
      </c>
      <c r="V16" s="95">
        <f>SUMPRODUCT((焦粉报表!$V$6:$V$67=$A16)*(焦粉报表!$W$6:$W$67=$B16),焦粉报表!AA$6:AA$67)</f>
        <v>0</v>
      </c>
      <c r="W16" s="95">
        <f>SUMPRODUCT((焦粉报表!$V$6:$V$67=$A16)*(焦粉报表!$W$6:$W$67=$B16),焦粉报表!AB$6:AB$67)</f>
        <v>0</v>
      </c>
      <c r="X16" s="95">
        <f>SUMPRODUCT((焦粉报表!$V$6:$V$67=$A16)*(焦粉报表!$W$6:$W$67=$B16),焦粉报表!AC$6:AC$67)</f>
        <v>0</v>
      </c>
      <c r="Y16" s="95">
        <f>SUMPRODUCT((焦粉报表!$V$6:$V$67=$A16)*(焦粉报表!$W$6:$W$67=$B16),焦粉报表!AD$6:AD$67)</f>
        <v>0</v>
      </c>
      <c r="Z16" s="95">
        <f>SUMPRODUCT((焦粉报表!$V$6:$V$67=$A16)*(焦粉报表!$W$6:$W$67=$B16),焦粉报表!AE$6:AE$67)</f>
        <v>0</v>
      </c>
      <c r="AA16" s="95">
        <f>SUMPRODUCT((焦粉报表!$V$6:$V$67=$A16)*(焦粉报表!$W$6:$W$67=$B16),焦粉报表!AF$6:AF$67)</f>
        <v>0</v>
      </c>
      <c r="AB16" s="102">
        <f>SUMPRODUCT((焦粉报表!$V$6:$V$67=$A16)*(焦粉报表!$W$6:$W$67=$B16),焦粉报表!AG$6:AG$67)</f>
        <v>0</v>
      </c>
      <c r="AC16" s="95">
        <f>SUMPRODUCT((焦粉报表!$V$6:$V$67=$A16)*(焦粉报表!$W$6:$W$67=$B16),焦粉报表!AH$6:AH$67)</f>
        <v>0</v>
      </c>
      <c r="AD16" s="99">
        <f>SUMPRODUCT((焦粉报表!$V$6:$V$67=$A16)*(焦粉报表!$W$6:$W$67=$B16),焦粉报表!AI$6:AI$67)</f>
        <v>0</v>
      </c>
      <c r="AE16" s="84">
        <f>IF(AD16=0,0,IF(AND(AD16&gt;0,AD16&gt;$AE$1),30,考核汇总!$S$1))</f>
        <v>0</v>
      </c>
      <c r="AF16" s="84">
        <f t="shared" si="2"/>
        <v>0</v>
      </c>
    </row>
    <row r="17" spans="1:32">
      <c r="A17" s="97">
        <f t="shared" si="3"/>
        <v>43348</v>
      </c>
      <c r="B17" s="8" t="s">
        <v>88</v>
      </c>
      <c r="C17" s="8">
        <f t="shared" si="4"/>
        <v>3</v>
      </c>
      <c r="D17" s="8">
        <f>SUMPRODUCT((考核汇总!$A$4:$A$1185=A17)*(考核汇总!$B$4:$B$1185=B17),考核汇总!$C$4:$C$1185)</f>
        <v>2</v>
      </c>
      <c r="E17" s="8" t="str">
        <f t="shared" si="0"/>
        <v>乙</v>
      </c>
      <c r="F17" s="98">
        <f>SUMPRODUCT((焦粉报表!$B$6:$B$67=$A17)*(焦粉报表!$C$6:$C$67=$B17),焦粉报表!E$6:E$67)</f>
        <v>0</v>
      </c>
      <c r="G17" s="8">
        <f>SUMPRODUCT((焦粉报表!$B$6:$B$67=$A17)*(焦粉报表!$C$6:$C$67=$B17),焦粉报表!F$6:F$67)</f>
        <v>0</v>
      </c>
      <c r="H17" s="8">
        <f>SUMPRODUCT((焦粉报表!$B$6:$B$67=$A17)*(焦粉报表!$C$6:$C$67=$B17),焦粉报表!G$6:G$67)</f>
        <v>0</v>
      </c>
      <c r="I17" s="8">
        <f>SUMPRODUCT((焦粉报表!$B$6:$B$67=$A17)*(焦粉报表!$C$6:$C$67=$B17),焦粉报表!H$6:H$67)</f>
        <v>0</v>
      </c>
      <c r="J17" s="8">
        <f>SUMPRODUCT((焦粉报表!$B$6:$B$67=$A17)*(焦粉报表!$C$6:$C$67=$B17),焦粉报表!I$6:I$67)</f>
        <v>0</v>
      </c>
      <c r="K17" s="8">
        <f>SUMPRODUCT((焦粉报表!$B$6:$B$67=$A17)*(焦粉报表!$C$6:$C$67=$B17),焦粉报表!J$6:J$67)</f>
        <v>0</v>
      </c>
      <c r="L17" s="8">
        <f>SUMPRODUCT((焦粉报表!$B$6:$B$67=$A17)*(焦粉报表!$C$6:$C$67=$B17),焦粉报表!K$6:K$67)</f>
        <v>0</v>
      </c>
      <c r="M17" s="8">
        <f>SUMPRODUCT((焦粉报表!$B$6:$B$67=$A17)*(焦粉报表!$C$6:$C$67=$B17),焦粉报表!L$6:L$67)</f>
        <v>0</v>
      </c>
      <c r="N17" s="18">
        <f>SUMPRODUCT((焦粉报表!$B$6:$B$67=$A17)*(焦粉报表!$C$6:$C$67=$B17),焦粉报表!M$6:M$67)</f>
        <v>0</v>
      </c>
      <c r="O17" s="8">
        <f>SUMPRODUCT((焦粉报表!$B$6:$B$67=$A17)*(焦粉报表!$C$6:$C$67=$B17),焦粉报表!N$6:N$67)</f>
        <v>0</v>
      </c>
      <c r="P17" s="99">
        <f>SUMPRODUCT((焦粉报表!$B$6:$B$67=$A17)*(焦粉报表!$C$6:$C$67=$B17),焦粉报表!O$6:O$67)</f>
        <v>0</v>
      </c>
      <c r="Q17" s="84">
        <f>IF(P17=0,0,IF(AND(P17&gt;0,P17&gt;$Q$1),30,考核汇总!$S$1))</f>
        <v>0</v>
      </c>
      <c r="R17" s="84">
        <f t="shared" si="1"/>
        <v>0</v>
      </c>
      <c r="T17" s="98">
        <f>SUMPRODUCT((焦粉报表!$V$6:$V$67=$A17)*(焦粉报表!$W$6:$W$67=$B17),焦粉报表!Y$6:Y$67)</f>
        <v>0</v>
      </c>
      <c r="U17" s="95">
        <f>SUMPRODUCT((焦粉报表!$V$6:$V$67=$A17)*(焦粉报表!$W$6:$W$67=$B17),焦粉报表!Z$6:Z$67)</f>
        <v>0</v>
      </c>
      <c r="V17" s="95">
        <f>SUMPRODUCT((焦粉报表!$V$6:$V$67=$A17)*(焦粉报表!$W$6:$W$67=$B17),焦粉报表!AA$6:AA$67)</f>
        <v>0</v>
      </c>
      <c r="W17" s="95">
        <f>SUMPRODUCT((焦粉报表!$V$6:$V$67=$A17)*(焦粉报表!$W$6:$W$67=$B17),焦粉报表!AB$6:AB$67)</f>
        <v>0</v>
      </c>
      <c r="X17" s="95">
        <f>SUMPRODUCT((焦粉报表!$V$6:$V$67=$A17)*(焦粉报表!$W$6:$W$67=$B17),焦粉报表!AC$6:AC$67)</f>
        <v>0</v>
      </c>
      <c r="Y17" s="95">
        <f>SUMPRODUCT((焦粉报表!$V$6:$V$67=$A17)*(焦粉报表!$W$6:$W$67=$B17),焦粉报表!AD$6:AD$67)</f>
        <v>0</v>
      </c>
      <c r="Z17" s="95">
        <f>SUMPRODUCT((焦粉报表!$V$6:$V$67=$A17)*(焦粉报表!$W$6:$W$67=$B17),焦粉报表!AE$6:AE$67)</f>
        <v>0</v>
      </c>
      <c r="AA17" s="95">
        <f>SUMPRODUCT((焦粉报表!$V$6:$V$67=$A17)*(焦粉报表!$W$6:$W$67=$B17),焦粉报表!AF$6:AF$67)</f>
        <v>0</v>
      </c>
      <c r="AB17" s="102">
        <f>SUMPRODUCT((焦粉报表!$V$6:$V$67=$A17)*(焦粉报表!$W$6:$W$67=$B17),焦粉报表!AG$6:AG$67)</f>
        <v>0</v>
      </c>
      <c r="AC17" s="95">
        <f>SUMPRODUCT((焦粉报表!$V$6:$V$67=$A17)*(焦粉报表!$W$6:$W$67=$B17),焦粉报表!AH$6:AH$67)</f>
        <v>0</v>
      </c>
      <c r="AD17" s="99">
        <f>SUMPRODUCT((焦粉报表!$V$6:$V$67=$A17)*(焦粉报表!$W$6:$W$67=$B17),焦粉报表!AI$6:AI$67)</f>
        <v>0</v>
      </c>
      <c r="AE17" s="84">
        <f>IF(AD17=0,0,IF(AND(AD17&gt;0,AD17&gt;$AE$1),30,考核汇总!$S$1))</f>
        <v>0</v>
      </c>
      <c r="AF17" s="84">
        <f t="shared" si="2"/>
        <v>0</v>
      </c>
    </row>
    <row r="18" spans="1:32">
      <c r="A18" s="97">
        <f t="shared" si="3"/>
        <v>43349</v>
      </c>
      <c r="B18" s="8" t="s">
        <v>86</v>
      </c>
      <c r="C18" s="8">
        <f t="shared" si="4"/>
        <v>1</v>
      </c>
      <c r="D18" s="8">
        <f>SUMPRODUCT((考核汇总!$A$4:$A$1185=A18)*(考核汇总!$B$4:$B$1185=B18),考核汇总!$C$4:$C$1185)</f>
        <v>3</v>
      </c>
      <c r="E18" s="8" t="str">
        <f t="shared" si="0"/>
        <v>丙</v>
      </c>
      <c r="F18" s="98">
        <f>SUMPRODUCT((焦粉报表!$B$6:$B$67=$A18)*(焦粉报表!$C$6:$C$67=$B18),焦粉报表!E$6:E$67)</f>
        <v>0</v>
      </c>
      <c r="G18" s="8">
        <f>SUMPRODUCT((焦粉报表!$B$6:$B$67=$A18)*(焦粉报表!$C$6:$C$67=$B18),焦粉报表!F$6:F$67)</f>
        <v>0</v>
      </c>
      <c r="H18" s="8">
        <f>SUMPRODUCT((焦粉报表!$B$6:$B$67=$A18)*(焦粉报表!$C$6:$C$67=$B18),焦粉报表!G$6:G$67)</f>
        <v>0</v>
      </c>
      <c r="I18" s="8">
        <f>SUMPRODUCT((焦粉报表!$B$6:$B$67=$A18)*(焦粉报表!$C$6:$C$67=$B18),焦粉报表!H$6:H$67)</f>
        <v>0</v>
      </c>
      <c r="J18" s="8">
        <f>SUMPRODUCT((焦粉报表!$B$6:$B$67=$A18)*(焦粉报表!$C$6:$C$67=$B18),焦粉报表!I$6:I$67)</f>
        <v>0</v>
      </c>
      <c r="K18" s="8">
        <f>SUMPRODUCT((焦粉报表!$B$6:$B$67=$A18)*(焦粉报表!$C$6:$C$67=$B18),焦粉报表!J$6:J$67)</f>
        <v>0</v>
      </c>
      <c r="L18" s="8">
        <f>SUMPRODUCT((焦粉报表!$B$6:$B$67=$A18)*(焦粉报表!$C$6:$C$67=$B18),焦粉报表!K$6:K$67)</f>
        <v>0</v>
      </c>
      <c r="M18" s="8">
        <f>SUMPRODUCT((焦粉报表!$B$6:$B$67=$A18)*(焦粉报表!$C$6:$C$67=$B18),焦粉报表!L$6:L$67)</f>
        <v>0</v>
      </c>
      <c r="N18" s="18">
        <f>SUMPRODUCT((焦粉报表!$B$6:$B$67=$A18)*(焦粉报表!$C$6:$C$67=$B18),焦粉报表!M$6:M$67)</f>
        <v>0</v>
      </c>
      <c r="O18" s="8">
        <f>SUMPRODUCT((焦粉报表!$B$6:$B$67=$A18)*(焦粉报表!$C$6:$C$67=$B18),焦粉报表!N$6:N$67)</f>
        <v>0</v>
      </c>
      <c r="P18" s="99">
        <f>SUMPRODUCT((焦粉报表!$B$6:$B$67=$A18)*(焦粉报表!$C$6:$C$67=$B18),焦粉报表!O$6:O$67)</f>
        <v>0</v>
      </c>
      <c r="Q18" s="84">
        <f>IF(P18=0,0,IF(AND(P18&gt;0,P18&gt;$Q$1),30,考核汇总!$S$1))</f>
        <v>0</v>
      </c>
      <c r="R18" s="84">
        <f t="shared" si="1"/>
        <v>0</v>
      </c>
      <c r="T18" s="98">
        <f>SUMPRODUCT((焦粉报表!$V$6:$V$67=$A18)*(焦粉报表!$W$6:$W$67=$B18),焦粉报表!Y$6:Y$67)</f>
        <v>0</v>
      </c>
      <c r="U18" s="95">
        <f>SUMPRODUCT((焦粉报表!$V$6:$V$67=$A18)*(焦粉报表!$W$6:$W$67=$B18),焦粉报表!Z$6:Z$67)</f>
        <v>0</v>
      </c>
      <c r="V18" s="95">
        <f>SUMPRODUCT((焦粉报表!$V$6:$V$67=$A18)*(焦粉报表!$W$6:$W$67=$B18),焦粉报表!AA$6:AA$67)</f>
        <v>0</v>
      </c>
      <c r="W18" s="95">
        <f>SUMPRODUCT((焦粉报表!$V$6:$V$67=$A18)*(焦粉报表!$W$6:$W$67=$B18),焦粉报表!AB$6:AB$67)</f>
        <v>0</v>
      </c>
      <c r="X18" s="95">
        <f>SUMPRODUCT((焦粉报表!$V$6:$V$67=$A18)*(焦粉报表!$W$6:$W$67=$B18),焦粉报表!AC$6:AC$67)</f>
        <v>0</v>
      </c>
      <c r="Y18" s="95">
        <f>SUMPRODUCT((焦粉报表!$V$6:$V$67=$A18)*(焦粉报表!$W$6:$W$67=$B18),焦粉报表!AD$6:AD$67)</f>
        <v>0</v>
      </c>
      <c r="Z18" s="95">
        <f>SUMPRODUCT((焦粉报表!$V$6:$V$67=$A18)*(焦粉报表!$W$6:$W$67=$B18),焦粉报表!AE$6:AE$67)</f>
        <v>0</v>
      </c>
      <c r="AA18" s="95">
        <f>SUMPRODUCT((焦粉报表!$V$6:$V$67=$A18)*(焦粉报表!$W$6:$W$67=$B18),焦粉报表!AF$6:AF$67)</f>
        <v>0</v>
      </c>
      <c r="AB18" s="102">
        <f>SUMPRODUCT((焦粉报表!$V$6:$V$67=$A18)*(焦粉报表!$W$6:$W$67=$B18),焦粉报表!AG$6:AG$67)</f>
        <v>0</v>
      </c>
      <c r="AC18" s="95">
        <f>SUMPRODUCT((焦粉报表!$V$6:$V$67=$A18)*(焦粉报表!$W$6:$W$67=$B18),焦粉报表!AH$6:AH$67)</f>
        <v>0</v>
      </c>
      <c r="AD18" s="99">
        <f>SUMPRODUCT((焦粉报表!$V$6:$V$67=$A18)*(焦粉报表!$W$6:$W$67=$B18),焦粉报表!AI$6:AI$67)</f>
        <v>0</v>
      </c>
      <c r="AE18" s="84">
        <f>IF(AD18=0,0,IF(AND(AD18&gt;0,AD18&gt;$AE$1),30,考核汇总!$S$1))</f>
        <v>0</v>
      </c>
      <c r="AF18" s="84">
        <f t="shared" si="2"/>
        <v>0</v>
      </c>
    </row>
    <row r="19" spans="1:32">
      <c r="A19" s="97">
        <f t="shared" si="3"/>
        <v>43349</v>
      </c>
      <c r="B19" s="8" t="s">
        <v>87</v>
      </c>
      <c r="C19" s="8">
        <f t="shared" si="4"/>
        <v>2</v>
      </c>
      <c r="D19" s="8">
        <f>SUMPRODUCT((考核汇总!$A$4:$A$1185=A19)*(考核汇总!$B$4:$B$1185=B19),考核汇总!$C$4:$C$1185)</f>
        <v>4</v>
      </c>
      <c r="E19" s="8" t="str">
        <f t="shared" si="0"/>
        <v>丁</v>
      </c>
      <c r="F19" s="98">
        <f>SUMPRODUCT((焦粉报表!$B$6:$B$67=$A19)*(焦粉报表!$C$6:$C$67=$B19),焦粉报表!E$6:E$67)</f>
        <v>0</v>
      </c>
      <c r="G19" s="8">
        <f>SUMPRODUCT((焦粉报表!$B$6:$B$67=$A19)*(焦粉报表!$C$6:$C$67=$B19),焦粉报表!F$6:F$67)</f>
        <v>0</v>
      </c>
      <c r="H19" s="8">
        <f>SUMPRODUCT((焦粉报表!$B$6:$B$67=$A19)*(焦粉报表!$C$6:$C$67=$B19),焦粉报表!G$6:G$67)</f>
        <v>0</v>
      </c>
      <c r="I19" s="8">
        <f>SUMPRODUCT((焦粉报表!$B$6:$B$67=$A19)*(焦粉报表!$C$6:$C$67=$B19),焦粉报表!H$6:H$67)</f>
        <v>0</v>
      </c>
      <c r="J19" s="8">
        <f>SUMPRODUCT((焦粉报表!$B$6:$B$67=$A19)*(焦粉报表!$C$6:$C$67=$B19),焦粉报表!I$6:I$67)</f>
        <v>0</v>
      </c>
      <c r="K19" s="8">
        <f>SUMPRODUCT((焦粉报表!$B$6:$B$67=$A19)*(焦粉报表!$C$6:$C$67=$B19),焦粉报表!J$6:J$67)</f>
        <v>0</v>
      </c>
      <c r="L19" s="8">
        <f>SUMPRODUCT((焦粉报表!$B$6:$B$67=$A19)*(焦粉报表!$C$6:$C$67=$B19),焦粉报表!K$6:K$67)</f>
        <v>0</v>
      </c>
      <c r="M19" s="8">
        <f>SUMPRODUCT((焦粉报表!$B$6:$B$67=$A19)*(焦粉报表!$C$6:$C$67=$B19),焦粉报表!L$6:L$67)</f>
        <v>0</v>
      </c>
      <c r="N19" s="18">
        <f>SUMPRODUCT((焦粉报表!$B$6:$B$67=$A19)*(焦粉报表!$C$6:$C$67=$B19),焦粉报表!M$6:M$67)</f>
        <v>0</v>
      </c>
      <c r="O19" s="8">
        <f>SUMPRODUCT((焦粉报表!$B$6:$B$67=$A19)*(焦粉报表!$C$6:$C$67=$B19),焦粉报表!N$6:N$67)</f>
        <v>0</v>
      </c>
      <c r="P19" s="99">
        <f>SUMPRODUCT((焦粉报表!$B$6:$B$67=$A19)*(焦粉报表!$C$6:$C$67=$B19),焦粉报表!O$6:O$67)</f>
        <v>0</v>
      </c>
      <c r="Q19" s="84">
        <f>IF(P19=0,0,IF(AND(P19&gt;0,P19&gt;$Q$1),30,考核汇总!$S$1))</f>
        <v>0</v>
      </c>
      <c r="R19" s="84">
        <f t="shared" si="1"/>
        <v>0</v>
      </c>
      <c r="T19" s="98">
        <f>SUMPRODUCT((焦粉报表!$V$6:$V$67=$A19)*(焦粉报表!$W$6:$W$67=$B19),焦粉报表!Y$6:Y$67)</f>
        <v>0</v>
      </c>
      <c r="U19" s="95">
        <f>SUMPRODUCT((焦粉报表!$V$6:$V$67=$A19)*(焦粉报表!$W$6:$W$67=$B19),焦粉报表!Z$6:Z$67)</f>
        <v>0</v>
      </c>
      <c r="V19" s="95">
        <f>SUMPRODUCT((焦粉报表!$V$6:$V$67=$A19)*(焦粉报表!$W$6:$W$67=$B19),焦粉报表!AA$6:AA$67)</f>
        <v>0</v>
      </c>
      <c r="W19" s="95">
        <f>SUMPRODUCT((焦粉报表!$V$6:$V$67=$A19)*(焦粉报表!$W$6:$W$67=$B19),焦粉报表!AB$6:AB$67)</f>
        <v>0</v>
      </c>
      <c r="X19" s="95">
        <f>SUMPRODUCT((焦粉报表!$V$6:$V$67=$A19)*(焦粉报表!$W$6:$W$67=$B19),焦粉报表!AC$6:AC$67)</f>
        <v>0</v>
      </c>
      <c r="Y19" s="95">
        <f>SUMPRODUCT((焦粉报表!$V$6:$V$67=$A19)*(焦粉报表!$W$6:$W$67=$B19),焦粉报表!AD$6:AD$67)</f>
        <v>0</v>
      </c>
      <c r="Z19" s="95">
        <f>SUMPRODUCT((焦粉报表!$V$6:$V$67=$A19)*(焦粉报表!$W$6:$W$67=$B19),焦粉报表!AE$6:AE$67)</f>
        <v>0</v>
      </c>
      <c r="AA19" s="95">
        <f>SUMPRODUCT((焦粉报表!$V$6:$V$67=$A19)*(焦粉报表!$W$6:$W$67=$B19),焦粉报表!AF$6:AF$67)</f>
        <v>0</v>
      </c>
      <c r="AB19" s="102">
        <f>SUMPRODUCT((焦粉报表!$V$6:$V$67=$A19)*(焦粉报表!$W$6:$W$67=$B19),焦粉报表!AG$6:AG$67)</f>
        <v>0</v>
      </c>
      <c r="AC19" s="95">
        <f>SUMPRODUCT((焦粉报表!$V$6:$V$67=$A19)*(焦粉报表!$W$6:$W$67=$B19),焦粉报表!AH$6:AH$67)</f>
        <v>0</v>
      </c>
      <c r="AD19" s="99">
        <f>SUMPRODUCT((焦粉报表!$V$6:$V$67=$A19)*(焦粉报表!$W$6:$W$67=$B19),焦粉报表!AI$6:AI$67)</f>
        <v>0</v>
      </c>
      <c r="AE19" s="84">
        <f>IF(AD19=0,0,IF(AND(AD19&gt;0,AD19&gt;$AE$1),30,考核汇总!$S$1))</f>
        <v>0</v>
      </c>
      <c r="AF19" s="84">
        <f t="shared" si="2"/>
        <v>0</v>
      </c>
    </row>
    <row r="20" spans="1:32">
      <c r="A20" s="97">
        <f t="shared" si="3"/>
        <v>43349</v>
      </c>
      <c r="B20" s="8" t="s">
        <v>88</v>
      </c>
      <c r="C20" s="8">
        <f t="shared" si="4"/>
        <v>3</v>
      </c>
      <c r="D20" s="8">
        <f>SUMPRODUCT((考核汇总!$A$4:$A$1185=A20)*(考核汇总!$B$4:$B$1185=B20),考核汇总!$C$4:$C$1185)</f>
        <v>1</v>
      </c>
      <c r="E20" s="8" t="str">
        <f t="shared" si="0"/>
        <v>甲</v>
      </c>
      <c r="F20" s="98">
        <f>SUMPRODUCT((焦粉报表!$B$6:$B$67=$A20)*(焦粉报表!$C$6:$C$67=$B20),焦粉报表!E$6:E$67)</f>
        <v>0</v>
      </c>
      <c r="G20" s="8">
        <f>SUMPRODUCT((焦粉报表!$B$6:$B$67=$A20)*(焦粉报表!$C$6:$C$67=$B20),焦粉报表!F$6:F$67)</f>
        <v>0</v>
      </c>
      <c r="H20" s="8">
        <f>SUMPRODUCT((焦粉报表!$B$6:$B$67=$A20)*(焦粉报表!$C$6:$C$67=$B20),焦粉报表!G$6:G$67)</f>
        <v>0</v>
      </c>
      <c r="I20" s="8">
        <f>SUMPRODUCT((焦粉报表!$B$6:$B$67=$A20)*(焦粉报表!$C$6:$C$67=$B20),焦粉报表!H$6:H$67)</f>
        <v>0</v>
      </c>
      <c r="J20" s="8">
        <f>SUMPRODUCT((焦粉报表!$B$6:$B$67=$A20)*(焦粉报表!$C$6:$C$67=$B20),焦粉报表!I$6:I$67)</f>
        <v>0</v>
      </c>
      <c r="K20" s="8">
        <f>SUMPRODUCT((焦粉报表!$B$6:$B$67=$A20)*(焦粉报表!$C$6:$C$67=$B20),焦粉报表!J$6:J$67)</f>
        <v>0</v>
      </c>
      <c r="L20" s="8">
        <f>SUMPRODUCT((焦粉报表!$B$6:$B$67=$A20)*(焦粉报表!$C$6:$C$67=$B20),焦粉报表!K$6:K$67)</f>
        <v>0</v>
      </c>
      <c r="M20" s="8">
        <f>SUMPRODUCT((焦粉报表!$B$6:$B$67=$A20)*(焦粉报表!$C$6:$C$67=$B20),焦粉报表!L$6:L$67)</f>
        <v>0</v>
      </c>
      <c r="N20" s="18">
        <f>SUMPRODUCT((焦粉报表!$B$6:$B$67=$A20)*(焦粉报表!$C$6:$C$67=$B20),焦粉报表!M$6:M$67)</f>
        <v>0</v>
      </c>
      <c r="O20" s="8">
        <f>SUMPRODUCT((焦粉报表!$B$6:$B$67=$A20)*(焦粉报表!$C$6:$C$67=$B20),焦粉报表!N$6:N$67)</f>
        <v>0</v>
      </c>
      <c r="P20" s="99">
        <f>SUMPRODUCT((焦粉报表!$B$6:$B$67=$A20)*(焦粉报表!$C$6:$C$67=$B20),焦粉报表!O$6:O$67)</f>
        <v>0</v>
      </c>
      <c r="Q20" s="84">
        <f>IF(P20=0,0,IF(AND(P20&gt;0,P20&gt;$Q$1),30,考核汇总!$S$1))</f>
        <v>0</v>
      </c>
      <c r="R20" s="84">
        <f t="shared" si="1"/>
        <v>0</v>
      </c>
      <c r="T20" s="98">
        <f>SUMPRODUCT((焦粉报表!$V$6:$V$67=$A20)*(焦粉报表!$W$6:$W$67=$B20),焦粉报表!Y$6:Y$67)</f>
        <v>0</v>
      </c>
      <c r="U20" s="95">
        <f>SUMPRODUCT((焦粉报表!$V$6:$V$67=$A20)*(焦粉报表!$W$6:$W$67=$B20),焦粉报表!Z$6:Z$67)</f>
        <v>0</v>
      </c>
      <c r="V20" s="95">
        <f>SUMPRODUCT((焦粉报表!$V$6:$V$67=$A20)*(焦粉报表!$W$6:$W$67=$B20),焦粉报表!AA$6:AA$67)</f>
        <v>0</v>
      </c>
      <c r="W20" s="95">
        <f>SUMPRODUCT((焦粉报表!$V$6:$V$67=$A20)*(焦粉报表!$W$6:$W$67=$B20),焦粉报表!AB$6:AB$67)</f>
        <v>0</v>
      </c>
      <c r="X20" s="95">
        <f>SUMPRODUCT((焦粉报表!$V$6:$V$67=$A20)*(焦粉报表!$W$6:$W$67=$B20),焦粉报表!AC$6:AC$67)</f>
        <v>0</v>
      </c>
      <c r="Y20" s="95">
        <f>SUMPRODUCT((焦粉报表!$V$6:$V$67=$A20)*(焦粉报表!$W$6:$W$67=$B20),焦粉报表!AD$6:AD$67)</f>
        <v>0</v>
      </c>
      <c r="Z20" s="95">
        <f>SUMPRODUCT((焦粉报表!$V$6:$V$67=$A20)*(焦粉报表!$W$6:$W$67=$B20),焦粉报表!AE$6:AE$67)</f>
        <v>0</v>
      </c>
      <c r="AA20" s="95">
        <f>SUMPRODUCT((焦粉报表!$V$6:$V$67=$A20)*(焦粉报表!$W$6:$W$67=$B20),焦粉报表!AF$6:AF$67)</f>
        <v>0</v>
      </c>
      <c r="AB20" s="102">
        <f>SUMPRODUCT((焦粉报表!$V$6:$V$67=$A20)*(焦粉报表!$W$6:$W$67=$B20),焦粉报表!AG$6:AG$67)</f>
        <v>0</v>
      </c>
      <c r="AC20" s="95">
        <f>SUMPRODUCT((焦粉报表!$V$6:$V$67=$A20)*(焦粉报表!$W$6:$W$67=$B20),焦粉报表!AH$6:AH$67)</f>
        <v>0</v>
      </c>
      <c r="AD20" s="99">
        <f>SUMPRODUCT((焦粉报表!$V$6:$V$67=$A20)*(焦粉报表!$W$6:$W$67=$B20),焦粉报表!AI$6:AI$67)</f>
        <v>0</v>
      </c>
      <c r="AE20" s="84">
        <f>IF(AD20=0,0,IF(AND(AD20&gt;0,AD20&gt;$AE$1),30,考核汇总!$S$1))</f>
        <v>0</v>
      </c>
      <c r="AF20" s="84">
        <f t="shared" si="2"/>
        <v>0</v>
      </c>
    </row>
    <row r="21" spans="1:32">
      <c r="A21" s="97">
        <f t="shared" si="3"/>
        <v>43350</v>
      </c>
      <c r="B21" s="8" t="s">
        <v>86</v>
      </c>
      <c r="C21" s="8">
        <f t="shared" si="4"/>
        <v>1</v>
      </c>
      <c r="D21" s="8">
        <f>SUMPRODUCT((考核汇总!$A$4:$A$1185=A21)*(考核汇总!$B$4:$B$1185=B21),考核汇总!$C$4:$C$1185)</f>
        <v>3</v>
      </c>
      <c r="E21" s="8" t="str">
        <f t="shared" si="0"/>
        <v>丙</v>
      </c>
      <c r="F21" s="98">
        <f>SUMPRODUCT((焦粉报表!$B$6:$B$67=$A21)*(焦粉报表!$C$6:$C$67=$B21),焦粉报表!E$6:E$67)</f>
        <v>0</v>
      </c>
      <c r="G21" s="8">
        <f>SUMPRODUCT((焦粉报表!$B$6:$B$67=$A21)*(焦粉报表!$C$6:$C$67=$B21),焦粉报表!F$6:F$67)</f>
        <v>0</v>
      </c>
      <c r="H21" s="8">
        <f>SUMPRODUCT((焦粉报表!$B$6:$B$67=$A21)*(焦粉报表!$C$6:$C$67=$B21),焦粉报表!G$6:G$67)</f>
        <v>0</v>
      </c>
      <c r="I21" s="8">
        <f>SUMPRODUCT((焦粉报表!$B$6:$B$67=$A21)*(焦粉报表!$C$6:$C$67=$B21),焦粉报表!H$6:H$67)</f>
        <v>0</v>
      </c>
      <c r="J21" s="8">
        <f>SUMPRODUCT((焦粉报表!$B$6:$B$67=$A21)*(焦粉报表!$C$6:$C$67=$B21),焦粉报表!I$6:I$67)</f>
        <v>0</v>
      </c>
      <c r="K21" s="8">
        <f>SUMPRODUCT((焦粉报表!$B$6:$B$67=$A21)*(焦粉报表!$C$6:$C$67=$B21),焦粉报表!J$6:J$67)</f>
        <v>0</v>
      </c>
      <c r="L21" s="8">
        <f>SUMPRODUCT((焦粉报表!$B$6:$B$67=$A21)*(焦粉报表!$C$6:$C$67=$B21),焦粉报表!K$6:K$67)</f>
        <v>0</v>
      </c>
      <c r="M21" s="8">
        <f>SUMPRODUCT((焦粉报表!$B$6:$B$67=$A21)*(焦粉报表!$C$6:$C$67=$B21),焦粉报表!L$6:L$67)</f>
        <v>0</v>
      </c>
      <c r="N21" s="18">
        <f>SUMPRODUCT((焦粉报表!$B$6:$B$67=$A21)*(焦粉报表!$C$6:$C$67=$B21),焦粉报表!M$6:M$67)</f>
        <v>0</v>
      </c>
      <c r="O21" s="8">
        <f>SUMPRODUCT((焦粉报表!$B$6:$B$67=$A21)*(焦粉报表!$C$6:$C$67=$B21),焦粉报表!N$6:N$67)</f>
        <v>0</v>
      </c>
      <c r="P21" s="99">
        <f>SUMPRODUCT((焦粉报表!$B$6:$B$67=$A21)*(焦粉报表!$C$6:$C$67=$B21),焦粉报表!O$6:O$67)</f>
        <v>0</v>
      </c>
      <c r="Q21" s="84">
        <f>IF(P21=0,0,IF(AND(P21&gt;0,P21&gt;$Q$1),30,考核汇总!$S$1))</f>
        <v>0</v>
      </c>
      <c r="R21" s="84">
        <f t="shared" si="1"/>
        <v>0</v>
      </c>
      <c r="T21" s="98">
        <f>SUMPRODUCT((焦粉报表!$V$6:$V$67=$A21)*(焦粉报表!$W$6:$W$67=$B21),焦粉报表!Y$6:Y$67)</f>
        <v>0</v>
      </c>
      <c r="U21" s="95">
        <f>SUMPRODUCT((焦粉报表!$V$6:$V$67=$A21)*(焦粉报表!$W$6:$W$67=$B21),焦粉报表!Z$6:Z$67)</f>
        <v>0</v>
      </c>
      <c r="V21" s="95">
        <f>SUMPRODUCT((焦粉报表!$V$6:$V$67=$A21)*(焦粉报表!$W$6:$W$67=$B21),焦粉报表!AA$6:AA$67)</f>
        <v>0</v>
      </c>
      <c r="W21" s="95">
        <f>SUMPRODUCT((焦粉报表!$V$6:$V$67=$A21)*(焦粉报表!$W$6:$W$67=$B21),焦粉报表!AB$6:AB$67)</f>
        <v>0</v>
      </c>
      <c r="X21" s="95">
        <f>SUMPRODUCT((焦粉报表!$V$6:$V$67=$A21)*(焦粉报表!$W$6:$W$67=$B21),焦粉报表!AC$6:AC$67)</f>
        <v>0</v>
      </c>
      <c r="Y21" s="95">
        <f>SUMPRODUCT((焦粉报表!$V$6:$V$67=$A21)*(焦粉报表!$W$6:$W$67=$B21),焦粉报表!AD$6:AD$67)</f>
        <v>0</v>
      </c>
      <c r="Z21" s="95">
        <f>SUMPRODUCT((焦粉报表!$V$6:$V$67=$A21)*(焦粉报表!$W$6:$W$67=$B21),焦粉报表!AE$6:AE$67)</f>
        <v>0</v>
      </c>
      <c r="AA21" s="95">
        <f>SUMPRODUCT((焦粉报表!$V$6:$V$67=$A21)*(焦粉报表!$W$6:$W$67=$B21),焦粉报表!AF$6:AF$67)</f>
        <v>0</v>
      </c>
      <c r="AB21" s="102">
        <f>SUMPRODUCT((焦粉报表!$V$6:$V$67=$A21)*(焦粉报表!$W$6:$W$67=$B21),焦粉报表!AG$6:AG$67)</f>
        <v>0</v>
      </c>
      <c r="AC21" s="95">
        <f>SUMPRODUCT((焦粉报表!$V$6:$V$67=$A21)*(焦粉报表!$W$6:$W$67=$B21),焦粉报表!AH$6:AH$67)</f>
        <v>0</v>
      </c>
      <c r="AD21" s="99">
        <f>SUMPRODUCT((焦粉报表!$V$6:$V$67=$A21)*(焦粉报表!$W$6:$W$67=$B21),焦粉报表!AI$6:AI$67)</f>
        <v>0</v>
      </c>
      <c r="AE21" s="84">
        <f>IF(AD21=0,0,IF(AND(AD21&gt;0,AD21&gt;$AE$1),30,考核汇总!$S$1))</f>
        <v>0</v>
      </c>
      <c r="AF21" s="84">
        <f t="shared" si="2"/>
        <v>0</v>
      </c>
    </row>
    <row r="22" spans="1:32">
      <c r="A22" s="97">
        <f t="shared" si="3"/>
        <v>43350</v>
      </c>
      <c r="B22" s="8" t="s">
        <v>87</v>
      </c>
      <c r="C22" s="8">
        <f t="shared" si="4"/>
        <v>2</v>
      </c>
      <c r="D22" s="8">
        <f>SUMPRODUCT((考核汇总!$A$4:$A$1185=A22)*(考核汇总!$B$4:$B$1185=B22),考核汇总!$C$4:$C$1185)</f>
        <v>4</v>
      </c>
      <c r="E22" s="8" t="str">
        <f t="shared" si="0"/>
        <v>丁</v>
      </c>
      <c r="F22" s="98">
        <f>SUMPRODUCT((焦粉报表!$B$6:$B$67=$A22)*(焦粉报表!$C$6:$C$67=$B22),焦粉报表!E$6:E$67)</f>
        <v>0</v>
      </c>
      <c r="G22" s="8">
        <f>SUMPRODUCT((焦粉报表!$B$6:$B$67=$A22)*(焦粉报表!$C$6:$C$67=$B22),焦粉报表!F$6:F$67)</f>
        <v>0</v>
      </c>
      <c r="H22" s="8">
        <f>SUMPRODUCT((焦粉报表!$B$6:$B$67=$A22)*(焦粉报表!$C$6:$C$67=$B22),焦粉报表!G$6:G$67)</f>
        <v>0</v>
      </c>
      <c r="I22" s="8">
        <f>SUMPRODUCT((焦粉报表!$B$6:$B$67=$A22)*(焦粉报表!$C$6:$C$67=$B22),焦粉报表!H$6:H$67)</f>
        <v>0</v>
      </c>
      <c r="J22" s="8">
        <f>SUMPRODUCT((焦粉报表!$B$6:$B$67=$A22)*(焦粉报表!$C$6:$C$67=$B22),焦粉报表!I$6:I$67)</f>
        <v>0</v>
      </c>
      <c r="K22" s="8">
        <f>SUMPRODUCT((焦粉报表!$B$6:$B$67=$A22)*(焦粉报表!$C$6:$C$67=$B22),焦粉报表!J$6:J$67)</f>
        <v>0</v>
      </c>
      <c r="L22" s="8">
        <f>SUMPRODUCT((焦粉报表!$B$6:$B$67=$A22)*(焦粉报表!$C$6:$C$67=$B22),焦粉报表!K$6:K$67)</f>
        <v>0</v>
      </c>
      <c r="M22" s="8">
        <f>SUMPRODUCT((焦粉报表!$B$6:$B$67=$A22)*(焦粉报表!$C$6:$C$67=$B22),焦粉报表!L$6:L$67)</f>
        <v>0</v>
      </c>
      <c r="N22" s="18">
        <f>SUMPRODUCT((焦粉报表!$B$6:$B$67=$A22)*(焦粉报表!$C$6:$C$67=$B22),焦粉报表!M$6:M$67)</f>
        <v>0</v>
      </c>
      <c r="O22" s="8">
        <f>SUMPRODUCT((焦粉报表!$B$6:$B$67=$A22)*(焦粉报表!$C$6:$C$67=$B22),焦粉报表!N$6:N$67)</f>
        <v>0</v>
      </c>
      <c r="P22" s="99">
        <f>SUMPRODUCT((焦粉报表!$B$6:$B$67=$A22)*(焦粉报表!$C$6:$C$67=$B22),焦粉报表!O$6:O$67)</f>
        <v>0</v>
      </c>
      <c r="Q22" s="84">
        <f>IF(P22=0,0,IF(AND(P22&gt;0,P22&gt;$Q$1),30,考核汇总!$S$1))</f>
        <v>0</v>
      </c>
      <c r="R22" s="84">
        <f t="shared" si="1"/>
        <v>0</v>
      </c>
      <c r="T22" s="98">
        <f>SUMPRODUCT((焦粉报表!$V$6:$V$67=$A22)*(焦粉报表!$W$6:$W$67=$B22),焦粉报表!Y$6:Y$67)</f>
        <v>0</v>
      </c>
      <c r="U22" s="95">
        <f>SUMPRODUCT((焦粉报表!$V$6:$V$67=$A22)*(焦粉报表!$W$6:$W$67=$B22),焦粉报表!Z$6:Z$67)</f>
        <v>0</v>
      </c>
      <c r="V22" s="95">
        <f>SUMPRODUCT((焦粉报表!$V$6:$V$67=$A22)*(焦粉报表!$W$6:$W$67=$B22),焦粉报表!AA$6:AA$67)</f>
        <v>0</v>
      </c>
      <c r="W22" s="95">
        <f>SUMPRODUCT((焦粉报表!$V$6:$V$67=$A22)*(焦粉报表!$W$6:$W$67=$B22),焦粉报表!AB$6:AB$67)</f>
        <v>0</v>
      </c>
      <c r="X22" s="95">
        <f>SUMPRODUCT((焦粉报表!$V$6:$V$67=$A22)*(焦粉报表!$W$6:$W$67=$B22),焦粉报表!AC$6:AC$67)</f>
        <v>0</v>
      </c>
      <c r="Y22" s="95">
        <f>SUMPRODUCT((焦粉报表!$V$6:$V$67=$A22)*(焦粉报表!$W$6:$W$67=$B22),焦粉报表!AD$6:AD$67)</f>
        <v>0</v>
      </c>
      <c r="Z22" s="95">
        <f>SUMPRODUCT((焦粉报表!$V$6:$V$67=$A22)*(焦粉报表!$W$6:$W$67=$B22),焦粉报表!AE$6:AE$67)</f>
        <v>0</v>
      </c>
      <c r="AA22" s="95">
        <f>SUMPRODUCT((焦粉报表!$V$6:$V$67=$A22)*(焦粉报表!$W$6:$W$67=$B22),焦粉报表!AF$6:AF$67)</f>
        <v>0</v>
      </c>
      <c r="AB22" s="102">
        <f>SUMPRODUCT((焦粉报表!$V$6:$V$67=$A22)*(焦粉报表!$W$6:$W$67=$B22),焦粉报表!AG$6:AG$67)</f>
        <v>0</v>
      </c>
      <c r="AC22" s="95">
        <f>SUMPRODUCT((焦粉报表!$V$6:$V$67=$A22)*(焦粉报表!$W$6:$W$67=$B22),焦粉报表!AH$6:AH$67)</f>
        <v>0</v>
      </c>
      <c r="AD22" s="99">
        <f>SUMPRODUCT((焦粉报表!$V$6:$V$67=$A22)*(焦粉报表!$W$6:$W$67=$B22),焦粉报表!AI$6:AI$67)</f>
        <v>0</v>
      </c>
      <c r="AE22" s="84">
        <f>IF(AD22=0,0,IF(AND(AD22&gt;0,AD22&gt;$AE$1),30,考核汇总!$S$1))</f>
        <v>0</v>
      </c>
      <c r="AF22" s="84">
        <f t="shared" si="2"/>
        <v>0</v>
      </c>
    </row>
    <row r="23" spans="1:32">
      <c r="A23" s="97">
        <f t="shared" si="3"/>
        <v>43350</v>
      </c>
      <c r="B23" s="8" t="s">
        <v>88</v>
      </c>
      <c r="C23" s="8">
        <f t="shared" si="4"/>
        <v>3</v>
      </c>
      <c r="D23" s="8">
        <f>SUMPRODUCT((考核汇总!$A$4:$A$1185=A23)*(考核汇总!$B$4:$B$1185=B23),考核汇总!$C$4:$C$1185)</f>
        <v>1</v>
      </c>
      <c r="E23" s="8" t="str">
        <f t="shared" si="0"/>
        <v>甲</v>
      </c>
      <c r="F23" s="98">
        <f>SUMPRODUCT((焦粉报表!$B$6:$B$67=$A23)*(焦粉报表!$C$6:$C$67=$B23),焦粉报表!E$6:E$67)</f>
        <v>0</v>
      </c>
      <c r="G23" s="8">
        <f>SUMPRODUCT((焦粉报表!$B$6:$B$67=$A23)*(焦粉报表!$C$6:$C$67=$B23),焦粉报表!F$6:F$67)</f>
        <v>0</v>
      </c>
      <c r="H23" s="8">
        <f>SUMPRODUCT((焦粉报表!$B$6:$B$67=$A23)*(焦粉报表!$C$6:$C$67=$B23),焦粉报表!G$6:G$67)</f>
        <v>0</v>
      </c>
      <c r="I23" s="8">
        <f>SUMPRODUCT((焦粉报表!$B$6:$B$67=$A23)*(焦粉报表!$C$6:$C$67=$B23),焦粉报表!H$6:H$67)</f>
        <v>0</v>
      </c>
      <c r="J23" s="8">
        <f>SUMPRODUCT((焦粉报表!$B$6:$B$67=$A23)*(焦粉报表!$C$6:$C$67=$B23),焦粉报表!I$6:I$67)</f>
        <v>0</v>
      </c>
      <c r="K23" s="8">
        <f>SUMPRODUCT((焦粉报表!$B$6:$B$67=$A23)*(焦粉报表!$C$6:$C$67=$B23),焦粉报表!J$6:J$67)</f>
        <v>0</v>
      </c>
      <c r="L23" s="8">
        <f>SUMPRODUCT((焦粉报表!$B$6:$B$67=$A23)*(焦粉报表!$C$6:$C$67=$B23),焦粉报表!K$6:K$67)</f>
        <v>0</v>
      </c>
      <c r="M23" s="8">
        <f>SUMPRODUCT((焦粉报表!$B$6:$B$67=$A23)*(焦粉报表!$C$6:$C$67=$B23),焦粉报表!L$6:L$67)</f>
        <v>0</v>
      </c>
      <c r="N23" s="18">
        <f>SUMPRODUCT((焦粉报表!$B$6:$B$67=$A23)*(焦粉报表!$C$6:$C$67=$B23),焦粉报表!M$6:M$67)</f>
        <v>0</v>
      </c>
      <c r="O23" s="8">
        <f>SUMPRODUCT((焦粉报表!$B$6:$B$67=$A23)*(焦粉报表!$C$6:$C$67=$B23),焦粉报表!N$6:N$67)</f>
        <v>0</v>
      </c>
      <c r="P23" s="99">
        <f>SUMPRODUCT((焦粉报表!$B$6:$B$67=$A23)*(焦粉报表!$C$6:$C$67=$B23),焦粉报表!O$6:O$67)</f>
        <v>0</v>
      </c>
      <c r="Q23" s="84">
        <f>IF(P23=0,0,IF(AND(P23&gt;0,P23&gt;$Q$1),30,考核汇总!$S$1))</f>
        <v>0</v>
      </c>
      <c r="R23" s="84">
        <f t="shared" si="1"/>
        <v>0</v>
      </c>
      <c r="T23" s="98">
        <f>SUMPRODUCT((焦粉报表!$V$6:$V$67=$A23)*(焦粉报表!$W$6:$W$67=$B23),焦粉报表!Y$6:Y$67)</f>
        <v>0</v>
      </c>
      <c r="U23" s="95">
        <f>SUMPRODUCT((焦粉报表!$V$6:$V$67=$A23)*(焦粉报表!$W$6:$W$67=$B23),焦粉报表!Z$6:Z$67)</f>
        <v>0</v>
      </c>
      <c r="V23" s="95">
        <f>SUMPRODUCT((焦粉报表!$V$6:$V$67=$A23)*(焦粉报表!$W$6:$W$67=$B23),焦粉报表!AA$6:AA$67)</f>
        <v>0</v>
      </c>
      <c r="W23" s="95">
        <f>SUMPRODUCT((焦粉报表!$V$6:$V$67=$A23)*(焦粉报表!$W$6:$W$67=$B23),焦粉报表!AB$6:AB$67)</f>
        <v>0</v>
      </c>
      <c r="X23" s="95">
        <f>SUMPRODUCT((焦粉报表!$V$6:$V$67=$A23)*(焦粉报表!$W$6:$W$67=$B23),焦粉报表!AC$6:AC$67)</f>
        <v>0</v>
      </c>
      <c r="Y23" s="95">
        <f>SUMPRODUCT((焦粉报表!$V$6:$V$67=$A23)*(焦粉报表!$W$6:$W$67=$B23),焦粉报表!AD$6:AD$67)</f>
        <v>0</v>
      </c>
      <c r="Z23" s="95">
        <f>SUMPRODUCT((焦粉报表!$V$6:$V$67=$A23)*(焦粉报表!$W$6:$W$67=$B23),焦粉报表!AE$6:AE$67)</f>
        <v>0</v>
      </c>
      <c r="AA23" s="95">
        <f>SUMPRODUCT((焦粉报表!$V$6:$V$67=$A23)*(焦粉报表!$W$6:$W$67=$B23),焦粉报表!AF$6:AF$67)</f>
        <v>0</v>
      </c>
      <c r="AB23" s="102">
        <f>SUMPRODUCT((焦粉报表!$V$6:$V$67=$A23)*(焦粉报表!$W$6:$W$67=$B23),焦粉报表!AG$6:AG$67)</f>
        <v>0</v>
      </c>
      <c r="AC23" s="95">
        <f>SUMPRODUCT((焦粉报表!$V$6:$V$67=$A23)*(焦粉报表!$W$6:$W$67=$B23),焦粉报表!AH$6:AH$67)</f>
        <v>0</v>
      </c>
      <c r="AD23" s="99">
        <f>SUMPRODUCT((焦粉报表!$V$6:$V$67=$A23)*(焦粉报表!$W$6:$W$67=$B23),焦粉报表!AI$6:AI$67)</f>
        <v>0</v>
      </c>
      <c r="AE23" s="84">
        <f>IF(AD23=0,0,IF(AND(AD23&gt;0,AD23&gt;$AE$1),30,考核汇总!$S$1))</f>
        <v>0</v>
      </c>
      <c r="AF23" s="84">
        <f t="shared" si="2"/>
        <v>0</v>
      </c>
    </row>
    <row r="24" spans="1:32">
      <c r="A24" s="97">
        <f t="shared" si="3"/>
        <v>43351</v>
      </c>
      <c r="B24" s="8" t="s">
        <v>86</v>
      </c>
      <c r="C24" s="8">
        <f t="shared" si="4"/>
        <v>1</v>
      </c>
      <c r="D24" s="8">
        <f>SUMPRODUCT((考核汇总!$A$4:$A$1185=A24)*(考核汇总!$B$4:$B$1185=B24),考核汇总!$C$4:$C$1185)</f>
        <v>2</v>
      </c>
      <c r="E24" s="8" t="str">
        <f t="shared" si="0"/>
        <v>乙</v>
      </c>
      <c r="F24" s="98">
        <f>SUMPRODUCT((焦粉报表!$B$6:$B$67=$A24)*(焦粉报表!$C$6:$C$67=$B24),焦粉报表!E$6:E$67)</f>
        <v>0</v>
      </c>
      <c r="G24" s="8">
        <f>SUMPRODUCT((焦粉报表!$B$6:$B$67=$A24)*(焦粉报表!$C$6:$C$67=$B24),焦粉报表!F$6:F$67)</f>
        <v>0</v>
      </c>
      <c r="H24" s="8">
        <f>SUMPRODUCT((焦粉报表!$B$6:$B$67=$A24)*(焦粉报表!$C$6:$C$67=$B24),焦粉报表!G$6:G$67)</f>
        <v>0</v>
      </c>
      <c r="I24" s="8">
        <f>SUMPRODUCT((焦粉报表!$B$6:$B$67=$A24)*(焦粉报表!$C$6:$C$67=$B24),焦粉报表!H$6:H$67)</f>
        <v>0</v>
      </c>
      <c r="J24" s="8">
        <f>SUMPRODUCT((焦粉报表!$B$6:$B$67=$A24)*(焦粉报表!$C$6:$C$67=$B24),焦粉报表!I$6:I$67)</f>
        <v>0</v>
      </c>
      <c r="K24" s="8">
        <f>SUMPRODUCT((焦粉报表!$B$6:$B$67=$A24)*(焦粉报表!$C$6:$C$67=$B24),焦粉报表!J$6:J$67)</f>
        <v>0</v>
      </c>
      <c r="L24" s="8">
        <f>SUMPRODUCT((焦粉报表!$B$6:$B$67=$A24)*(焦粉报表!$C$6:$C$67=$B24),焦粉报表!K$6:K$67)</f>
        <v>0</v>
      </c>
      <c r="M24" s="8">
        <f>SUMPRODUCT((焦粉报表!$B$6:$B$67=$A24)*(焦粉报表!$C$6:$C$67=$B24),焦粉报表!L$6:L$67)</f>
        <v>0</v>
      </c>
      <c r="N24" s="18">
        <f>SUMPRODUCT((焦粉报表!$B$6:$B$67=$A24)*(焦粉报表!$C$6:$C$67=$B24),焦粉报表!M$6:M$67)</f>
        <v>0</v>
      </c>
      <c r="O24" s="8">
        <f>SUMPRODUCT((焦粉报表!$B$6:$B$67=$A24)*(焦粉报表!$C$6:$C$67=$B24),焦粉报表!N$6:N$67)</f>
        <v>0</v>
      </c>
      <c r="P24" s="99">
        <f>SUMPRODUCT((焦粉报表!$B$6:$B$67=$A24)*(焦粉报表!$C$6:$C$67=$B24),焦粉报表!O$6:O$67)</f>
        <v>0</v>
      </c>
      <c r="Q24" s="84">
        <f>IF(P24=0,0,IF(AND(P24&gt;0,P24&gt;$Q$1),30,考核汇总!$S$1))</f>
        <v>0</v>
      </c>
      <c r="R24" s="84">
        <f t="shared" si="1"/>
        <v>0</v>
      </c>
      <c r="T24" s="98">
        <f>SUMPRODUCT((焦粉报表!$V$6:$V$67=$A24)*(焦粉报表!$W$6:$W$67=$B24),焦粉报表!Y$6:Y$67)</f>
        <v>0</v>
      </c>
      <c r="U24" s="95">
        <f>SUMPRODUCT((焦粉报表!$V$6:$V$67=$A24)*(焦粉报表!$W$6:$W$67=$B24),焦粉报表!Z$6:Z$67)</f>
        <v>0</v>
      </c>
      <c r="V24" s="95">
        <f>SUMPRODUCT((焦粉报表!$V$6:$V$67=$A24)*(焦粉报表!$W$6:$W$67=$B24),焦粉报表!AA$6:AA$67)</f>
        <v>0</v>
      </c>
      <c r="W24" s="95">
        <f>SUMPRODUCT((焦粉报表!$V$6:$V$67=$A24)*(焦粉报表!$W$6:$W$67=$B24),焦粉报表!AB$6:AB$67)</f>
        <v>0</v>
      </c>
      <c r="X24" s="95">
        <f>SUMPRODUCT((焦粉报表!$V$6:$V$67=$A24)*(焦粉报表!$W$6:$W$67=$B24),焦粉报表!AC$6:AC$67)</f>
        <v>0</v>
      </c>
      <c r="Y24" s="95">
        <f>SUMPRODUCT((焦粉报表!$V$6:$V$67=$A24)*(焦粉报表!$W$6:$W$67=$B24),焦粉报表!AD$6:AD$67)</f>
        <v>0</v>
      </c>
      <c r="Z24" s="95">
        <f>SUMPRODUCT((焦粉报表!$V$6:$V$67=$A24)*(焦粉报表!$W$6:$W$67=$B24),焦粉报表!AE$6:AE$67)</f>
        <v>0</v>
      </c>
      <c r="AA24" s="95">
        <f>SUMPRODUCT((焦粉报表!$V$6:$V$67=$A24)*(焦粉报表!$W$6:$W$67=$B24),焦粉报表!AF$6:AF$67)</f>
        <v>0</v>
      </c>
      <c r="AB24" s="102">
        <f>SUMPRODUCT((焦粉报表!$V$6:$V$67=$A24)*(焦粉报表!$W$6:$W$67=$B24),焦粉报表!AG$6:AG$67)</f>
        <v>0</v>
      </c>
      <c r="AC24" s="95">
        <f>SUMPRODUCT((焦粉报表!$V$6:$V$67=$A24)*(焦粉报表!$W$6:$W$67=$B24),焦粉报表!AH$6:AH$67)</f>
        <v>0</v>
      </c>
      <c r="AD24" s="99">
        <f>SUMPRODUCT((焦粉报表!$V$6:$V$67=$A24)*(焦粉报表!$W$6:$W$67=$B24),焦粉报表!AI$6:AI$67)</f>
        <v>0</v>
      </c>
      <c r="AE24" s="84">
        <f>IF(AD24=0,0,IF(AND(AD24&gt;0,AD24&gt;$AE$1),30,考核汇总!$S$1))</f>
        <v>0</v>
      </c>
      <c r="AF24" s="84">
        <f t="shared" si="2"/>
        <v>0</v>
      </c>
    </row>
    <row r="25" spans="1:32">
      <c r="A25" s="97">
        <f t="shared" si="3"/>
        <v>43351</v>
      </c>
      <c r="B25" s="8" t="s">
        <v>87</v>
      </c>
      <c r="C25" s="8">
        <f t="shared" si="4"/>
        <v>2</v>
      </c>
      <c r="D25" s="8">
        <f>SUMPRODUCT((考核汇总!$A$4:$A$1185=A25)*(考核汇总!$B$4:$B$1185=B25),考核汇总!$C$4:$C$1185)</f>
        <v>3</v>
      </c>
      <c r="E25" s="8" t="str">
        <f t="shared" si="0"/>
        <v>丙</v>
      </c>
      <c r="F25" s="98">
        <f>SUMPRODUCT((焦粉报表!$B$6:$B$67=$A25)*(焦粉报表!$C$6:$C$67=$B25),焦粉报表!E$6:E$67)</f>
        <v>0</v>
      </c>
      <c r="G25" s="8">
        <f>SUMPRODUCT((焦粉报表!$B$6:$B$67=$A25)*(焦粉报表!$C$6:$C$67=$B25),焦粉报表!F$6:F$67)</f>
        <v>0</v>
      </c>
      <c r="H25" s="8">
        <f>SUMPRODUCT((焦粉报表!$B$6:$B$67=$A25)*(焦粉报表!$C$6:$C$67=$B25),焦粉报表!G$6:G$67)</f>
        <v>0</v>
      </c>
      <c r="I25" s="8">
        <f>SUMPRODUCT((焦粉报表!$B$6:$B$67=$A25)*(焦粉报表!$C$6:$C$67=$B25),焦粉报表!H$6:H$67)</f>
        <v>0</v>
      </c>
      <c r="J25" s="8">
        <f>SUMPRODUCT((焦粉报表!$B$6:$B$67=$A25)*(焦粉报表!$C$6:$C$67=$B25),焦粉报表!I$6:I$67)</f>
        <v>0</v>
      </c>
      <c r="K25" s="8">
        <f>SUMPRODUCT((焦粉报表!$B$6:$B$67=$A25)*(焦粉报表!$C$6:$C$67=$B25),焦粉报表!J$6:J$67)</f>
        <v>0</v>
      </c>
      <c r="L25" s="8">
        <f>SUMPRODUCT((焦粉报表!$B$6:$B$67=$A25)*(焦粉报表!$C$6:$C$67=$B25),焦粉报表!K$6:K$67)</f>
        <v>0</v>
      </c>
      <c r="M25" s="8">
        <f>SUMPRODUCT((焦粉报表!$B$6:$B$67=$A25)*(焦粉报表!$C$6:$C$67=$B25),焦粉报表!L$6:L$67)</f>
        <v>0</v>
      </c>
      <c r="N25" s="18">
        <f>SUMPRODUCT((焦粉报表!$B$6:$B$67=$A25)*(焦粉报表!$C$6:$C$67=$B25),焦粉报表!M$6:M$67)</f>
        <v>0</v>
      </c>
      <c r="O25" s="8">
        <f>SUMPRODUCT((焦粉报表!$B$6:$B$67=$A25)*(焦粉报表!$C$6:$C$67=$B25),焦粉报表!N$6:N$67)</f>
        <v>0</v>
      </c>
      <c r="P25" s="99">
        <f>SUMPRODUCT((焦粉报表!$B$6:$B$67=$A25)*(焦粉报表!$C$6:$C$67=$B25),焦粉报表!O$6:O$67)</f>
        <v>0</v>
      </c>
      <c r="Q25" s="84">
        <f>IF(P25=0,0,IF(AND(P25&gt;0,P25&gt;$Q$1),30,考核汇总!$S$1))</f>
        <v>0</v>
      </c>
      <c r="R25" s="84">
        <f t="shared" si="1"/>
        <v>0</v>
      </c>
      <c r="T25" s="98">
        <f>SUMPRODUCT((焦粉报表!$V$6:$V$67=$A25)*(焦粉报表!$W$6:$W$67=$B25),焦粉报表!Y$6:Y$67)</f>
        <v>0</v>
      </c>
      <c r="U25" s="95">
        <f>SUMPRODUCT((焦粉报表!$V$6:$V$67=$A25)*(焦粉报表!$W$6:$W$67=$B25),焦粉报表!Z$6:Z$67)</f>
        <v>0</v>
      </c>
      <c r="V25" s="95">
        <f>SUMPRODUCT((焦粉报表!$V$6:$V$67=$A25)*(焦粉报表!$W$6:$W$67=$B25),焦粉报表!AA$6:AA$67)</f>
        <v>0</v>
      </c>
      <c r="W25" s="95">
        <f>SUMPRODUCT((焦粉报表!$V$6:$V$67=$A25)*(焦粉报表!$W$6:$W$67=$B25),焦粉报表!AB$6:AB$67)</f>
        <v>0</v>
      </c>
      <c r="X25" s="95">
        <f>SUMPRODUCT((焦粉报表!$V$6:$V$67=$A25)*(焦粉报表!$W$6:$W$67=$B25),焦粉报表!AC$6:AC$67)</f>
        <v>0</v>
      </c>
      <c r="Y25" s="95">
        <f>SUMPRODUCT((焦粉报表!$V$6:$V$67=$A25)*(焦粉报表!$W$6:$W$67=$B25),焦粉报表!AD$6:AD$67)</f>
        <v>0</v>
      </c>
      <c r="Z25" s="95">
        <f>SUMPRODUCT((焦粉报表!$V$6:$V$67=$A25)*(焦粉报表!$W$6:$W$67=$B25),焦粉报表!AE$6:AE$67)</f>
        <v>0</v>
      </c>
      <c r="AA25" s="95">
        <f>SUMPRODUCT((焦粉报表!$V$6:$V$67=$A25)*(焦粉报表!$W$6:$W$67=$B25),焦粉报表!AF$6:AF$67)</f>
        <v>0</v>
      </c>
      <c r="AB25" s="102">
        <f>SUMPRODUCT((焦粉报表!$V$6:$V$67=$A25)*(焦粉报表!$W$6:$W$67=$B25),焦粉报表!AG$6:AG$67)</f>
        <v>0</v>
      </c>
      <c r="AC25" s="95">
        <f>SUMPRODUCT((焦粉报表!$V$6:$V$67=$A25)*(焦粉报表!$W$6:$W$67=$B25),焦粉报表!AH$6:AH$67)</f>
        <v>0</v>
      </c>
      <c r="AD25" s="99">
        <f>SUMPRODUCT((焦粉报表!$V$6:$V$67=$A25)*(焦粉报表!$W$6:$W$67=$B25),焦粉报表!AI$6:AI$67)</f>
        <v>0</v>
      </c>
      <c r="AE25" s="84">
        <f>IF(AD25=0,0,IF(AND(AD25&gt;0,AD25&gt;$AE$1),30,考核汇总!$S$1))</f>
        <v>0</v>
      </c>
      <c r="AF25" s="84">
        <f t="shared" si="2"/>
        <v>0</v>
      </c>
    </row>
    <row r="26" spans="1:32">
      <c r="A26" s="97">
        <f t="shared" si="3"/>
        <v>43351</v>
      </c>
      <c r="B26" s="8" t="s">
        <v>88</v>
      </c>
      <c r="C26" s="8">
        <f t="shared" si="4"/>
        <v>3</v>
      </c>
      <c r="D26" s="8">
        <f>SUMPRODUCT((考核汇总!$A$4:$A$1185=A26)*(考核汇总!$B$4:$B$1185=B26),考核汇总!$C$4:$C$1185)</f>
        <v>4</v>
      </c>
      <c r="E26" s="8" t="str">
        <f t="shared" si="0"/>
        <v>丁</v>
      </c>
      <c r="F26" s="98">
        <f>SUMPRODUCT((焦粉报表!$B$6:$B$67=$A26)*(焦粉报表!$C$6:$C$67=$B26),焦粉报表!E$6:E$67)</f>
        <v>0</v>
      </c>
      <c r="G26" s="8">
        <f>SUMPRODUCT((焦粉报表!$B$6:$B$67=$A26)*(焦粉报表!$C$6:$C$67=$B26),焦粉报表!F$6:F$67)</f>
        <v>0</v>
      </c>
      <c r="H26" s="8">
        <f>SUMPRODUCT((焦粉报表!$B$6:$B$67=$A26)*(焦粉报表!$C$6:$C$67=$B26),焦粉报表!G$6:G$67)</f>
        <v>0</v>
      </c>
      <c r="I26" s="8">
        <f>SUMPRODUCT((焦粉报表!$B$6:$B$67=$A26)*(焦粉报表!$C$6:$C$67=$B26),焦粉报表!H$6:H$67)</f>
        <v>0</v>
      </c>
      <c r="J26" s="8">
        <f>SUMPRODUCT((焦粉报表!$B$6:$B$67=$A26)*(焦粉报表!$C$6:$C$67=$B26),焦粉报表!I$6:I$67)</f>
        <v>0</v>
      </c>
      <c r="K26" s="8">
        <f>SUMPRODUCT((焦粉报表!$B$6:$B$67=$A26)*(焦粉报表!$C$6:$C$67=$B26),焦粉报表!J$6:J$67)</f>
        <v>0</v>
      </c>
      <c r="L26" s="8">
        <f>SUMPRODUCT((焦粉报表!$B$6:$B$67=$A26)*(焦粉报表!$C$6:$C$67=$B26),焦粉报表!K$6:K$67)</f>
        <v>0</v>
      </c>
      <c r="M26" s="8">
        <f>SUMPRODUCT((焦粉报表!$B$6:$B$67=$A26)*(焦粉报表!$C$6:$C$67=$B26),焦粉报表!L$6:L$67)</f>
        <v>0</v>
      </c>
      <c r="N26" s="18">
        <f>SUMPRODUCT((焦粉报表!$B$6:$B$67=$A26)*(焦粉报表!$C$6:$C$67=$B26),焦粉报表!M$6:M$67)</f>
        <v>0</v>
      </c>
      <c r="O26" s="8">
        <f>SUMPRODUCT((焦粉报表!$B$6:$B$67=$A26)*(焦粉报表!$C$6:$C$67=$B26),焦粉报表!N$6:N$67)</f>
        <v>0</v>
      </c>
      <c r="P26" s="99">
        <f>SUMPRODUCT((焦粉报表!$B$6:$B$67=$A26)*(焦粉报表!$C$6:$C$67=$B26),焦粉报表!O$6:O$67)</f>
        <v>0</v>
      </c>
      <c r="Q26" s="84">
        <f>IF(P26=0,0,IF(AND(P26&gt;0,P26&gt;$Q$1),30,考核汇总!$S$1))</f>
        <v>0</v>
      </c>
      <c r="R26" s="84">
        <f t="shared" si="1"/>
        <v>0</v>
      </c>
      <c r="T26" s="98">
        <f>SUMPRODUCT((焦粉报表!$V$6:$V$67=$A26)*(焦粉报表!$W$6:$W$67=$B26),焦粉报表!Y$6:Y$67)</f>
        <v>0</v>
      </c>
      <c r="U26" s="95">
        <f>SUMPRODUCT((焦粉报表!$V$6:$V$67=$A26)*(焦粉报表!$W$6:$W$67=$B26),焦粉报表!Z$6:Z$67)</f>
        <v>0</v>
      </c>
      <c r="V26" s="95">
        <f>SUMPRODUCT((焦粉报表!$V$6:$V$67=$A26)*(焦粉报表!$W$6:$W$67=$B26),焦粉报表!AA$6:AA$67)</f>
        <v>0</v>
      </c>
      <c r="W26" s="95">
        <f>SUMPRODUCT((焦粉报表!$V$6:$V$67=$A26)*(焦粉报表!$W$6:$W$67=$B26),焦粉报表!AB$6:AB$67)</f>
        <v>0</v>
      </c>
      <c r="X26" s="95">
        <f>SUMPRODUCT((焦粉报表!$V$6:$V$67=$A26)*(焦粉报表!$W$6:$W$67=$B26),焦粉报表!AC$6:AC$67)</f>
        <v>0</v>
      </c>
      <c r="Y26" s="95">
        <f>SUMPRODUCT((焦粉报表!$V$6:$V$67=$A26)*(焦粉报表!$W$6:$W$67=$B26),焦粉报表!AD$6:AD$67)</f>
        <v>0</v>
      </c>
      <c r="Z26" s="95">
        <f>SUMPRODUCT((焦粉报表!$V$6:$V$67=$A26)*(焦粉报表!$W$6:$W$67=$B26),焦粉报表!AE$6:AE$67)</f>
        <v>0</v>
      </c>
      <c r="AA26" s="95">
        <f>SUMPRODUCT((焦粉报表!$V$6:$V$67=$A26)*(焦粉报表!$W$6:$W$67=$B26),焦粉报表!AF$6:AF$67)</f>
        <v>0</v>
      </c>
      <c r="AB26" s="102">
        <f>SUMPRODUCT((焦粉报表!$V$6:$V$67=$A26)*(焦粉报表!$W$6:$W$67=$B26),焦粉报表!AG$6:AG$67)</f>
        <v>0</v>
      </c>
      <c r="AC26" s="95">
        <f>SUMPRODUCT((焦粉报表!$V$6:$V$67=$A26)*(焦粉报表!$W$6:$W$67=$B26),焦粉报表!AH$6:AH$67)</f>
        <v>0</v>
      </c>
      <c r="AD26" s="99">
        <f>SUMPRODUCT((焦粉报表!$V$6:$V$67=$A26)*(焦粉报表!$W$6:$W$67=$B26),焦粉报表!AI$6:AI$67)</f>
        <v>0</v>
      </c>
      <c r="AE26" s="84">
        <f>IF(AD26=0,0,IF(AND(AD26&gt;0,AD26&gt;$AE$1),30,考核汇总!$S$1))</f>
        <v>0</v>
      </c>
      <c r="AF26" s="84">
        <f t="shared" si="2"/>
        <v>0</v>
      </c>
    </row>
    <row r="27" spans="1:32">
      <c r="A27" s="97">
        <f t="shared" si="3"/>
        <v>43352</v>
      </c>
      <c r="B27" s="8" t="s">
        <v>86</v>
      </c>
      <c r="C27" s="8">
        <f t="shared" si="4"/>
        <v>1</v>
      </c>
      <c r="D27" s="8">
        <f>SUMPRODUCT((考核汇总!$A$4:$A$1185=A27)*(考核汇总!$B$4:$B$1185=B27),考核汇总!$C$4:$C$1185)</f>
        <v>2</v>
      </c>
      <c r="E27" s="8" t="str">
        <f t="shared" si="0"/>
        <v>乙</v>
      </c>
      <c r="F27" s="98">
        <f>SUMPRODUCT((焦粉报表!$B$6:$B$67=$A27)*(焦粉报表!$C$6:$C$67=$B27),焦粉报表!E$6:E$67)</f>
        <v>0</v>
      </c>
      <c r="G27" s="8">
        <f>SUMPRODUCT((焦粉报表!$B$6:$B$67=$A27)*(焦粉报表!$C$6:$C$67=$B27),焦粉报表!F$6:F$67)</f>
        <v>0</v>
      </c>
      <c r="H27" s="8">
        <f>SUMPRODUCT((焦粉报表!$B$6:$B$67=$A27)*(焦粉报表!$C$6:$C$67=$B27),焦粉报表!G$6:G$67)</f>
        <v>0</v>
      </c>
      <c r="I27" s="8">
        <f>SUMPRODUCT((焦粉报表!$B$6:$B$67=$A27)*(焦粉报表!$C$6:$C$67=$B27),焦粉报表!H$6:H$67)</f>
        <v>0</v>
      </c>
      <c r="J27" s="8">
        <f>SUMPRODUCT((焦粉报表!$B$6:$B$67=$A27)*(焦粉报表!$C$6:$C$67=$B27),焦粉报表!I$6:I$67)</f>
        <v>0</v>
      </c>
      <c r="K27" s="8">
        <f>SUMPRODUCT((焦粉报表!$B$6:$B$67=$A27)*(焦粉报表!$C$6:$C$67=$B27),焦粉报表!J$6:J$67)</f>
        <v>0</v>
      </c>
      <c r="L27" s="8">
        <f>SUMPRODUCT((焦粉报表!$B$6:$B$67=$A27)*(焦粉报表!$C$6:$C$67=$B27),焦粉报表!K$6:K$67)</f>
        <v>0</v>
      </c>
      <c r="M27" s="8">
        <f>SUMPRODUCT((焦粉报表!$B$6:$B$67=$A27)*(焦粉报表!$C$6:$C$67=$B27),焦粉报表!L$6:L$67)</f>
        <v>0</v>
      </c>
      <c r="N27" s="18">
        <f>SUMPRODUCT((焦粉报表!$B$6:$B$67=$A27)*(焦粉报表!$C$6:$C$67=$B27),焦粉报表!M$6:M$67)</f>
        <v>0</v>
      </c>
      <c r="O27" s="8">
        <f>SUMPRODUCT((焦粉报表!$B$6:$B$67=$A27)*(焦粉报表!$C$6:$C$67=$B27),焦粉报表!N$6:N$67)</f>
        <v>0</v>
      </c>
      <c r="P27" s="99">
        <f>SUMPRODUCT((焦粉报表!$B$6:$B$67=$A27)*(焦粉报表!$C$6:$C$67=$B27),焦粉报表!O$6:O$67)</f>
        <v>0</v>
      </c>
      <c r="Q27" s="84">
        <f>IF(P27=0,0,IF(AND(P27&gt;0,P27&gt;$Q$1),30,考核汇总!$S$1))</f>
        <v>0</v>
      </c>
      <c r="R27" s="84">
        <f t="shared" si="1"/>
        <v>0</v>
      </c>
      <c r="T27" s="98">
        <f>SUMPRODUCT((焦粉报表!$V$6:$V$67=$A27)*(焦粉报表!$W$6:$W$67=$B27),焦粉报表!Y$6:Y$67)</f>
        <v>0</v>
      </c>
      <c r="U27" s="95">
        <f>SUMPRODUCT((焦粉报表!$V$6:$V$67=$A27)*(焦粉报表!$W$6:$W$67=$B27),焦粉报表!Z$6:Z$67)</f>
        <v>0</v>
      </c>
      <c r="V27" s="95">
        <f>SUMPRODUCT((焦粉报表!$V$6:$V$67=$A27)*(焦粉报表!$W$6:$W$67=$B27),焦粉报表!AA$6:AA$67)</f>
        <v>0</v>
      </c>
      <c r="W27" s="95">
        <f>SUMPRODUCT((焦粉报表!$V$6:$V$67=$A27)*(焦粉报表!$W$6:$W$67=$B27),焦粉报表!AB$6:AB$67)</f>
        <v>0</v>
      </c>
      <c r="X27" s="95">
        <f>SUMPRODUCT((焦粉报表!$V$6:$V$67=$A27)*(焦粉报表!$W$6:$W$67=$B27),焦粉报表!AC$6:AC$67)</f>
        <v>0</v>
      </c>
      <c r="Y27" s="95">
        <f>SUMPRODUCT((焦粉报表!$V$6:$V$67=$A27)*(焦粉报表!$W$6:$W$67=$B27),焦粉报表!AD$6:AD$67)</f>
        <v>0</v>
      </c>
      <c r="Z27" s="95">
        <f>SUMPRODUCT((焦粉报表!$V$6:$V$67=$A27)*(焦粉报表!$W$6:$W$67=$B27),焦粉报表!AE$6:AE$67)</f>
        <v>0</v>
      </c>
      <c r="AA27" s="95">
        <f>SUMPRODUCT((焦粉报表!$V$6:$V$67=$A27)*(焦粉报表!$W$6:$W$67=$B27),焦粉报表!AF$6:AF$67)</f>
        <v>0</v>
      </c>
      <c r="AB27" s="102">
        <f>SUMPRODUCT((焦粉报表!$V$6:$V$67=$A27)*(焦粉报表!$W$6:$W$67=$B27),焦粉报表!AG$6:AG$67)</f>
        <v>0</v>
      </c>
      <c r="AC27" s="95">
        <f>SUMPRODUCT((焦粉报表!$V$6:$V$67=$A27)*(焦粉报表!$W$6:$W$67=$B27),焦粉报表!AH$6:AH$67)</f>
        <v>0</v>
      </c>
      <c r="AD27" s="99">
        <f>SUMPRODUCT((焦粉报表!$V$6:$V$67=$A27)*(焦粉报表!$W$6:$W$67=$B27),焦粉报表!AI$6:AI$67)</f>
        <v>0</v>
      </c>
      <c r="AE27" s="84">
        <f>IF(AD27=0,0,IF(AND(AD27&gt;0,AD27&gt;$AE$1),30,考核汇总!$S$1))</f>
        <v>0</v>
      </c>
      <c r="AF27" s="84">
        <f t="shared" si="2"/>
        <v>0</v>
      </c>
    </row>
    <row r="28" spans="1:32">
      <c r="A28" s="97">
        <f t="shared" si="3"/>
        <v>43352</v>
      </c>
      <c r="B28" s="8" t="s">
        <v>87</v>
      </c>
      <c r="C28" s="8">
        <f t="shared" si="4"/>
        <v>2</v>
      </c>
      <c r="D28" s="8">
        <f>SUMPRODUCT((考核汇总!$A$4:$A$1185=A28)*(考核汇总!$B$4:$B$1185=B28),考核汇总!$C$4:$C$1185)</f>
        <v>3</v>
      </c>
      <c r="E28" s="8" t="str">
        <f t="shared" si="0"/>
        <v>丙</v>
      </c>
      <c r="F28" s="98">
        <f>SUMPRODUCT((焦粉报表!$B$6:$B$67=$A28)*(焦粉报表!$C$6:$C$67=$B28),焦粉报表!E$6:E$67)</f>
        <v>0</v>
      </c>
      <c r="G28" s="8">
        <f>SUMPRODUCT((焦粉报表!$B$6:$B$67=$A28)*(焦粉报表!$C$6:$C$67=$B28),焦粉报表!F$6:F$67)</f>
        <v>0</v>
      </c>
      <c r="H28" s="8">
        <f>SUMPRODUCT((焦粉报表!$B$6:$B$67=$A28)*(焦粉报表!$C$6:$C$67=$B28),焦粉报表!G$6:G$67)</f>
        <v>0</v>
      </c>
      <c r="I28" s="8">
        <f>SUMPRODUCT((焦粉报表!$B$6:$B$67=$A28)*(焦粉报表!$C$6:$C$67=$B28),焦粉报表!H$6:H$67)</f>
        <v>0</v>
      </c>
      <c r="J28" s="8">
        <f>SUMPRODUCT((焦粉报表!$B$6:$B$67=$A28)*(焦粉报表!$C$6:$C$67=$B28),焦粉报表!I$6:I$67)</f>
        <v>0</v>
      </c>
      <c r="K28" s="8">
        <f>SUMPRODUCT((焦粉报表!$B$6:$B$67=$A28)*(焦粉报表!$C$6:$C$67=$B28),焦粉报表!J$6:J$67)</f>
        <v>0</v>
      </c>
      <c r="L28" s="8">
        <f>SUMPRODUCT((焦粉报表!$B$6:$B$67=$A28)*(焦粉报表!$C$6:$C$67=$B28),焦粉报表!K$6:K$67)</f>
        <v>0</v>
      </c>
      <c r="M28" s="8">
        <f>SUMPRODUCT((焦粉报表!$B$6:$B$67=$A28)*(焦粉报表!$C$6:$C$67=$B28),焦粉报表!L$6:L$67)</f>
        <v>0</v>
      </c>
      <c r="N28" s="18">
        <f>SUMPRODUCT((焦粉报表!$B$6:$B$67=$A28)*(焦粉报表!$C$6:$C$67=$B28),焦粉报表!M$6:M$67)</f>
        <v>0</v>
      </c>
      <c r="O28" s="8">
        <f>SUMPRODUCT((焦粉报表!$B$6:$B$67=$A28)*(焦粉报表!$C$6:$C$67=$B28),焦粉报表!N$6:N$67)</f>
        <v>0</v>
      </c>
      <c r="P28" s="99">
        <f>SUMPRODUCT((焦粉报表!$B$6:$B$67=$A28)*(焦粉报表!$C$6:$C$67=$B28),焦粉报表!O$6:O$67)</f>
        <v>0</v>
      </c>
      <c r="Q28" s="84">
        <f>IF(P28=0,0,IF(AND(P28&gt;0,P28&gt;$Q$1),30,考核汇总!$S$1))</f>
        <v>0</v>
      </c>
      <c r="R28" s="84">
        <f t="shared" si="1"/>
        <v>0</v>
      </c>
      <c r="T28" s="98">
        <f>SUMPRODUCT((焦粉报表!$V$6:$V$67=$A28)*(焦粉报表!$W$6:$W$67=$B28),焦粉报表!Y$6:Y$67)</f>
        <v>0</v>
      </c>
      <c r="U28" s="95">
        <f>SUMPRODUCT((焦粉报表!$V$6:$V$67=$A28)*(焦粉报表!$W$6:$W$67=$B28),焦粉报表!Z$6:Z$67)</f>
        <v>0</v>
      </c>
      <c r="V28" s="95">
        <f>SUMPRODUCT((焦粉报表!$V$6:$V$67=$A28)*(焦粉报表!$W$6:$W$67=$B28),焦粉报表!AA$6:AA$67)</f>
        <v>0</v>
      </c>
      <c r="W28" s="95">
        <f>SUMPRODUCT((焦粉报表!$V$6:$V$67=$A28)*(焦粉报表!$W$6:$W$67=$B28),焦粉报表!AB$6:AB$67)</f>
        <v>0</v>
      </c>
      <c r="X28" s="95">
        <f>SUMPRODUCT((焦粉报表!$V$6:$V$67=$A28)*(焦粉报表!$W$6:$W$67=$B28),焦粉报表!AC$6:AC$67)</f>
        <v>0</v>
      </c>
      <c r="Y28" s="95">
        <f>SUMPRODUCT((焦粉报表!$V$6:$V$67=$A28)*(焦粉报表!$W$6:$W$67=$B28),焦粉报表!AD$6:AD$67)</f>
        <v>0</v>
      </c>
      <c r="Z28" s="95">
        <f>SUMPRODUCT((焦粉报表!$V$6:$V$67=$A28)*(焦粉报表!$W$6:$W$67=$B28),焦粉报表!AE$6:AE$67)</f>
        <v>0</v>
      </c>
      <c r="AA28" s="95">
        <f>SUMPRODUCT((焦粉报表!$V$6:$V$67=$A28)*(焦粉报表!$W$6:$W$67=$B28),焦粉报表!AF$6:AF$67)</f>
        <v>0</v>
      </c>
      <c r="AB28" s="102">
        <f>SUMPRODUCT((焦粉报表!$V$6:$V$67=$A28)*(焦粉报表!$W$6:$W$67=$B28),焦粉报表!AG$6:AG$67)</f>
        <v>0</v>
      </c>
      <c r="AC28" s="95">
        <f>SUMPRODUCT((焦粉报表!$V$6:$V$67=$A28)*(焦粉报表!$W$6:$W$67=$B28),焦粉报表!AH$6:AH$67)</f>
        <v>0</v>
      </c>
      <c r="AD28" s="99">
        <f>SUMPRODUCT((焦粉报表!$V$6:$V$67=$A28)*(焦粉报表!$W$6:$W$67=$B28),焦粉报表!AI$6:AI$67)</f>
        <v>0</v>
      </c>
      <c r="AE28" s="84">
        <f>IF(AD28=0,0,IF(AND(AD28&gt;0,AD28&gt;$AE$1),30,考核汇总!$S$1))</f>
        <v>0</v>
      </c>
      <c r="AF28" s="84">
        <f t="shared" si="2"/>
        <v>0</v>
      </c>
    </row>
    <row r="29" spans="1:32">
      <c r="A29" s="97">
        <f t="shared" si="3"/>
        <v>43352</v>
      </c>
      <c r="B29" s="8" t="s">
        <v>88</v>
      </c>
      <c r="C29" s="8">
        <f t="shared" si="4"/>
        <v>3</v>
      </c>
      <c r="D29" s="8">
        <f>SUMPRODUCT((考核汇总!$A$4:$A$1185=A29)*(考核汇总!$B$4:$B$1185=B29),考核汇总!$C$4:$C$1185)</f>
        <v>4</v>
      </c>
      <c r="E29" s="8" t="str">
        <f t="shared" si="0"/>
        <v>丁</v>
      </c>
      <c r="F29" s="98">
        <f>SUMPRODUCT((焦粉报表!$B$6:$B$67=$A29)*(焦粉报表!$C$6:$C$67=$B29),焦粉报表!E$6:E$67)</f>
        <v>0</v>
      </c>
      <c r="G29" s="8">
        <f>SUMPRODUCT((焦粉报表!$B$6:$B$67=$A29)*(焦粉报表!$C$6:$C$67=$B29),焦粉报表!F$6:F$67)</f>
        <v>0</v>
      </c>
      <c r="H29" s="8">
        <f>SUMPRODUCT((焦粉报表!$B$6:$B$67=$A29)*(焦粉报表!$C$6:$C$67=$B29),焦粉报表!G$6:G$67)</f>
        <v>0</v>
      </c>
      <c r="I29" s="8">
        <f>SUMPRODUCT((焦粉报表!$B$6:$B$67=$A29)*(焦粉报表!$C$6:$C$67=$B29),焦粉报表!H$6:H$67)</f>
        <v>0</v>
      </c>
      <c r="J29" s="8">
        <f>SUMPRODUCT((焦粉报表!$B$6:$B$67=$A29)*(焦粉报表!$C$6:$C$67=$B29),焦粉报表!I$6:I$67)</f>
        <v>0</v>
      </c>
      <c r="K29" s="8">
        <f>SUMPRODUCT((焦粉报表!$B$6:$B$67=$A29)*(焦粉报表!$C$6:$C$67=$B29),焦粉报表!J$6:J$67)</f>
        <v>0</v>
      </c>
      <c r="L29" s="8">
        <f>SUMPRODUCT((焦粉报表!$B$6:$B$67=$A29)*(焦粉报表!$C$6:$C$67=$B29),焦粉报表!K$6:K$67)</f>
        <v>0</v>
      </c>
      <c r="M29" s="8">
        <f>SUMPRODUCT((焦粉报表!$B$6:$B$67=$A29)*(焦粉报表!$C$6:$C$67=$B29),焦粉报表!L$6:L$67)</f>
        <v>0</v>
      </c>
      <c r="N29" s="18">
        <f>SUMPRODUCT((焦粉报表!$B$6:$B$67=$A29)*(焦粉报表!$C$6:$C$67=$B29),焦粉报表!M$6:M$67)</f>
        <v>0</v>
      </c>
      <c r="O29" s="8">
        <f>SUMPRODUCT((焦粉报表!$B$6:$B$67=$A29)*(焦粉报表!$C$6:$C$67=$B29),焦粉报表!N$6:N$67)</f>
        <v>0</v>
      </c>
      <c r="P29" s="99">
        <f>SUMPRODUCT((焦粉报表!$B$6:$B$67=$A29)*(焦粉报表!$C$6:$C$67=$B29),焦粉报表!O$6:O$67)</f>
        <v>0</v>
      </c>
      <c r="Q29" s="84">
        <f>IF(P29=0,0,IF(AND(P29&gt;0,P29&gt;$Q$1),30,考核汇总!$S$1))</f>
        <v>0</v>
      </c>
      <c r="R29" s="84">
        <f t="shared" si="1"/>
        <v>0</v>
      </c>
      <c r="T29" s="98">
        <f>SUMPRODUCT((焦粉报表!$V$6:$V$67=$A29)*(焦粉报表!$W$6:$W$67=$B29),焦粉报表!Y$6:Y$67)</f>
        <v>0</v>
      </c>
      <c r="U29" s="95">
        <f>SUMPRODUCT((焦粉报表!$V$6:$V$67=$A29)*(焦粉报表!$W$6:$W$67=$B29),焦粉报表!Z$6:Z$67)</f>
        <v>0</v>
      </c>
      <c r="V29" s="95">
        <f>SUMPRODUCT((焦粉报表!$V$6:$V$67=$A29)*(焦粉报表!$W$6:$W$67=$B29),焦粉报表!AA$6:AA$67)</f>
        <v>0</v>
      </c>
      <c r="W29" s="95">
        <f>SUMPRODUCT((焦粉报表!$V$6:$V$67=$A29)*(焦粉报表!$W$6:$W$67=$B29),焦粉报表!AB$6:AB$67)</f>
        <v>0</v>
      </c>
      <c r="X29" s="95">
        <f>SUMPRODUCT((焦粉报表!$V$6:$V$67=$A29)*(焦粉报表!$W$6:$W$67=$B29),焦粉报表!AC$6:AC$67)</f>
        <v>0</v>
      </c>
      <c r="Y29" s="95">
        <f>SUMPRODUCT((焦粉报表!$V$6:$V$67=$A29)*(焦粉报表!$W$6:$W$67=$B29),焦粉报表!AD$6:AD$67)</f>
        <v>0</v>
      </c>
      <c r="Z29" s="95">
        <f>SUMPRODUCT((焦粉报表!$V$6:$V$67=$A29)*(焦粉报表!$W$6:$W$67=$B29),焦粉报表!AE$6:AE$67)</f>
        <v>0</v>
      </c>
      <c r="AA29" s="95">
        <f>SUMPRODUCT((焦粉报表!$V$6:$V$67=$A29)*(焦粉报表!$W$6:$W$67=$B29),焦粉报表!AF$6:AF$67)</f>
        <v>0</v>
      </c>
      <c r="AB29" s="102">
        <f>SUMPRODUCT((焦粉报表!$V$6:$V$67=$A29)*(焦粉报表!$W$6:$W$67=$B29),焦粉报表!AG$6:AG$67)</f>
        <v>0</v>
      </c>
      <c r="AC29" s="95">
        <f>SUMPRODUCT((焦粉报表!$V$6:$V$67=$A29)*(焦粉报表!$W$6:$W$67=$B29),焦粉报表!AH$6:AH$67)</f>
        <v>0</v>
      </c>
      <c r="AD29" s="99">
        <f>SUMPRODUCT((焦粉报表!$V$6:$V$67=$A29)*(焦粉报表!$W$6:$W$67=$B29),焦粉报表!AI$6:AI$67)</f>
        <v>0</v>
      </c>
      <c r="AE29" s="84">
        <f>IF(AD29=0,0,IF(AND(AD29&gt;0,AD29&gt;$AE$1),30,考核汇总!$S$1))</f>
        <v>0</v>
      </c>
      <c r="AF29" s="84">
        <f t="shared" si="2"/>
        <v>0</v>
      </c>
    </row>
    <row r="30" spans="1:32">
      <c r="A30" s="97">
        <f t="shared" si="3"/>
        <v>43353</v>
      </c>
      <c r="B30" s="8" t="s">
        <v>86</v>
      </c>
      <c r="C30" s="8">
        <f t="shared" si="4"/>
        <v>1</v>
      </c>
      <c r="D30" s="8">
        <f>SUMPRODUCT((考核汇总!$A$4:$A$1185=A30)*(考核汇总!$B$4:$B$1185=B30),考核汇总!$C$4:$C$1185)</f>
        <v>1</v>
      </c>
      <c r="E30" s="8" t="str">
        <f t="shared" si="0"/>
        <v>甲</v>
      </c>
      <c r="F30" s="98">
        <f>SUMPRODUCT((焦粉报表!$B$6:$B$67=$A30)*(焦粉报表!$C$6:$C$67=$B30),焦粉报表!E$6:E$67)</f>
        <v>0</v>
      </c>
      <c r="G30" s="8">
        <f>SUMPRODUCT((焦粉报表!$B$6:$B$67=$A30)*(焦粉报表!$C$6:$C$67=$B30),焦粉报表!F$6:F$67)</f>
        <v>0</v>
      </c>
      <c r="H30" s="8">
        <f>SUMPRODUCT((焦粉报表!$B$6:$B$67=$A30)*(焦粉报表!$C$6:$C$67=$B30),焦粉报表!G$6:G$67)</f>
        <v>0</v>
      </c>
      <c r="I30" s="8">
        <f>SUMPRODUCT((焦粉报表!$B$6:$B$67=$A30)*(焦粉报表!$C$6:$C$67=$B30),焦粉报表!H$6:H$67)</f>
        <v>0</v>
      </c>
      <c r="J30" s="8">
        <f>SUMPRODUCT((焦粉报表!$B$6:$B$67=$A30)*(焦粉报表!$C$6:$C$67=$B30),焦粉报表!I$6:I$67)</f>
        <v>0</v>
      </c>
      <c r="K30" s="8">
        <f>SUMPRODUCT((焦粉报表!$B$6:$B$67=$A30)*(焦粉报表!$C$6:$C$67=$B30),焦粉报表!J$6:J$67)</f>
        <v>0</v>
      </c>
      <c r="L30" s="8">
        <f>SUMPRODUCT((焦粉报表!$B$6:$B$67=$A30)*(焦粉报表!$C$6:$C$67=$B30),焦粉报表!K$6:K$67)</f>
        <v>0</v>
      </c>
      <c r="M30" s="8">
        <f>SUMPRODUCT((焦粉报表!$B$6:$B$67=$A30)*(焦粉报表!$C$6:$C$67=$B30),焦粉报表!L$6:L$67)</f>
        <v>0</v>
      </c>
      <c r="N30" s="18">
        <f>SUMPRODUCT((焦粉报表!$B$6:$B$67=$A30)*(焦粉报表!$C$6:$C$67=$B30),焦粉报表!M$6:M$67)</f>
        <v>0</v>
      </c>
      <c r="O30" s="8">
        <f>SUMPRODUCT((焦粉报表!$B$6:$B$67=$A30)*(焦粉报表!$C$6:$C$67=$B30),焦粉报表!N$6:N$67)</f>
        <v>0</v>
      </c>
      <c r="P30" s="99">
        <f>SUMPRODUCT((焦粉报表!$B$6:$B$67=$A30)*(焦粉报表!$C$6:$C$67=$B30),焦粉报表!O$6:O$67)</f>
        <v>0</v>
      </c>
      <c r="Q30" s="84">
        <f>IF(P30=0,0,IF(AND(P30&gt;0,P30&gt;$Q$1),30,考核汇总!$S$1))</f>
        <v>0</v>
      </c>
      <c r="R30" s="84">
        <f t="shared" si="1"/>
        <v>0</v>
      </c>
      <c r="T30" s="98">
        <f>SUMPRODUCT((焦粉报表!$V$6:$V$67=$A30)*(焦粉报表!$W$6:$W$67=$B30),焦粉报表!Y$6:Y$67)</f>
        <v>0</v>
      </c>
      <c r="U30" s="95">
        <f>SUMPRODUCT((焦粉报表!$V$6:$V$67=$A30)*(焦粉报表!$W$6:$W$67=$B30),焦粉报表!Z$6:Z$67)</f>
        <v>0</v>
      </c>
      <c r="V30" s="95">
        <f>SUMPRODUCT((焦粉报表!$V$6:$V$67=$A30)*(焦粉报表!$W$6:$W$67=$B30),焦粉报表!AA$6:AA$67)</f>
        <v>0</v>
      </c>
      <c r="W30" s="95">
        <f>SUMPRODUCT((焦粉报表!$V$6:$V$67=$A30)*(焦粉报表!$W$6:$W$67=$B30),焦粉报表!AB$6:AB$67)</f>
        <v>0</v>
      </c>
      <c r="X30" s="95">
        <f>SUMPRODUCT((焦粉报表!$V$6:$V$67=$A30)*(焦粉报表!$W$6:$W$67=$B30),焦粉报表!AC$6:AC$67)</f>
        <v>0</v>
      </c>
      <c r="Y30" s="95">
        <f>SUMPRODUCT((焦粉报表!$V$6:$V$67=$A30)*(焦粉报表!$W$6:$W$67=$B30),焦粉报表!AD$6:AD$67)</f>
        <v>0</v>
      </c>
      <c r="Z30" s="95">
        <f>SUMPRODUCT((焦粉报表!$V$6:$V$67=$A30)*(焦粉报表!$W$6:$W$67=$B30),焦粉报表!AE$6:AE$67)</f>
        <v>0</v>
      </c>
      <c r="AA30" s="95">
        <f>SUMPRODUCT((焦粉报表!$V$6:$V$67=$A30)*(焦粉报表!$W$6:$W$67=$B30),焦粉报表!AF$6:AF$67)</f>
        <v>0</v>
      </c>
      <c r="AB30" s="102">
        <f>SUMPRODUCT((焦粉报表!$V$6:$V$67=$A30)*(焦粉报表!$W$6:$W$67=$B30),焦粉报表!AG$6:AG$67)</f>
        <v>0</v>
      </c>
      <c r="AC30" s="95">
        <f>SUMPRODUCT((焦粉报表!$V$6:$V$67=$A30)*(焦粉报表!$W$6:$W$67=$B30),焦粉报表!AH$6:AH$67)</f>
        <v>0</v>
      </c>
      <c r="AD30" s="99">
        <f>SUMPRODUCT((焦粉报表!$V$6:$V$67=$A30)*(焦粉报表!$W$6:$W$67=$B30),焦粉报表!AI$6:AI$67)</f>
        <v>0</v>
      </c>
      <c r="AE30" s="84">
        <f>IF(AD30=0,0,IF(AND(AD30&gt;0,AD30&gt;$AE$1),30,考核汇总!$S$1))</f>
        <v>0</v>
      </c>
      <c r="AF30" s="84">
        <f t="shared" si="2"/>
        <v>0</v>
      </c>
    </row>
    <row r="31" spans="1:32">
      <c r="A31" s="97">
        <f t="shared" si="3"/>
        <v>43353</v>
      </c>
      <c r="B31" s="8" t="s">
        <v>87</v>
      </c>
      <c r="C31" s="8">
        <f t="shared" si="4"/>
        <v>2</v>
      </c>
      <c r="D31" s="8">
        <f>SUMPRODUCT((考核汇总!$A$4:$A$1185=A31)*(考核汇总!$B$4:$B$1185=B31),考核汇总!$C$4:$C$1185)</f>
        <v>2</v>
      </c>
      <c r="E31" s="8" t="str">
        <f t="shared" si="0"/>
        <v>乙</v>
      </c>
      <c r="F31" s="98">
        <f>SUMPRODUCT((焦粉报表!$B$6:$B$67=$A31)*(焦粉报表!$C$6:$C$67=$B31),焦粉报表!E$6:E$67)</f>
        <v>0</v>
      </c>
      <c r="G31" s="8">
        <f>SUMPRODUCT((焦粉报表!$B$6:$B$67=$A31)*(焦粉报表!$C$6:$C$67=$B31),焦粉报表!F$6:F$67)</f>
        <v>0</v>
      </c>
      <c r="H31" s="8">
        <f>SUMPRODUCT((焦粉报表!$B$6:$B$67=$A31)*(焦粉报表!$C$6:$C$67=$B31),焦粉报表!G$6:G$67)</f>
        <v>0</v>
      </c>
      <c r="I31" s="8">
        <f>SUMPRODUCT((焦粉报表!$B$6:$B$67=$A31)*(焦粉报表!$C$6:$C$67=$B31),焦粉报表!H$6:H$67)</f>
        <v>0</v>
      </c>
      <c r="J31" s="8">
        <f>SUMPRODUCT((焦粉报表!$B$6:$B$67=$A31)*(焦粉报表!$C$6:$C$67=$B31),焦粉报表!I$6:I$67)</f>
        <v>0</v>
      </c>
      <c r="K31" s="8">
        <f>SUMPRODUCT((焦粉报表!$B$6:$B$67=$A31)*(焦粉报表!$C$6:$C$67=$B31),焦粉报表!J$6:J$67)</f>
        <v>0</v>
      </c>
      <c r="L31" s="8">
        <f>SUMPRODUCT((焦粉报表!$B$6:$B$67=$A31)*(焦粉报表!$C$6:$C$67=$B31),焦粉报表!K$6:K$67)</f>
        <v>0</v>
      </c>
      <c r="M31" s="8">
        <f>SUMPRODUCT((焦粉报表!$B$6:$B$67=$A31)*(焦粉报表!$C$6:$C$67=$B31),焦粉报表!L$6:L$67)</f>
        <v>0</v>
      </c>
      <c r="N31" s="18">
        <f>SUMPRODUCT((焦粉报表!$B$6:$B$67=$A31)*(焦粉报表!$C$6:$C$67=$B31),焦粉报表!M$6:M$67)</f>
        <v>0</v>
      </c>
      <c r="O31" s="8">
        <f>SUMPRODUCT((焦粉报表!$B$6:$B$67=$A31)*(焦粉报表!$C$6:$C$67=$B31),焦粉报表!N$6:N$67)</f>
        <v>0</v>
      </c>
      <c r="P31" s="99">
        <f>SUMPRODUCT((焦粉报表!$B$6:$B$67=$A31)*(焦粉报表!$C$6:$C$67=$B31),焦粉报表!O$6:O$67)</f>
        <v>0</v>
      </c>
      <c r="Q31" s="84">
        <f>IF(P31=0,0,IF(AND(P31&gt;0,P31&gt;$Q$1),30,考核汇总!$S$1))</f>
        <v>0</v>
      </c>
      <c r="R31" s="84">
        <f t="shared" si="1"/>
        <v>0</v>
      </c>
      <c r="T31" s="98">
        <f>SUMPRODUCT((焦粉报表!$V$6:$V$67=$A31)*(焦粉报表!$W$6:$W$67=$B31),焦粉报表!Y$6:Y$67)</f>
        <v>0</v>
      </c>
      <c r="U31" s="95">
        <f>SUMPRODUCT((焦粉报表!$V$6:$V$67=$A31)*(焦粉报表!$W$6:$W$67=$B31),焦粉报表!Z$6:Z$67)</f>
        <v>0</v>
      </c>
      <c r="V31" s="95">
        <f>SUMPRODUCT((焦粉报表!$V$6:$V$67=$A31)*(焦粉报表!$W$6:$W$67=$B31),焦粉报表!AA$6:AA$67)</f>
        <v>0</v>
      </c>
      <c r="W31" s="95">
        <f>SUMPRODUCT((焦粉报表!$V$6:$V$67=$A31)*(焦粉报表!$W$6:$W$67=$B31),焦粉报表!AB$6:AB$67)</f>
        <v>0</v>
      </c>
      <c r="X31" s="95">
        <f>SUMPRODUCT((焦粉报表!$V$6:$V$67=$A31)*(焦粉报表!$W$6:$W$67=$B31),焦粉报表!AC$6:AC$67)</f>
        <v>0</v>
      </c>
      <c r="Y31" s="95">
        <f>SUMPRODUCT((焦粉报表!$V$6:$V$67=$A31)*(焦粉报表!$W$6:$W$67=$B31),焦粉报表!AD$6:AD$67)</f>
        <v>0</v>
      </c>
      <c r="Z31" s="95">
        <f>SUMPRODUCT((焦粉报表!$V$6:$V$67=$A31)*(焦粉报表!$W$6:$W$67=$B31),焦粉报表!AE$6:AE$67)</f>
        <v>0</v>
      </c>
      <c r="AA31" s="95">
        <f>SUMPRODUCT((焦粉报表!$V$6:$V$67=$A31)*(焦粉报表!$W$6:$W$67=$B31),焦粉报表!AF$6:AF$67)</f>
        <v>0</v>
      </c>
      <c r="AB31" s="102">
        <f>SUMPRODUCT((焦粉报表!$V$6:$V$67=$A31)*(焦粉报表!$W$6:$W$67=$B31),焦粉报表!AG$6:AG$67)</f>
        <v>0</v>
      </c>
      <c r="AC31" s="95">
        <f>SUMPRODUCT((焦粉报表!$V$6:$V$67=$A31)*(焦粉报表!$W$6:$W$67=$B31),焦粉报表!AH$6:AH$67)</f>
        <v>0</v>
      </c>
      <c r="AD31" s="99">
        <f>SUMPRODUCT((焦粉报表!$V$6:$V$67=$A31)*(焦粉报表!$W$6:$W$67=$B31),焦粉报表!AI$6:AI$67)</f>
        <v>0</v>
      </c>
      <c r="AE31" s="84">
        <f>IF(AD31=0,0,IF(AND(AD31&gt;0,AD31&gt;$AE$1),30,考核汇总!$S$1))</f>
        <v>0</v>
      </c>
      <c r="AF31" s="84">
        <f t="shared" si="2"/>
        <v>0</v>
      </c>
    </row>
    <row r="32" spans="1:32">
      <c r="A32" s="97">
        <f t="shared" si="3"/>
        <v>43353</v>
      </c>
      <c r="B32" s="8" t="s">
        <v>88</v>
      </c>
      <c r="C32" s="8">
        <f t="shared" si="4"/>
        <v>3</v>
      </c>
      <c r="D32" s="8">
        <f>SUMPRODUCT((考核汇总!$A$4:$A$1185=A32)*(考核汇总!$B$4:$B$1185=B32),考核汇总!$C$4:$C$1185)</f>
        <v>3</v>
      </c>
      <c r="E32" s="8" t="str">
        <f t="shared" si="0"/>
        <v>丙</v>
      </c>
      <c r="F32" s="98">
        <f>SUMPRODUCT((焦粉报表!$B$6:$B$67=$A32)*(焦粉报表!$C$6:$C$67=$B32),焦粉报表!E$6:E$67)</f>
        <v>0</v>
      </c>
      <c r="G32" s="8">
        <f>SUMPRODUCT((焦粉报表!$B$6:$B$67=$A32)*(焦粉报表!$C$6:$C$67=$B32),焦粉报表!F$6:F$67)</f>
        <v>0</v>
      </c>
      <c r="H32" s="8">
        <f>SUMPRODUCT((焦粉报表!$B$6:$B$67=$A32)*(焦粉报表!$C$6:$C$67=$B32),焦粉报表!G$6:G$67)</f>
        <v>0</v>
      </c>
      <c r="I32" s="8">
        <f>SUMPRODUCT((焦粉报表!$B$6:$B$67=$A32)*(焦粉报表!$C$6:$C$67=$B32),焦粉报表!H$6:H$67)</f>
        <v>0</v>
      </c>
      <c r="J32" s="8">
        <f>SUMPRODUCT((焦粉报表!$B$6:$B$67=$A32)*(焦粉报表!$C$6:$C$67=$B32),焦粉报表!I$6:I$67)</f>
        <v>0</v>
      </c>
      <c r="K32" s="8">
        <f>SUMPRODUCT((焦粉报表!$B$6:$B$67=$A32)*(焦粉报表!$C$6:$C$67=$B32),焦粉报表!J$6:J$67)</f>
        <v>0</v>
      </c>
      <c r="L32" s="8">
        <f>SUMPRODUCT((焦粉报表!$B$6:$B$67=$A32)*(焦粉报表!$C$6:$C$67=$B32),焦粉报表!K$6:K$67)</f>
        <v>0</v>
      </c>
      <c r="M32" s="8">
        <f>SUMPRODUCT((焦粉报表!$B$6:$B$67=$A32)*(焦粉报表!$C$6:$C$67=$B32),焦粉报表!L$6:L$67)</f>
        <v>0</v>
      </c>
      <c r="N32" s="18">
        <f>SUMPRODUCT((焦粉报表!$B$6:$B$67=$A32)*(焦粉报表!$C$6:$C$67=$B32),焦粉报表!M$6:M$67)</f>
        <v>0</v>
      </c>
      <c r="O32" s="8">
        <f>SUMPRODUCT((焦粉报表!$B$6:$B$67=$A32)*(焦粉报表!$C$6:$C$67=$B32),焦粉报表!N$6:N$67)</f>
        <v>0</v>
      </c>
      <c r="P32" s="99">
        <f>SUMPRODUCT((焦粉报表!$B$6:$B$67=$A32)*(焦粉报表!$C$6:$C$67=$B32),焦粉报表!O$6:O$67)</f>
        <v>0</v>
      </c>
      <c r="Q32" s="84">
        <f>IF(P32=0,0,IF(AND(P32&gt;0,P32&gt;$Q$1),30,考核汇总!$S$1))</f>
        <v>0</v>
      </c>
      <c r="R32" s="84">
        <f t="shared" si="1"/>
        <v>0</v>
      </c>
      <c r="T32" s="98">
        <f>SUMPRODUCT((焦粉报表!$V$6:$V$67=$A32)*(焦粉报表!$W$6:$W$67=$B32),焦粉报表!Y$6:Y$67)</f>
        <v>0</v>
      </c>
      <c r="U32" s="95">
        <f>SUMPRODUCT((焦粉报表!$V$6:$V$67=$A32)*(焦粉报表!$W$6:$W$67=$B32),焦粉报表!Z$6:Z$67)</f>
        <v>0</v>
      </c>
      <c r="V32" s="95">
        <f>SUMPRODUCT((焦粉报表!$V$6:$V$67=$A32)*(焦粉报表!$W$6:$W$67=$B32),焦粉报表!AA$6:AA$67)</f>
        <v>0</v>
      </c>
      <c r="W32" s="95">
        <f>SUMPRODUCT((焦粉报表!$V$6:$V$67=$A32)*(焦粉报表!$W$6:$W$67=$B32),焦粉报表!AB$6:AB$67)</f>
        <v>0</v>
      </c>
      <c r="X32" s="95">
        <f>SUMPRODUCT((焦粉报表!$V$6:$V$67=$A32)*(焦粉报表!$W$6:$W$67=$B32),焦粉报表!AC$6:AC$67)</f>
        <v>0</v>
      </c>
      <c r="Y32" s="95">
        <f>SUMPRODUCT((焦粉报表!$V$6:$V$67=$A32)*(焦粉报表!$W$6:$W$67=$B32),焦粉报表!AD$6:AD$67)</f>
        <v>0</v>
      </c>
      <c r="Z32" s="95">
        <f>SUMPRODUCT((焦粉报表!$V$6:$V$67=$A32)*(焦粉报表!$W$6:$W$67=$B32),焦粉报表!AE$6:AE$67)</f>
        <v>0</v>
      </c>
      <c r="AA32" s="95">
        <f>SUMPRODUCT((焦粉报表!$V$6:$V$67=$A32)*(焦粉报表!$W$6:$W$67=$B32),焦粉报表!AF$6:AF$67)</f>
        <v>0</v>
      </c>
      <c r="AB32" s="102">
        <f>SUMPRODUCT((焦粉报表!$V$6:$V$67=$A32)*(焦粉报表!$W$6:$W$67=$B32),焦粉报表!AG$6:AG$67)</f>
        <v>0</v>
      </c>
      <c r="AC32" s="95">
        <f>SUMPRODUCT((焦粉报表!$V$6:$V$67=$A32)*(焦粉报表!$W$6:$W$67=$B32),焦粉报表!AH$6:AH$67)</f>
        <v>0</v>
      </c>
      <c r="AD32" s="99">
        <f>SUMPRODUCT((焦粉报表!$V$6:$V$67=$A32)*(焦粉报表!$W$6:$W$67=$B32),焦粉报表!AI$6:AI$67)</f>
        <v>0</v>
      </c>
      <c r="AE32" s="84">
        <f>IF(AD32=0,0,IF(AND(AD32&gt;0,AD32&gt;$AE$1),30,考核汇总!$S$1))</f>
        <v>0</v>
      </c>
      <c r="AF32" s="84">
        <f t="shared" si="2"/>
        <v>0</v>
      </c>
    </row>
    <row r="33" spans="1:32">
      <c r="A33" s="97">
        <f t="shared" si="3"/>
        <v>43354</v>
      </c>
      <c r="B33" s="8" t="s">
        <v>86</v>
      </c>
      <c r="C33" s="8">
        <f t="shared" si="4"/>
        <v>1</v>
      </c>
      <c r="D33" s="8">
        <f>SUMPRODUCT((考核汇总!$A$4:$A$1185=A33)*(考核汇总!$B$4:$B$1185=B33),考核汇总!$C$4:$C$1185)</f>
        <v>1</v>
      </c>
      <c r="E33" s="8" t="str">
        <f t="shared" si="0"/>
        <v>甲</v>
      </c>
      <c r="F33" s="98">
        <f>SUMPRODUCT((焦粉报表!$B$6:$B$67=$A33)*(焦粉报表!$C$6:$C$67=$B33),焦粉报表!E$6:E$67)</f>
        <v>0</v>
      </c>
      <c r="G33" s="8">
        <f>SUMPRODUCT((焦粉报表!$B$6:$B$67=$A33)*(焦粉报表!$C$6:$C$67=$B33),焦粉报表!F$6:F$67)</f>
        <v>0</v>
      </c>
      <c r="H33" s="8">
        <f>SUMPRODUCT((焦粉报表!$B$6:$B$67=$A33)*(焦粉报表!$C$6:$C$67=$B33),焦粉报表!G$6:G$67)</f>
        <v>0</v>
      </c>
      <c r="I33" s="8">
        <f>SUMPRODUCT((焦粉报表!$B$6:$B$67=$A33)*(焦粉报表!$C$6:$C$67=$B33),焦粉报表!H$6:H$67)</f>
        <v>0</v>
      </c>
      <c r="J33" s="8">
        <f>SUMPRODUCT((焦粉报表!$B$6:$B$67=$A33)*(焦粉报表!$C$6:$C$67=$B33),焦粉报表!I$6:I$67)</f>
        <v>0</v>
      </c>
      <c r="K33" s="8">
        <f>SUMPRODUCT((焦粉报表!$B$6:$B$67=$A33)*(焦粉报表!$C$6:$C$67=$B33),焦粉报表!J$6:J$67)</f>
        <v>0</v>
      </c>
      <c r="L33" s="8">
        <f>SUMPRODUCT((焦粉报表!$B$6:$B$67=$A33)*(焦粉报表!$C$6:$C$67=$B33),焦粉报表!K$6:K$67)</f>
        <v>0</v>
      </c>
      <c r="M33" s="8">
        <f>SUMPRODUCT((焦粉报表!$B$6:$B$67=$A33)*(焦粉报表!$C$6:$C$67=$B33),焦粉报表!L$6:L$67)</f>
        <v>0</v>
      </c>
      <c r="N33" s="18">
        <f>SUMPRODUCT((焦粉报表!$B$6:$B$67=$A33)*(焦粉报表!$C$6:$C$67=$B33),焦粉报表!M$6:M$67)</f>
        <v>0</v>
      </c>
      <c r="O33" s="8">
        <f>SUMPRODUCT((焦粉报表!$B$6:$B$67=$A33)*(焦粉报表!$C$6:$C$67=$B33),焦粉报表!N$6:N$67)</f>
        <v>0</v>
      </c>
      <c r="P33" s="99">
        <f>SUMPRODUCT((焦粉报表!$B$6:$B$67=$A33)*(焦粉报表!$C$6:$C$67=$B33),焦粉报表!O$6:O$67)</f>
        <v>0</v>
      </c>
      <c r="Q33" s="84">
        <f>IF(P33=0,0,IF(AND(P33&gt;0,P33&gt;$Q$1),30,考核汇总!$S$1))</f>
        <v>0</v>
      </c>
      <c r="R33" s="84">
        <f t="shared" si="1"/>
        <v>0</v>
      </c>
      <c r="T33" s="98">
        <f>SUMPRODUCT((焦粉报表!$V$6:$V$67=$A33)*(焦粉报表!$W$6:$W$67=$B33),焦粉报表!Y$6:Y$67)</f>
        <v>0</v>
      </c>
      <c r="U33" s="95">
        <f>SUMPRODUCT((焦粉报表!$V$6:$V$67=$A33)*(焦粉报表!$W$6:$W$67=$B33),焦粉报表!Z$6:Z$67)</f>
        <v>0</v>
      </c>
      <c r="V33" s="95">
        <f>SUMPRODUCT((焦粉报表!$V$6:$V$67=$A33)*(焦粉报表!$W$6:$W$67=$B33),焦粉报表!AA$6:AA$67)</f>
        <v>0</v>
      </c>
      <c r="W33" s="95">
        <f>SUMPRODUCT((焦粉报表!$V$6:$V$67=$A33)*(焦粉报表!$W$6:$W$67=$B33),焦粉报表!AB$6:AB$67)</f>
        <v>0</v>
      </c>
      <c r="X33" s="95">
        <f>SUMPRODUCT((焦粉报表!$V$6:$V$67=$A33)*(焦粉报表!$W$6:$W$67=$B33),焦粉报表!AC$6:AC$67)</f>
        <v>0</v>
      </c>
      <c r="Y33" s="95">
        <f>SUMPRODUCT((焦粉报表!$V$6:$V$67=$A33)*(焦粉报表!$W$6:$W$67=$B33),焦粉报表!AD$6:AD$67)</f>
        <v>0</v>
      </c>
      <c r="Z33" s="95">
        <f>SUMPRODUCT((焦粉报表!$V$6:$V$67=$A33)*(焦粉报表!$W$6:$W$67=$B33),焦粉报表!AE$6:AE$67)</f>
        <v>0</v>
      </c>
      <c r="AA33" s="95">
        <f>SUMPRODUCT((焦粉报表!$V$6:$V$67=$A33)*(焦粉报表!$W$6:$W$67=$B33),焦粉报表!AF$6:AF$67)</f>
        <v>0</v>
      </c>
      <c r="AB33" s="102">
        <f>SUMPRODUCT((焦粉报表!$V$6:$V$67=$A33)*(焦粉报表!$W$6:$W$67=$B33),焦粉报表!AG$6:AG$67)</f>
        <v>0</v>
      </c>
      <c r="AC33" s="95">
        <f>SUMPRODUCT((焦粉报表!$V$6:$V$67=$A33)*(焦粉报表!$W$6:$W$67=$B33),焦粉报表!AH$6:AH$67)</f>
        <v>0</v>
      </c>
      <c r="AD33" s="99">
        <f>SUMPRODUCT((焦粉报表!$V$6:$V$67=$A33)*(焦粉报表!$W$6:$W$67=$B33),焦粉报表!AI$6:AI$67)</f>
        <v>0</v>
      </c>
      <c r="AE33" s="84">
        <f>IF(AD33=0,0,IF(AND(AD33&gt;0,AD33&gt;$AE$1),30,考核汇总!$S$1))</f>
        <v>0</v>
      </c>
      <c r="AF33" s="84">
        <f t="shared" si="2"/>
        <v>0</v>
      </c>
    </row>
    <row r="34" spans="1:32">
      <c r="A34" s="97">
        <f t="shared" si="3"/>
        <v>43354</v>
      </c>
      <c r="B34" s="8" t="s">
        <v>87</v>
      </c>
      <c r="C34" s="8">
        <f t="shared" si="4"/>
        <v>2</v>
      </c>
      <c r="D34" s="8">
        <f>SUMPRODUCT((考核汇总!$A$4:$A$1185=A34)*(考核汇总!$B$4:$B$1185=B34),考核汇总!$C$4:$C$1185)</f>
        <v>2</v>
      </c>
      <c r="E34" s="8" t="str">
        <f t="shared" si="0"/>
        <v>乙</v>
      </c>
      <c r="F34" s="98">
        <f>SUMPRODUCT((焦粉报表!$B$6:$B$67=$A34)*(焦粉报表!$C$6:$C$67=$B34),焦粉报表!E$6:E$67)</f>
        <v>0</v>
      </c>
      <c r="G34" s="8">
        <f>SUMPRODUCT((焦粉报表!$B$6:$B$67=$A34)*(焦粉报表!$C$6:$C$67=$B34),焦粉报表!F$6:F$67)</f>
        <v>0</v>
      </c>
      <c r="H34" s="8">
        <f>SUMPRODUCT((焦粉报表!$B$6:$B$67=$A34)*(焦粉报表!$C$6:$C$67=$B34),焦粉报表!G$6:G$67)</f>
        <v>0</v>
      </c>
      <c r="I34" s="8">
        <f>SUMPRODUCT((焦粉报表!$B$6:$B$67=$A34)*(焦粉报表!$C$6:$C$67=$B34),焦粉报表!H$6:H$67)</f>
        <v>0</v>
      </c>
      <c r="J34" s="8">
        <f>SUMPRODUCT((焦粉报表!$B$6:$B$67=$A34)*(焦粉报表!$C$6:$C$67=$B34),焦粉报表!I$6:I$67)</f>
        <v>0</v>
      </c>
      <c r="K34" s="8">
        <f>SUMPRODUCT((焦粉报表!$B$6:$B$67=$A34)*(焦粉报表!$C$6:$C$67=$B34),焦粉报表!J$6:J$67)</f>
        <v>0</v>
      </c>
      <c r="L34" s="8">
        <f>SUMPRODUCT((焦粉报表!$B$6:$B$67=$A34)*(焦粉报表!$C$6:$C$67=$B34),焦粉报表!K$6:K$67)</f>
        <v>0</v>
      </c>
      <c r="M34" s="8">
        <f>SUMPRODUCT((焦粉报表!$B$6:$B$67=$A34)*(焦粉报表!$C$6:$C$67=$B34),焦粉报表!L$6:L$67)</f>
        <v>0</v>
      </c>
      <c r="N34" s="18">
        <f>SUMPRODUCT((焦粉报表!$B$6:$B$67=$A34)*(焦粉报表!$C$6:$C$67=$B34),焦粉报表!M$6:M$67)</f>
        <v>0</v>
      </c>
      <c r="O34" s="8">
        <f>SUMPRODUCT((焦粉报表!$B$6:$B$67=$A34)*(焦粉报表!$C$6:$C$67=$B34),焦粉报表!N$6:N$67)</f>
        <v>0</v>
      </c>
      <c r="P34" s="99">
        <f>SUMPRODUCT((焦粉报表!$B$6:$B$67=$A34)*(焦粉报表!$C$6:$C$67=$B34),焦粉报表!O$6:O$67)</f>
        <v>0</v>
      </c>
      <c r="Q34" s="84">
        <f>IF(P34=0,0,IF(AND(P34&gt;0,P34&gt;$Q$1),30,考核汇总!$S$1))</f>
        <v>0</v>
      </c>
      <c r="R34" s="84">
        <f t="shared" si="1"/>
        <v>0</v>
      </c>
      <c r="T34" s="98">
        <f>SUMPRODUCT((焦粉报表!$V$6:$V$67=$A34)*(焦粉报表!$W$6:$W$67=$B34),焦粉报表!Y$6:Y$67)</f>
        <v>0</v>
      </c>
      <c r="U34" s="95">
        <f>SUMPRODUCT((焦粉报表!$V$6:$V$67=$A34)*(焦粉报表!$W$6:$W$67=$B34),焦粉报表!Z$6:Z$67)</f>
        <v>0</v>
      </c>
      <c r="V34" s="95">
        <f>SUMPRODUCT((焦粉报表!$V$6:$V$67=$A34)*(焦粉报表!$W$6:$W$67=$B34),焦粉报表!AA$6:AA$67)</f>
        <v>0</v>
      </c>
      <c r="W34" s="95">
        <f>SUMPRODUCT((焦粉报表!$V$6:$V$67=$A34)*(焦粉报表!$W$6:$W$67=$B34),焦粉报表!AB$6:AB$67)</f>
        <v>0</v>
      </c>
      <c r="X34" s="95">
        <f>SUMPRODUCT((焦粉报表!$V$6:$V$67=$A34)*(焦粉报表!$W$6:$W$67=$B34),焦粉报表!AC$6:AC$67)</f>
        <v>0</v>
      </c>
      <c r="Y34" s="95">
        <f>SUMPRODUCT((焦粉报表!$V$6:$V$67=$A34)*(焦粉报表!$W$6:$W$67=$B34),焦粉报表!AD$6:AD$67)</f>
        <v>0</v>
      </c>
      <c r="Z34" s="95">
        <f>SUMPRODUCT((焦粉报表!$V$6:$V$67=$A34)*(焦粉报表!$W$6:$W$67=$B34),焦粉报表!AE$6:AE$67)</f>
        <v>0</v>
      </c>
      <c r="AA34" s="95">
        <f>SUMPRODUCT((焦粉报表!$V$6:$V$67=$A34)*(焦粉报表!$W$6:$W$67=$B34),焦粉报表!AF$6:AF$67)</f>
        <v>0</v>
      </c>
      <c r="AB34" s="102">
        <f>SUMPRODUCT((焦粉报表!$V$6:$V$67=$A34)*(焦粉报表!$W$6:$W$67=$B34),焦粉报表!AG$6:AG$67)</f>
        <v>0</v>
      </c>
      <c r="AC34" s="95">
        <f>SUMPRODUCT((焦粉报表!$V$6:$V$67=$A34)*(焦粉报表!$W$6:$W$67=$B34),焦粉报表!AH$6:AH$67)</f>
        <v>0</v>
      </c>
      <c r="AD34" s="99">
        <f>SUMPRODUCT((焦粉报表!$V$6:$V$67=$A34)*(焦粉报表!$W$6:$W$67=$B34),焦粉报表!AI$6:AI$67)</f>
        <v>0</v>
      </c>
      <c r="AE34" s="84">
        <f>IF(AD34=0,0,IF(AND(AD34&gt;0,AD34&gt;$AE$1),30,考核汇总!$S$1))</f>
        <v>0</v>
      </c>
      <c r="AF34" s="84">
        <f t="shared" si="2"/>
        <v>0</v>
      </c>
    </row>
    <row r="35" spans="1:32">
      <c r="A35" s="97">
        <f t="shared" si="3"/>
        <v>43354</v>
      </c>
      <c r="B35" s="8" t="s">
        <v>88</v>
      </c>
      <c r="C35" s="8">
        <f t="shared" si="4"/>
        <v>3</v>
      </c>
      <c r="D35" s="8">
        <f>SUMPRODUCT((考核汇总!$A$4:$A$1185=A35)*(考核汇总!$B$4:$B$1185=B35),考核汇总!$C$4:$C$1185)</f>
        <v>3</v>
      </c>
      <c r="E35" s="8" t="str">
        <f t="shared" si="0"/>
        <v>丙</v>
      </c>
      <c r="F35" s="98">
        <f>SUMPRODUCT((焦粉报表!$B$6:$B$67=$A35)*(焦粉报表!$C$6:$C$67=$B35),焦粉报表!E$6:E$67)</f>
        <v>0</v>
      </c>
      <c r="G35" s="8">
        <f>SUMPRODUCT((焦粉报表!$B$6:$B$67=$A35)*(焦粉报表!$C$6:$C$67=$B35),焦粉报表!F$6:F$67)</f>
        <v>0</v>
      </c>
      <c r="H35" s="8">
        <f>SUMPRODUCT((焦粉报表!$B$6:$B$67=$A35)*(焦粉报表!$C$6:$C$67=$B35),焦粉报表!G$6:G$67)</f>
        <v>0</v>
      </c>
      <c r="I35" s="8">
        <f>SUMPRODUCT((焦粉报表!$B$6:$B$67=$A35)*(焦粉报表!$C$6:$C$67=$B35),焦粉报表!H$6:H$67)</f>
        <v>0</v>
      </c>
      <c r="J35" s="8">
        <f>SUMPRODUCT((焦粉报表!$B$6:$B$67=$A35)*(焦粉报表!$C$6:$C$67=$B35),焦粉报表!I$6:I$67)</f>
        <v>0</v>
      </c>
      <c r="K35" s="8">
        <f>SUMPRODUCT((焦粉报表!$B$6:$B$67=$A35)*(焦粉报表!$C$6:$C$67=$B35),焦粉报表!J$6:J$67)</f>
        <v>0</v>
      </c>
      <c r="L35" s="8">
        <f>SUMPRODUCT((焦粉报表!$B$6:$B$67=$A35)*(焦粉报表!$C$6:$C$67=$B35),焦粉报表!K$6:K$67)</f>
        <v>0</v>
      </c>
      <c r="M35" s="8">
        <f>SUMPRODUCT((焦粉报表!$B$6:$B$67=$A35)*(焦粉报表!$C$6:$C$67=$B35),焦粉报表!L$6:L$67)</f>
        <v>0</v>
      </c>
      <c r="N35" s="18">
        <f>SUMPRODUCT((焦粉报表!$B$6:$B$67=$A35)*(焦粉报表!$C$6:$C$67=$B35),焦粉报表!M$6:M$67)</f>
        <v>0</v>
      </c>
      <c r="O35" s="8">
        <f>SUMPRODUCT((焦粉报表!$B$6:$B$67=$A35)*(焦粉报表!$C$6:$C$67=$B35),焦粉报表!N$6:N$67)</f>
        <v>0</v>
      </c>
      <c r="P35" s="99">
        <f>SUMPRODUCT((焦粉报表!$B$6:$B$67=$A35)*(焦粉报表!$C$6:$C$67=$B35),焦粉报表!O$6:O$67)</f>
        <v>0</v>
      </c>
      <c r="Q35" s="84">
        <f>IF(P35=0,0,IF(AND(P35&gt;0,P35&gt;$Q$1),30,考核汇总!$S$1))</f>
        <v>0</v>
      </c>
      <c r="R35" s="84">
        <f t="shared" si="1"/>
        <v>0</v>
      </c>
      <c r="T35" s="98">
        <f>SUMPRODUCT((焦粉报表!$V$6:$V$67=$A35)*(焦粉报表!$W$6:$W$67=$B35),焦粉报表!Y$6:Y$67)</f>
        <v>0</v>
      </c>
      <c r="U35" s="95">
        <f>SUMPRODUCT((焦粉报表!$V$6:$V$67=$A35)*(焦粉报表!$W$6:$W$67=$B35),焦粉报表!Z$6:Z$67)</f>
        <v>0</v>
      </c>
      <c r="V35" s="95">
        <f>SUMPRODUCT((焦粉报表!$V$6:$V$67=$A35)*(焦粉报表!$W$6:$W$67=$B35),焦粉报表!AA$6:AA$67)</f>
        <v>0</v>
      </c>
      <c r="W35" s="95">
        <f>SUMPRODUCT((焦粉报表!$V$6:$V$67=$A35)*(焦粉报表!$W$6:$W$67=$B35),焦粉报表!AB$6:AB$67)</f>
        <v>0</v>
      </c>
      <c r="X35" s="95">
        <f>SUMPRODUCT((焦粉报表!$V$6:$V$67=$A35)*(焦粉报表!$W$6:$W$67=$B35),焦粉报表!AC$6:AC$67)</f>
        <v>0</v>
      </c>
      <c r="Y35" s="95">
        <f>SUMPRODUCT((焦粉报表!$V$6:$V$67=$A35)*(焦粉报表!$W$6:$W$67=$B35),焦粉报表!AD$6:AD$67)</f>
        <v>0</v>
      </c>
      <c r="Z35" s="95">
        <f>SUMPRODUCT((焦粉报表!$V$6:$V$67=$A35)*(焦粉报表!$W$6:$W$67=$B35),焦粉报表!AE$6:AE$67)</f>
        <v>0</v>
      </c>
      <c r="AA35" s="95">
        <f>SUMPRODUCT((焦粉报表!$V$6:$V$67=$A35)*(焦粉报表!$W$6:$W$67=$B35),焦粉报表!AF$6:AF$67)</f>
        <v>0</v>
      </c>
      <c r="AB35" s="102">
        <f>SUMPRODUCT((焦粉报表!$V$6:$V$67=$A35)*(焦粉报表!$W$6:$W$67=$B35),焦粉报表!AG$6:AG$67)</f>
        <v>0</v>
      </c>
      <c r="AC35" s="95">
        <f>SUMPRODUCT((焦粉报表!$V$6:$V$67=$A35)*(焦粉报表!$W$6:$W$67=$B35),焦粉报表!AH$6:AH$67)</f>
        <v>0</v>
      </c>
      <c r="AD35" s="99">
        <f>SUMPRODUCT((焦粉报表!$V$6:$V$67=$A35)*(焦粉报表!$W$6:$W$67=$B35),焦粉报表!AI$6:AI$67)</f>
        <v>0</v>
      </c>
      <c r="AE35" s="84">
        <f>IF(AD35=0,0,IF(AND(AD35&gt;0,AD35&gt;$AE$1),30,考核汇总!$S$1))</f>
        <v>0</v>
      </c>
      <c r="AF35" s="84">
        <f t="shared" si="2"/>
        <v>0</v>
      </c>
    </row>
    <row r="36" spans="1:32">
      <c r="A36" s="97">
        <f t="shared" si="3"/>
        <v>43355</v>
      </c>
      <c r="B36" s="8" t="s">
        <v>86</v>
      </c>
      <c r="C36" s="8">
        <f t="shared" si="4"/>
        <v>1</v>
      </c>
      <c r="D36" s="8">
        <f>SUMPRODUCT((考核汇总!$A$4:$A$1185=A36)*(考核汇总!$B$4:$B$1185=B36),考核汇总!$C$4:$C$1185)</f>
        <v>4</v>
      </c>
      <c r="E36" s="8" t="str">
        <f t="shared" si="0"/>
        <v>丁</v>
      </c>
      <c r="F36" s="98">
        <f>SUMPRODUCT((焦粉报表!$B$6:$B$67=$A36)*(焦粉报表!$C$6:$C$67=$B36),焦粉报表!E$6:E$67)</f>
        <v>0</v>
      </c>
      <c r="G36" s="8">
        <f>SUMPRODUCT((焦粉报表!$B$6:$B$67=$A36)*(焦粉报表!$C$6:$C$67=$B36),焦粉报表!F$6:F$67)</f>
        <v>0</v>
      </c>
      <c r="H36" s="8">
        <f>SUMPRODUCT((焦粉报表!$B$6:$B$67=$A36)*(焦粉报表!$C$6:$C$67=$B36),焦粉报表!G$6:G$67)</f>
        <v>0</v>
      </c>
      <c r="I36" s="8">
        <f>SUMPRODUCT((焦粉报表!$B$6:$B$67=$A36)*(焦粉报表!$C$6:$C$67=$B36),焦粉报表!H$6:H$67)</f>
        <v>0</v>
      </c>
      <c r="J36" s="8">
        <f>SUMPRODUCT((焦粉报表!$B$6:$B$67=$A36)*(焦粉报表!$C$6:$C$67=$B36),焦粉报表!I$6:I$67)</f>
        <v>0</v>
      </c>
      <c r="K36" s="8">
        <f>SUMPRODUCT((焦粉报表!$B$6:$B$67=$A36)*(焦粉报表!$C$6:$C$67=$B36),焦粉报表!J$6:J$67)</f>
        <v>0</v>
      </c>
      <c r="L36" s="8">
        <f>SUMPRODUCT((焦粉报表!$B$6:$B$67=$A36)*(焦粉报表!$C$6:$C$67=$B36),焦粉报表!K$6:K$67)</f>
        <v>0</v>
      </c>
      <c r="M36" s="8">
        <f>SUMPRODUCT((焦粉报表!$B$6:$B$67=$A36)*(焦粉报表!$C$6:$C$67=$B36),焦粉报表!L$6:L$67)</f>
        <v>0</v>
      </c>
      <c r="N36" s="18">
        <f>SUMPRODUCT((焦粉报表!$B$6:$B$67=$A36)*(焦粉报表!$C$6:$C$67=$B36),焦粉报表!M$6:M$67)</f>
        <v>0</v>
      </c>
      <c r="O36" s="8">
        <f>SUMPRODUCT((焦粉报表!$B$6:$B$67=$A36)*(焦粉报表!$C$6:$C$67=$B36),焦粉报表!N$6:N$67)</f>
        <v>0</v>
      </c>
      <c r="P36" s="99">
        <f>SUMPRODUCT((焦粉报表!$B$6:$B$67=$A36)*(焦粉报表!$C$6:$C$67=$B36),焦粉报表!O$6:O$67)</f>
        <v>0</v>
      </c>
      <c r="Q36" s="84">
        <f>IF(P36=0,0,IF(AND(P36&gt;0,P36&gt;$Q$1),30,考核汇总!$S$1))</f>
        <v>0</v>
      </c>
      <c r="R36" s="84">
        <f t="shared" si="1"/>
        <v>0</v>
      </c>
      <c r="T36" s="98">
        <f>SUMPRODUCT((焦粉报表!$V$6:$V$67=$A36)*(焦粉报表!$W$6:$W$67=$B36),焦粉报表!Y$6:Y$67)</f>
        <v>0</v>
      </c>
      <c r="U36" s="95">
        <f>SUMPRODUCT((焦粉报表!$V$6:$V$67=$A36)*(焦粉报表!$W$6:$W$67=$B36),焦粉报表!Z$6:Z$67)</f>
        <v>0</v>
      </c>
      <c r="V36" s="95">
        <f>SUMPRODUCT((焦粉报表!$V$6:$V$67=$A36)*(焦粉报表!$W$6:$W$67=$B36),焦粉报表!AA$6:AA$67)</f>
        <v>0</v>
      </c>
      <c r="W36" s="95">
        <f>SUMPRODUCT((焦粉报表!$V$6:$V$67=$A36)*(焦粉报表!$W$6:$W$67=$B36),焦粉报表!AB$6:AB$67)</f>
        <v>0</v>
      </c>
      <c r="X36" s="95">
        <f>SUMPRODUCT((焦粉报表!$V$6:$V$67=$A36)*(焦粉报表!$W$6:$W$67=$B36),焦粉报表!AC$6:AC$67)</f>
        <v>0</v>
      </c>
      <c r="Y36" s="95">
        <f>SUMPRODUCT((焦粉报表!$V$6:$V$67=$A36)*(焦粉报表!$W$6:$W$67=$B36),焦粉报表!AD$6:AD$67)</f>
        <v>0</v>
      </c>
      <c r="Z36" s="95">
        <f>SUMPRODUCT((焦粉报表!$V$6:$V$67=$A36)*(焦粉报表!$W$6:$W$67=$B36),焦粉报表!AE$6:AE$67)</f>
        <v>0</v>
      </c>
      <c r="AA36" s="95">
        <f>SUMPRODUCT((焦粉报表!$V$6:$V$67=$A36)*(焦粉报表!$W$6:$W$67=$B36),焦粉报表!AF$6:AF$67)</f>
        <v>0</v>
      </c>
      <c r="AB36" s="102">
        <f>SUMPRODUCT((焦粉报表!$V$6:$V$67=$A36)*(焦粉报表!$W$6:$W$67=$B36),焦粉报表!AG$6:AG$67)</f>
        <v>0</v>
      </c>
      <c r="AC36" s="95">
        <f>SUMPRODUCT((焦粉报表!$V$6:$V$67=$A36)*(焦粉报表!$W$6:$W$67=$B36),焦粉报表!AH$6:AH$67)</f>
        <v>0</v>
      </c>
      <c r="AD36" s="99">
        <f>SUMPRODUCT((焦粉报表!$V$6:$V$67=$A36)*(焦粉报表!$W$6:$W$67=$B36),焦粉报表!AI$6:AI$67)</f>
        <v>0</v>
      </c>
      <c r="AE36" s="84">
        <f>IF(AD36=0,0,IF(AND(AD36&gt;0,AD36&gt;$AE$1),30,考核汇总!$S$1))</f>
        <v>0</v>
      </c>
      <c r="AF36" s="84">
        <f t="shared" si="2"/>
        <v>0</v>
      </c>
    </row>
    <row r="37" spans="1:32">
      <c r="A37" s="97">
        <f t="shared" si="3"/>
        <v>43355</v>
      </c>
      <c r="B37" s="8" t="s">
        <v>87</v>
      </c>
      <c r="C37" s="8">
        <f t="shared" si="4"/>
        <v>2</v>
      </c>
      <c r="D37" s="8">
        <f>SUMPRODUCT((考核汇总!$A$4:$A$1185=A37)*(考核汇总!$B$4:$B$1185=B37),考核汇总!$C$4:$C$1185)</f>
        <v>1</v>
      </c>
      <c r="E37" s="8" t="str">
        <f t="shared" si="0"/>
        <v>甲</v>
      </c>
      <c r="F37" s="98">
        <f>SUMPRODUCT((焦粉报表!$B$6:$B$67=$A37)*(焦粉报表!$C$6:$C$67=$B37),焦粉报表!E$6:E$67)</f>
        <v>0</v>
      </c>
      <c r="G37" s="8">
        <f>SUMPRODUCT((焦粉报表!$B$6:$B$67=$A37)*(焦粉报表!$C$6:$C$67=$B37),焦粉报表!F$6:F$67)</f>
        <v>0</v>
      </c>
      <c r="H37" s="8">
        <f>SUMPRODUCT((焦粉报表!$B$6:$B$67=$A37)*(焦粉报表!$C$6:$C$67=$B37),焦粉报表!G$6:G$67)</f>
        <v>0</v>
      </c>
      <c r="I37" s="8">
        <f>SUMPRODUCT((焦粉报表!$B$6:$B$67=$A37)*(焦粉报表!$C$6:$C$67=$B37),焦粉报表!H$6:H$67)</f>
        <v>0</v>
      </c>
      <c r="J37" s="8">
        <f>SUMPRODUCT((焦粉报表!$B$6:$B$67=$A37)*(焦粉报表!$C$6:$C$67=$B37),焦粉报表!I$6:I$67)</f>
        <v>0</v>
      </c>
      <c r="K37" s="8">
        <f>SUMPRODUCT((焦粉报表!$B$6:$B$67=$A37)*(焦粉报表!$C$6:$C$67=$B37),焦粉报表!J$6:J$67)</f>
        <v>0</v>
      </c>
      <c r="L37" s="8">
        <f>SUMPRODUCT((焦粉报表!$B$6:$B$67=$A37)*(焦粉报表!$C$6:$C$67=$B37),焦粉报表!K$6:K$67)</f>
        <v>0</v>
      </c>
      <c r="M37" s="8">
        <f>SUMPRODUCT((焦粉报表!$B$6:$B$67=$A37)*(焦粉报表!$C$6:$C$67=$B37),焦粉报表!L$6:L$67)</f>
        <v>0</v>
      </c>
      <c r="N37" s="18">
        <f>SUMPRODUCT((焦粉报表!$B$6:$B$67=$A37)*(焦粉报表!$C$6:$C$67=$B37),焦粉报表!M$6:M$67)</f>
        <v>0</v>
      </c>
      <c r="O37" s="8">
        <f>SUMPRODUCT((焦粉报表!$B$6:$B$67=$A37)*(焦粉报表!$C$6:$C$67=$B37),焦粉报表!N$6:N$67)</f>
        <v>0</v>
      </c>
      <c r="P37" s="99">
        <f>SUMPRODUCT((焦粉报表!$B$6:$B$67=$A37)*(焦粉报表!$C$6:$C$67=$B37),焦粉报表!O$6:O$67)</f>
        <v>0</v>
      </c>
      <c r="Q37" s="84">
        <f>IF(P37=0,0,IF(AND(P37&gt;0,P37&gt;$Q$1),30,考核汇总!$S$1))</f>
        <v>0</v>
      </c>
      <c r="R37" s="84">
        <f t="shared" si="1"/>
        <v>0</v>
      </c>
      <c r="T37" s="98">
        <f>SUMPRODUCT((焦粉报表!$V$6:$V$67=$A37)*(焦粉报表!$W$6:$W$67=$B37),焦粉报表!Y$6:Y$67)</f>
        <v>0</v>
      </c>
      <c r="U37" s="95">
        <f>SUMPRODUCT((焦粉报表!$V$6:$V$67=$A37)*(焦粉报表!$W$6:$W$67=$B37),焦粉报表!Z$6:Z$67)</f>
        <v>0</v>
      </c>
      <c r="V37" s="95">
        <f>SUMPRODUCT((焦粉报表!$V$6:$V$67=$A37)*(焦粉报表!$W$6:$W$67=$B37),焦粉报表!AA$6:AA$67)</f>
        <v>0</v>
      </c>
      <c r="W37" s="95">
        <f>SUMPRODUCT((焦粉报表!$V$6:$V$67=$A37)*(焦粉报表!$W$6:$W$67=$B37),焦粉报表!AB$6:AB$67)</f>
        <v>0</v>
      </c>
      <c r="X37" s="95">
        <f>SUMPRODUCT((焦粉报表!$V$6:$V$67=$A37)*(焦粉报表!$W$6:$W$67=$B37),焦粉报表!AC$6:AC$67)</f>
        <v>0</v>
      </c>
      <c r="Y37" s="95">
        <f>SUMPRODUCT((焦粉报表!$V$6:$V$67=$A37)*(焦粉报表!$W$6:$W$67=$B37),焦粉报表!AD$6:AD$67)</f>
        <v>0</v>
      </c>
      <c r="Z37" s="95">
        <f>SUMPRODUCT((焦粉报表!$V$6:$V$67=$A37)*(焦粉报表!$W$6:$W$67=$B37),焦粉报表!AE$6:AE$67)</f>
        <v>0</v>
      </c>
      <c r="AA37" s="95">
        <f>SUMPRODUCT((焦粉报表!$V$6:$V$67=$A37)*(焦粉报表!$W$6:$W$67=$B37),焦粉报表!AF$6:AF$67)</f>
        <v>0</v>
      </c>
      <c r="AB37" s="102">
        <f>SUMPRODUCT((焦粉报表!$V$6:$V$67=$A37)*(焦粉报表!$W$6:$W$67=$B37),焦粉报表!AG$6:AG$67)</f>
        <v>0</v>
      </c>
      <c r="AC37" s="95">
        <f>SUMPRODUCT((焦粉报表!$V$6:$V$67=$A37)*(焦粉报表!$W$6:$W$67=$B37),焦粉报表!AH$6:AH$67)</f>
        <v>0</v>
      </c>
      <c r="AD37" s="99">
        <f>SUMPRODUCT((焦粉报表!$V$6:$V$67=$A37)*(焦粉报表!$W$6:$W$67=$B37),焦粉报表!AI$6:AI$67)</f>
        <v>0</v>
      </c>
      <c r="AE37" s="84">
        <f>IF(AD37=0,0,IF(AND(AD37&gt;0,AD37&gt;$AE$1),30,考核汇总!$S$1))</f>
        <v>0</v>
      </c>
      <c r="AF37" s="84">
        <f t="shared" si="2"/>
        <v>0</v>
      </c>
    </row>
    <row r="38" spans="1:32">
      <c r="A38" s="97">
        <f t="shared" si="3"/>
        <v>43355</v>
      </c>
      <c r="B38" s="8" t="s">
        <v>88</v>
      </c>
      <c r="C38" s="8">
        <f t="shared" si="4"/>
        <v>3</v>
      </c>
      <c r="D38" s="8">
        <f>SUMPRODUCT((考核汇总!$A$4:$A$1185=A38)*(考核汇总!$B$4:$B$1185=B38),考核汇总!$C$4:$C$1185)</f>
        <v>2</v>
      </c>
      <c r="E38" s="8" t="str">
        <f t="shared" si="0"/>
        <v>乙</v>
      </c>
      <c r="F38" s="98">
        <f>SUMPRODUCT((焦粉报表!$B$6:$B$67=$A38)*(焦粉报表!$C$6:$C$67=$B38),焦粉报表!E$6:E$67)</f>
        <v>0</v>
      </c>
      <c r="G38" s="8">
        <f>SUMPRODUCT((焦粉报表!$B$6:$B$67=$A38)*(焦粉报表!$C$6:$C$67=$B38),焦粉报表!F$6:F$67)</f>
        <v>0</v>
      </c>
      <c r="H38" s="8">
        <f>SUMPRODUCT((焦粉报表!$B$6:$B$67=$A38)*(焦粉报表!$C$6:$C$67=$B38),焦粉报表!G$6:G$67)</f>
        <v>0</v>
      </c>
      <c r="I38" s="8">
        <f>SUMPRODUCT((焦粉报表!$B$6:$B$67=$A38)*(焦粉报表!$C$6:$C$67=$B38),焦粉报表!H$6:H$67)</f>
        <v>0</v>
      </c>
      <c r="J38" s="8">
        <f>SUMPRODUCT((焦粉报表!$B$6:$B$67=$A38)*(焦粉报表!$C$6:$C$67=$B38),焦粉报表!I$6:I$67)</f>
        <v>0</v>
      </c>
      <c r="K38" s="8">
        <f>SUMPRODUCT((焦粉报表!$B$6:$B$67=$A38)*(焦粉报表!$C$6:$C$67=$B38),焦粉报表!J$6:J$67)</f>
        <v>0</v>
      </c>
      <c r="L38" s="8">
        <f>SUMPRODUCT((焦粉报表!$B$6:$B$67=$A38)*(焦粉报表!$C$6:$C$67=$B38),焦粉报表!K$6:K$67)</f>
        <v>0</v>
      </c>
      <c r="M38" s="8">
        <f>SUMPRODUCT((焦粉报表!$B$6:$B$67=$A38)*(焦粉报表!$C$6:$C$67=$B38),焦粉报表!L$6:L$67)</f>
        <v>0</v>
      </c>
      <c r="N38" s="18">
        <f>SUMPRODUCT((焦粉报表!$B$6:$B$67=$A38)*(焦粉报表!$C$6:$C$67=$B38),焦粉报表!M$6:M$67)</f>
        <v>0</v>
      </c>
      <c r="O38" s="8">
        <f>SUMPRODUCT((焦粉报表!$B$6:$B$67=$A38)*(焦粉报表!$C$6:$C$67=$B38),焦粉报表!N$6:N$67)</f>
        <v>0</v>
      </c>
      <c r="P38" s="99">
        <f>SUMPRODUCT((焦粉报表!$B$6:$B$67=$A38)*(焦粉报表!$C$6:$C$67=$B38),焦粉报表!O$6:O$67)</f>
        <v>0</v>
      </c>
      <c r="Q38" s="84">
        <f>IF(P38=0,0,IF(AND(P38&gt;0,P38&gt;$Q$1),30,考核汇总!$S$1))</f>
        <v>0</v>
      </c>
      <c r="R38" s="84">
        <f t="shared" si="1"/>
        <v>0</v>
      </c>
      <c r="T38" s="98">
        <f>SUMPRODUCT((焦粉报表!$V$6:$V$67=$A38)*(焦粉报表!$W$6:$W$67=$B38),焦粉报表!Y$6:Y$67)</f>
        <v>0</v>
      </c>
      <c r="U38" s="95">
        <f>SUMPRODUCT((焦粉报表!$V$6:$V$67=$A38)*(焦粉报表!$W$6:$W$67=$B38),焦粉报表!Z$6:Z$67)</f>
        <v>0</v>
      </c>
      <c r="V38" s="95">
        <f>SUMPRODUCT((焦粉报表!$V$6:$V$67=$A38)*(焦粉报表!$W$6:$W$67=$B38),焦粉报表!AA$6:AA$67)</f>
        <v>0</v>
      </c>
      <c r="W38" s="95">
        <f>SUMPRODUCT((焦粉报表!$V$6:$V$67=$A38)*(焦粉报表!$W$6:$W$67=$B38),焦粉报表!AB$6:AB$67)</f>
        <v>0</v>
      </c>
      <c r="X38" s="95">
        <f>SUMPRODUCT((焦粉报表!$V$6:$V$67=$A38)*(焦粉报表!$W$6:$W$67=$B38),焦粉报表!AC$6:AC$67)</f>
        <v>0</v>
      </c>
      <c r="Y38" s="95">
        <f>SUMPRODUCT((焦粉报表!$V$6:$V$67=$A38)*(焦粉报表!$W$6:$W$67=$B38),焦粉报表!AD$6:AD$67)</f>
        <v>0</v>
      </c>
      <c r="Z38" s="95">
        <f>SUMPRODUCT((焦粉报表!$V$6:$V$67=$A38)*(焦粉报表!$W$6:$W$67=$B38),焦粉报表!AE$6:AE$67)</f>
        <v>0</v>
      </c>
      <c r="AA38" s="95">
        <f>SUMPRODUCT((焦粉报表!$V$6:$V$67=$A38)*(焦粉报表!$W$6:$W$67=$B38),焦粉报表!AF$6:AF$67)</f>
        <v>0</v>
      </c>
      <c r="AB38" s="102">
        <f>SUMPRODUCT((焦粉报表!$V$6:$V$67=$A38)*(焦粉报表!$W$6:$W$67=$B38),焦粉报表!AG$6:AG$67)</f>
        <v>0</v>
      </c>
      <c r="AC38" s="95">
        <f>SUMPRODUCT((焦粉报表!$V$6:$V$67=$A38)*(焦粉报表!$W$6:$W$67=$B38),焦粉报表!AH$6:AH$67)</f>
        <v>0</v>
      </c>
      <c r="AD38" s="99">
        <f>SUMPRODUCT((焦粉报表!$V$6:$V$67=$A38)*(焦粉报表!$W$6:$W$67=$B38),焦粉报表!AI$6:AI$67)</f>
        <v>0</v>
      </c>
      <c r="AE38" s="84">
        <f>IF(AD38=0,0,IF(AND(AD38&gt;0,AD38&gt;$AE$1),30,考核汇总!$S$1))</f>
        <v>0</v>
      </c>
      <c r="AF38" s="84">
        <f t="shared" si="2"/>
        <v>0</v>
      </c>
    </row>
    <row r="39" spans="1:32">
      <c r="A39" s="97">
        <f t="shared" si="3"/>
        <v>43356</v>
      </c>
      <c r="B39" s="8" t="s">
        <v>86</v>
      </c>
      <c r="C39" s="8">
        <f t="shared" si="4"/>
        <v>1</v>
      </c>
      <c r="D39" s="8">
        <f>SUMPRODUCT((考核汇总!$A$4:$A$1185=A39)*(考核汇总!$B$4:$B$1185=B39),考核汇总!$C$4:$C$1185)</f>
        <v>4</v>
      </c>
      <c r="E39" s="8" t="str">
        <f t="shared" si="0"/>
        <v>丁</v>
      </c>
      <c r="F39" s="98">
        <f>SUMPRODUCT((焦粉报表!$B$6:$B$67=$A39)*(焦粉报表!$C$6:$C$67=$B39),焦粉报表!E$6:E$67)</f>
        <v>0</v>
      </c>
      <c r="G39" s="8">
        <f>SUMPRODUCT((焦粉报表!$B$6:$B$67=$A39)*(焦粉报表!$C$6:$C$67=$B39),焦粉报表!F$6:F$67)</f>
        <v>0</v>
      </c>
      <c r="H39" s="8">
        <f>SUMPRODUCT((焦粉报表!$B$6:$B$67=$A39)*(焦粉报表!$C$6:$C$67=$B39),焦粉报表!G$6:G$67)</f>
        <v>0</v>
      </c>
      <c r="I39" s="8">
        <f>SUMPRODUCT((焦粉报表!$B$6:$B$67=$A39)*(焦粉报表!$C$6:$C$67=$B39),焦粉报表!H$6:H$67)</f>
        <v>0</v>
      </c>
      <c r="J39" s="8">
        <f>SUMPRODUCT((焦粉报表!$B$6:$B$67=$A39)*(焦粉报表!$C$6:$C$67=$B39),焦粉报表!I$6:I$67)</f>
        <v>0</v>
      </c>
      <c r="K39" s="8">
        <f>SUMPRODUCT((焦粉报表!$B$6:$B$67=$A39)*(焦粉报表!$C$6:$C$67=$B39),焦粉报表!J$6:J$67)</f>
        <v>0</v>
      </c>
      <c r="L39" s="8">
        <f>SUMPRODUCT((焦粉报表!$B$6:$B$67=$A39)*(焦粉报表!$C$6:$C$67=$B39),焦粉报表!K$6:K$67)</f>
        <v>0</v>
      </c>
      <c r="M39" s="8">
        <f>SUMPRODUCT((焦粉报表!$B$6:$B$67=$A39)*(焦粉报表!$C$6:$C$67=$B39),焦粉报表!L$6:L$67)</f>
        <v>0</v>
      </c>
      <c r="N39" s="18">
        <f>SUMPRODUCT((焦粉报表!$B$6:$B$67=$A39)*(焦粉报表!$C$6:$C$67=$B39),焦粉报表!M$6:M$67)</f>
        <v>0</v>
      </c>
      <c r="O39" s="8">
        <f>SUMPRODUCT((焦粉报表!$B$6:$B$67=$A39)*(焦粉报表!$C$6:$C$67=$B39),焦粉报表!N$6:N$67)</f>
        <v>0</v>
      </c>
      <c r="P39" s="99">
        <f>SUMPRODUCT((焦粉报表!$B$6:$B$67=$A39)*(焦粉报表!$C$6:$C$67=$B39),焦粉报表!O$6:O$67)</f>
        <v>0</v>
      </c>
      <c r="Q39" s="84">
        <f>IF(P39=0,0,IF(AND(P39&gt;0,P39&gt;$Q$1),30,考核汇总!$S$1))</f>
        <v>0</v>
      </c>
      <c r="R39" s="84">
        <f t="shared" si="1"/>
        <v>0</v>
      </c>
      <c r="T39" s="98">
        <f>SUMPRODUCT((焦粉报表!$V$6:$V$67=$A39)*(焦粉报表!$W$6:$W$67=$B39),焦粉报表!Y$6:Y$67)</f>
        <v>0</v>
      </c>
      <c r="U39" s="95">
        <f>SUMPRODUCT((焦粉报表!$V$6:$V$67=$A39)*(焦粉报表!$W$6:$W$67=$B39),焦粉报表!Z$6:Z$67)</f>
        <v>0</v>
      </c>
      <c r="V39" s="95">
        <f>SUMPRODUCT((焦粉报表!$V$6:$V$67=$A39)*(焦粉报表!$W$6:$W$67=$B39),焦粉报表!AA$6:AA$67)</f>
        <v>0</v>
      </c>
      <c r="W39" s="95">
        <f>SUMPRODUCT((焦粉报表!$V$6:$V$67=$A39)*(焦粉报表!$W$6:$W$67=$B39),焦粉报表!AB$6:AB$67)</f>
        <v>0</v>
      </c>
      <c r="X39" s="95">
        <f>SUMPRODUCT((焦粉报表!$V$6:$V$67=$A39)*(焦粉报表!$W$6:$W$67=$B39),焦粉报表!AC$6:AC$67)</f>
        <v>0</v>
      </c>
      <c r="Y39" s="95">
        <f>SUMPRODUCT((焦粉报表!$V$6:$V$67=$A39)*(焦粉报表!$W$6:$W$67=$B39),焦粉报表!AD$6:AD$67)</f>
        <v>0</v>
      </c>
      <c r="Z39" s="95">
        <f>SUMPRODUCT((焦粉报表!$V$6:$V$67=$A39)*(焦粉报表!$W$6:$W$67=$B39),焦粉报表!AE$6:AE$67)</f>
        <v>0</v>
      </c>
      <c r="AA39" s="95">
        <f>SUMPRODUCT((焦粉报表!$V$6:$V$67=$A39)*(焦粉报表!$W$6:$W$67=$B39),焦粉报表!AF$6:AF$67)</f>
        <v>0</v>
      </c>
      <c r="AB39" s="102">
        <f>SUMPRODUCT((焦粉报表!$V$6:$V$67=$A39)*(焦粉报表!$W$6:$W$67=$B39),焦粉报表!AG$6:AG$67)</f>
        <v>0</v>
      </c>
      <c r="AC39" s="95">
        <f>SUMPRODUCT((焦粉报表!$V$6:$V$67=$A39)*(焦粉报表!$W$6:$W$67=$B39),焦粉报表!AH$6:AH$67)</f>
        <v>0</v>
      </c>
      <c r="AD39" s="99">
        <f>SUMPRODUCT((焦粉报表!$V$6:$V$67=$A39)*(焦粉报表!$W$6:$W$67=$B39),焦粉报表!AI$6:AI$67)</f>
        <v>0</v>
      </c>
      <c r="AE39" s="84">
        <f>IF(AD39=0,0,IF(AND(AD39&gt;0,AD39&gt;$AE$1),30,考核汇总!$S$1))</f>
        <v>0</v>
      </c>
      <c r="AF39" s="84">
        <f t="shared" si="2"/>
        <v>0</v>
      </c>
    </row>
    <row r="40" spans="1:32">
      <c r="A40" s="97">
        <f t="shared" si="3"/>
        <v>43356</v>
      </c>
      <c r="B40" s="8" t="s">
        <v>87</v>
      </c>
      <c r="C40" s="8">
        <f t="shared" si="4"/>
        <v>2</v>
      </c>
      <c r="D40" s="8">
        <f>SUMPRODUCT((考核汇总!$A$4:$A$1185=A40)*(考核汇总!$B$4:$B$1185=B40),考核汇总!$C$4:$C$1185)</f>
        <v>1</v>
      </c>
      <c r="E40" s="8" t="str">
        <f t="shared" si="0"/>
        <v>甲</v>
      </c>
      <c r="F40" s="98">
        <f>SUMPRODUCT((焦粉报表!$B$6:$B$67=$A40)*(焦粉报表!$C$6:$C$67=$B40),焦粉报表!E$6:E$67)</f>
        <v>0</v>
      </c>
      <c r="G40" s="8">
        <f>SUMPRODUCT((焦粉报表!$B$6:$B$67=$A40)*(焦粉报表!$C$6:$C$67=$B40),焦粉报表!F$6:F$67)</f>
        <v>0</v>
      </c>
      <c r="H40" s="8">
        <f>SUMPRODUCT((焦粉报表!$B$6:$B$67=$A40)*(焦粉报表!$C$6:$C$67=$B40),焦粉报表!G$6:G$67)</f>
        <v>0</v>
      </c>
      <c r="I40" s="8">
        <f>SUMPRODUCT((焦粉报表!$B$6:$B$67=$A40)*(焦粉报表!$C$6:$C$67=$B40),焦粉报表!H$6:H$67)</f>
        <v>0</v>
      </c>
      <c r="J40" s="8">
        <f>SUMPRODUCT((焦粉报表!$B$6:$B$67=$A40)*(焦粉报表!$C$6:$C$67=$B40),焦粉报表!I$6:I$67)</f>
        <v>0</v>
      </c>
      <c r="K40" s="8">
        <f>SUMPRODUCT((焦粉报表!$B$6:$B$67=$A40)*(焦粉报表!$C$6:$C$67=$B40),焦粉报表!J$6:J$67)</f>
        <v>0</v>
      </c>
      <c r="L40" s="8">
        <f>SUMPRODUCT((焦粉报表!$B$6:$B$67=$A40)*(焦粉报表!$C$6:$C$67=$B40),焦粉报表!K$6:K$67)</f>
        <v>0</v>
      </c>
      <c r="M40" s="8">
        <f>SUMPRODUCT((焦粉报表!$B$6:$B$67=$A40)*(焦粉报表!$C$6:$C$67=$B40),焦粉报表!L$6:L$67)</f>
        <v>0</v>
      </c>
      <c r="N40" s="18">
        <f>SUMPRODUCT((焦粉报表!$B$6:$B$67=$A40)*(焦粉报表!$C$6:$C$67=$B40),焦粉报表!M$6:M$67)</f>
        <v>0</v>
      </c>
      <c r="O40" s="8">
        <f>SUMPRODUCT((焦粉报表!$B$6:$B$67=$A40)*(焦粉报表!$C$6:$C$67=$B40),焦粉报表!N$6:N$67)</f>
        <v>0</v>
      </c>
      <c r="P40" s="99">
        <f>SUMPRODUCT((焦粉报表!$B$6:$B$67=$A40)*(焦粉报表!$C$6:$C$67=$B40),焦粉报表!O$6:O$67)</f>
        <v>0</v>
      </c>
      <c r="Q40" s="84">
        <f>IF(P40=0,0,IF(AND(P40&gt;0,P40&gt;$Q$1),30,考核汇总!$S$1))</f>
        <v>0</v>
      </c>
      <c r="R40" s="84">
        <f t="shared" si="1"/>
        <v>0</v>
      </c>
      <c r="T40" s="98">
        <f>SUMPRODUCT((焦粉报表!$V$6:$V$67=$A40)*(焦粉报表!$W$6:$W$67=$B40),焦粉报表!Y$6:Y$67)</f>
        <v>0</v>
      </c>
      <c r="U40" s="95">
        <f>SUMPRODUCT((焦粉报表!$V$6:$V$67=$A40)*(焦粉报表!$W$6:$W$67=$B40),焦粉报表!Z$6:Z$67)</f>
        <v>0</v>
      </c>
      <c r="V40" s="95">
        <f>SUMPRODUCT((焦粉报表!$V$6:$V$67=$A40)*(焦粉报表!$W$6:$W$67=$B40),焦粉报表!AA$6:AA$67)</f>
        <v>0</v>
      </c>
      <c r="W40" s="95">
        <f>SUMPRODUCT((焦粉报表!$V$6:$V$67=$A40)*(焦粉报表!$W$6:$W$67=$B40),焦粉报表!AB$6:AB$67)</f>
        <v>0</v>
      </c>
      <c r="X40" s="95">
        <f>SUMPRODUCT((焦粉报表!$V$6:$V$67=$A40)*(焦粉报表!$W$6:$W$67=$B40),焦粉报表!AC$6:AC$67)</f>
        <v>0</v>
      </c>
      <c r="Y40" s="95">
        <f>SUMPRODUCT((焦粉报表!$V$6:$V$67=$A40)*(焦粉报表!$W$6:$W$67=$B40),焦粉报表!AD$6:AD$67)</f>
        <v>0</v>
      </c>
      <c r="Z40" s="95">
        <f>SUMPRODUCT((焦粉报表!$V$6:$V$67=$A40)*(焦粉报表!$W$6:$W$67=$B40),焦粉报表!AE$6:AE$67)</f>
        <v>0</v>
      </c>
      <c r="AA40" s="95">
        <f>SUMPRODUCT((焦粉报表!$V$6:$V$67=$A40)*(焦粉报表!$W$6:$W$67=$B40),焦粉报表!AF$6:AF$67)</f>
        <v>0</v>
      </c>
      <c r="AB40" s="102">
        <f>SUMPRODUCT((焦粉报表!$V$6:$V$67=$A40)*(焦粉报表!$W$6:$W$67=$B40),焦粉报表!AG$6:AG$67)</f>
        <v>0</v>
      </c>
      <c r="AC40" s="95">
        <f>SUMPRODUCT((焦粉报表!$V$6:$V$67=$A40)*(焦粉报表!$W$6:$W$67=$B40),焦粉报表!AH$6:AH$67)</f>
        <v>0</v>
      </c>
      <c r="AD40" s="99">
        <f>SUMPRODUCT((焦粉报表!$V$6:$V$67=$A40)*(焦粉报表!$W$6:$W$67=$B40),焦粉报表!AI$6:AI$67)</f>
        <v>0</v>
      </c>
      <c r="AE40" s="84">
        <f>IF(AD40=0,0,IF(AND(AD40&gt;0,AD40&gt;$AE$1),30,考核汇总!$S$1))</f>
        <v>0</v>
      </c>
      <c r="AF40" s="84">
        <f t="shared" si="2"/>
        <v>0</v>
      </c>
    </row>
    <row r="41" spans="1:32">
      <c r="A41" s="97">
        <f t="shared" si="3"/>
        <v>43356</v>
      </c>
      <c r="B41" s="8" t="s">
        <v>88</v>
      </c>
      <c r="C41" s="8">
        <f t="shared" si="4"/>
        <v>3</v>
      </c>
      <c r="D41" s="8">
        <f>SUMPRODUCT((考核汇总!$A$4:$A$1185=A41)*(考核汇总!$B$4:$B$1185=B41),考核汇总!$C$4:$C$1185)</f>
        <v>2</v>
      </c>
      <c r="E41" s="8" t="str">
        <f t="shared" si="0"/>
        <v>乙</v>
      </c>
      <c r="F41" s="98">
        <f>SUMPRODUCT((焦粉报表!$B$6:$B$67=$A41)*(焦粉报表!$C$6:$C$67=$B41),焦粉报表!E$6:E$67)</f>
        <v>0</v>
      </c>
      <c r="G41" s="8">
        <f>SUMPRODUCT((焦粉报表!$B$6:$B$67=$A41)*(焦粉报表!$C$6:$C$67=$B41),焦粉报表!F$6:F$67)</f>
        <v>0</v>
      </c>
      <c r="H41" s="8">
        <f>SUMPRODUCT((焦粉报表!$B$6:$B$67=$A41)*(焦粉报表!$C$6:$C$67=$B41),焦粉报表!G$6:G$67)</f>
        <v>0</v>
      </c>
      <c r="I41" s="8">
        <f>SUMPRODUCT((焦粉报表!$B$6:$B$67=$A41)*(焦粉报表!$C$6:$C$67=$B41),焦粉报表!H$6:H$67)</f>
        <v>0</v>
      </c>
      <c r="J41" s="8">
        <f>SUMPRODUCT((焦粉报表!$B$6:$B$67=$A41)*(焦粉报表!$C$6:$C$67=$B41),焦粉报表!I$6:I$67)</f>
        <v>0</v>
      </c>
      <c r="K41" s="8">
        <f>SUMPRODUCT((焦粉报表!$B$6:$B$67=$A41)*(焦粉报表!$C$6:$C$67=$B41),焦粉报表!J$6:J$67)</f>
        <v>0</v>
      </c>
      <c r="L41" s="8">
        <f>SUMPRODUCT((焦粉报表!$B$6:$B$67=$A41)*(焦粉报表!$C$6:$C$67=$B41),焦粉报表!K$6:K$67)</f>
        <v>0</v>
      </c>
      <c r="M41" s="8">
        <f>SUMPRODUCT((焦粉报表!$B$6:$B$67=$A41)*(焦粉报表!$C$6:$C$67=$B41),焦粉报表!L$6:L$67)</f>
        <v>0</v>
      </c>
      <c r="N41" s="18">
        <f>SUMPRODUCT((焦粉报表!$B$6:$B$67=$A41)*(焦粉报表!$C$6:$C$67=$B41),焦粉报表!M$6:M$67)</f>
        <v>0</v>
      </c>
      <c r="O41" s="8">
        <f>SUMPRODUCT((焦粉报表!$B$6:$B$67=$A41)*(焦粉报表!$C$6:$C$67=$B41),焦粉报表!N$6:N$67)</f>
        <v>0</v>
      </c>
      <c r="P41" s="99">
        <f>SUMPRODUCT((焦粉报表!$B$6:$B$67=$A41)*(焦粉报表!$C$6:$C$67=$B41),焦粉报表!O$6:O$67)</f>
        <v>0</v>
      </c>
      <c r="Q41" s="84">
        <f>IF(P41=0,0,IF(AND(P41&gt;0,P41&gt;$Q$1),30,考核汇总!$S$1))</f>
        <v>0</v>
      </c>
      <c r="R41" s="84">
        <f t="shared" si="1"/>
        <v>0</v>
      </c>
      <c r="T41" s="98">
        <f>SUMPRODUCT((焦粉报表!$V$6:$V$67=$A41)*(焦粉报表!$W$6:$W$67=$B41),焦粉报表!Y$6:Y$67)</f>
        <v>0</v>
      </c>
      <c r="U41" s="95">
        <f>SUMPRODUCT((焦粉报表!$V$6:$V$67=$A41)*(焦粉报表!$W$6:$W$67=$B41),焦粉报表!Z$6:Z$67)</f>
        <v>0</v>
      </c>
      <c r="V41" s="95">
        <f>SUMPRODUCT((焦粉报表!$V$6:$V$67=$A41)*(焦粉报表!$W$6:$W$67=$B41),焦粉报表!AA$6:AA$67)</f>
        <v>0</v>
      </c>
      <c r="W41" s="95">
        <f>SUMPRODUCT((焦粉报表!$V$6:$V$67=$A41)*(焦粉报表!$W$6:$W$67=$B41),焦粉报表!AB$6:AB$67)</f>
        <v>0</v>
      </c>
      <c r="X41" s="95">
        <f>SUMPRODUCT((焦粉报表!$V$6:$V$67=$A41)*(焦粉报表!$W$6:$W$67=$B41),焦粉报表!AC$6:AC$67)</f>
        <v>0</v>
      </c>
      <c r="Y41" s="95">
        <f>SUMPRODUCT((焦粉报表!$V$6:$V$67=$A41)*(焦粉报表!$W$6:$W$67=$B41),焦粉报表!AD$6:AD$67)</f>
        <v>0</v>
      </c>
      <c r="Z41" s="95">
        <f>SUMPRODUCT((焦粉报表!$V$6:$V$67=$A41)*(焦粉报表!$W$6:$W$67=$B41),焦粉报表!AE$6:AE$67)</f>
        <v>0</v>
      </c>
      <c r="AA41" s="95">
        <f>SUMPRODUCT((焦粉报表!$V$6:$V$67=$A41)*(焦粉报表!$W$6:$W$67=$B41),焦粉报表!AF$6:AF$67)</f>
        <v>0</v>
      </c>
      <c r="AB41" s="102">
        <f>SUMPRODUCT((焦粉报表!$V$6:$V$67=$A41)*(焦粉报表!$W$6:$W$67=$B41),焦粉报表!AG$6:AG$67)</f>
        <v>0</v>
      </c>
      <c r="AC41" s="95">
        <f>SUMPRODUCT((焦粉报表!$V$6:$V$67=$A41)*(焦粉报表!$W$6:$W$67=$B41),焦粉报表!AH$6:AH$67)</f>
        <v>0</v>
      </c>
      <c r="AD41" s="99">
        <f>SUMPRODUCT((焦粉报表!$V$6:$V$67=$A41)*(焦粉报表!$W$6:$W$67=$B41),焦粉报表!AI$6:AI$67)</f>
        <v>0</v>
      </c>
      <c r="AE41" s="84">
        <f>IF(AD41=0,0,IF(AND(AD41&gt;0,AD41&gt;$AE$1),30,考核汇总!$S$1))</f>
        <v>0</v>
      </c>
      <c r="AF41" s="84">
        <f t="shared" si="2"/>
        <v>0</v>
      </c>
    </row>
    <row r="42" spans="1:32">
      <c r="A42" s="97">
        <f t="shared" si="3"/>
        <v>43357</v>
      </c>
      <c r="B42" s="8" t="s">
        <v>86</v>
      </c>
      <c r="C42" s="8">
        <f t="shared" si="4"/>
        <v>1</v>
      </c>
      <c r="D42" s="8">
        <f>SUMPRODUCT((考核汇总!$A$4:$A$1185=A42)*(考核汇总!$B$4:$B$1185=B42),考核汇总!$C$4:$C$1185)</f>
        <v>3</v>
      </c>
      <c r="E42" s="8" t="str">
        <f t="shared" si="0"/>
        <v>丙</v>
      </c>
      <c r="F42" s="98">
        <f>SUMPRODUCT((焦粉报表!$B$6:$B$67=$A42)*(焦粉报表!$C$6:$C$67=$B42),焦粉报表!E$6:E$67)</f>
        <v>0</v>
      </c>
      <c r="G42" s="8">
        <f>SUMPRODUCT((焦粉报表!$B$6:$B$67=$A42)*(焦粉报表!$C$6:$C$67=$B42),焦粉报表!F$6:F$67)</f>
        <v>0</v>
      </c>
      <c r="H42" s="8">
        <f>SUMPRODUCT((焦粉报表!$B$6:$B$67=$A42)*(焦粉报表!$C$6:$C$67=$B42),焦粉报表!G$6:G$67)</f>
        <v>0</v>
      </c>
      <c r="I42" s="8">
        <f>SUMPRODUCT((焦粉报表!$B$6:$B$67=$A42)*(焦粉报表!$C$6:$C$67=$B42),焦粉报表!H$6:H$67)</f>
        <v>0</v>
      </c>
      <c r="J42" s="8">
        <f>SUMPRODUCT((焦粉报表!$B$6:$B$67=$A42)*(焦粉报表!$C$6:$C$67=$B42),焦粉报表!I$6:I$67)</f>
        <v>0</v>
      </c>
      <c r="K42" s="8">
        <f>SUMPRODUCT((焦粉报表!$B$6:$B$67=$A42)*(焦粉报表!$C$6:$C$67=$B42),焦粉报表!J$6:J$67)</f>
        <v>0</v>
      </c>
      <c r="L42" s="8">
        <f>SUMPRODUCT((焦粉报表!$B$6:$B$67=$A42)*(焦粉报表!$C$6:$C$67=$B42),焦粉报表!K$6:K$67)</f>
        <v>0</v>
      </c>
      <c r="M42" s="8">
        <f>SUMPRODUCT((焦粉报表!$B$6:$B$67=$A42)*(焦粉报表!$C$6:$C$67=$B42),焦粉报表!L$6:L$67)</f>
        <v>0</v>
      </c>
      <c r="N42" s="18">
        <f>SUMPRODUCT((焦粉报表!$B$6:$B$67=$A42)*(焦粉报表!$C$6:$C$67=$B42),焦粉报表!M$6:M$67)</f>
        <v>0</v>
      </c>
      <c r="O42" s="8">
        <f>SUMPRODUCT((焦粉报表!$B$6:$B$67=$A42)*(焦粉报表!$C$6:$C$67=$B42),焦粉报表!N$6:N$67)</f>
        <v>0</v>
      </c>
      <c r="P42" s="99">
        <f>SUMPRODUCT((焦粉报表!$B$6:$B$67=$A42)*(焦粉报表!$C$6:$C$67=$B42),焦粉报表!O$6:O$67)</f>
        <v>0</v>
      </c>
      <c r="Q42" s="84">
        <f>IF(P42=0,0,IF(AND(P42&gt;0,P42&gt;$Q$1),30,考核汇总!$S$1))</f>
        <v>0</v>
      </c>
      <c r="R42" s="84">
        <f t="shared" si="1"/>
        <v>0</v>
      </c>
      <c r="T42" s="98">
        <f>SUMPRODUCT((焦粉报表!$V$6:$V$67=$A42)*(焦粉报表!$W$6:$W$67=$B42),焦粉报表!Y$6:Y$67)</f>
        <v>0</v>
      </c>
      <c r="U42" s="95">
        <f>SUMPRODUCT((焦粉报表!$V$6:$V$67=$A42)*(焦粉报表!$W$6:$W$67=$B42),焦粉报表!Z$6:Z$67)</f>
        <v>0</v>
      </c>
      <c r="V42" s="95">
        <f>SUMPRODUCT((焦粉报表!$V$6:$V$67=$A42)*(焦粉报表!$W$6:$W$67=$B42),焦粉报表!AA$6:AA$67)</f>
        <v>0</v>
      </c>
      <c r="W42" s="95">
        <f>SUMPRODUCT((焦粉报表!$V$6:$V$67=$A42)*(焦粉报表!$W$6:$W$67=$B42),焦粉报表!AB$6:AB$67)</f>
        <v>0</v>
      </c>
      <c r="X42" s="95">
        <f>SUMPRODUCT((焦粉报表!$V$6:$V$67=$A42)*(焦粉报表!$W$6:$W$67=$B42),焦粉报表!AC$6:AC$67)</f>
        <v>0</v>
      </c>
      <c r="Y42" s="95">
        <f>SUMPRODUCT((焦粉报表!$V$6:$V$67=$A42)*(焦粉报表!$W$6:$W$67=$B42),焦粉报表!AD$6:AD$67)</f>
        <v>0</v>
      </c>
      <c r="Z42" s="95">
        <f>SUMPRODUCT((焦粉报表!$V$6:$V$67=$A42)*(焦粉报表!$W$6:$W$67=$B42),焦粉报表!AE$6:AE$67)</f>
        <v>0</v>
      </c>
      <c r="AA42" s="95">
        <f>SUMPRODUCT((焦粉报表!$V$6:$V$67=$A42)*(焦粉报表!$W$6:$W$67=$B42),焦粉报表!AF$6:AF$67)</f>
        <v>0</v>
      </c>
      <c r="AB42" s="102">
        <f>SUMPRODUCT((焦粉报表!$V$6:$V$67=$A42)*(焦粉报表!$W$6:$W$67=$B42),焦粉报表!AG$6:AG$67)</f>
        <v>0</v>
      </c>
      <c r="AC42" s="95">
        <f>SUMPRODUCT((焦粉报表!$V$6:$V$67=$A42)*(焦粉报表!$W$6:$W$67=$B42),焦粉报表!AH$6:AH$67)</f>
        <v>0</v>
      </c>
      <c r="AD42" s="99">
        <f>SUMPRODUCT((焦粉报表!$V$6:$V$67=$A42)*(焦粉报表!$W$6:$W$67=$B42),焦粉报表!AI$6:AI$67)</f>
        <v>0</v>
      </c>
      <c r="AE42" s="84">
        <f>IF(AD42=0,0,IF(AND(AD42&gt;0,AD42&gt;$AE$1),30,考核汇总!$S$1))</f>
        <v>0</v>
      </c>
      <c r="AF42" s="84">
        <f t="shared" si="2"/>
        <v>0</v>
      </c>
    </row>
    <row r="43" spans="1:32">
      <c r="A43" s="97">
        <f t="shared" si="3"/>
        <v>43357</v>
      </c>
      <c r="B43" s="8" t="s">
        <v>87</v>
      </c>
      <c r="C43" s="8">
        <f t="shared" si="4"/>
        <v>2</v>
      </c>
      <c r="D43" s="8">
        <f>SUMPRODUCT((考核汇总!$A$4:$A$1185=A43)*(考核汇总!$B$4:$B$1185=B43),考核汇总!$C$4:$C$1185)</f>
        <v>4</v>
      </c>
      <c r="E43" s="8" t="str">
        <f t="shared" si="0"/>
        <v>丁</v>
      </c>
      <c r="F43" s="98">
        <f>SUMPRODUCT((焦粉报表!$B$6:$B$67=$A43)*(焦粉报表!$C$6:$C$67=$B43),焦粉报表!E$6:E$67)</f>
        <v>0</v>
      </c>
      <c r="G43" s="8">
        <f>SUMPRODUCT((焦粉报表!$B$6:$B$67=$A43)*(焦粉报表!$C$6:$C$67=$B43),焦粉报表!F$6:F$67)</f>
        <v>0</v>
      </c>
      <c r="H43" s="8">
        <f>SUMPRODUCT((焦粉报表!$B$6:$B$67=$A43)*(焦粉报表!$C$6:$C$67=$B43),焦粉报表!G$6:G$67)</f>
        <v>0</v>
      </c>
      <c r="I43" s="8">
        <f>SUMPRODUCT((焦粉报表!$B$6:$B$67=$A43)*(焦粉报表!$C$6:$C$67=$B43),焦粉报表!H$6:H$67)</f>
        <v>0</v>
      </c>
      <c r="J43" s="8">
        <f>SUMPRODUCT((焦粉报表!$B$6:$B$67=$A43)*(焦粉报表!$C$6:$C$67=$B43),焦粉报表!I$6:I$67)</f>
        <v>0</v>
      </c>
      <c r="K43" s="8">
        <f>SUMPRODUCT((焦粉报表!$B$6:$B$67=$A43)*(焦粉报表!$C$6:$C$67=$B43),焦粉报表!J$6:J$67)</f>
        <v>0</v>
      </c>
      <c r="L43" s="8">
        <f>SUMPRODUCT((焦粉报表!$B$6:$B$67=$A43)*(焦粉报表!$C$6:$C$67=$B43),焦粉报表!K$6:K$67)</f>
        <v>0</v>
      </c>
      <c r="M43" s="8">
        <f>SUMPRODUCT((焦粉报表!$B$6:$B$67=$A43)*(焦粉报表!$C$6:$C$67=$B43),焦粉报表!L$6:L$67)</f>
        <v>0</v>
      </c>
      <c r="N43" s="18">
        <f>SUMPRODUCT((焦粉报表!$B$6:$B$67=$A43)*(焦粉报表!$C$6:$C$67=$B43),焦粉报表!M$6:M$67)</f>
        <v>0</v>
      </c>
      <c r="O43" s="8">
        <f>SUMPRODUCT((焦粉报表!$B$6:$B$67=$A43)*(焦粉报表!$C$6:$C$67=$B43),焦粉报表!N$6:N$67)</f>
        <v>0</v>
      </c>
      <c r="P43" s="99">
        <f>SUMPRODUCT((焦粉报表!$B$6:$B$67=$A43)*(焦粉报表!$C$6:$C$67=$B43),焦粉报表!O$6:O$67)</f>
        <v>0</v>
      </c>
      <c r="Q43" s="84">
        <f>IF(P43=0,0,IF(AND(P43&gt;0,P43&gt;$Q$1),30,考核汇总!$S$1))</f>
        <v>0</v>
      </c>
      <c r="R43" s="84">
        <f t="shared" si="1"/>
        <v>0</v>
      </c>
      <c r="T43" s="98">
        <f>SUMPRODUCT((焦粉报表!$V$6:$V$67=$A43)*(焦粉报表!$W$6:$W$67=$B43),焦粉报表!Y$6:Y$67)</f>
        <v>0</v>
      </c>
      <c r="U43" s="95">
        <f>SUMPRODUCT((焦粉报表!$V$6:$V$67=$A43)*(焦粉报表!$W$6:$W$67=$B43),焦粉报表!Z$6:Z$67)</f>
        <v>0</v>
      </c>
      <c r="V43" s="95">
        <f>SUMPRODUCT((焦粉报表!$V$6:$V$67=$A43)*(焦粉报表!$W$6:$W$67=$B43),焦粉报表!AA$6:AA$67)</f>
        <v>0</v>
      </c>
      <c r="W43" s="95">
        <f>SUMPRODUCT((焦粉报表!$V$6:$V$67=$A43)*(焦粉报表!$W$6:$W$67=$B43),焦粉报表!AB$6:AB$67)</f>
        <v>0</v>
      </c>
      <c r="X43" s="95">
        <f>SUMPRODUCT((焦粉报表!$V$6:$V$67=$A43)*(焦粉报表!$W$6:$W$67=$B43),焦粉报表!AC$6:AC$67)</f>
        <v>0</v>
      </c>
      <c r="Y43" s="95">
        <f>SUMPRODUCT((焦粉报表!$V$6:$V$67=$A43)*(焦粉报表!$W$6:$W$67=$B43),焦粉报表!AD$6:AD$67)</f>
        <v>0</v>
      </c>
      <c r="Z43" s="95">
        <f>SUMPRODUCT((焦粉报表!$V$6:$V$67=$A43)*(焦粉报表!$W$6:$W$67=$B43),焦粉报表!AE$6:AE$67)</f>
        <v>0</v>
      </c>
      <c r="AA43" s="95">
        <f>SUMPRODUCT((焦粉报表!$V$6:$V$67=$A43)*(焦粉报表!$W$6:$W$67=$B43),焦粉报表!AF$6:AF$67)</f>
        <v>0</v>
      </c>
      <c r="AB43" s="102">
        <f>SUMPRODUCT((焦粉报表!$V$6:$V$67=$A43)*(焦粉报表!$W$6:$W$67=$B43),焦粉报表!AG$6:AG$67)</f>
        <v>0</v>
      </c>
      <c r="AC43" s="95">
        <f>SUMPRODUCT((焦粉报表!$V$6:$V$67=$A43)*(焦粉报表!$W$6:$W$67=$B43),焦粉报表!AH$6:AH$67)</f>
        <v>0</v>
      </c>
      <c r="AD43" s="99">
        <f>SUMPRODUCT((焦粉报表!$V$6:$V$67=$A43)*(焦粉报表!$W$6:$W$67=$B43),焦粉报表!AI$6:AI$67)</f>
        <v>0</v>
      </c>
      <c r="AE43" s="84">
        <f>IF(AD43=0,0,IF(AND(AD43&gt;0,AD43&gt;$AE$1),30,考核汇总!$S$1))</f>
        <v>0</v>
      </c>
      <c r="AF43" s="84">
        <f t="shared" si="2"/>
        <v>0</v>
      </c>
    </row>
    <row r="44" spans="1:32">
      <c r="A44" s="97">
        <f t="shared" si="3"/>
        <v>43357</v>
      </c>
      <c r="B44" s="8" t="s">
        <v>88</v>
      </c>
      <c r="C44" s="8">
        <f t="shared" si="4"/>
        <v>3</v>
      </c>
      <c r="D44" s="8">
        <f>SUMPRODUCT((考核汇总!$A$4:$A$1185=A44)*(考核汇总!$B$4:$B$1185=B44),考核汇总!$C$4:$C$1185)</f>
        <v>1</v>
      </c>
      <c r="E44" s="8" t="str">
        <f t="shared" si="0"/>
        <v>甲</v>
      </c>
      <c r="F44" s="98">
        <f>SUMPRODUCT((焦粉报表!$B$6:$B$67=$A44)*(焦粉报表!$C$6:$C$67=$B44),焦粉报表!E$6:E$67)</f>
        <v>0</v>
      </c>
      <c r="G44" s="8">
        <f>SUMPRODUCT((焦粉报表!$B$6:$B$67=$A44)*(焦粉报表!$C$6:$C$67=$B44),焦粉报表!F$6:F$67)</f>
        <v>0</v>
      </c>
      <c r="H44" s="8">
        <f>SUMPRODUCT((焦粉报表!$B$6:$B$67=$A44)*(焦粉报表!$C$6:$C$67=$B44),焦粉报表!G$6:G$67)</f>
        <v>0</v>
      </c>
      <c r="I44" s="8">
        <f>SUMPRODUCT((焦粉报表!$B$6:$B$67=$A44)*(焦粉报表!$C$6:$C$67=$B44),焦粉报表!H$6:H$67)</f>
        <v>0</v>
      </c>
      <c r="J44" s="8">
        <f>SUMPRODUCT((焦粉报表!$B$6:$B$67=$A44)*(焦粉报表!$C$6:$C$67=$B44),焦粉报表!I$6:I$67)</f>
        <v>0</v>
      </c>
      <c r="K44" s="8">
        <f>SUMPRODUCT((焦粉报表!$B$6:$B$67=$A44)*(焦粉报表!$C$6:$C$67=$B44),焦粉报表!J$6:J$67)</f>
        <v>0</v>
      </c>
      <c r="L44" s="8">
        <f>SUMPRODUCT((焦粉报表!$B$6:$B$67=$A44)*(焦粉报表!$C$6:$C$67=$B44),焦粉报表!K$6:K$67)</f>
        <v>0</v>
      </c>
      <c r="M44" s="8">
        <f>SUMPRODUCT((焦粉报表!$B$6:$B$67=$A44)*(焦粉报表!$C$6:$C$67=$B44),焦粉报表!L$6:L$67)</f>
        <v>0</v>
      </c>
      <c r="N44" s="18">
        <f>SUMPRODUCT((焦粉报表!$B$6:$B$67=$A44)*(焦粉报表!$C$6:$C$67=$B44),焦粉报表!M$6:M$67)</f>
        <v>0</v>
      </c>
      <c r="O44" s="8">
        <f>SUMPRODUCT((焦粉报表!$B$6:$B$67=$A44)*(焦粉报表!$C$6:$C$67=$B44),焦粉报表!N$6:N$67)</f>
        <v>0</v>
      </c>
      <c r="P44" s="99">
        <f>SUMPRODUCT((焦粉报表!$B$6:$B$67=$A44)*(焦粉报表!$C$6:$C$67=$B44),焦粉报表!O$6:O$67)</f>
        <v>0</v>
      </c>
      <c r="Q44" s="84">
        <f>IF(P44=0,0,IF(AND(P44&gt;0,P44&gt;$Q$1),30,考核汇总!$S$1))</f>
        <v>0</v>
      </c>
      <c r="R44" s="84">
        <f t="shared" si="1"/>
        <v>0</v>
      </c>
      <c r="T44" s="98">
        <f>SUMPRODUCT((焦粉报表!$V$6:$V$67=$A44)*(焦粉报表!$W$6:$W$67=$B44),焦粉报表!Y$6:Y$67)</f>
        <v>0</v>
      </c>
      <c r="U44" s="95">
        <f>SUMPRODUCT((焦粉报表!$V$6:$V$67=$A44)*(焦粉报表!$W$6:$W$67=$B44),焦粉报表!Z$6:Z$67)</f>
        <v>0</v>
      </c>
      <c r="V44" s="95">
        <f>SUMPRODUCT((焦粉报表!$V$6:$V$67=$A44)*(焦粉报表!$W$6:$W$67=$B44),焦粉报表!AA$6:AA$67)</f>
        <v>0</v>
      </c>
      <c r="W44" s="95">
        <f>SUMPRODUCT((焦粉报表!$V$6:$V$67=$A44)*(焦粉报表!$W$6:$W$67=$B44),焦粉报表!AB$6:AB$67)</f>
        <v>0</v>
      </c>
      <c r="X44" s="95">
        <f>SUMPRODUCT((焦粉报表!$V$6:$V$67=$A44)*(焦粉报表!$W$6:$W$67=$B44),焦粉报表!AC$6:AC$67)</f>
        <v>0</v>
      </c>
      <c r="Y44" s="95">
        <f>SUMPRODUCT((焦粉报表!$V$6:$V$67=$A44)*(焦粉报表!$W$6:$W$67=$B44),焦粉报表!AD$6:AD$67)</f>
        <v>0</v>
      </c>
      <c r="Z44" s="95">
        <f>SUMPRODUCT((焦粉报表!$V$6:$V$67=$A44)*(焦粉报表!$W$6:$W$67=$B44),焦粉报表!AE$6:AE$67)</f>
        <v>0</v>
      </c>
      <c r="AA44" s="95">
        <f>SUMPRODUCT((焦粉报表!$V$6:$V$67=$A44)*(焦粉报表!$W$6:$W$67=$B44),焦粉报表!AF$6:AF$67)</f>
        <v>0</v>
      </c>
      <c r="AB44" s="102">
        <f>SUMPRODUCT((焦粉报表!$V$6:$V$67=$A44)*(焦粉报表!$W$6:$W$67=$B44),焦粉报表!AG$6:AG$67)</f>
        <v>0</v>
      </c>
      <c r="AC44" s="95">
        <f>SUMPRODUCT((焦粉报表!$V$6:$V$67=$A44)*(焦粉报表!$W$6:$W$67=$B44),焦粉报表!AH$6:AH$67)</f>
        <v>0</v>
      </c>
      <c r="AD44" s="99">
        <f>SUMPRODUCT((焦粉报表!$V$6:$V$67=$A44)*(焦粉报表!$W$6:$W$67=$B44),焦粉报表!AI$6:AI$67)</f>
        <v>0</v>
      </c>
      <c r="AE44" s="84">
        <f>IF(AD44=0,0,IF(AND(AD44&gt;0,AD44&gt;$AE$1),30,考核汇总!$S$1))</f>
        <v>0</v>
      </c>
      <c r="AF44" s="84">
        <f t="shared" si="2"/>
        <v>0</v>
      </c>
    </row>
    <row r="45" spans="1:32">
      <c r="A45" s="97">
        <f t="shared" si="3"/>
        <v>43358</v>
      </c>
      <c r="B45" s="8" t="s">
        <v>86</v>
      </c>
      <c r="C45" s="8">
        <f t="shared" si="4"/>
        <v>1</v>
      </c>
      <c r="D45" s="8">
        <f>SUMPRODUCT((考核汇总!$A$4:$A$1185=A45)*(考核汇总!$B$4:$B$1185=B45),考核汇总!$C$4:$C$1185)</f>
        <v>3</v>
      </c>
      <c r="E45" s="8" t="str">
        <f t="shared" si="0"/>
        <v>丙</v>
      </c>
      <c r="F45" s="98">
        <f>SUMPRODUCT((焦粉报表!$B$6:$B$67=$A45)*(焦粉报表!$C$6:$C$67=$B45),焦粉报表!E$6:E$67)</f>
        <v>0</v>
      </c>
      <c r="G45" s="8">
        <f>SUMPRODUCT((焦粉报表!$B$6:$B$67=$A45)*(焦粉报表!$C$6:$C$67=$B45),焦粉报表!F$6:F$67)</f>
        <v>0</v>
      </c>
      <c r="H45" s="8">
        <f>SUMPRODUCT((焦粉报表!$B$6:$B$67=$A45)*(焦粉报表!$C$6:$C$67=$B45),焦粉报表!G$6:G$67)</f>
        <v>0</v>
      </c>
      <c r="I45" s="8">
        <f>SUMPRODUCT((焦粉报表!$B$6:$B$67=$A45)*(焦粉报表!$C$6:$C$67=$B45),焦粉报表!H$6:H$67)</f>
        <v>0</v>
      </c>
      <c r="J45" s="8">
        <f>SUMPRODUCT((焦粉报表!$B$6:$B$67=$A45)*(焦粉报表!$C$6:$C$67=$B45),焦粉报表!I$6:I$67)</f>
        <v>0</v>
      </c>
      <c r="K45" s="8">
        <f>SUMPRODUCT((焦粉报表!$B$6:$B$67=$A45)*(焦粉报表!$C$6:$C$67=$B45),焦粉报表!J$6:J$67)</f>
        <v>0</v>
      </c>
      <c r="L45" s="8">
        <f>SUMPRODUCT((焦粉报表!$B$6:$B$67=$A45)*(焦粉报表!$C$6:$C$67=$B45),焦粉报表!K$6:K$67)</f>
        <v>0</v>
      </c>
      <c r="M45" s="8">
        <f>SUMPRODUCT((焦粉报表!$B$6:$B$67=$A45)*(焦粉报表!$C$6:$C$67=$B45),焦粉报表!L$6:L$67)</f>
        <v>0</v>
      </c>
      <c r="N45" s="18">
        <f>SUMPRODUCT((焦粉报表!$B$6:$B$67=$A45)*(焦粉报表!$C$6:$C$67=$B45),焦粉报表!M$6:M$67)</f>
        <v>0</v>
      </c>
      <c r="O45" s="8">
        <f>SUMPRODUCT((焦粉报表!$B$6:$B$67=$A45)*(焦粉报表!$C$6:$C$67=$B45),焦粉报表!N$6:N$67)</f>
        <v>0</v>
      </c>
      <c r="P45" s="99">
        <f>SUMPRODUCT((焦粉报表!$B$6:$B$67=$A45)*(焦粉报表!$C$6:$C$67=$B45),焦粉报表!O$6:O$67)</f>
        <v>0</v>
      </c>
      <c r="Q45" s="84">
        <f>IF(P45=0,0,IF(AND(P45&gt;0,P45&gt;$Q$1),30,考核汇总!$S$1))</f>
        <v>0</v>
      </c>
      <c r="R45" s="84">
        <f t="shared" si="1"/>
        <v>0</v>
      </c>
      <c r="T45" s="98">
        <f>SUMPRODUCT((焦粉报表!$V$6:$V$67=$A45)*(焦粉报表!$W$6:$W$67=$B45),焦粉报表!Y$6:Y$67)</f>
        <v>0</v>
      </c>
      <c r="U45" s="95">
        <f>SUMPRODUCT((焦粉报表!$V$6:$V$67=$A45)*(焦粉报表!$W$6:$W$67=$B45),焦粉报表!Z$6:Z$67)</f>
        <v>0</v>
      </c>
      <c r="V45" s="95">
        <f>SUMPRODUCT((焦粉报表!$V$6:$V$67=$A45)*(焦粉报表!$W$6:$W$67=$B45),焦粉报表!AA$6:AA$67)</f>
        <v>0</v>
      </c>
      <c r="W45" s="95">
        <f>SUMPRODUCT((焦粉报表!$V$6:$V$67=$A45)*(焦粉报表!$W$6:$W$67=$B45),焦粉报表!AB$6:AB$67)</f>
        <v>0</v>
      </c>
      <c r="X45" s="95">
        <f>SUMPRODUCT((焦粉报表!$V$6:$V$67=$A45)*(焦粉报表!$W$6:$W$67=$B45),焦粉报表!AC$6:AC$67)</f>
        <v>0</v>
      </c>
      <c r="Y45" s="95">
        <f>SUMPRODUCT((焦粉报表!$V$6:$V$67=$A45)*(焦粉报表!$W$6:$W$67=$B45),焦粉报表!AD$6:AD$67)</f>
        <v>0</v>
      </c>
      <c r="Z45" s="95">
        <f>SUMPRODUCT((焦粉报表!$V$6:$V$67=$A45)*(焦粉报表!$W$6:$W$67=$B45),焦粉报表!AE$6:AE$67)</f>
        <v>0</v>
      </c>
      <c r="AA45" s="95">
        <f>SUMPRODUCT((焦粉报表!$V$6:$V$67=$A45)*(焦粉报表!$W$6:$W$67=$B45),焦粉报表!AF$6:AF$67)</f>
        <v>0</v>
      </c>
      <c r="AB45" s="102">
        <f>SUMPRODUCT((焦粉报表!$V$6:$V$67=$A45)*(焦粉报表!$W$6:$W$67=$B45),焦粉报表!AG$6:AG$67)</f>
        <v>0</v>
      </c>
      <c r="AC45" s="95">
        <f>SUMPRODUCT((焦粉报表!$V$6:$V$67=$A45)*(焦粉报表!$W$6:$W$67=$B45),焦粉报表!AH$6:AH$67)</f>
        <v>0</v>
      </c>
      <c r="AD45" s="99">
        <f>SUMPRODUCT((焦粉报表!$V$6:$V$67=$A45)*(焦粉报表!$W$6:$W$67=$B45),焦粉报表!AI$6:AI$67)</f>
        <v>0</v>
      </c>
      <c r="AE45" s="84">
        <f>IF(AD45=0,0,IF(AND(AD45&gt;0,AD45&gt;$AE$1),30,考核汇总!$S$1))</f>
        <v>0</v>
      </c>
      <c r="AF45" s="84">
        <f t="shared" si="2"/>
        <v>0</v>
      </c>
    </row>
    <row r="46" spans="1:32">
      <c r="A46" s="97">
        <f t="shared" si="3"/>
        <v>43358</v>
      </c>
      <c r="B46" s="8" t="s">
        <v>87</v>
      </c>
      <c r="C46" s="8">
        <f t="shared" si="4"/>
        <v>2</v>
      </c>
      <c r="D46" s="8">
        <f>SUMPRODUCT((考核汇总!$A$4:$A$1185=A46)*(考核汇总!$B$4:$B$1185=B46),考核汇总!$C$4:$C$1185)</f>
        <v>4</v>
      </c>
      <c r="E46" s="8" t="str">
        <f t="shared" si="0"/>
        <v>丁</v>
      </c>
      <c r="F46" s="98">
        <f>SUMPRODUCT((焦粉报表!$B$6:$B$67=$A46)*(焦粉报表!$C$6:$C$67=$B46),焦粉报表!E$6:E$67)</f>
        <v>0</v>
      </c>
      <c r="G46" s="8">
        <f>SUMPRODUCT((焦粉报表!$B$6:$B$67=$A46)*(焦粉报表!$C$6:$C$67=$B46),焦粉报表!F$6:F$67)</f>
        <v>0</v>
      </c>
      <c r="H46" s="8">
        <f>SUMPRODUCT((焦粉报表!$B$6:$B$67=$A46)*(焦粉报表!$C$6:$C$67=$B46),焦粉报表!G$6:G$67)</f>
        <v>0</v>
      </c>
      <c r="I46" s="8">
        <f>SUMPRODUCT((焦粉报表!$B$6:$B$67=$A46)*(焦粉报表!$C$6:$C$67=$B46),焦粉报表!H$6:H$67)</f>
        <v>0</v>
      </c>
      <c r="J46" s="8">
        <f>SUMPRODUCT((焦粉报表!$B$6:$B$67=$A46)*(焦粉报表!$C$6:$C$67=$B46),焦粉报表!I$6:I$67)</f>
        <v>0</v>
      </c>
      <c r="K46" s="8">
        <f>SUMPRODUCT((焦粉报表!$B$6:$B$67=$A46)*(焦粉报表!$C$6:$C$67=$B46),焦粉报表!J$6:J$67)</f>
        <v>0</v>
      </c>
      <c r="L46" s="8">
        <f>SUMPRODUCT((焦粉报表!$B$6:$B$67=$A46)*(焦粉报表!$C$6:$C$67=$B46),焦粉报表!K$6:K$67)</f>
        <v>0</v>
      </c>
      <c r="M46" s="8">
        <f>SUMPRODUCT((焦粉报表!$B$6:$B$67=$A46)*(焦粉报表!$C$6:$C$67=$B46),焦粉报表!L$6:L$67)</f>
        <v>0</v>
      </c>
      <c r="N46" s="18">
        <f>SUMPRODUCT((焦粉报表!$B$6:$B$67=$A46)*(焦粉报表!$C$6:$C$67=$B46),焦粉报表!M$6:M$67)</f>
        <v>0</v>
      </c>
      <c r="O46" s="8">
        <f>SUMPRODUCT((焦粉报表!$B$6:$B$67=$A46)*(焦粉报表!$C$6:$C$67=$B46),焦粉报表!N$6:N$67)</f>
        <v>0</v>
      </c>
      <c r="P46" s="99">
        <f>SUMPRODUCT((焦粉报表!$B$6:$B$67=$A46)*(焦粉报表!$C$6:$C$67=$B46),焦粉报表!O$6:O$67)</f>
        <v>0</v>
      </c>
      <c r="Q46" s="84">
        <f>IF(P46=0,0,IF(AND(P46&gt;0,P46&gt;$Q$1),30,考核汇总!$S$1))</f>
        <v>0</v>
      </c>
      <c r="R46" s="84">
        <f t="shared" si="1"/>
        <v>0</v>
      </c>
      <c r="T46" s="98">
        <f>SUMPRODUCT((焦粉报表!$V$6:$V$67=$A46)*(焦粉报表!$W$6:$W$67=$B46),焦粉报表!Y$6:Y$67)</f>
        <v>0</v>
      </c>
      <c r="U46" s="95">
        <f>SUMPRODUCT((焦粉报表!$V$6:$V$67=$A46)*(焦粉报表!$W$6:$W$67=$B46),焦粉报表!Z$6:Z$67)</f>
        <v>0</v>
      </c>
      <c r="V46" s="95">
        <f>SUMPRODUCT((焦粉报表!$V$6:$V$67=$A46)*(焦粉报表!$W$6:$W$67=$B46),焦粉报表!AA$6:AA$67)</f>
        <v>0</v>
      </c>
      <c r="W46" s="95">
        <f>SUMPRODUCT((焦粉报表!$V$6:$V$67=$A46)*(焦粉报表!$W$6:$W$67=$B46),焦粉报表!AB$6:AB$67)</f>
        <v>0</v>
      </c>
      <c r="X46" s="95">
        <f>SUMPRODUCT((焦粉报表!$V$6:$V$67=$A46)*(焦粉报表!$W$6:$W$67=$B46),焦粉报表!AC$6:AC$67)</f>
        <v>0</v>
      </c>
      <c r="Y46" s="95">
        <f>SUMPRODUCT((焦粉报表!$V$6:$V$67=$A46)*(焦粉报表!$W$6:$W$67=$B46),焦粉报表!AD$6:AD$67)</f>
        <v>0</v>
      </c>
      <c r="Z46" s="95">
        <f>SUMPRODUCT((焦粉报表!$V$6:$V$67=$A46)*(焦粉报表!$W$6:$W$67=$B46),焦粉报表!AE$6:AE$67)</f>
        <v>0</v>
      </c>
      <c r="AA46" s="95">
        <f>SUMPRODUCT((焦粉报表!$V$6:$V$67=$A46)*(焦粉报表!$W$6:$W$67=$B46),焦粉报表!AF$6:AF$67)</f>
        <v>0</v>
      </c>
      <c r="AB46" s="102">
        <f>SUMPRODUCT((焦粉报表!$V$6:$V$67=$A46)*(焦粉报表!$W$6:$W$67=$B46),焦粉报表!AG$6:AG$67)</f>
        <v>0</v>
      </c>
      <c r="AC46" s="95">
        <f>SUMPRODUCT((焦粉报表!$V$6:$V$67=$A46)*(焦粉报表!$W$6:$W$67=$B46),焦粉报表!AH$6:AH$67)</f>
        <v>0</v>
      </c>
      <c r="AD46" s="99">
        <f>SUMPRODUCT((焦粉报表!$V$6:$V$67=$A46)*(焦粉报表!$W$6:$W$67=$B46),焦粉报表!AI$6:AI$67)</f>
        <v>0</v>
      </c>
      <c r="AE46" s="84">
        <f>IF(AD46=0,0,IF(AND(AD46&gt;0,AD46&gt;$AE$1),30,考核汇总!$S$1))</f>
        <v>0</v>
      </c>
      <c r="AF46" s="84">
        <f t="shared" si="2"/>
        <v>0</v>
      </c>
    </row>
    <row r="47" spans="1:32">
      <c r="A47" s="97">
        <f t="shared" si="3"/>
        <v>43358</v>
      </c>
      <c r="B47" s="8" t="s">
        <v>88</v>
      </c>
      <c r="C47" s="8">
        <f t="shared" si="4"/>
        <v>3</v>
      </c>
      <c r="D47" s="8">
        <f>SUMPRODUCT((考核汇总!$A$4:$A$1185=A47)*(考核汇总!$B$4:$B$1185=B47),考核汇总!$C$4:$C$1185)</f>
        <v>1</v>
      </c>
      <c r="E47" s="8" t="str">
        <f t="shared" si="0"/>
        <v>甲</v>
      </c>
      <c r="F47" s="98">
        <f>SUMPRODUCT((焦粉报表!$B$6:$B$67=$A47)*(焦粉报表!$C$6:$C$67=$B47),焦粉报表!E$6:E$67)</f>
        <v>0</v>
      </c>
      <c r="G47" s="8">
        <f>SUMPRODUCT((焦粉报表!$B$6:$B$67=$A47)*(焦粉报表!$C$6:$C$67=$B47),焦粉报表!F$6:F$67)</f>
        <v>0</v>
      </c>
      <c r="H47" s="8">
        <f>SUMPRODUCT((焦粉报表!$B$6:$B$67=$A47)*(焦粉报表!$C$6:$C$67=$B47),焦粉报表!G$6:G$67)</f>
        <v>0</v>
      </c>
      <c r="I47" s="8">
        <f>SUMPRODUCT((焦粉报表!$B$6:$B$67=$A47)*(焦粉报表!$C$6:$C$67=$B47),焦粉报表!H$6:H$67)</f>
        <v>0</v>
      </c>
      <c r="J47" s="8">
        <f>SUMPRODUCT((焦粉报表!$B$6:$B$67=$A47)*(焦粉报表!$C$6:$C$67=$B47),焦粉报表!I$6:I$67)</f>
        <v>0</v>
      </c>
      <c r="K47" s="8">
        <f>SUMPRODUCT((焦粉报表!$B$6:$B$67=$A47)*(焦粉报表!$C$6:$C$67=$B47),焦粉报表!J$6:J$67)</f>
        <v>0</v>
      </c>
      <c r="L47" s="8">
        <f>SUMPRODUCT((焦粉报表!$B$6:$B$67=$A47)*(焦粉报表!$C$6:$C$67=$B47),焦粉报表!K$6:K$67)</f>
        <v>0</v>
      </c>
      <c r="M47" s="8">
        <f>SUMPRODUCT((焦粉报表!$B$6:$B$67=$A47)*(焦粉报表!$C$6:$C$67=$B47),焦粉报表!L$6:L$67)</f>
        <v>0</v>
      </c>
      <c r="N47" s="18">
        <f>SUMPRODUCT((焦粉报表!$B$6:$B$67=$A47)*(焦粉报表!$C$6:$C$67=$B47),焦粉报表!M$6:M$67)</f>
        <v>0</v>
      </c>
      <c r="O47" s="8">
        <f>SUMPRODUCT((焦粉报表!$B$6:$B$67=$A47)*(焦粉报表!$C$6:$C$67=$B47),焦粉报表!N$6:N$67)</f>
        <v>0</v>
      </c>
      <c r="P47" s="99">
        <f>SUMPRODUCT((焦粉报表!$B$6:$B$67=$A47)*(焦粉报表!$C$6:$C$67=$B47),焦粉报表!O$6:O$67)</f>
        <v>0</v>
      </c>
      <c r="Q47" s="84">
        <f>IF(P47=0,0,IF(AND(P47&gt;0,P47&gt;$Q$1),30,考核汇总!$S$1))</f>
        <v>0</v>
      </c>
      <c r="R47" s="84">
        <f t="shared" si="1"/>
        <v>0</v>
      </c>
      <c r="T47" s="98">
        <f>SUMPRODUCT((焦粉报表!$V$6:$V$67=$A47)*(焦粉报表!$W$6:$W$67=$B47),焦粉报表!Y$6:Y$67)</f>
        <v>0</v>
      </c>
      <c r="U47" s="95">
        <f>SUMPRODUCT((焦粉报表!$V$6:$V$67=$A47)*(焦粉报表!$W$6:$W$67=$B47),焦粉报表!Z$6:Z$67)</f>
        <v>0</v>
      </c>
      <c r="V47" s="95">
        <f>SUMPRODUCT((焦粉报表!$V$6:$V$67=$A47)*(焦粉报表!$W$6:$W$67=$B47),焦粉报表!AA$6:AA$67)</f>
        <v>0</v>
      </c>
      <c r="W47" s="95">
        <f>SUMPRODUCT((焦粉报表!$V$6:$V$67=$A47)*(焦粉报表!$W$6:$W$67=$B47),焦粉报表!AB$6:AB$67)</f>
        <v>0</v>
      </c>
      <c r="X47" s="95">
        <f>SUMPRODUCT((焦粉报表!$V$6:$V$67=$A47)*(焦粉报表!$W$6:$W$67=$B47),焦粉报表!AC$6:AC$67)</f>
        <v>0</v>
      </c>
      <c r="Y47" s="95">
        <f>SUMPRODUCT((焦粉报表!$V$6:$V$67=$A47)*(焦粉报表!$W$6:$W$67=$B47),焦粉报表!AD$6:AD$67)</f>
        <v>0</v>
      </c>
      <c r="Z47" s="95">
        <f>SUMPRODUCT((焦粉报表!$V$6:$V$67=$A47)*(焦粉报表!$W$6:$W$67=$B47),焦粉报表!AE$6:AE$67)</f>
        <v>0</v>
      </c>
      <c r="AA47" s="95">
        <f>SUMPRODUCT((焦粉报表!$V$6:$V$67=$A47)*(焦粉报表!$W$6:$W$67=$B47),焦粉报表!AF$6:AF$67)</f>
        <v>0</v>
      </c>
      <c r="AB47" s="102">
        <f>SUMPRODUCT((焦粉报表!$V$6:$V$67=$A47)*(焦粉报表!$W$6:$W$67=$B47),焦粉报表!AG$6:AG$67)</f>
        <v>0</v>
      </c>
      <c r="AC47" s="95">
        <f>SUMPRODUCT((焦粉报表!$V$6:$V$67=$A47)*(焦粉报表!$W$6:$W$67=$B47),焦粉报表!AH$6:AH$67)</f>
        <v>0</v>
      </c>
      <c r="AD47" s="99">
        <f>SUMPRODUCT((焦粉报表!$V$6:$V$67=$A47)*(焦粉报表!$W$6:$W$67=$B47),焦粉报表!AI$6:AI$67)</f>
        <v>0</v>
      </c>
      <c r="AE47" s="84">
        <f>IF(AD47=0,0,IF(AND(AD47&gt;0,AD47&gt;$AE$1),30,考核汇总!$S$1))</f>
        <v>0</v>
      </c>
      <c r="AF47" s="84">
        <f t="shared" si="2"/>
        <v>0</v>
      </c>
    </row>
    <row r="48" spans="1:32">
      <c r="A48" s="97">
        <f t="shared" si="3"/>
        <v>43359</v>
      </c>
      <c r="B48" s="8" t="s">
        <v>86</v>
      </c>
      <c r="C48" s="8">
        <f t="shared" si="4"/>
        <v>1</v>
      </c>
      <c r="D48" s="8">
        <f>SUMPRODUCT((考核汇总!$A$4:$A$1185=A48)*(考核汇总!$B$4:$B$1185=B48),考核汇总!$C$4:$C$1185)</f>
        <v>2</v>
      </c>
      <c r="E48" s="8" t="str">
        <f t="shared" si="0"/>
        <v>乙</v>
      </c>
      <c r="F48" s="98">
        <f>SUMPRODUCT((焦粉报表!$B$6:$B$67=$A48)*(焦粉报表!$C$6:$C$67=$B48),焦粉报表!E$6:E$67)</f>
        <v>0</v>
      </c>
      <c r="G48" s="8">
        <f>SUMPRODUCT((焦粉报表!$B$6:$B$67=$A48)*(焦粉报表!$C$6:$C$67=$B48),焦粉报表!F$6:F$67)</f>
        <v>0</v>
      </c>
      <c r="H48" s="8">
        <f>SUMPRODUCT((焦粉报表!$B$6:$B$67=$A48)*(焦粉报表!$C$6:$C$67=$B48),焦粉报表!G$6:G$67)</f>
        <v>0</v>
      </c>
      <c r="I48" s="8">
        <f>SUMPRODUCT((焦粉报表!$B$6:$B$67=$A48)*(焦粉报表!$C$6:$C$67=$B48),焦粉报表!H$6:H$67)</f>
        <v>0</v>
      </c>
      <c r="J48" s="8">
        <f>SUMPRODUCT((焦粉报表!$B$6:$B$67=$A48)*(焦粉报表!$C$6:$C$67=$B48),焦粉报表!I$6:I$67)</f>
        <v>0</v>
      </c>
      <c r="K48" s="8">
        <f>SUMPRODUCT((焦粉报表!$B$6:$B$67=$A48)*(焦粉报表!$C$6:$C$67=$B48),焦粉报表!J$6:J$67)</f>
        <v>0</v>
      </c>
      <c r="L48" s="8">
        <f>SUMPRODUCT((焦粉报表!$B$6:$B$67=$A48)*(焦粉报表!$C$6:$C$67=$B48),焦粉报表!K$6:K$67)</f>
        <v>0</v>
      </c>
      <c r="M48" s="8">
        <f>SUMPRODUCT((焦粉报表!$B$6:$B$67=$A48)*(焦粉报表!$C$6:$C$67=$B48),焦粉报表!L$6:L$67)</f>
        <v>0</v>
      </c>
      <c r="N48" s="18">
        <f>SUMPRODUCT((焦粉报表!$B$6:$B$67=$A48)*(焦粉报表!$C$6:$C$67=$B48),焦粉报表!M$6:M$67)</f>
        <v>0</v>
      </c>
      <c r="O48" s="8">
        <f>SUMPRODUCT((焦粉报表!$B$6:$B$67=$A48)*(焦粉报表!$C$6:$C$67=$B48),焦粉报表!N$6:N$67)</f>
        <v>0</v>
      </c>
      <c r="P48" s="99">
        <f>SUMPRODUCT((焦粉报表!$B$6:$B$67=$A48)*(焦粉报表!$C$6:$C$67=$B48),焦粉报表!O$6:O$67)</f>
        <v>0</v>
      </c>
      <c r="Q48" s="84">
        <f>IF(P48=0,0,IF(AND(P48&gt;0,P48&gt;$Q$1),30,考核汇总!$S$1))</f>
        <v>0</v>
      </c>
      <c r="R48" s="84">
        <f t="shared" si="1"/>
        <v>0</v>
      </c>
      <c r="T48" s="98">
        <f>SUMPRODUCT((焦粉报表!$V$6:$V$67=$A48)*(焦粉报表!$W$6:$W$67=$B48),焦粉报表!Y$6:Y$67)</f>
        <v>0</v>
      </c>
      <c r="U48" s="95">
        <f>SUMPRODUCT((焦粉报表!$V$6:$V$67=$A48)*(焦粉报表!$W$6:$W$67=$B48),焦粉报表!Z$6:Z$67)</f>
        <v>0</v>
      </c>
      <c r="V48" s="95">
        <f>SUMPRODUCT((焦粉报表!$V$6:$V$67=$A48)*(焦粉报表!$W$6:$W$67=$B48),焦粉报表!AA$6:AA$67)</f>
        <v>0</v>
      </c>
      <c r="W48" s="95">
        <f>SUMPRODUCT((焦粉报表!$V$6:$V$67=$A48)*(焦粉报表!$W$6:$W$67=$B48),焦粉报表!AB$6:AB$67)</f>
        <v>0</v>
      </c>
      <c r="X48" s="95">
        <f>SUMPRODUCT((焦粉报表!$V$6:$V$67=$A48)*(焦粉报表!$W$6:$W$67=$B48),焦粉报表!AC$6:AC$67)</f>
        <v>0</v>
      </c>
      <c r="Y48" s="95">
        <f>SUMPRODUCT((焦粉报表!$V$6:$V$67=$A48)*(焦粉报表!$W$6:$W$67=$B48),焦粉报表!AD$6:AD$67)</f>
        <v>0</v>
      </c>
      <c r="Z48" s="95">
        <f>SUMPRODUCT((焦粉报表!$V$6:$V$67=$A48)*(焦粉报表!$W$6:$W$67=$B48),焦粉报表!AE$6:AE$67)</f>
        <v>0</v>
      </c>
      <c r="AA48" s="95">
        <f>SUMPRODUCT((焦粉报表!$V$6:$V$67=$A48)*(焦粉报表!$W$6:$W$67=$B48),焦粉报表!AF$6:AF$67)</f>
        <v>0</v>
      </c>
      <c r="AB48" s="102">
        <f>SUMPRODUCT((焦粉报表!$V$6:$V$67=$A48)*(焦粉报表!$W$6:$W$67=$B48),焦粉报表!AG$6:AG$67)</f>
        <v>0</v>
      </c>
      <c r="AC48" s="95">
        <f>SUMPRODUCT((焦粉报表!$V$6:$V$67=$A48)*(焦粉报表!$W$6:$W$67=$B48),焦粉报表!AH$6:AH$67)</f>
        <v>0</v>
      </c>
      <c r="AD48" s="99">
        <f>SUMPRODUCT((焦粉报表!$V$6:$V$67=$A48)*(焦粉报表!$W$6:$W$67=$B48),焦粉报表!AI$6:AI$67)</f>
        <v>0</v>
      </c>
      <c r="AE48" s="84">
        <f>IF(AD48=0,0,IF(AND(AD48&gt;0,AD48&gt;$AE$1),30,考核汇总!$S$1))</f>
        <v>0</v>
      </c>
      <c r="AF48" s="84">
        <f t="shared" si="2"/>
        <v>0</v>
      </c>
    </row>
    <row r="49" spans="1:32">
      <c r="A49" s="97">
        <f t="shared" si="3"/>
        <v>43359</v>
      </c>
      <c r="B49" s="8" t="s">
        <v>87</v>
      </c>
      <c r="C49" s="8">
        <f t="shared" si="4"/>
        <v>2</v>
      </c>
      <c r="D49" s="8">
        <f>SUMPRODUCT((考核汇总!$A$4:$A$1185=A49)*(考核汇总!$B$4:$B$1185=B49),考核汇总!$C$4:$C$1185)</f>
        <v>3</v>
      </c>
      <c r="E49" s="8" t="str">
        <f t="shared" si="0"/>
        <v>丙</v>
      </c>
      <c r="F49" s="98">
        <f>SUMPRODUCT((焦粉报表!$B$6:$B$67=$A49)*(焦粉报表!$C$6:$C$67=$B49),焦粉报表!E$6:E$67)</f>
        <v>0</v>
      </c>
      <c r="G49" s="8">
        <f>SUMPRODUCT((焦粉报表!$B$6:$B$67=$A49)*(焦粉报表!$C$6:$C$67=$B49),焦粉报表!F$6:F$67)</f>
        <v>0</v>
      </c>
      <c r="H49" s="8">
        <f>SUMPRODUCT((焦粉报表!$B$6:$B$67=$A49)*(焦粉报表!$C$6:$C$67=$B49),焦粉报表!G$6:G$67)</f>
        <v>0</v>
      </c>
      <c r="I49" s="8">
        <f>SUMPRODUCT((焦粉报表!$B$6:$B$67=$A49)*(焦粉报表!$C$6:$C$67=$B49),焦粉报表!H$6:H$67)</f>
        <v>0</v>
      </c>
      <c r="J49" s="8">
        <f>SUMPRODUCT((焦粉报表!$B$6:$B$67=$A49)*(焦粉报表!$C$6:$C$67=$B49),焦粉报表!I$6:I$67)</f>
        <v>0</v>
      </c>
      <c r="K49" s="8">
        <f>SUMPRODUCT((焦粉报表!$B$6:$B$67=$A49)*(焦粉报表!$C$6:$C$67=$B49),焦粉报表!J$6:J$67)</f>
        <v>0</v>
      </c>
      <c r="L49" s="8">
        <f>SUMPRODUCT((焦粉报表!$B$6:$B$67=$A49)*(焦粉报表!$C$6:$C$67=$B49),焦粉报表!K$6:K$67)</f>
        <v>0</v>
      </c>
      <c r="M49" s="8">
        <f>SUMPRODUCT((焦粉报表!$B$6:$B$67=$A49)*(焦粉报表!$C$6:$C$67=$B49),焦粉报表!L$6:L$67)</f>
        <v>0</v>
      </c>
      <c r="N49" s="18">
        <f>SUMPRODUCT((焦粉报表!$B$6:$B$67=$A49)*(焦粉报表!$C$6:$C$67=$B49),焦粉报表!M$6:M$67)</f>
        <v>0</v>
      </c>
      <c r="O49" s="8">
        <f>SUMPRODUCT((焦粉报表!$B$6:$B$67=$A49)*(焦粉报表!$C$6:$C$67=$B49),焦粉报表!N$6:N$67)</f>
        <v>0</v>
      </c>
      <c r="P49" s="99">
        <f>SUMPRODUCT((焦粉报表!$B$6:$B$67=$A49)*(焦粉报表!$C$6:$C$67=$B49),焦粉报表!O$6:O$67)</f>
        <v>0</v>
      </c>
      <c r="Q49" s="84">
        <f>IF(P49=0,0,IF(AND(P49&gt;0,P49&gt;$Q$1),30,考核汇总!$S$1))</f>
        <v>0</v>
      </c>
      <c r="R49" s="84">
        <f t="shared" si="1"/>
        <v>0</v>
      </c>
      <c r="T49" s="98">
        <f>SUMPRODUCT((焦粉报表!$V$6:$V$67=$A49)*(焦粉报表!$W$6:$W$67=$B49),焦粉报表!Y$6:Y$67)</f>
        <v>0</v>
      </c>
      <c r="U49" s="95">
        <f>SUMPRODUCT((焦粉报表!$V$6:$V$67=$A49)*(焦粉报表!$W$6:$W$67=$B49),焦粉报表!Z$6:Z$67)</f>
        <v>0</v>
      </c>
      <c r="V49" s="95">
        <f>SUMPRODUCT((焦粉报表!$V$6:$V$67=$A49)*(焦粉报表!$W$6:$W$67=$B49),焦粉报表!AA$6:AA$67)</f>
        <v>0</v>
      </c>
      <c r="W49" s="95">
        <f>SUMPRODUCT((焦粉报表!$V$6:$V$67=$A49)*(焦粉报表!$W$6:$W$67=$B49),焦粉报表!AB$6:AB$67)</f>
        <v>0</v>
      </c>
      <c r="X49" s="95">
        <f>SUMPRODUCT((焦粉报表!$V$6:$V$67=$A49)*(焦粉报表!$W$6:$W$67=$B49),焦粉报表!AC$6:AC$67)</f>
        <v>0</v>
      </c>
      <c r="Y49" s="95">
        <f>SUMPRODUCT((焦粉报表!$V$6:$V$67=$A49)*(焦粉报表!$W$6:$W$67=$B49),焦粉报表!AD$6:AD$67)</f>
        <v>0</v>
      </c>
      <c r="Z49" s="95">
        <f>SUMPRODUCT((焦粉报表!$V$6:$V$67=$A49)*(焦粉报表!$W$6:$W$67=$B49),焦粉报表!AE$6:AE$67)</f>
        <v>0</v>
      </c>
      <c r="AA49" s="95">
        <f>SUMPRODUCT((焦粉报表!$V$6:$V$67=$A49)*(焦粉报表!$W$6:$W$67=$B49),焦粉报表!AF$6:AF$67)</f>
        <v>0</v>
      </c>
      <c r="AB49" s="102">
        <f>SUMPRODUCT((焦粉报表!$V$6:$V$67=$A49)*(焦粉报表!$W$6:$W$67=$B49),焦粉报表!AG$6:AG$67)</f>
        <v>0</v>
      </c>
      <c r="AC49" s="95">
        <f>SUMPRODUCT((焦粉报表!$V$6:$V$67=$A49)*(焦粉报表!$W$6:$W$67=$B49),焦粉报表!AH$6:AH$67)</f>
        <v>0</v>
      </c>
      <c r="AD49" s="99">
        <f>SUMPRODUCT((焦粉报表!$V$6:$V$67=$A49)*(焦粉报表!$W$6:$W$67=$B49),焦粉报表!AI$6:AI$67)</f>
        <v>0</v>
      </c>
      <c r="AE49" s="84">
        <f>IF(AD49=0,0,IF(AND(AD49&gt;0,AD49&gt;$AE$1),30,考核汇总!$S$1))</f>
        <v>0</v>
      </c>
      <c r="AF49" s="84">
        <f t="shared" si="2"/>
        <v>0</v>
      </c>
    </row>
    <row r="50" spans="1:32">
      <c r="A50" s="97">
        <f t="shared" si="3"/>
        <v>43359</v>
      </c>
      <c r="B50" s="8" t="s">
        <v>88</v>
      </c>
      <c r="C50" s="8">
        <f t="shared" si="4"/>
        <v>3</v>
      </c>
      <c r="D50" s="8">
        <f>SUMPRODUCT((考核汇总!$A$4:$A$1185=A50)*(考核汇总!$B$4:$B$1185=B50),考核汇总!$C$4:$C$1185)</f>
        <v>4</v>
      </c>
      <c r="E50" s="8" t="str">
        <f t="shared" si="0"/>
        <v>丁</v>
      </c>
      <c r="F50" s="98">
        <f>SUMPRODUCT((焦粉报表!$B$6:$B$67=$A50)*(焦粉报表!$C$6:$C$67=$B50),焦粉报表!E$6:E$67)</f>
        <v>0</v>
      </c>
      <c r="G50" s="8">
        <f>SUMPRODUCT((焦粉报表!$B$6:$B$67=$A50)*(焦粉报表!$C$6:$C$67=$B50),焦粉报表!F$6:F$67)</f>
        <v>0</v>
      </c>
      <c r="H50" s="8">
        <f>SUMPRODUCT((焦粉报表!$B$6:$B$67=$A50)*(焦粉报表!$C$6:$C$67=$B50),焦粉报表!G$6:G$67)</f>
        <v>0</v>
      </c>
      <c r="I50" s="8">
        <f>SUMPRODUCT((焦粉报表!$B$6:$B$67=$A50)*(焦粉报表!$C$6:$C$67=$B50),焦粉报表!H$6:H$67)</f>
        <v>0</v>
      </c>
      <c r="J50" s="8">
        <f>SUMPRODUCT((焦粉报表!$B$6:$B$67=$A50)*(焦粉报表!$C$6:$C$67=$B50),焦粉报表!I$6:I$67)</f>
        <v>0</v>
      </c>
      <c r="K50" s="8">
        <f>SUMPRODUCT((焦粉报表!$B$6:$B$67=$A50)*(焦粉报表!$C$6:$C$67=$B50),焦粉报表!J$6:J$67)</f>
        <v>0</v>
      </c>
      <c r="L50" s="8">
        <f>SUMPRODUCT((焦粉报表!$B$6:$B$67=$A50)*(焦粉报表!$C$6:$C$67=$B50),焦粉报表!K$6:K$67)</f>
        <v>0</v>
      </c>
      <c r="M50" s="8">
        <f>SUMPRODUCT((焦粉报表!$B$6:$B$67=$A50)*(焦粉报表!$C$6:$C$67=$B50),焦粉报表!L$6:L$67)</f>
        <v>0</v>
      </c>
      <c r="N50" s="18">
        <f>SUMPRODUCT((焦粉报表!$B$6:$B$67=$A50)*(焦粉报表!$C$6:$C$67=$B50),焦粉报表!M$6:M$67)</f>
        <v>0</v>
      </c>
      <c r="O50" s="8">
        <f>SUMPRODUCT((焦粉报表!$B$6:$B$67=$A50)*(焦粉报表!$C$6:$C$67=$B50),焦粉报表!N$6:N$67)</f>
        <v>0</v>
      </c>
      <c r="P50" s="99">
        <f>SUMPRODUCT((焦粉报表!$B$6:$B$67=$A50)*(焦粉报表!$C$6:$C$67=$B50),焦粉报表!O$6:O$67)</f>
        <v>0</v>
      </c>
      <c r="Q50" s="84">
        <f>IF(P50=0,0,IF(AND(P50&gt;0,P50&gt;$Q$1),30,考核汇总!$S$1))</f>
        <v>0</v>
      </c>
      <c r="R50" s="84">
        <f t="shared" si="1"/>
        <v>0</v>
      </c>
      <c r="T50" s="98">
        <f>SUMPRODUCT((焦粉报表!$V$6:$V$67=$A50)*(焦粉报表!$W$6:$W$67=$B50),焦粉报表!Y$6:Y$67)</f>
        <v>0</v>
      </c>
      <c r="U50" s="95">
        <f>SUMPRODUCT((焦粉报表!$V$6:$V$67=$A50)*(焦粉报表!$W$6:$W$67=$B50),焦粉报表!Z$6:Z$67)</f>
        <v>0</v>
      </c>
      <c r="V50" s="95">
        <f>SUMPRODUCT((焦粉报表!$V$6:$V$67=$A50)*(焦粉报表!$W$6:$W$67=$B50),焦粉报表!AA$6:AA$67)</f>
        <v>0</v>
      </c>
      <c r="W50" s="95">
        <f>SUMPRODUCT((焦粉报表!$V$6:$V$67=$A50)*(焦粉报表!$W$6:$W$67=$B50),焦粉报表!AB$6:AB$67)</f>
        <v>0</v>
      </c>
      <c r="X50" s="95">
        <f>SUMPRODUCT((焦粉报表!$V$6:$V$67=$A50)*(焦粉报表!$W$6:$W$67=$B50),焦粉报表!AC$6:AC$67)</f>
        <v>0</v>
      </c>
      <c r="Y50" s="95">
        <f>SUMPRODUCT((焦粉报表!$V$6:$V$67=$A50)*(焦粉报表!$W$6:$W$67=$B50),焦粉报表!AD$6:AD$67)</f>
        <v>0</v>
      </c>
      <c r="Z50" s="95">
        <f>SUMPRODUCT((焦粉报表!$V$6:$V$67=$A50)*(焦粉报表!$W$6:$W$67=$B50),焦粉报表!AE$6:AE$67)</f>
        <v>0</v>
      </c>
      <c r="AA50" s="95">
        <f>SUMPRODUCT((焦粉报表!$V$6:$V$67=$A50)*(焦粉报表!$W$6:$W$67=$B50),焦粉报表!AF$6:AF$67)</f>
        <v>0</v>
      </c>
      <c r="AB50" s="102">
        <f>SUMPRODUCT((焦粉报表!$V$6:$V$67=$A50)*(焦粉报表!$W$6:$W$67=$B50),焦粉报表!AG$6:AG$67)</f>
        <v>0</v>
      </c>
      <c r="AC50" s="95">
        <f>SUMPRODUCT((焦粉报表!$V$6:$V$67=$A50)*(焦粉报表!$W$6:$W$67=$B50),焦粉报表!AH$6:AH$67)</f>
        <v>0</v>
      </c>
      <c r="AD50" s="99">
        <f>SUMPRODUCT((焦粉报表!$V$6:$V$67=$A50)*(焦粉报表!$W$6:$W$67=$B50),焦粉报表!AI$6:AI$67)</f>
        <v>0</v>
      </c>
      <c r="AE50" s="84">
        <f>IF(AD50=0,0,IF(AND(AD50&gt;0,AD50&gt;$AE$1),30,考核汇总!$S$1))</f>
        <v>0</v>
      </c>
      <c r="AF50" s="84">
        <f t="shared" si="2"/>
        <v>0</v>
      </c>
    </row>
    <row r="51" spans="1:32">
      <c r="A51" s="97">
        <f t="shared" si="3"/>
        <v>43360</v>
      </c>
      <c r="B51" s="8" t="s">
        <v>86</v>
      </c>
      <c r="C51" s="8">
        <f t="shared" si="4"/>
        <v>1</v>
      </c>
      <c r="D51" s="8">
        <f>SUMPRODUCT((考核汇总!$A$4:$A$1185=A51)*(考核汇总!$B$4:$B$1185=B51),考核汇总!$C$4:$C$1185)</f>
        <v>2</v>
      </c>
      <c r="E51" s="8" t="str">
        <f t="shared" si="0"/>
        <v>乙</v>
      </c>
      <c r="F51" s="98">
        <f>SUMPRODUCT((焦粉报表!$B$6:$B$67=$A51)*(焦粉报表!$C$6:$C$67=$B51),焦粉报表!E$6:E$67)</f>
        <v>0</v>
      </c>
      <c r="G51" s="8">
        <f>SUMPRODUCT((焦粉报表!$B$6:$B$67=$A51)*(焦粉报表!$C$6:$C$67=$B51),焦粉报表!F$6:F$67)</f>
        <v>0</v>
      </c>
      <c r="H51" s="8">
        <f>SUMPRODUCT((焦粉报表!$B$6:$B$67=$A51)*(焦粉报表!$C$6:$C$67=$B51),焦粉报表!G$6:G$67)</f>
        <v>0</v>
      </c>
      <c r="I51" s="8">
        <f>SUMPRODUCT((焦粉报表!$B$6:$B$67=$A51)*(焦粉报表!$C$6:$C$67=$B51),焦粉报表!H$6:H$67)</f>
        <v>0</v>
      </c>
      <c r="J51" s="8">
        <f>SUMPRODUCT((焦粉报表!$B$6:$B$67=$A51)*(焦粉报表!$C$6:$C$67=$B51),焦粉报表!I$6:I$67)</f>
        <v>0</v>
      </c>
      <c r="K51" s="8">
        <f>SUMPRODUCT((焦粉报表!$B$6:$B$67=$A51)*(焦粉报表!$C$6:$C$67=$B51),焦粉报表!J$6:J$67)</f>
        <v>0</v>
      </c>
      <c r="L51" s="8">
        <f>SUMPRODUCT((焦粉报表!$B$6:$B$67=$A51)*(焦粉报表!$C$6:$C$67=$B51),焦粉报表!K$6:K$67)</f>
        <v>0</v>
      </c>
      <c r="M51" s="8">
        <f>SUMPRODUCT((焦粉报表!$B$6:$B$67=$A51)*(焦粉报表!$C$6:$C$67=$B51),焦粉报表!L$6:L$67)</f>
        <v>0</v>
      </c>
      <c r="N51" s="18">
        <f>SUMPRODUCT((焦粉报表!$B$6:$B$67=$A51)*(焦粉报表!$C$6:$C$67=$B51),焦粉报表!M$6:M$67)</f>
        <v>0</v>
      </c>
      <c r="O51" s="8">
        <f>SUMPRODUCT((焦粉报表!$B$6:$B$67=$A51)*(焦粉报表!$C$6:$C$67=$B51),焦粉报表!N$6:N$67)</f>
        <v>0</v>
      </c>
      <c r="P51" s="99">
        <f>SUMPRODUCT((焦粉报表!$B$6:$B$67=$A51)*(焦粉报表!$C$6:$C$67=$B51),焦粉报表!O$6:O$67)</f>
        <v>0</v>
      </c>
      <c r="Q51" s="84">
        <f>IF(P51=0,0,IF(AND(P51&gt;0,P51&gt;$Q$1),30,考核汇总!$S$1))</f>
        <v>0</v>
      </c>
      <c r="R51" s="84">
        <f t="shared" si="1"/>
        <v>0</v>
      </c>
      <c r="T51" s="98">
        <f>SUMPRODUCT((焦粉报表!$V$6:$V$67=$A51)*(焦粉报表!$W$6:$W$67=$B51),焦粉报表!Y$6:Y$67)</f>
        <v>0</v>
      </c>
      <c r="U51" s="95">
        <f>SUMPRODUCT((焦粉报表!$V$6:$V$67=$A51)*(焦粉报表!$W$6:$W$67=$B51),焦粉报表!Z$6:Z$67)</f>
        <v>0</v>
      </c>
      <c r="V51" s="95">
        <f>SUMPRODUCT((焦粉报表!$V$6:$V$67=$A51)*(焦粉报表!$W$6:$W$67=$B51),焦粉报表!AA$6:AA$67)</f>
        <v>0</v>
      </c>
      <c r="W51" s="95">
        <f>SUMPRODUCT((焦粉报表!$V$6:$V$67=$A51)*(焦粉报表!$W$6:$W$67=$B51),焦粉报表!AB$6:AB$67)</f>
        <v>0</v>
      </c>
      <c r="X51" s="95">
        <f>SUMPRODUCT((焦粉报表!$V$6:$V$67=$A51)*(焦粉报表!$W$6:$W$67=$B51),焦粉报表!AC$6:AC$67)</f>
        <v>0</v>
      </c>
      <c r="Y51" s="95">
        <f>SUMPRODUCT((焦粉报表!$V$6:$V$67=$A51)*(焦粉报表!$W$6:$W$67=$B51),焦粉报表!AD$6:AD$67)</f>
        <v>0</v>
      </c>
      <c r="Z51" s="95">
        <f>SUMPRODUCT((焦粉报表!$V$6:$V$67=$A51)*(焦粉报表!$W$6:$W$67=$B51),焦粉报表!AE$6:AE$67)</f>
        <v>0</v>
      </c>
      <c r="AA51" s="95">
        <f>SUMPRODUCT((焦粉报表!$V$6:$V$67=$A51)*(焦粉报表!$W$6:$W$67=$B51),焦粉报表!AF$6:AF$67)</f>
        <v>0</v>
      </c>
      <c r="AB51" s="102">
        <f>SUMPRODUCT((焦粉报表!$V$6:$V$67=$A51)*(焦粉报表!$W$6:$W$67=$B51),焦粉报表!AG$6:AG$67)</f>
        <v>0</v>
      </c>
      <c r="AC51" s="95">
        <f>SUMPRODUCT((焦粉报表!$V$6:$V$67=$A51)*(焦粉报表!$W$6:$W$67=$B51),焦粉报表!AH$6:AH$67)</f>
        <v>0</v>
      </c>
      <c r="AD51" s="99">
        <f>SUMPRODUCT((焦粉报表!$V$6:$V$67=$A51)*(焦粉报表!$W$6:$W$67=$B51),焦粉报表!AI$6:AI$67)</f>
        <v>0</v>
      </c>
      <c r="AE51" s="84">
        <f>IF(AD51=0,0,IF(AND(AD51&gt;0,AD51&gt;$AE$1),30,考核汇总!$S$1))</f>
        <v>0</v>
      </c>
      <c r="AF51" s="84">
        <f t="shared" si="2"/>
        <v>0</v>
      </c>
    </row>
    <row r="52" spans="1:32">
      <c r="A52" s="97">
        <f t="shared" si="3"/>
        <v>43360</v>
      </c>
      <c r="B52" s="8" t="s">
        <v>87</v>
      </c>
      <c r="C52" s="8">
        <f t="shared" si="4"/>
        <v>2</v>
      </c>
      <c r="D52" s="8">
        <f>SUMPRODUCT((考核汇总!$A$4:$A$1185=A52)*(考核汇总!$B$4:$B$1185=B52),考核汇总!$C$4:$C$1185)</f>
        <v>3</v>
      </c>
      <c r="E52" s="8" t="str">
        <f t="shared" si="0"/>
        <v>丙</v>
      </c>
      <c r="F52" s="98">
        <f>SUMPRODUCT((焦粉报表!$B$6:$B$67=$A52)*(焦粉报表!$C$6:$C$67=$B52),焦粉报表!E$6:E$67)</f>
        <v>0</v>
      </c>
      <c r="G52" s="8">
        <f>SUMPRODUCT((焦粉报表!$B$6:$B$67=$A52)*(焦粉报表!$C$6:$C$67=$B52),焦粉报表!F$6:F$67)</f>
        <v>0</v>
      </c>
      <c r="H52" s="8">
        <f>SUMPRODUCT((焦粉报表!$B$6:$B$67=$A52)*(焦粉报表!$C$6:$C$67=$B52),焦粉报表!G$6:G$67)</f>
        <v>0</v>
      </c>
      <c r="I52" s="8">
        <f>SUMPRODUCT((焦粉报表!$B$6:$B$67=$A52)*(焦粉报表!$C$6:$C$67=$B52),焦粉报表!H$6:H$67)</f>
        <v>0</v>
      </c>
      <c r="J52" s="8">
        <f>SUMPRODUCT((焦粉报表!$B$6:$B$67=$A52)*(焦粉报表!$C$6:$C$67=$B52),焦粉报表!I$6:I$67)</f>
        <v>0</v>
      </c>
      <c r="K52" s="8">
        <f>SUMPRODUCT((焦粉报表!$B$6:$B$67=$A52)*(焦粉报表!$C$6:$C$67=$B52),焦粉报表!J$6:J$67)</f>
        <v>0</v>
      </c>
      <c r="L52" s="8">
        <f>SUMPRODUCT((焦粉报表!$B$6:$B$67=$A52)*(焦粉报表!$C$6:$C$67=$B52),焦粉报表!K$6:K$67)</f>
        <v>0</v>
      </c>
      <c r="M52" s="8">
        <f>SUMPRODUCT((焦粉报表!$B$6:$B$67=$A52)*(焦粉报表!$C$6:$C$67=$B52),焦粉报表!L$6:L$67)</f>
        <v>0</v>
      </c>
      <c r="N52" s="18">
        <f>SUMPRODUCT((焦粉报表!$B$6:$B$67=$A52)*(焦粉报表!$C$6:$C$67=$B52),焦粉报表!M$6:M$67)</f>
        <v>0</v>
      </c>
      <c r="O52" s="8">
        <f>SUMPRODUCT((焦粉报表!$B$6:$B$67=$A52)*(焦粉报表!$C$6:$C$67=$B52),焦粉报表!N$6:N$67)</f>
        <v>0</v>
      </c>
      <c r="P52" s="99">
        <f>SUMPRODUCT((焦粉报表!$B$6:$B$67=$A52)*(焦粉报表!$C$6:$C$67=$B52),焦粉报表!O$6:O$67)</f>
        <v>0</v>
      </c>
      <c r="Q52" s="84">
        <f>IF(P52=0,0,IF(AND(P52&gt;0,P52&gt;$Q$1),30,考核汇总!$S$1))</f>
        <v>0</v>
      </c>
      <c r="R52" s="84">
        <f t="shared" si="1"/>
        <v>0</v>
      </c>
      <c r="T52" s="98">
        <f>SUMPRODUCT((焦粉报表!$V$6:$V$67=$A52)*(焦粉报表!$W$6:$W$67=$B52),焦粉报表!Y$6:Y$67)</f>
        <v>0</v>
      </c>
      <c r="U52" s="95">
        <f>SUMPRODUCT((焦粉报表!$V$6:$V$67=$A52)*(焦粉报表!$W$6:$W$67=$B52),焦粉报表!Z$6:Z$67)</f>
        <v>0</v>
      </c>
      <c r="V52" s="95">
        <f>SUMPRODUCT((焦粉报表!$V$6:$V$67=$A52)*(焦粉报表!$W$6:$W$67=$B52),焦粉报表!AA$6:AA$67)</f>
        <v>0</v>
      </c>
      <c r="W52" s="95">
        <f>SUMPRODUCT((焦粉报表!$V$6:$V$67=$A52)*(焦粉报表!$W$6:$W$67=$B52),焦粉报表!AB$6:AB$67)</f>
        <v>0</v>
      </c>
      <c r="X52" s="95">
        <f>SUMPRODUCT((焦粉报表!$V$6:$V$67=$A52)*(焦粉报表!$W$6:$W$67=$B52),焦粉报表!AC$6:AC$67)</f>
        <v>0</v>
      </c>
      <c r="Y52" s="95">
        <f>SUMPRODUCT((焦粉报表!$V$6:$V$67=$A52)*(焦粉报表!$W$6:$W$67=$B52),焦粉报表!AD$6:AD$67)</f>
        <v>0</v>
      </c>
      <c r="Z52" s="95">
        <f>SUMPRODUCT((焦粉报表!$V$6:$V$67=$A52)*(焦粉报表!$W$6:$W$67=$B52),焦粉报表!AE$6:AE$67)</f>
        <v>0</v>
      </c>
      <c r="AA52" s="95">
        <f>SUMPRODUCT((焦粉报表!$V$6:$V$67=$A52)*(焦粉报表!$W$6:$W$67=$B52),焦粉报表!AF$6:AF$67)</f>
        <v>0</v>
      </c>
      <c r="AB52" s="102">
        <f>SUMPRODUCT((焦粉报表!$V$6:$V$67=$A52)*(焦粉报表!$W$6:$W$67=$B52),焦粉报表!AG$6:AG$67)</f>
        <v>0</v>
      </c>
      <c r="AC52" s="95">
        <f>SUMPRODUCT((焦粉报表!$V$6:$V$67=$A52)*(焦粉报表!$W$6:$W$67=$B52),焦粉报表!AH$6:AH$67)</f>
        <v>0</v>
      </c>
      <c r="AD52" s="99">
        <f>SUMPRODUCT((焦粉报表!$V$6:$V$67=$A52)*(焦粉报表!$W$6:$W$67=$B52),焦粉报表!AI$6:AI$67)</f>
        <v>0</v>
      </c>
      <c r="AE52" s="84">
        <f>IF(AD52=0,0,IF(AND(AD52&gt;0,AD52&gt;$AE$1),30,考核汇总!$S$1))</f>
        <v>0</v>
      </c>
      <c r="AF52" s="84">
        <f t="shared" si="2"/>
        <v>0</v>
      </c>
    </row>
    <row r="53" spans="1:32">
      <c r="A53" s="97">
        <f t="shared" si="3"/>
        <v>43360</v>
      </c>
      <c r="B53" s="8" t="s">
        <v>88</v>
      </c>
      <c r="C53" s="8">
        <f t="shared" si="4"/>
        <v>3</v>
      </c>
      <c r="D53" s="8">
        <f>SUMPRODUCT((考核汇总!$A$4:$A$1185=A53)*(考核汇总!$B$4:$B$1185=B53),考核汇总!$C$4:$C$1185)</f>
        <v>4</v>
      </c>
      <c r="E53" s="8" t="str">
        <f t="shared" si="0"/>
        <v>丁</v>
      </c>
      <c r="F53" s="98">
        <f>SUMPRODUCT((焦粉报表!$B$6:$B$67=$A53)*(焦粉报表!$C$6:$C$67=$B53),焦粉报表!E$6:E$67)</f>
        <v>0</v>
      </c>
      <c r="G53" s="8">
        <f>SUMPRODUCT((焦粉报表!$B$6:$B$67=$A53)*(焦粉报表!$C$6:$C$67=$B53),焦粉报表!F$6:F$67)</f>
        <v>0</v>
      </c>
      <c r="H53" s="8">
        <f>SUMPRODUCT((焦粉报表!$B$6:$B$67=$A53)*(焦粉报表!$C$6:$C$67=$B53),焦粉报表!G$6:G$67)</f>
        <v>0</v>
      </c>
      <c r="I53" s="8">
        <f>SUMPRODUCT((焦粉报表!$B$6:$B$67=$A53)*(焦粉报表!$C$6:$C$67=$B53),焦粉报表!H$6:H$67)</f>
        <v>0</v>
      </c>
      <c r="J53" s="8">
        <f>SUMPRODUCT((焦粉报表!$B$6:$B$67=$A53)*(焦粉报表!$C$6:$C$67=$B53),焦粉报表!I$6:I$67)</f>
        <v>0</v>
      </c>
      <c r="K53" s="8">
        <f>SUMPRODUCT((焦粉报表!$B$6:$B$67=$A53)*(焦粉报表!$C$6:$C$67=$B53),焦粉报表!J$6:J$67)</f>
        <v>0</v>
      </c>
      <c r="L53" s="8">
        <f>SUMPRODUCT((焦粉报表!$B$6:$B$67=$A53)*(焦粉报表!$C$6:$C$67=$B53),焦粉报表!K$6:K$67)</f>
        <v>0</v>
      </c>
      <c r="M53" s="8">
        <f>SUMPRODUCT((焦粉报表!$B$6:$B$67=$A53)*(焦粉报表!$C$6:$C$67=$B53),焦粉报表!L$6:L$67)</f>
        <v>0</v>
      </c>
      <c r="N53" s="18">
        <f>SUMPRODUCT((焦粉报表!$B$6:$B$67=$A53)*(焦粉报表!$C$6:$C$67=$B53),焦粉报表!M$6:M$67)</f>
        <v>0</v>
      </c>
      <c r="O53" s="8">
        <f>SUMPRODUCT((焦粉报表!$B$6:$B$67=$A53)*(焦粉报表!$C$6:$C$67=$B53),焦粉报表!N$6:N$67)</f>
        <v>0</v>
      </c>
      <c r="P53" s="99">
        <f>SUMPRODUCT((焦粉报表!$B$6:$B$67=$A53)*(焦粉报表!$C$6:$C$67=$B53),焦粉报表!O$6:O$67)</f>
        <v>0</v>
      </c>
      <c r="Q53" s="84">
        <f>IF(P53=0,0,IF(AND(P53&gt;0,P53&gt;$Q$1),30,考核汇总!$S$1))</f>
        <v>0</v>
      </c>
      <c r="R53" s="84">
        <f t="shared" si="1"/>
        <v>0</v>
      </c>
      <c r="T53" s="98">
        <f>SUMPRODUCT((焦粉报表!$V$6:$V$67=$A53)*(焦粉报表!$W$6:$W$67=$B53),焦粉报表!Y$6:Y$67)</f>
        <v>0</v>
      </c>
      <c r="U53" s="95">
        <f>SUMPRODUCT((焦粉报表!$V$6:$V$67=$A53)*(焦粉报表!$W$6:$W$67=$B53),焦粉报表!Z$6:Z$67)</f>
        <v>0</v>
      </c>
      <c r="V53" s="95">
        <f>SUMPRODUCT((焦粉报表!$V$6:$V$67=$A53)*(焦粉报表!$W$6:$W$67=$B53),焦粉报表!AA$6:AA$67)</f>
        <v>0</v>
      </c>
      <c r="W53" s="95">
        <f>SUMPRODUCT((焦粉报表!$V$6:$V$67=$A53)*(焦粉报表!$W$6:$W$67=$B53),焦粉报表!AB$6:AB$67)</f>
        <v>0</v>
      </c>
      <c r="X53" s="95">
        <f>SUMPRODUCT((焦粉报表!$V$6:$V$67=$A53)*(焦粉报表!$W$6:$W$67=$B53),焦粉报表!AC$6:AC$67)</f>
        <v>0</v>
      </c>
      <c r="Y53" s="95">
        <f>SUMPRODUCT((焦粉报表!$V$6:$V$67=$A53)*(焦粉报表!$W$6:$W$67=$B53),焦粉报表!AD$6:AD$67)</f>
        <v>0</v>
      </c>
      <c r="Z53" s="95">
        <f>SUMPRODUCT((焦粉报表!$V$6:$V$67=$A53)*(焦粉报表!$W$6:$W$67=$B53),焦粉报表!AE$6:AE$67)</f>
        <v>0</v>
      </c>
      <c r="AA53" s="95">
        <f>SUMPRODUCT((焦粉报表!$V$6:$V$67=$A53)*(焦粉报表!$W$6:$W$67=$B53),焦粉报表!AF$6:AF$67)</f>
        <v>0</v>
      </c>
      <c r="AB53" s="102">
        <f>SUMPRODUCT((焦粉报表!$V$6:$V$67=$A53)*(焦粉报表!$W$6:$W$67=$B53),焦粉报表!AG$6:AG$67)</f>
        <v>0</v>
      </c>
      <c r="AC53" s="95">
        <f>SUMPRODUCT((焦粉报表!$V$6:$V$67=$A53)*(焦粉报表!$W$6:$W$67=$B53),焦粉报表!AH$6:AH$67)</f>
        <v>0</v>
      </c>
      <c r="AD53" s="99">
        <f>SUMPRODUCT((焦粉报表!$V$6:$V$67=$A53)*(焦粉报表!$W$6:$W$67=$B53),焦粉报表!AI$6:AI$67)</f>
        <v>0</v>
      </c>
      <c r="AE53" s="84">
        <f>IF(AD53=0,0,IF(AND(AD53&gt;0,AD53&gt;$AE$1),30,考核汇总!$S$1))</f>
        <v>0</v>
      </c>
      <c r="AF53" s="84">
        <f t="shared" si="2"/>
        <v>0</v>
      </c>
    </row>
    <row r="54" spans="1:32">
      <c r="A54" s="97">
        <f t="shared" si="3"/>
        <v>43361</v>
      </c>
      <c r="B54" s="8" t="s">
        <v>86</v>
      </c>
      <c r="C54" s="8">
        <f t="shared" si="4"/>
        <v>1</v>
      </c>
      <c r="D54" s="8">
        <f>SUMPRODUCT((考核汇总!$A$4:$A$1185=A54)*(考核汇总!$B$4:$B$1185=B54),考核汇总!$C$4:$C$1185)</f>
        <v>1</v>
      </c>
      <c r="E54" s="8" t="str">
        <f t="shared" si="0"/>
        <v>甲</v>
      </c>
      <c r="F54" s="98">
        <f>SUMPRODUCT((焦粉报表!$B$6:$B$67=$A54)*(焦粉报表!$C$6:$C$67=$B54),焦粉报表!E$6:E$67)</f>
        <v>0</v>
      </c>
      <c r="G54" s="8">
        <f>SUMPRODUCT((焦粉报表!$B$6:$B$67=$A54)*(焦粉报表!$C$6:$C$67=$B54),焦粉报表!F$6:F$67)</f>
        <v>0</v>
      </c>
      <c r="H54" s="8">
        <f>SUMPRODUCT((焦粉报表!$B$6:$B$67=$A54)*(焦粉报表!$C$6:$C$67=$B54),焦粉报表!G$6:G$67)</f>
        <v>0</v>
      </c>
      <c r="I54" s="8">
        <f>SUMPRODUCT((焦粉报表!$B$6:$B$67=$A54)*(焦粉报表!$C$6:$C$67=$B54),焦粉报表!H$6:H$67)</f>
        <v>0</v>
      </c>
      <c r="J54" s="8">
        <f>SUMPRODUCT((焦粉报表!$B$6:$B$67=$A54)*(焦粉报表!$C$6:$C$67=$B54),焦粉报表!I$6:I$67)</f>
        <v>0</v>
      </c>
      <c r="K54" s="8">
        <f>SUMPRODUCT((焦粉报表!$B$6:$B$67=$A54)*(焦粉报表!$C$6:$C$67=$B54),焦粉报表!J$6:J$67)</f>
        <v>0</v>
      </c>
      <c r="L54" s="8">
        <f>SUMPRODUCT((焦粉报表!$B$6:$B$67=$A54)*(焦粉报表!$C$6:$C$67=$B54),焦粉报表!K$6:K$67)</f>
        <v>0</v>
      </c>
      <c r="M54" s="8">
        <f>SUMPRODUCT((焦粉报表!$B$6:$B$67=$A54)*(焦粉报表!$C$6:$C$67=$B54),焦粉报表!L$6:L$67)</f>
        <v>0</v>
      </c>
      <c r="N54" s="18">
        <f>SUMPRODUCT((焦粉报表!$B$6:$B$67=$A54)*(焦粉报表!$C$6:$C$67=$B54),焦粉报表!M$6:M$67)</f>
        <v>0</v>
      </c>
      <c r="O54" s="8">
        <f>SUMPRODUCT((焦粉报表!$B$6:$B$67=$A54)*(焦粉报表!$C$6:$C$67=$B54),焦粉报表!N$6:N$67)</f>
        <v>0</v>
      </c>
      <c r="P54" s="99">
        <f>SUMPRODUCT((焦粉报表!$B$6:$B$67=$A54)*(焦粉报表!$C$6:$C$67=$B54),焦粉报表!O$6:O$67)</f>
        <v>0</v>
      </c>
      <c r="Q54" s="84">
        <f>IF(P54=0,0,IF(AND(P54&gt;0,P54&gt;$Q$1),30,考核汇总!$S$1))</f>
        <v>0</v>
      </c>
      <c r="R54" s="84">
        <f t="shared" si="1"/>
        <v>0</v>
      </c>
      <c r="T54" s="98">
        <f>SUMPRODUCT((焦粉报表!$V$6:$V$67=$A54)*(焦粉报表!$W$6:$W$67=$B54),焦粉报表!Y$6:Y$67)</f>
        <v>0</v>
      </c>
      <c r="U54" s="95">
        <f>SUMPRODUCT((焦粉报表!$V$6:$V$67=$A54)*(焦粉报表!$W$6:$W$67=$B54),焦粉报表!Z$6:Z$67)</f>
        <v>0</v>
      </c>
      <c r="V54" s="95">
        <f>SUMPRODUCT((焦粉报表!$V$6:$V$67=$A54)*(焦粉报表!$W$6:$W$67=$B54),焦粉报表!AA$6:AA$67)</f>
        <v>0</v>
      </c>
      <c r="W54" s="95">
        <f>SUMPRODUCT((焦粉报表!$V$6:$V$67=$A54)*(焦粉报表!$W$6:$W$67=$B54),焦粉报表!AB$6:AB$67)</f>
        <v>0</v>
      </c>
      <c r="X54" s="95">
        <f>SUMPRODUCT((焦粉报表!$V$6:$V$67=$A54)*(焦粉报表!$W$6:$W$67=$B54),焦粉报表!AC$6:AC$67)</f>
        <v>0</v>
      </c>
      <c r="Y54" s="95">
        <f>SUMPRODUCT((焦粉报表!$V$6:$V$67=$A54)*(焦粉报表!$W$6:$W$67=$B54),焦粉报表!AD$6:AD$67)</f>
        <v>0</v>
      </c>
      <c r="Z54" s="95">
        <f>SUMPRODUCT((焦粉报表!$V$6:$V$67=$A54)*(焦粉报表!$W$6:$W$67=$B54),焦粉报表!AE$6:AE$67)</f>
        <v>0</v>
      </c>
      <c r="AA54" s="95">
        <f>SUMPRODUCT((焦粉报表!$V$6:$V$67=$A54)*(焦粉报表!$W$6:$W$67=$B54),焦粉报表!AF$6:AF$67)</f>
        <v>0</v>
      </c>
      <c r="AB54" s="102">
        <f>SUMPRODUCT((焦粉报表!$V$6:$V$67=$A54)*(焦粉报表!$W$6:$W$67=$B54),焦粉报表!AG$6:AG$67)</f>
        <v>0</v>
      </c>
      <c r="AC54" s="95">
        <f>SUMPRODUCT((焦粉报表!$V$6:$V$67=$A54)*(焦粉报表!$W$6:$W$67=$B54),焦粉报表!AH$6:AH$67)</f>
        <v>0</v>
      </c>
      <c r="AD54" s="99">
        <f>SUMPRODUCT((焦粉报表!$V$6:$V$67=$A54)*(焦粉报表!$W$6:$W$67=$B54),焦粉报表!AI$6:AI$67)</f>
        <v>0</v>
      </c>
      <c r="AE54" s="84">
        <f>IF(AD54=0,0,IF(AND(AD54&gt;0,AD54&gt;$AE$1),30,考核汇总!$S$1))</f>
        <v>0</v>
      </c>
      <c r="AF54" s="84">
        <f t="shared" si="2"/>
        <v>0</v>
      </c>
    </row>
    <row r="55" spans="1:32">
      <c r="A55" s="97">
        <f t="shared" si="3"/>
        <v>43361</v>
      </c>
      <c r="B55" s="8" t="s">
        <v>87</v>
      </c>
      <c r="C55" s="8">
        <f t="shared" si="4"/>
        <v>2</v>
      </c>
      <c r="D55" s="8">
        <f>SUMPRODUCT((考核汇总!$A$4:$A$1185=A55)*(考核汇总!$B$4:$B$1185=B55),考核汇总!$C$4:$C$1185)</f>
        <v>2</v>
      </c>
      <c r="E55" s="8" t="str">
        <f t="shared" si="0"/>
        <v>乙</v>
      </c>
      <c r="F55" s="98">
        <f>SUMPRODUCT((焦粉报表!$B$6:$B$67=$A55)*(焦粉报表!$C$6:$C$67=$B55),焦粉报表!E$6:E$67)</f>
        <v>0</v>
      </c>
      <c r="G55" s="8">
        <f>SUMPRODUCT((焦粉报表!$B$6:$B$67=$A55)*(焦粉报表!$C$6:$C$67=$B55),焦粉报表!F$6:F$67)</f>
        <v>0</v>
      </c>
      <c r="H55" s="8">
        <f>SUMPRODUCT((焦粉报表!$B$6:$B$67=$A55)*(焦粉报表!$C$6:$C$67=$B55),焦粉报表!G$6:G$67)</f>
        <v>0</v>
      </c>
      <c r="I55" s="8">
        <f>SUMPRODUCT((焦粉报表!$B$6:$B$67=$A55)*(焦粉报表!$C$6:$C$67=$B55),焦粉报表!H$6:H$67)</f>
        <v>0</v>
      </c>
      <c r="J55" s="8">
        <f>SUMPRODUCT((焦粉报表!$B$6:$B$67=$A55)*(焦粉报表!$C$6:$C$67=$B55),焦粉报表!I$6:I$67)</f>
        <v>0</v>
      </c>
      <c r="K55" s="8">
        <f>SUMPRODUCT((焦粉报表!$B$6:$B$67=$A55)*(焦粉报表!$C$6:$C$67=$B55),焦粉报表!J$6:J$67)</f>
        <v>0</v>
      </c>
      <c r="L55" s="8">
        <f>SUMPRODUCT((焦粉报表!$B$6:$B$67=$A55)*(焦粉报表!$C$6:$C$67=$B55),焦粉报表!K$6:K$67)</f>
        <v>0</v>
      </c>
      <c r="M55" s="8">
        <f>SUMPRODUCT((焦粉报表!$B$6:$B$67=$A55)*(焦粉报表!$C$6:$C$67=$B55),焦粉报表!L$6:L$67)</f>
        <v>0</v>
      </c>
      <c r="N55" s="18">
        <f>SUMPRODUCT((焦粉报表!$B$6:$B$67=$A55)*(焦粉报表!$C$6:$C$67=$B55),焦粉报表!M$6:M$67)</f>
        <v>0</v>
      </c>
      <c r="O55" s="8">
        <f>SUMPRODUCT((焦粉报表!$B$6:$B$67=$A55)*(焦粉报表!$C$6:$C$67=$B55),焦粉报表!N$6:N$67)</f>
        <v>0</v>
      </c>
      <c r="P55" s="99">
        <f>SUMPRODUCT((焦粉报表!$B$6:$B$67=$A55)*(焦粉报表!$C$6:$C$67=$B55),焦粉报表!O$6:O$67)</f>
        <v>0</v>
      </c>
      <c r="Q55" s="84">
        <f>IF(P55=0,0,IF(AND(P55&gt;0,P55&gt;$Q$1),30,考核汇总!$S$1))</f>
        <v>0</v>
      </c>
      <c r="R55" s="84">
        <f t="shared" si="1"/>
        <v>0</v>
      </c>
      <c r="T55" s="98">
        <f>SUMPRODUCT((焦粉报表!$V$6:$V$67=$A55)*(焦粉报表!$W$6:$W$67=$B55),焦粉报表!Y$6:Y$67)</f>
        <v>0</v>
      </c>
      <c r="U55" s="95">
        <f>SUMPRODUCT((焦粉报表!$V$6:$V$67=$A55)*(焦粉报表!$W$6:$W$67=$B55),焦粉报表!Z$6:Z$67)</f>
        <v>0</v>
      </c>
      <c r="V55" s="95">
        <f>SUMPRODUCT((焦粉报表!$V$6:$V$67=$A55)*(焦粉报表!$W$6:$W$67=$B55),焦粉报表!AA$6:AA$67)</f>
        <v>0</v>
      </c>
      <c r="W55" s="95">
        <f>SUMPRODUCT((焦粉报表!$V$6:$V$67=$A55)*(焦粉报表!$W$6:$W$67=$B55),焦粉报表!AB$6:AB$67)</f>
        <v>0</v>
      </c>
      <c r="X55" s="95">
        <f>SUMPRODUCT((焦粉报表!$V$6:$V$67=$A55)*(焦粉报表!$W$6:$W$67=$B55),焦粉报表!AC$6:AC$67)</f>
        <v>0</v>
      </c>
      <c r="Y55" s="95">
        <f>SUMPRODUCT((焦粉报表!$V$6:$V$67=$A55)*(焦粉报表!$W$6:$W$67=$B55),焦粉报表!AD$6:AD$67)</f>
        <v>0</v>
      </c>
      <c r="Z55" s="95">
        <f>SUMPRODUCT((焦粉报表!$V$6:$V$67=$A55)*(焦粉报表!$W$6:$W$67=$B55),焦粉报表!AE$6:AE$67)</f>
        <v>0</v>
      </c>
      <c r="AA55" s="95">
        <f>SUMPRODUCT((焦粉报表!$V$6:$V$67=$A55)*(焦粉报表!$W$6:$W$67=$B55),焦粉报表!AF$6:AF$67)</f>
        <v>0</v>
      </c>
      <c r="AB55" s="102">
        <f>SUMPRODUCT((焦粉报表!$V$6:$V$67=$A55)*(焦粉报表!$W$6:$W$67=$B55),焦粉报表!AG$6:AG$67)</f>
        <v>0</v>
      </c>
      <c r="AC55" s="95">
        <f>SUMPRODUCT((焦粉报表!$V$6:$V$67=$A55)*(焦粉报表!$W$6:$W$67=$B55),焦粉报表!AH$6:AH$67)</f>
        <v>0</v>
      </c>
      <c r="AD55" s="99">
        <f>SUMPRODUCT((焦粉报表!$V$6:$V$67=$A55)*(焦粉报表!$W$6:$W$67=$B55),焦粉报表!AI$6:AI$67)</f>
        <v>0</v>
      </c>
      <c r="AE55" s="84">
        <f>IF(AD55=0,0,IF(AND(AD55&gt;0,AD55&gt;$AE$1),30,考核汇总!$S$1))</f>
        <v>0</v>
      </c>
      <c r="AF55" s="84">
        <f t="shared" si="2"/>
        <v>0</v>
      </c>
    </row>
    <row r="56" spans="1:32">
      <c r="A56" s="97">
        <f t="shared" si="3"/>
        <v>43361</v>
      </c>
      <c r="B56" s="8" t="s">
        <v>88</v>
      </c>
      <c r="C56" s="8">
        <f t="shared" si="4"/>
        <v>3</v>
      </c>
      <c r="D56" s="8">
        <f>SUMPRODUCT((考核汇总!$A$4:$A$1185=A56)*(考核汇总!$B$4:$B$1185=B56),考核汇总!$C$4:$C$1185)</f>
        <v>3</v>
      </c>
      <c r="E56" s="8" t="str">
        <f t="shared" si="0"/>
        <v>丙</v>
      </c>
      <c r="F56" s="98">
        <f>SUMPRODUCT((焦粉报表!$B$6:$B$67=$A56)*(焦粉报表!$C$6:$C$67=$B56),焦粉报表!E$6:E$67)</f>
        <v>0</v>
      </c>
      <c r="G56" s="8">
        <f>SUMPRODUCT((焦粉报表!$B$6:$B$67=$A56)*(焦粉报表!$C$6:$C$67=$B56),焦粉报表!F$6:F$67)</f>
        <v>0</v>
      </c>
      <c r="H56" s="8">
        <f>SUMPRODUCT((焦粉报表!$B$6:$B$67=$A56)*(焦粉报表!$C$6:$C$67=$B56),焦粉报表!G$6:G$67)</f>
        <v>0</v>
      </c>
      <c r="I56" s="8">
        <f>SUMPRODUCT((焦粉报表!$B$6:$B$67=$A56)*(焦粉报表!$C$6:$C$67=$B56),焦粉报表!H$6:H$67)</f>
        <v>0</v>
      </c>
      <c r="J56" s="8">
        <f>SUMPRODUCT((焦粉报表!$B$6:$B$67=$A56)*(焦粉报表!$C$6:$C$67=$B56),焦粉报表!I$6:I$67)</f>
        <v>0</v>
      </c>
      <c r="K56" s="8">
        <f>SUMPRODUCT((焦粉报表!$B$6:$B$67=$A56)*(焦粉报表!$C$6:$C$67=$B56),焦粉报表!J$6:J$67)</f>
        <v>0</v>
      </c>
      <c r="L56" s="8">
        <f>SUMPRODUCT((焦粉报表!$B$6:$B$67=$A56)*(焦粉报表!$C$6:$C$67=$B56),焦粉报表!K$6:K$67)</f>
        <v>0</v>
      </c>
      <c r="M56" s="8">
        <f>SUMPRODUCT((焦粉报表!$B$6:$B$67=$A56)*(焦粉报表!$C$6:$C$67=$B56),焦粉报表!L$6:L$67)</f>
        <v>0</v>
      </c>
      <c r="N56" s="18">
        <f>SUMPRODUCT((焦粉报表!$B$6:$B$67=$A56)*(焦粉报表!$C$6:$C$67=$B56),焦粉报表!M$6:M$67)</f>
        <v>0</v>
      </c>
      <c r="O56" s="8">
        <f>SUMPRODUCT((焦粉报表!$B$6:$B$67=$A56)*(焦粉报表!$C$6:$C$67=$B56),焦粉报表!N$6:N$67)</f>
        <v>0</v>
      </c>
      <c r="P56" s="99">
        <f>SUMPRODUCT((焦粉报表!$B$6:$B$67=$A56)*(焦粉报表!$C$6:$C$67=$B56),焦粉报表!O$6:O$67)</f>
        <v>0</v>
      </c>
      <c r="Q56" s="84">
        <f>IF(P56=0,0,IF(AND(P56&gt;0,P56&gt;$Q$1),30,考核汇总!$S$1))</f>
        <v>0</v>
      </c>
      <c r="R56" s="84">
        <f t="shared" si="1"/>
        <v>0</v>
      </c>
      <c r="T56" s="98">
        <f>SUMPRODUCT((焦粉报表!$V$6:$V$67=$A56)*(焦粉报表!$W$6:$W$67=$B56),焦粉报表!Y$6:Y$67)</f>
        <v>0</v>
      </c>
      <c r="U56" s="95">
        <f>SUMPRODUCT((焦粉报表!$V$6:$V$67=$A56)*(焦粉报表!$W$6:$W$67=$B56),焦粉报表!Z$6:Z$67)</f>
        <v>0</v>
      </c>
      <c r="V56" s="95">
        <f>SUMPRODUCT((焦粉报表!$V$6:$V$67=$A56)*(焦粉报表!$W$6:$W$67=$B56),焦粉报表!AA$6:AA$67)</f>
        <v>0</v>
      </c>
      <c r="W56" s="95">
        <f>SUMPRODUCT((焦粉报表!$V$6:$V$67=$A56)*(焦粉报表!$W$6:$W$67=$B56),焦粉报表!AB$6:AB$67)</f>
        <v>0</v>
      </c>
      <c r="X56" s="95">
        <f>SUMPRODUCT((焦粉报表!$V$6:$V$67=$A56)*(焦粉报表!$W$6:$W$67=$B56),焦粉报表!AC$6:AC$67)</f>
        <v>0</v>
      </c>
      <c r="Y56" s="95">
        <f>SUMPRODUCT((焦粉报表!$V$6:$V$67=$A56)*(焦粉报表!$W$6:$W$67=$B56),焦粉报表!AD$6:AD$67)</f>
        <v>0</v>
      </c>
      <c r="Z56" s="95">
        <f>SUMPRODUCT((焦粉报表!$V$6:$V$67=$A56)*(焦粉报表!$W$6:$W$67=$B56),焦粉报表!AE$6:AE$67)</f>
        <v>0</v>
      </c>
      <c r="AA56" s="95">
        <f>SUMPRODUCT((焦粉报表!$V$6:$V$67=$A56)*(焦粉报表!$W$6:$W$67=$B56),焦粉报表!AF$6:AF$67)</f>
        <v>0</v>
      </c>
      <c r="AB56" s="102">
        <f>SUMPRODUCT((焦粉报表!$V$6:$V$67=$A56)*(焦粉报表!$W$6:$W$67=$B56),焦粉报表!AG$6:AG$67)</f>
        <v>0</v>
      </c>
      <c r="AC56" s="95">
        <f>SUMPRODUCT((焦粉报表!$V$6:$V$67=$A56)*(焦粉报表!$W$6:$W$67=$B56),焦粉报表!AH$6:AH$67)</f>
        <v>0</v>
      </c>
      <c r="AD56" s="99">
        <f>SUMPRODUCT((焦粉报表!$V$6:$V$67=$A56)*(焦粉报表!$W$6:$W$67=$B56),焦粉报表!AI$6:AI$67)</f>
        <v>0</v>
      </c>
      <c r="AE56" s="84">
        <f>IF(AD56=0,0,IF(AND(AD56&gt;0,AD56&gt;$AE$1),30,考核汇总!$S$1))</f>
        <v>0</v>
      </c>
      <c r="AF56" s="84">
        <f t="shared" si="2"/>
        <v>0</v>
      </c>
    </row>
    <row r="57" spans="1:32">
      <c r="A57" s="97">
        <f t="shared" si="3"/>
        <v>43362</v>
      </c>
      <c r="B57" s="8" t="s">
        <v>86</v>
      </c>
      <c r="C57" s="8">
        <f t="shared" si="4"/>
        <v>1</v>
      </c>
      <c r="D57" s="8">
        <f>SUMPRODUCT((考核汇总!$A$4:$A$1185=A57)*(考核汇总!$B$4:$B$1185=B57),考核汇总!$C$4:$C$1185)</f>
        <v>1</v>
      </c>
      <c r="E57" s="8" t="str">
        <f t="shared" si="0"/>
        <v>甲</v>
      </c>
      <c r="F57" s="98">
        <f>SUMPRODUCT((焦粉报表!$B$6:$B$67=$A57)*(焦粉报表!$C$6:$C$67=$B57),焦粉报表!E$6:E$67)</f>
        <v>0</v>
      </c>
      <c r="G57" s="8">
        <f>SUMPRODUCT((焦粉报表!$B$6:$B$67=$A57)*(焦粉报表!$C$6:$C$67=$B57),焦粉报表!F$6:F$67)</f>
        <v>0</v>
      </c>
      <c r="H57" s="8">
        <f>SUMPRODUCT((焦粉报表!$B$6:$B$67=$A57)*(焦粉报表!$C$6:$C$67=$B57),焦粉报表!G$6:G$67)</f>
        <v>0</v>
      </c>
      <c r="I57" s="8">
        <f>SUMPRODUCT((焦粉报表!$B$6:$B$67=$A57)*(焦粉报表!$C$6:$C$67=$B57),焦粉报表!H$6:H$67)</f>
        <v>0</v>
      </c>
      <c r="J57" s="8">
        <f>SUMPRODUCT((焦粉报表!$B$6:$B$67=$A57)*(焦粉报表!$C$6:$C$67=$B57),焦粉报表!I$6:I$67)</f>
        <v>0</v>
      </c>
      <c r="K57" s="8">
        <f>SUMPRODUCT((焦粉报表!$B$6:$B$67=$A57)*(焦粉报表!$C$6:$C$67=$B57),焦粉报表!J$6:J$67)</f>
        <v>0</v>
      </c>
      <c r="L57" s="8">
        <f>SUMPRODUCT((焦粉报表!$B$6:$B$67=$A57)*(焦粉报表!$C$6:$C$67=$B57),焦粉报表!K$6:K$67)</f>
        <v>0</v>
      </c>
      <c r="M57" s="8">
        <f>SUMPRODUCT((焦粉报表!$B$6:$B$67=$A57)*(焦粉报表!$C$6:$C$67=$B57),焦粉报表!L$6:L$67)</f>
        <v>0</v>
      </c>
      <c r="N57" s="18">
        <f>SUMPRODUCT((焦粉报表!$B$6:$B$67=$A57)*(焦粉报表!$C$6:$C$67=$B57),焦粉报表!M$6:M$67)</f>
        <v>0</v>
      </c>
      <c r="O57" s="8">
        <f>SUMPRODUCT((焦粉报表!$B$6:$B$67=$A57)*(焦粉报表!$C$6:$C$67=$B57),焦粉报表!N$6:N$67)</f>
        <v>0</v>
      </c>
      <c r="P57" s="99">
        <f>SUMPRODUCT((焦粉报表!$B$6:$B$67=$A57)*(焦粉报表!$C$6:$C$67=$B57),焦粉报表!O$6:O$67)</f>
        <v>0</v>
      </c>
      <c r="Q57" s="84">
        <f>IF(P57=0,0,IF(AND(P57&gt;0,P57&gt;$Q$1),30,考核汇总!$S$1))</f>
        <v>0</v>
      </c>
      <c r="R57" s="84">
        <f t="shared" si="1"/>
        <v>0</v>
      </c>
      <c r="T57" s="98">
        <f>SUMPRODUCT((焦粉报表!$V$6:$V$67=$A57)*(焦粉报表!$W$6:$W$67=$B57),焦粉报表!Y$6:Y$67)</f>
        <v>0</v>
      </c>
      <c r="U57" s="95">
        <f>SUMPRODUCT((焦粉报表!$V$6:$V$67=$A57)*(焦粉报表!$W$6:$W$67=$B57),焦粉报表!Z$6:Z$67)</f>
        <v>0</v>
      </c>
      <c r="V57" s="95">
        <f>SUMPRODUCT((焦粉报表!$V$6:$V$67=$A57)*(焦粉报表!$W$6:$W$67=$B57),焦粉报表!AA$6:AA$67)</f>
        <v>0</v>
      </c>
      <c r="W57" s="95">
        <f>SUMPRODUCT((焦粉报表!$V$6:$V$67=$A57)*(焦粉报表!$W$6:$W$67=$B57),焦粉报表!AB$6:AB$67)</f>
        <v>0</v>
      </c>
      <c r="X57" s="95">
        <f>SUMPRODUCT((焦粉报表!$V$6:$V$67=$A57)*(焦粉报表!$W$6:$W$67=$B57),焦粉报表!AC$6:AC$67)</f>
        <v>0</v>
      </c>
      <c r="Y57" s="95">
        <f>SUMPRODUCT((焦粉报表!$V$6:$V$67=$A57)*(焦粉报表!$W$6:$W$67=$B57),焦粉报表!AD$6:AD$67)</f>
        <v>0</v>
      </c>
      <c r="Z57" s="95">
        <f>SUMPRODUCT((焦粉报表!$V$6:$V$67=$A57)*(焦粉报表!$W$6:$W$67=$B57),焦粉报表!AE$6:AE$67)</f>
        <v>0</v>
      </c>
      <c r="AA57" s="95">
        <f>SUMPRODUCT((焦粉报表!$V$6:$V$67=$A57)*(焦粉报表!$W$6:$W$67=$B57),焦粉报表!AF$6:AF$67)</f>
        <v>0</v>
      </c>
      <c r="AB57" s="102">
        <f>SUMPRODUCT((焦粉报表!$V$6:$V$67=$A57)*(焦粉报表!$W$6:$W$67=$B57),焦粉报表!AG$6:AG$67)</f>
        <v>0</v>
      </c>
      <c r="AC57" s="95">
        <f>SUMPRODUCT((焦粉报表!$V$6:$V$67=$A57)*(焦粉报表!$W$6:$W$67=$B57),焦粉报表!AH$6:AH$67)</f>
        <v>0</v>
      </c>
      <c r="AD57" s="99">
        <f>SUMPRODUCT((焦粉报表!$V$6:$V$67=$A57)*(焦粉报表!$W$6:$W$67=$B57),焦粉报表!AI$6:AI$67)</f>
        <v>0</v>
      </c>
      <c r="AE57" s="84">
        <f>IF(AD57=0,0,IF(AND(AD57&gt;0,AD57&gt;$AE$1),30,考核汇总!$S$1))</f>
        <v>0</v>
      </c>
      <c r="AF57" s="84">
        <f t="shared" si="2"/>
        <v>0</v>
      </c>
    </row>
    <row r="58" spans="1:32">
      <c r="A58" s="97">
        <f t="shared" si="3"/>
        <v>43362</v>
      </c>
      <c r="B58" s="8" t="s">
        <v>87</v>
      </c>
      <c r="C58" s="8">
        <f t="shared" si="4"/>
        <v>2</v>
      </c>
      <c r="D58" s="8">
        <f>SUMPRODUCT((考核汇总!$A$4:$A$1185=A58)*(考核汇总!$B$4:$B$1185=B58),考核汇总!$C$4:$C$1185)</f>
        <v>2</v>
      </c>
      <c r="E58" s="8" t="str">
        <f t="shared" si="0"/>
        <v>乙</v>
      </c>
      <c r="F58" s="98">
        <f>SUMPRODUCT((焦粉报表!$B$6:$B$67=$A58)*(焦粉报表!$C$6:$C$67=$B58),焦粉报表!E$6:E$67)</f>
        <v>0</v>
      </c>
      <c r="G58" s="8">
        <f>SUMPRODUCT((焦粉报表!$B$6:$B$67=$A58)*(焦粉报表!$C$6:$C$67=$B58),焦粉报表!F$6:F$67)</f>
        <v>0</v>
      </c>
      <c r="H58" s="8">
        <f>SUMPRODUCT((焦粉报表!$B$6:$B$67=$A58)*(焦粉报表!$C$6:$C$67=$B58),焦粉报表!G$6:G$67)</f>
        <v>0</v>
      </c>
      <c r="I58" s="8">
        <f>SUMPRODUCT((焦粉报表!$B$6:$B$67=$A58)*(焦粉报表!$C$6:$C$67=$B58),焦粉报表!H$6:H$67)</f>
        <v>0</v>
      </c>
      <c r="J58" s="8">
        <f>SUMPRODUCT((焦粉报表!$B$6:$B$67=$A58)*(焦粉报表!$C$6:$C$67=$B58),焦粉报表!I$6:I$67)</f>
        <v>0</v>
      </c>
      <c r="K58" s="8">
        <f>SUMPRODUCT((焦粉报表!$B$6:$B$67=$A58)*(焦粉报表!$C$6:$C$67=$B58),焦粉报表!J$6:J$67)</f>
        <v>0</v>
      </c>
      <c r="L58" s="8">
        <f>SUMPRODUCT((焦粉报表!$B$6:$B$67=$A58)*(焦粉报表!$C$6:$C$67=$B58),焦粉报表!K$6:K$67)</f>
        <v>0</v>
      </c>
      <c r="M58" s="8">
        <f>SUMPRODUCT((焦粉报表!$B$6:$B$67=$A58)*(焦粉报表!$C$6:$C$67=$B58),焦粉报表!L$6:L$67)</f>
        <v>0</v>
      </c>
      <c r="N58" s="18">
        <f>SUMPRODUCT((焦粉报表!$B$6:$B$67=$A58)*(焦粉报表!$C$6:$C$67=$B58),焦粉报表!M$6:M$67)</f>
        <v>0</v>
      </c>
      <c r="O58" s="8">
        <f>SUMPRODUCT((焦粉报表!$B$6:$B$67=$A58)*(焦粉报表!$C$6:$C$67=$B58),焦粉报表!N$6:N$67)</f>
        <v>0</v>
      </c>
      <c r="P58" s="99">
        <f>SUMPRODUCT((焦粉报表!$B$6:$B$67=$A58)*(焦粉报表!$C$6:$C$67=$B58),焦粉报表!O$6:O$67)</f>
        <v>0</v>
      </c>
      <c r="Q58" s="84">
        <f>IF(P58=0,0,IF(AND(P58&gt;0,P58&gt;$Q$1),30,考核汇总!$S$1))</f>
        <v>0</v>
      </c>
      <c r="R58" s="84">
        <f t="shared" si="1"/>
        <v>0</v>
      </c>
      <c r="T58" s="98">
        <f>SUMPRODUCT((焦粉报表!$V$6:$V$67=$A58)*(焦粉报表!$W$6:$W$67=$B58),焦粉报表!Y$6:Y$67)</f>
        <v>0</v>
      </c>
      <c r="U58" s="95">
        <f>SUMPRODUCT((焦粉报表!$V$6:$V$67=$A58)*(焦粉报表!$W$6:$W$67=$B58),焦粉报表!Z$6:Z$67)</f>
        <v>0</v>
      </c>
      <c r="V58" s="95">
        <f>SUMPRODUCT((焦粉报表!$V$6:$V$67=$A58)*(焦粉报表!$W$6:$W$67=$B58),焦粉报表!AA$6:AA$67)</f>
        <v>0</v>
      </c>
      <c r="W58" s="95">
        <f>SUMPRODUCT((焦粉报表!$V$6:$V$67=$A58)*(焦粉报表!$W$6:$W$67=$B58),焦粉报表!AB$6:AB$67)</f>
        <v>0</v>
      </c>
      <c r="X58" s="95">
        <f>SUMPRODUCT((焦粉报表!$V$6:$V$67=$A58)*(焦粉报表!$W$6:$W$67=$B58),焦粉报表!AC$6:AC$67)</f>
        <v>0</v>
      </c>
      <c r="Y58" s="95">
        <f>SUMPRODUCT((焦粉报表!$V$6:$V$67=$A58)*(焦粉报表!$W$6:$W$67=$B58),焦粉报表!AD$6:AD$67)</f>
        <v>0</v>
      </c>
      <c r="Z58" s="95">
        <f>SUMPRODUCT((焦粉报表!$V$6:$V$67=$A58)*(焦粉报表!$W$6:$W$67=$B58),焦粉报表!AE$6:AE$67)</f>
        <v>0</v>
      </c>
      <c r="AA58" s="95">
        <f>SUMPRODUCT((焦粉报表!$V$6:$V$67=$A58)*(焦粉报表!$W$6:$W$67=$B58),焦粉报表!AF$6:AF$67)</f>
        <v>0</v>
      </c>
      <c r="AB58" s="102">
        <f>SUMPRODUCT((焦粉报表!$V$6:$V$67=$A58)*(焦粉报表!$W$6:$W$67=$B58),焦粉报表!AG$6:AG$67)</f>
        <v>0</v>
      </c>
      <c r="AC58" s="95">
        <f>SUMPRODUCT((焦粉报表!$V$6:$V$67=$A58)*(焦粉报表!$W$6:$W$67=$B58),焦粉报表!AH$6:AH$67)</f>
        <v>0</v>
      </c>
      <c r="AD58" s="99">
        <f>SUMPRODUCT((焦粉报表!$V$6:$V$67=$A58)*(焦粉报表!$W$6:$W$67=$B58),焦粉报表!AI$6:AI$67)</f>
        <v>0</v>
      </c>
      <c r="AE58" s="84">
        <f>IF(AD58=0,0,IF(AND(AD58&gt;0,AD58&gt;$AE$1),30,考核汇总!$S$1))</f>
        <v>0</v>
      </c>
      <c r="AF58" s="84">
        <f t="shared" si="2"/>
        <v>0</v>
      </c>
    </row>
    <row r="59" spans="1:32">
      <c r="A59" s="97">
        <f t="shared" si="3"/>
        <v>43362</v>
      </c>
      <c r="B59" s="8" t="s">
        <v>88</v>
      </c>
      <c r="C59" s="8">
        <f t="shared" si="4"/>
        <v>3</v>
      </c>
      <c r="D59" s="8">
        <f>SUMPRODUCT((考核汇总!$A$4:$A$1185=A59)*(考核汇总!$B$4:$B$1185=B59),考核汇总!$C$4:$C$1185)</f>
        <v>3</v>
      </c>
      <c r="E59" s="8" t="str">
        <f t="shared" si="0"/>
        <v>丙</v>
      </c>
      <c r="F59" s="98">
        <f>SUMPRODUCT((焦粉报表!$B$6:$B$67=$A59)*(焦粉报表!$C$6:$C$67=$B59),焦粉报表!E$6:E$67)</f>
        <v>0</v>
      </c>
      <c r="G59" s="8">
        <f>SUMPRODUCT((焦粉报表!$B$6:$B$67=$A59)*(焦粉报表!$C$6:$C$67=$B59),焦粉报表!F$6:F$67)</f>
        <v>0</v>
      </c>
      <c r="H59" s="8">
        <f>SUMPRODUCT((焦粉报表!$B$6:$B$67=$A59)*(焦粉报表!$C$6:$C$67=$B59),焦粉报表!G$6:G$67)</f>
        <v>0</v>
      </c>
      <c r="I59" s="8">
        <f>SUMPRODUCT((焦粉报表!$B$6:$B$67=$A59)*(焦粉报表!$C$6:$C$67=$B59),焦粉报表!H$6:H$67)</f>
        <v>0</v>
      </c>
      <c r="J59" s="8">
        <f>SUMPRODUCT((焦粉报表!$B$6:$B$67=$A59)*(焦粉报表!$C$6:$C$67=$B59),焦粉报表!I$6:I$67)</f>
        <v>0</v>
      </c>
      <c r="K59" s="8">
        <f>SUMPRODUCT((焦粉报表!$B$6:$B$67=$A59)*(焦粉报表!$C$6:$C$67=$B59),焦粉报表!J$6:J$67)</f>
        <v>0</v>
      </c>
      <c r="L59" s="8">
        <f>SUMPRODUCT((焦粉报表!$B$6:$B$67=$A59)*(焦粉报表!$C$6:$C$67=$B59),焦粉报表!K$6:K$67)</f>
        <v>0</v>
      </c>
      <c r="M59" s="8">
        <f>SUMPRODUCT((焦粉报表!$B$6:$B$67=$A59)*(焦粉报表!$C$6:$C$67=$B59),焦粉报表!L$6:L$67)</f>
        <v>0</v>
      </c>
      <c r="N59" s="18">
        <f>SUMPRODUCT((焦粉报表!$B$6:$B$67=$A59)*(焦粉报表!$C$6:$C$67=$B59),焦粉报表!M$6:M$67)</f>
        <v>0</v>
      </c>
      <c r="O59" s="8">
        <f>SUMPRODUCT((焦粉报表!$B$6:$B$67=$A59)*(焦粉报表!$C$6:$C$67=$B59),焦粉报表!N$6:N$67)</f>
        <v>0</v>
      </c>
      <c r="P59" s="99">
        <f>SUMPRODUCT((焦粉报表!$B$6:$B$67=$A59)*(焦粉报表!$C$6:$C$67=$B59),焦粉报表!O$6:O$67)</f>
        <v>0</v>
      </c>
      <c r="Q59" s="84">
        <f>IF(P59=0,0,IF(AND(P59&gt;0,P59&gt;$Q$1),30,考核汇总!$S$1))</f>
        <v>0</v>
      </c>
      <c r="R59" s="84">
        <f t="shared" si="1"/>
        <v>0</v>
      </c>
      <c r="T59" s="98">
        <f>SUMPRODUCT((焦粉报表!$V$6:$V$67=$A59)*(焦粉报表!$W$6:$W$67=$B59),焦粉报表!Y$6:Y$67)</f>
        <v>0</v>
      </c>
      <c r="U59" s="95">
        <f>SUMPRODUCT((焦粉报表!$V$6:$V$67=$A59)*(焦粉报表!$W$6:$W$67=$B59),焦粉报表!Z$6:Z$67)</f>
        <v>0</v>
      </c>
      <c r="V59" s="95">
        <f>SUMPRODUCT((焦粉报表!$V$6:$V$67=$A59)*(焦粉报表!$W$6:$W$67=$B59),焦粉报表!AA$6:AA$67)</f>
        <v>0</v>
      </c>
      <c r="W59" s="95">
        <f>SUMPRODUCT((焦粉报表!$V$6:$V$67=$A59)*(焦粉报表!$W$6:$W$67=$B59),焦粉报表!AB$6:AB$67)</f>
        <v>0</v>
      </c>
      <c r="X59" s="95">
        <f>SUMPRODUCT((焦粉报表!$V$6:$V$67=$A59)*(焦粉报表!$W$6:$W$67=$B59),焦粉报表!AC$6:AC$67)</f>
        <v>0</v>
      </c>
      <c r="Y59" s="95">
        <f>SUMPRODUCT((焦粉报表!$V$6:$V$67=$A59)*(焦粉报表!$W$6:$W$67=$B59),焦粉报表!AD$6:AD$67)</f>
        <v>0</v>
      </c>
      <c r="Z59" s="95">
        <f>SUMPRODUCT((焦粉报表!$V$6:$V$67=$A59)*(焦粉报表!$W$6:$W$67=$B59),焦粉报表!AE$6:AE$67)</f>
        <v>0</v>
      </c>
      <c r="AA59" s="95">
        <f>SUMPRODUCT((焦粉报表!$V$6:$V$67=$A59)*(焦粉报表!$W$6:$W$67=$B59),焦粉报表!AF$6:AF$67)</f>
        <v>0</v>
      </c>
      <c r="AB59" s="102">
        <f>SUMPRODUCT((焦粉报表!$V$6:$V$67=$A59)*(焦粉报表!$W$6:$W$67=$B59),焦粉报表!AG$6:AG$67)</f>
        <v>0</v>
      </c>
      <c r="AC59" s="95">
        <f>SUMPRODUCT((焦粉报表!$V$6:$V$67=$A59)*(焦粉报表!$W$6:$W$67=$B59),焦粉报表!AH$6:AH$67)</f>
        <v>0</v>
      </c>
      <c r="AD59" s="99">
        <f>SUMPRODUCT((焦粉报表!$V$6:$V$67=$A59)*(焦粉报表!$W$6:$W$67=$B59),焦粉报表!AI$6:AI$67)</f>
        <v>0</v>
      </c>
      <c r="AE59" s="84">
        <f>IF(AD59=0,0,IF(AND(AD59&gt;0,AD59&gt;$AE$1),30,考核汇总!$S$1))</f>
        <v>0</v>
      </c>
      <c r="AF59" s="84">
        <f t="shared" si="2"/>
        <v>0</v>
      </c>
    </row>
    <row r="60" spans="1:32">
      <c r="A60" s="97">
        <f t="shared" si="3"/>
        <v>43363</v>
      </c>
      <c r="B60" s="8" t="s">
        <v>86</v>
      </c>
      <c r="C60" s="8">
        <f t="shared" si="4"/>
        <v>1</v>
      </c>
      <c r="D60" s="8">
        <f>SUMPRODUCT((考核汇总!$A$4:$A$1185=A60)*(考核汇总!$B$4:$B$1185=B60),考核汇总!$C$4:$C$1185)</f>
        <v>4</v>
      </c>
      <c r="E60" s="8" t="str">
        <f t="shared" si="0"/>
        <v>丁</v>
      </c>
      <c r="F60" s="98">
        <f>SUMPRODUCT((焦粉报表!$B$6:$B$67=$A60)*(焦粉报表!$C$6:$C$67=$B60),焦粉报表!E$6:E$67)</f>
        <v>0</v>
      </c>
      <c r="G60" s="8">
        <f>SUMPRODUCT((焦粉报表!$B$6:$B$67=$A60)*(焦粉报表!$C$6:$C$67=$B60),焦粉报表!F$6:F$67)</f>
        <v>0</v>
      </c>
      <c r="H60" s="8">
        <f>SUMPRODUCT((焦粉报表!$B$6:$B$67=$A60)*(焦粉报表!$C$6:$C$67=$B60),焦粉报表!G$6:G$67)</f>
        <v>0</v>
      </c>
      <c r="I60" s="8">
        <f>SUMPRODUCT((焦粉报表!$B$6:$B$67=$A60)*(焦粉报表!$C$6:$C$67=$B60),焦粉报表!H$6:H$67)</f>
        <v>0</v>
      </c>
      <c r="J60" s="8">
        <f>SUMPRODUCT((焦粉报表!$B$6:$B$67=$A60)*(焦粉报表!$C$6:$C$67=$B60),焦粉报表!I$6:I$67)</f>
        <v>0</v>
      </c>
      <c r="K60" s="8">
        <f>SUMPRODUCT((焦粉报表!$B$6:$B$67=$A60)*(焦粉报表!$C$6:$C$67=$B60),焦粉报表!J$6:J$67)</f>
        <v>0</v>
      </c>
      <c r="L60" s="8">
        <f>SUMPRODUCT((焦粉报表!$B$6:$B$67=$A60)*(焦粉报表!$C$6:$C$67=$B60),焦粉报表!K$6:K$67)</f>
        <v>0</v>
      </c>
      <c r="M60" s="8">
        <f>SUMPRODUCT((焦粉报表!$B$6:$B$67=$A60)*(焦粉报表!$C$6:$C$67=$B60),焦粉报表!L$6:L$67)</f>
        <v>0</v>
      </c>
      <c r="N60" s="18">
        <f>SUMPRODUCT((焦粉报表!$B$6:$B$67=$A60)*(焦粉报表!$C$6:$C$67=$B60),焦粉报表!M$6:M$67)</f>
        <v>0</v>
      </c>
      <c r="O60" s="8">
        <f>SUMPRODUCT((焦粉报表!$B$6:$B$67=$A60)*(焦粉报表!$C$6:$C$67=$B60),焦粉报表!N$6:N$67)</f>
        <v>0</v>
      </c>
      <c r="P60" s="99">
        <f>SUMPRODUCT((焦粉报表!$B$6:$B$67=$A60)*(焦粉报表!$C$6:$C$67=$B60),焦粉报表!O$6:O$67)</f>
        <v>0</v>
      </c>
      <c r="Q60" s="84">
        <f>IF(P60=0,0,IF(AND(P60&gt;0,P60&gt;$Q$1),30,考核汇总!$S$1))</f>
        <v>0</v>
      </c>
      <c r="R60" s="84">
        <f t="shared" si="1"/>
        <v>0</v>
      </c>
      <c r="T60" s="98">
        <f>SUMPRODUCT((焦粉报表!$V$6:$V$67=$A60)*(焦粉报表!$W$6:$W$67=$B60),焦粉报表!Y$6:Y$67)</f>
        <v>0</v>
      </c>
      <c r="U60" s="95">
        <f>SUMPRODUCT((焦粉报表!$V$6:$V$67=$A60)*(焦粉报表!$W$6:$W$67=$B60),焦粉报表!Z$6:Z$67)</f>
        <v>0</v>
      </c>
      <c r="V60" s="95">
        <f>SUMPRODUCT((焦粉报表!$V$6:$V$67=$A60)*(焦粉报表!$W$6:$W$67=$B60),焦粉报表!AA$6:AA$67)</f>
        <v>0</v>
      </c>
      <c r="W60" s="95">
        <f>SUMPRODUCT((焦粉报表!$V$6:$V$67=$A60)*(焦粉报表!$W$6:$W$67=$B60),焦粉报表!AB$6:AB$67)</f>
        <v>0</v>
      </c>
      <c r="X60" s="95">
        <f>SUMPRODUCT((焦粉报表!$V$6:$V$67=$A60)*(焦粉报表!$W$6:$W$67=$B60),焦粉报表!AC$6:AC$67)</f>
        <v>0</v>
      </c>
      <c r="Y60" s="95">
        <f>SUMPRODUCT((焦粉报表!$V$6:$V$67=$A60)*(焦粉报表!$W$6:$W$67=$B60),焦粉报表!AD$6:AD$67)</f>
        <v>0</v>
      </c>
      <c r="Z60" s="95">
        <f>SUMPRODUCT((焦粉报表!$V$6:$V$67=$A60)*(焦粉报表!$W$6:$W$67=$B60),焦粉报表!AE$6:AE$67)</f>
        <v>0</v>
      </c>
      <c r="AA60" s="95">
        <f>SUMPRODUCT((焦粉报表!$V$6:$V$67=$A60)*(焦粉报表!$W$6:$W$67=$B60),焦粉报表!AF$6:AF$67)</f>
        <v>0</v>
      </c>
      <c r="AB60" s="102">
        <f>SUMPRODUCT((焦粉报表!$V$6:$V$67=$A60)*(焦粉报表!$W$6:$W$67=$B60),焦粉报表!AG$6:AG$67)</f>
        <v>0</v>
      </c>
      <c r="AC60" s="95">
        <f>SUMPRODUCT((焦粉报表!$V$6:$V$67=$A60)*(焦粉报表!$W$6:$W$67=$B60),焦粉报表!AH$6:AH$67)</f>
        <v>0</v>
      </c>
      <c r="AD60" s="99">
        <f>SUMPRODUCT((焦粉报表!$V$6:$V$67=$A60)*(焦粉报表!$W$6:$W$67=$B60),焦粉报表!AI$6:AI$67)</f>
        <v>0</v>
      </c>
      <c r="AE60" s="84">
        <f>IF(AD60=0,0,IF(AND(AD60&gt;0,AD60&gt;$AE$1),30,考核汇总!$S$1))</f>
        <v>0</v>
      </c>
      <c r="AF60" s="84">
        <f t="shared" si="2"/>
        <v>0</v>
      </c>
    </row>
    <row r="61" spans="1:32">
      <c r="A61" s="97">
        <f t="shared" si="3"/>
        <v>43363</v>
      </c>
      <c r="B61" s="8" t="s">
        <v>87</v>
      </c>
      <c r="C61" s="8">
        <f t="shared" si="4"/>
        <v>2</v>
      </c>
      <c r="D61" s="8">
        <f>SUMPRODUCT((考核汇总!$A$4:$A$1185=A61)*(考核汇总!$B$4:$B$1185=B61),考核汇总!$C$4:$C$1185)</f>
        <v>1</v>
      </c>
      <c r="E61" s="8" t="str">
        <f t="shared" si="0"/>
        <v>甲</v>
      </c>
      <c r="F61" s="98">
        <f>SUMPRODUCT((焦粉报表!$B$6:$B$67=$A61)*(焦粉报表!$C$6:$C$67=$B61),焦粉报表!E$6:E$67)</f>
        <v>0</v>
      </c>
      <c r="G61" s="8">
        <f>SUMPRODUCT((焦粉报表!$B$6:$B$67=$A61)*(焦粉报表!$C$6:$C$67=$B61),焦粉报表!F$6:F$67)</f>
        <v>0</v>
      </c>
      <c r="H61" s="8">
        <f>SUMPRODUCT((焦粉报表!$B$6:$B$67=$A61)*(焦粉报表!$C$6:$C$67=$B61),焦粉报表!G$6:G$67)</f>
        <v>0</v>
      </c>
      <c r="I61" s="8">
        <f>SUMPRODUCT((焦粉报表!$B$6:$B$67=$A61)*(焦粉报表!$C$6:$C$67=$B61),焦粉报表!H$6:H$67)</f>
        <v>0</v>
      </c>
      <c r="J61" s="8">
        <f>SUMPRODUCT((焦粉报表!$B$6:$B$67=$A61)*(焦粉报表!$C$6:$C$67=$B61),焦粉报表!I$6:I$67)</f>
        <v>0</v>
      </c>
      <c r="K61" s="8">
        <f>SUMPRODUCT((焦粉报表!$B$6:$B$67=$A61)*(焦粉报表!$C$6:$C$67=$B61),焦粉报表!J$6:J$67)</f>
        <v>0</v>
      </c>
      <c r="L61" s="8">
        <f>SUMPRODUCT((焦粉报表!$B$6:$B$67=$A61)*(焦粉报表!$C$6:$C$67=$B61),焦粉报表!K$6:K$67)</f>
        <v>0</v>
      </c>
      <c r="M61" s="8">
        <f>SUMPRODUCT((焦粉报表!$B$6:$B$67=$A61)*(焦粉报表!$C$6:$C$67=$B61),焦粉报表!L$6:L$67)</f>
        <v>0</v>
      </c>
      <c r="N61" s="18">
        <f>SUMPRODUCT((焦粉报表!$B$6:$B$67=$A61)*(焦粉报表!$C$6:$C$67=$B61),焦粉报表!M$6:M$67)</f>
        <v>0</v>
      </c>
      <c r="O61" s="8">
        <f>SUMPRODUCT((焦粉报表!$B$6:$B$67=$A61)*(焦粉报表!$C$6:$C$67=$B61),焦粉报表!N$6:N$67)</f>
        <v>0</v>
      </c>
      <c r="P61" s="99">
        <f>SUMPRODUCT((焦粉报表!$B$6:$B$67=$A61)*(焦粉报表!$C$6:$C$67=$B61),焦粉报表!O$6:O$67)</f>
        <v>0</v>
      </c>
      <c r="Q61" s="84">
        <f>IF(P61=0,0,IF(AND(P61&gt;0,P61&gt;$Q$1),30,考核汇总!$S$1))</f>
        <v>0</v>
      </c>
      <c r="R61" s="84">
        <f t="shared" si="1"/>
        <v>0</v>
      </c>
      <c r="T61" s="98">
        <f>SUMPRODUCT((焦粉报表!$V$6:$V$67=$A61)*(焦粉报表!$W$6:$W$67=$B61),焦粉报表!Y$6:Y$67)</f>
        <v>0</v>
      </c>
      <c r="U61" s="95">
        <f>SUMPRODUCT((焦粉报表!$V$6:$V$67=$A61)*(焦粉报表!$W$6:$W$67=$B61),焦粉报表!Z$6:Z$67)</f>
        <v>0</v>
      </c>
      <c r="V61" s="95">
        <f>SUMPRODUCT((焦粉报表!$V$6:$V$67=$A61)*(焦粉报表!$W$6:$W$67=$B61),焦粉报表!AA$6:AA$67)</f>
        <v>0</v>
      </c>
      <c r="W61" s="95">
        <f>SUMPRODUCT((焦粉报表!$V$6:$V$67=$A61)*(焦粉报表!$W$6:$W$67=$B61),焦粉报表!AB$6:AB$67)</f>
        <v>0</v>
      </c>
      <c r="X61" s="95">
        <f>SUMPRODUCT((焦粉报表!$V$6:$V$67=$A61)*(焦粉报表!$W$6:$W$67=$B61),焦粉报表!AC$6:AC$67)</f>
        <v>0</v>
      </c>
      <c r="Y61" s="95">
        <f>SUMPRODUCT((焦粉报表!$V$6:$V$67=$A61)*(焦粉报表!$W$6:$W$67=$B61),焦粉报表!AD$6:AD$67)</f>
        <v>0</v>
      </c>
      <c r="Z61" s="95">
        <f>SUMPRODUCT((焦粉报表!$V$6:$V$67=$A61)*(焦粉报表!$W$6:$W$67=$B61),焦粉报表!AE$6:AE$67)</f>
        <v>0</v>
      </c>
      <c r="AA61" s="95">
        <f>SUMPRODUCT((焦粉报表!$V$6:$V$67=$A61)*(焦粉报表!$W$6:$W$67=$B61),焦粉报表!AF$6:AF$67)</f>
        <v>0</v>
      </c>
      <c r="AB61" s="102">
        <f>SUMPRODUCT((焦粉报表!$V$6:$V$67=$A61)*(焦粉报表!$W$6:$W$67=$B61),焦粉报表!AG$6:AG$67)</f>
        <v>0</v>
      </c>
      <c r="AC61" s="95">
        <f>SUMPRODUCT((焦粉报表!$V$6:$V$67=$A61)*(焦粉报表!$W$6:$W$67=$B61),焦粉报表!AH$6:AH$67)</f>
        <v>0</v>
      </c>
      <c r="AD61" s="99">
        <f>SUMPRODUCT((焦粉报表!$V$6:$V$67=$A61)*(焦粉报表!$W$6:$W$67=$B61),焦粉报表!AI$6:AI$67)</f>
        <v>0</v>
      </c>
      <c r="AE61" s="84">
        <f>IF(AD61=0,0,IF(AND(AD61&gt;0,AD61&gt;$AE$1),30,考核汇总!$S$1))</f>
        <v>0</v>
      </c>
      <c r="AF61" s="84">
        <f t="shared" si="2"/>
        <v>0</v>
      </c>
    </row>
    <row r="62" spans="1:32">
      <c r="A62" s="97">
        <f t="shared" si="3"/>
        <v>43363</v>
      </c>
      <c r="B62" s="8" t="s">
        <v>88</v>
      </c>
      <c r="C62" s="8">
        <f t="shared" si="4"/>
        <v>3</v>
      </c>
      <c r="D62" s="8">
        <f>SUMPRODUCT((考核汇总!$A$4:$A$1185=A62)*(考核汇总!$B$4:$B$1185=B62),考核汇总!$C$4:$C$1185)</f>
        <v>2</v>
      </c>
      <c r="E62" s="8" t="str">
        <f t="shared" si="0"/>
        <v>乙</v>
      </c>
      <c r="F62" s="98">
        <f>SUMPRODUCT((焦粉报表!$B$6:$B$67=$A62)*(焦粉报表!$C$6:$C$67=$B62),焦粉报表!E$6:E$67)</f>
        <v>0</v>
      </c>
      <c r="G62" s="8">
        <f>SUMPRODUCT((焦粉报表!$B$6:$B$67=$A62)*(焦粉报表!$C$6:$C$67=$B62),焦粉报表!F$6:F$67)</f>
        <v>0</v>
      </c>
      <c r="H62" s="8">
        <f>SUMPRODUCT((焦粉报表!$B$6:$B$67=$A62)*(焦粉报表!$C$6:$C$67=$B62),焦粉报表!G$6:G$67)</f>
        <v>0</v>
      </c>
      <c r="I62" s="8">
        <f>SUMPRODUCT((焦粉报表!$B$6:$B$67=$A62)*(焦粉报表!$C$6:$C$67=$B62),焦粉报表!H$6:H$67)</f>
        <v>0</v>
      </c>
      <c r="J62" s="8">
        <f>SUMPRODUCT((焦粉报表!$B$6:$B$67=$A62)*(焦粉报表!$C$6:$C$67=$B62),焦粉报表!I$6:I$67)</f>
        <v>0</v>
      </c>
      <c r="K62" s="8">
        <f>SUMPRODUCT((焦粉报表!$B$6:$B$67=$A62)*(焦粉报表!$C$6:$C$67=$B62),焦粉报表!J$6:J$67)</f>
        <v>0</v>
      </c>
      <c r="L62" s="8">
        <f>SUMPRODUCT((焦粉报表!$B$6:$B$67=$A62)*(焦粉报表!$C$6:$C$67=$B62),焦粉报表!K$6:K$67)</f>
        <v>0</v>
      </c>
      <c r="M62" s="8">
        <f>SUMPRODUCT((焦粉报表!$B$6:$B$67=$A62)*(焦粉报表!$C$6:$C$67=$B62),焦粉报表!L$6:L$67)</f>
        <v>0</v>
      </c>
      <c r="N62" s="18">
        <f>SUMPRODUCT((焦粉报表!$B$6:$B$67=$A62)*(焦粉报表!$C$6:$C$67=$B62),焦粉报表!M$6:M$67)</f>
        <v>0</v>
      </c>
      <c r="O62" s="8">
        <f>SUMPRODUCT((焦粉报表!$B$6:$B$67=$A62)*(焦粉报表!$C$6:$C$67=$B62),焦粉报表!N$6:N$67)</f>
        <v>0</v>
      </c>
      <c r="P62" s="99">
        <f>SUMPRODUCT((焦粉报表!$B$6:$B$67=$A62)*(焦粉报表!$C$6:$C$67=$B62),焦粉报表!O$6:O$67)</f>
        <v>0</v>
      </c>
      <c r="Q62" s="84">
        <f>IF(P62=0,0,IF(AND(P62&gt;0,P62&gt;$Q$1),30,考核汇总!$S$1))</f>
        <v>0</v>
      </c>
      <c r="R62" s="84">
        <f t="shared" si="1"/>
        <v>0</v>
      </c>
      <c r="T62" s="98">
        <f>SUMPRODUCT((焦粉报表!$V$6:$V$67=$A62)*(焦粉报表!$W$6:$W$67=$B62),焦粉报表!Y$6:Y$67)</f>
        <v>0</v>
      </c>
      <c r="U62" s="95">
        <f>SUMPRODUCT((焦粉报表!$V$6:$V$67=$A62)*(焦粉报表!$W$6:$W$67=$B62),焦粉报表!Z$6:Z$67)</f>
        <v>0</v>
      </c>
      <c r="V62" s="95">
        <f>SUMPRODUCT((焦粉报表!$V$6:$V$67=$A62)*(焦粉报表!$W$6:$W$67=$B62),焦粉报表!AA$6:AA$67)</f>
        <v>0</v>
      </c>
      <c r="W62" s="95">
        <f>SUMPRODUCT((焦粉报表!$V$6:$V$67=$A62)*(焦粉报表!$W$6:$W$67=$B62),焦粉报表!AB$6:AB$67)</f>
        <v>0</v>
      </c>
      <c r="X62" s="95">
        <f>SUMPRODUCT((焦粉报表!$V$6:$V$67=$A62)*(焦粉报表!$W$6:$W$67=$B62),焦粉报表!AC$6:AC$67)</f>
        <v>0</v>
      </c>
      <c r="Y62" s="95">
        <f>SUMPRODUCT((焦粉报表!$V$6:$V$67=$A62)*(焦粉报表!$W$6:$W$67=$B62),焦粉报表!AD$6:AD$67)</f>
        <v>0</v>
      </c>
      <c r="Z62" s="95">
        <f>SUMPRODUCT((焦粉报表!$V$6:$V$67=$A62)*(焦粉报表!$W$6:$W$67=$B62),焦粉报表!AE$6:AE$67)</f>
        <v>0</v>
      </c>
      <c r="AA62" s="95">
        <f>SUMPRODUCT((焦粉报表!$V$6:$V$67=$A62)*(焦粉报表!$W$6:$W$67=$B62),焦粉报表!AF$6:AF$67)</f>
        <v>0</v>
      </c>
      <c r="AB62" s="102">
        <f>SUMPRODUCT((焦粉报表!$V$6:$V$67=$A62)*(焦粉报表!$W$6:$W$67=$B62),焦粉报表!AG$6:AG$67)</f>
        <v>0</v>
      </c>
      <c r="AC62" s="95">
        <f>SUMPRODUCT((焦粉报表!$V$6:$V$67=$A62)*(焦粉报表!$W$6:$W$67=$B62),焦粉报表!AH$6:AH$67)</f>
        <v>0</v>
      </c>
      <c r="AD62" s="99">
        <f>SUMPRODUCT((焦粉报表!$V$6:$V$67=$A62)*(焦粉报表!$W$6:$W$67=$B62),焦粉报表!AI$6:AI$67)</f>
        <v>0</v>
      </c>
      <c r="AE62" s="84">
        <f>IF(AD62=0,0,IF(AND(AD62&gt;0,AD62&gt;$AE$1),30,考核汇总!$S$1))</f>
        <v>0</v>
      </c>
      <c r="AF62" s="84">
        <f t="shared" si="2"/>
        <v>0</v>
      </c>
    </row>
    <row r="63" spans="1:32">
      <c r="A63" s="97">
        <f t="shared" si="3"/>
        <v>43364</v>
      </c>
      <c r="B63" s="8" t="s">
        <v>86</v>
      </c>
      <c r="C63" s="8">
        <f t="shared" si="4"/>
        <v>1</v>
      </c>
      <c r="D63" s="8">
        <f>SUMPRODUCT((考核汇总!$A$4:$A$1185=A63)*(考核汇总!$B$4:$B$1185=B63),考核汇总!$C$4:$C$1185)</f>
        <v>4</v>
      </c>
      <c r="E63" s="8" t="str">
        <f t="shared" si="0"/>
        <v>丁</v>
      </c>
      <c r="F63" s="98">
        <f>SUMPRODUCT((焦粉报表!$B$6:$B$67=$A63)*(焦粉报表!$C$6:$C$67=$B63),焦粉报表!E$6:E$67)</f>
        <v>0</v>
      </c>
      <c r="G63" s="8">
        <f>SUMPRODUCT((焦粉报表!$B$6:$B$67=$A63)*(焦粉报表!$C$6:$C$67=$B63),焦粉报表!F$6:F$67)</f>
        <v>0</v>
      </c>
      <c r="H63" s="8">
        <f>SUMPRODUCT((焦粉报表!$B$6:$B$67=$A63)*(焦粉报表!$C$6:$C$67=$B63),焦粉报表!G$6:G$67)</f>
        <v>0</v>
      </c>
      <c r="I63" s="8">
        <f>SUMPRODUCT((焦粉报表!$B$6:$B$67=$A63)*(焦粉报表!$C$6:$C$67=$B63),焦粉报表!H$6:H$67)</f>
        <v>0</v>
      </c>
      <c r="J63" s="8">
        <f>SUMPRODUCT((焦粉报表!$B$6:$B$67=$A63)*(焦粉报表!$C$6:$C$67=$B63),焦粉报表!I$6:I$67)</f>
        <v>0</v>
      </c>
      <c r="K63" s="8">
        <f>SUMPRODUCT((焦粉报表!$B$6:$B$67=$A63)*(焦粉报表!$C$6:$C$67=$B63),焦粉报表!J$6:J$67)</f>
        <v>0</v>
      </c>
      <c r="L63" s="8">
        <f>SUMPRODUCT((焦粉报表!$B$6:$B$67=$A63)*(焦粉报表!$C$6:$C$67=$B63),焦粉报表!K$6:K$67)</f>
        <v>0</v>
      </c>
      <c r="M63" s="8">
        <f>SUMPRODUCT((焦粉报表!$B$6:$B$67=$A63)*(焦粉报表!$C$6:$C$67=$B63),焦粉报表!L$6:L$67)</f>
        <v>0</v>
      </c>
      <c r="N63" s="18">
        <f>SUMPRODUCT((焦粉报表!$B$6:$B$67=$A63)*(焦粉报表!$C$6:$C$67=$B63),焦粉报表!M$6:M$67)</f>
        <v>0</v>
      </c>
      <c r="O63" s="8">
        <f>SUMPRODUCT((焦粉报表!$B$6:$B$67=$A63)*(焦粉报表!$C$6:$C$67=$B63),焦粉报表!N$6:N$67)</f>
        <v>0</v>
      </c>
      <c r="P63" s="99">
        <f>SUMPRODUCT((焦粉报表!$B$6:$B$67=$A63)*(焦粉报表!$C$6:$C$67=$B63),焦粉报表!O$6:O$67)</f>
        <v>0</v>
      </c>
      <c r="Q63" s="84">
        <f>IF(P63=0,0,IF(AND(P63&gt;0,P63&gt;$Q$1),30,考核汇总!$S$1))</f>
        <v>0</v>
      </c>
      <c r="R63" s="84">
        <f t="shared" si="1"/>
        <v>0</v>
      </c>
      <c r="T63" s="98">
        <f>SUMPRODUCT((焦粉报表!$V$6:$V$67=$A63)*(焦粉报表!$W$6:$W$67=$B63),焦粉报表!Y$6:Y$67)</f>
        <v>0</v>
      </c>
      <c r="U63" s="95">
        <f>SUMPRODUCT((焦粉报表!$V$6:$V$67=$A63)*(焦粉报表!$W$6:$W$67=$B63),焦粉报表!Z$6:Z$67)</f>
        <v>0</v>
      </c>
      <c r="V63" s="95">
        <f>SUMPRODUCT((焦粉报表!$V$6:$V$67=$A63)*(焦粉报表!$W$6:$W$67=$B63),焦粉报表!AA$6:AA$67)</f>
        <v>0</v>
      </c>
      <c r="W63" s="95">
        <f>SUMPRODUCT((焦粉报表!$V$6:$V$67=$A63)*(焦粉报表!$W$6:$W$67=$B63),焦粉报表!AB$6:AB$67)</f>
        <v>0</v>
      </c>
      <c r="X63" s="95">
        <f>SUMPRODUCT((焦粉报表!$V$6:$V$67=$A63)*(焦粉报表!$W$6:$W$67=$B63),焦粉报表!AC$6:AC$67)</f>
        <v>0</v>
      </c>
      <c r="Y63" s="95">
        <f>SUMPRODUCT((焦粉报表!$V$6:$V$67=$A63)*(焦粉报表!$W$6:$W$67=$B63),焦粉报表!AD$6:AD$67)</f>
        <v>0</v>
      </c>
      <c r="Z63" s="95">
        <f>SUMPRODUCT((焦粉报表!$V$6:$V$67=$A63)*(焦粉报表!$W$6:$W$67=$B63),焦粉报表!AE$6:AE$67)</f>
        <v>0</v>
      </c>
      <c r="AA63" s="95">
        <f>SUMPRODUCT((焦粉报表!$V$6:$V$67=$A63)*(焦粉报表!$W$6:$W$67=$B63),焦粉报表!AF$6:AF$67)</f>
        <v>0</v>
      </c>
      <c r="AB63" s="102">
        <f>SUMPRODUCT((焦粉报表!$V$6:$V$67=$A63)*(焦粉报表!$W$6:$W$67=$B63),焦粉报表!AG$6:AG$67)</f>
        <v>0</v>
      </c>
      <c r="AC63" s="95">
        <f>SUMPRODUCT((焦粉报表!$V$6:$V$67=$A63)*(焦粉报表!$W$6:$W$67=$B63),焦粉报表!AH$6:AH$67)</f>
        <v>0</v>
      </c>
      <c r="AD63" s="99">
        <f>SUMPRODUCT((焦粉报表!$V$6:$V$67=$A63)*(焦粉报表!$W$6:$W$67=$B63),焦粉报表!AI$6:AI$67)</f>
        <v>0</v>
      </c>
      <c r="AE63" s="84">
        <f>IF(AD63=0,0,IF(AND(AD63&gt;0,AD63&gt;$AE$1),30,考核汇总!$S$1))</f>
        <v>0</v>
      </c>
      <c r="AF63" s="84">
        <f t="shared" si="2"/>
        <v>0</v>
      </c>
    </row>
    <row r="64" spans="1:32">
      <c r="A64" s="97">
        <f t="shared" si="3"/>
        <v>43364</v>
      </c>
      <c r="B64" s="8" t="s">
        <v>87</v>
      </c>
      <c r="C64" s="8">
        <f t="shared" si="4"/>
        <v>2</v>
      </c>
      <c r="D64" s="8">
        <f>SUMPRODUCT((考核汇总!$A$4:$A$1185=A64)*(考核汇总!$B$4:$B$1185=B64),考核汇总!$C$4:$C$1185)</f>
        <v>1</v>
      </c>
      <c r="E64" s="8" t="str">
        <f t="shared" si="0"/>
        <v>甲</v>
      </c>
      <c r="F64" s="98">
        <f>SUMPRODUCT((焦粉报表!$B$6:$B$67=$A64)*(焦粉报表!$C$6:$C$67=$B64),焦粉报表!E$6:E$67)</f>
        <v>0</v>
      </c>
      <c r="G64" s="8">
        <f>SUMPRODUCT((焦粉报表!$B$6:$B$67=$A64)*(焦粉报表!$C$6:$C$67=$B64),焦粉报表!F$6:F$67)</f>
        <v>0</v>
      </c>
      <c r="H64" s="8">
        <f>SUMPRODUCT((焦粉报表!$B$6:$B$67=$A64)*(焦粉报表!$C$6:$C$67=$B64),焦粉报表!G$6:G$67)</f>
        <v>0</v>
      </c>
      <c r="I64" s="8">
        <f>SUMPRODUCT((焦粉报表!$B$6:$B$67=$A64)*(焦粉报表!$C$6:$C$67=$B64),焦粉报表!H$6:H$67)</f>
        <v>0</v>
      </c>
      <c r="J64" s="8">
        <f>SUMPRODUCT((焦粉报表!$B$6:$B$67=$A64)*(焦粉报表!$C$6:$C$67=$B64),焦粉报表!I$6:I$67)</f>
        <v>0</v>
      </c>
      <c r="K64" s="8">
        <f>SUMPRODUCT((焦粉报表!$B$6:$B$67=$A64)*(焦粉报表!$C$6:$C$67=$B64),焦粉报表!J$6:J$67)</f>
        <v>0</v>
      </c>
      <c r="L64" s="8">
        <f>SUMPRODUCT((焦粉报表!$B$6:$B$67=$A64)*(焦粉报表!$C$6:$C$67=$B64),焦粉报表!K$6:K$67)</f>
        <v>0</v>
      </c>
      <c r="M64" s="8">
        <f>SUMPRODUCT((焦粉报表!$B$6:$B$67=$A64)*(焦粉报表!$C$6:$C$67=$B64),焦粉报表!L$6:L$67)</f>
        <v>0</v>
      </c>
      <c r="N64" s="18">
        <f>SUMPRODUCT((焦粉报表!$B$6:$B$67=$A64)*(焦粉报表!$C$6:$C$67=$B64),焦粉报表!M$6:M$67)</f>
        <v>0</v>
      </c>
      <c r="O64" s="8">
        <f>SUMPRODUCT((焦粉报表!$B$6:$B$67=$A64)*(焦粉报表!$C$6:$C$67=$B64),焦粉报表!N$6:N$67)</f>
        <v>0</v>
      </c>
      <c r="P64" s="99">
        <f>SUMPRODUCT((焦粉报表!$B$6:$B$67=$A64)*(焦粉报表!$C$6:$C$67=$B64),焦粉报表!O$6:O$67)</f>
        <v>0</v>
      </c>
      <c r="Q64" s="84">
        <f>IF(P64=0,0,IF(AND(P64&gt;0,P64&gt;$Q$1),30,考核汇总!$S$1))</f>
        <v>0</v>
      </c>
      <c r="R64" s="84">
        <f t="shared" si="1"/>
        <v>0</v>
      </c>
      <c r="T64" s="98">
        <f>SUMPRODUCT((焦粉报表!$V$6:$V$67=$A64)*(焦粉报表!$W$6:$W$67=$B64),焦粉报表!Y$6:Y$67)</f>
        <v>0</v>
      </c>
      <c r="U64" s="95">
        <f>SUMPRODUCT((焦粉报表!$V$6:$V$67=$A64)*(焦粉报表!$W$6:$W$67=$B64),焦粉报表!Z$6:Z$67)</f>
        <v>0</v>
      </c>
      <c r="V64" s="95">
        <f>SUMPRODUCT((焦粉报表!$V$6:$V$67=$A64)*(焦粉报表!$W$6:$W$67=$B64),焦粉报表!AA$6:AA$67)</f>
        <v>0</v>
      </c>
      <c r="W64" s="95">
        <f>SUMPRODUCT((焦粉报表!$V$6:$V$67=$A64)*(焦粉报表!$W$6:$W$67=$B64),焦粉报表!AB$6:AB$67)</f>
        <v>0</v>
      </c>
      <c r="X64" s="95">
        <f>SUMPRODUCT((焦粉报表!$V$6:$V$67=$A64)*(焦粉报表!$W$6:$W$67=$B64),焦粉报表!AC$6:AC$67)</f>
        <v>0</v>
      </c>
      <c r="Y64" s="95">
        <f>SUMPRODUCT((焦粉报表!$V$6:$V$67=$A64)*(焦粉报表!$W$6:$W$67=$B64),焦粉报表!AD$6:AD$67)</f>
        <v>0</v>
      </c>
      <c r="Z64" s="95">
        <f>SUMPRODUCT((焦粉报表!$V$6:$V$67=$A64)*(焦粉报表!$W$6:$W$67=$B64),焦粉报表!AE$6:AE$67)</f>
        <v>0</v>
      </c>
      <c r="AA64" s="95">
        <f>SUMPRODUCT((焦粉报表!$V$6:$V$67=$A64)*(焦粉报表!$W$6:$W$67=$B64),焦粉报表!AF$6:AF$67)</f>
        <v>0</v>
      </c>
      <c r="AB64" s="102">
        <f>SUMPRODUCT((焦粉报表!$V$6:$V$67=$A64)*(焦粉报表!$W$6:$W$67=$B64),焦粉报表!AG$6:AG$67)</f>
        <v>0</v>
      </c>
      <c r="AC64" s="95">
        <f>SUMPRODUCT((焦粉报表!$V$6:$V$67=$A64)*(焦粉报表!$W$6:$W$67=$B64),焦粉报表!AH$6:AH$67)</f>
        <v>0</v>
      </c>
      <c r="AD64" s="99">
        <f>SUMPRODUCT((焦粉报表!$V$6:$V$67=$A64)*(焦粉报表!$W$6:$W$67=$B64),焦粉报表!AI$6:AI$67)</f>
        <v>0</v>
      </c>
      <c r="AE64" s="84">
        <f>IF(AD64=0,0,IF(AND(AD64&gt;0,AD64&gt;$AE$1),30,考核汇总!$S$1))</f>
        <v>0</v>
      </c>
      <c r="AF64" s="84">
        <f t="shared" si="2"/>
        <v>0</v>
      </c>
    </row>
    <row r="65" spans="1:32">
      <c r="A65" s="97">
        <f t="shared" si="3"/>
        <v>43364</v>
      </c>
      <c r="B65" s="8" t="s">
        <v>88</v>
      </c>
      <c r="C65" s="8">
        <f t="shared" si="4"/>
        <v>3</v>
      </c>
      <c r="D65" s="8">
        <f>SUMPRODUCT((考核汇总!$A$4:$A$1185=A65)*(考核汇总!$B$4:$B$1185=B65),考核汇总!$C$4:$C$1185)</f>
        <v>2</v>
      </c>
      <c r="E65" s="8" t="str">
        <f t="shared" si="0"/>
        <v>乙</v>
      </c>
      <c r="F65" s="98">
        <f>SUMPRODUCT((焦粉报表!$B$6:$B$67=$A65)*(焦粉报表!$C$6:$C$67=$B65),焦粉报表!E$6:E$67)</f>
        <v>0</v>
      </c>
      <c r="G65" s="8">
        <f>SUMPRODUCT((焦粉报表!$B$6:$B$67=$A65)*(焦粉报表!$C$6:$C$67=$B65),焦粉报表!F$6:F$67)</f>
        <v>0</v>
      </c>
      <c r="H65" s="8">
        <f>SUMPRODUCT((焦粉报表!$B$6:$B$67=$A65)*(焦粉报表!$C$6:$C$67=$B65),焦粉报表!G$6:G$67)</f>
        <v>0</v>
      </c>
      <c r="I65" s="8">
        <f>SUMPRODUCT((焦粉报表!$B$6:$B$67=$A65)*(焦粉报表!$C$6:$C$67=$B65),焦粉报表!H$6:H$67)</f>
        <v>0</v>
      </c>
      <c r="J65" s="8">
        <f>SUMPRODUCT((焦粉报表!$B$6:$B$67=$A65)*(焦粉报表!$C$6:$C$67=$B65),焦粉报表!I$6:I$67)</f>
        <v>0</v>
      </c>
      <c r="K65" s="8">
        <f>SUMPRODUCT((焦粉报表!$B$6:$B$67=$A65)*(焦粉报表!$C$6:$C$67=$B65),焦粉报表!J$6:J$67)</f>
        <v>0</v>
      </c>
      <c r="L65" s="8">
        <f>SUMPRODUCT((焦粉报表!$B$6:$B$67=$A65)*(焦粉报表!$C$6:$C$67=$B65),焦粉报表!K$6:K$67)</f>
        <v>0</v>
      </c>
      <c r="M65" s="8">
        <f>SUMPRODUCT((焦粉报表!$B$6:$B$67=$A65)*(焦粉报表!$C$6:$C$67=$B65),焦粉报表!L$6:L$67)</f>
        <v>0</v>
      </c>
      <c r="N65" s="18">
        <f>SUMPRODUCT((焦粉报表!$B$6:$B$67=$A65)*(焦粉报表!$C$6:$C$67=$B65),焦粉报表!M$6:M$67)</f>
        <v>0</v>
      </c>
      <c r="O65" s="8">
        <f>SUMPRODUCT((焦粉报表!$B$6:$B$67=$A65)*(焦粉报表!$C$6:$C$67=$B65),焦粉报表!N$6:N$67)</f>
        <v>0</v>
      </c>
      <c r="P65" s="99">
        <f>SUMPRODUCT((焦粉报表!$B$6:$B$67=$A65)*(焦粉报表!$C$6:$C$67=$B65),焦粉报表!O$6:O$67)</f>
        <v>0</v>
      </c>
      <c r="Q65" s="84">
        <f>IF(P65=0,0,IF(AND(P65&gt;0,P65&gt;$Q$1),30,考核汇总!$S$1))</f>
        <v>0</v>
      </c>
      <c r="R65" s="84">
        <f t="shared" si="1"/>
        <v>0</v>
      </c>
      <c r="T65" s="98">
        <f>SUMPRODUCT((焦粉报表!$V$6:$V$67=$A65)*(焦粉报表!$W$6:$W$67=$B65),焦粉报表!Y$6:Y$67)</f>
        <v>0</v>
      </c>
      <c r="U65" s="95">
        <f>SUMPRODUCT((焦粉报表!$V$6:$V$67=$A65)*(焦粉报表!$W$6:$W$67=$B65),焦粉报表!Z$6:Z$67)</f>
        <v>0</v>
      </c>
      <c r="V65" s="95">
        <f>SUMPRODUCT((焦粉报表!$V$6:$V$67=$A65)*(焦粉报表!$W$6:$W$67=$B65),焦粉报表!AA$6:AA$67)</f>
        <v>0</v>
      </c>
      <c r="W65" s="95">
        <f>SUMPRODUCT((焦粉报表!$V$6:$V$67=$A65)*(焦粉报表!$W$6:$W$67=$B65),焦粉报表!AB$6:AB$67)</f>
        <v>0</v>
      </c>
      <c r="X65" s="95">
        <f>SUMPRODUCT((焦粉报表!$V$6:$V$67=$A65)*(焦粉报表!$W$6:$W$67=$B65),焦粉报表!AC$6:AC$67)</f>
        <v>0</v>
      </c>
      <c r="Y65" s="95">
        <f>SUMPRODUCT((焦粉报表!$V$6:$V$67=$A65)*(焦粉报表!$W$6:$W$67=$B65),焦粉报表!AD$6:AD$67)</f>
        <v>0</v>
      </c>
      <c r="Z65" s="95">
        <f>SUMPRODUCT((焦粉报表!$V$6:$V$67=$A65)*(焦粉报表!$W$6:$W$67=$B65),焦粉报表!AE$6:AE$67)</f>
        <v>0</v>
      </c>
      <c r="AA65" s="95">
        <f>SUMPRODUCT((焦粉报表!$V$6:$V$67=$A65)*(焦粉报表!$W$6:$W$67=$B65),焦粉报表!AF$6:AF$67)</f>
        <v>0</v>
      </c>
      <c r="AB65" s="102">
        <f>SUMPRODUCT((焦粉报表!$V$6:$V$67=$A65)*(焦粉报表!$W$6:$W$67=$B65),焦粉报表!AG$6:AG$67)</f>
        <v>0</v>
      </c>
      <c r="AC65" s="95">
        <f>SUMPRODUCT((焦粉报表!$V$6:$V$67=$A65)*(焦粉报表!$W$6:$W$67=$B65),焦粉报表!AH$6:AH$67)</f>
        <v>0</v>
      </c>
      <c r="AD65" s="99">
        <f>SUMPRODUCT((焦粉报表!$V$6:$V$67=$A65)*(焦粉报表!$W$6:$W$67=$B65),焦粉报表!AI$6:AI$67)</f>
        <v>0</v>
      </c>
      <c r="AE65" s="84">
        <f>IF(AD65=0,0,IF(AND(AD65&gt;0,AD65&gt;$AE$1),30,考核汇总!$S$1))</f>
        <v>0</v>
      </c>
      <c r="AF65" s="84">
        <f t="shared" si="2"/>
        <v>0</v>
      </c>
    </row>
    <row r="66" spans="1:32">
      <c r="A66" s="97">
        <f t="shared" si="3"/>
        <v>43365</v>
      </c>
      <c r="B66" s="8" t="s">
        <v>86</v>
      </c>
      <c r="C66" s="8">
        <f t="shared" si="4"/>
        <v>1</v>
      </c>
      <c r="D66" s="8">
        <f>SUMPRODUCT((考核汇总!$A$4:$A$1185=A66)*(考核汇总!$B$4:$B$1185=B66),考核汇总!$C$4:$C$1185)</f>
        <v>3</v>
      </c>
      <c r="E66" s="8" t="str">
        <f t="shared" si="0"/>
        <v>丙</v>
      </c>
      <c r="F66" s="98">
        <f>SUMPRODUCT((焦粉报表!$B$6:$B$67=$A66)*(焦粉报表!$C$6:$C$67=$B66),焦粉报表!E$6:E$67)</f>
        <v>0</v>
      </c>
      <c r="G66" s="8">
        <f>SUMPRODUCT((焦粉报表!$B$6:$B$67=$A66)*(焦粉报表!$C$6:$C$67=$B66),焦粉报表!F$6:F$67)</f>
        <v>0</v>
      </c>
      <c r="H66" s="8">
        <f>SUMPRODUCT((焦粉报表!$B$6:$B$67=$A66)*(焦粉报表!$C$6:$C$67=$B66),焦粉报表!G$6:G$67)</f>
        <v>0</v>
      </c>
      <c r="I66" s="8">
        <f>SUMPRODUCT((焦粉报表!$B$6:$B$67=$A66)*(焦粉报表!$C$6:$C$67=$B66),焦粉报表!H$6:H$67)</f>
        <v>0</v>
      </c>
      <c r="J66" s="8">
        <f>SUMPRODUCT((焦粉报表!$B$6:$B$67=$A66)*(焦粉报表!$C$6:$C$67=$B66),焦粉报表!I$6:I$67)</f>
        <v>0</v>
      </c>
      <c r="K66" s="8">
        <f>SUMPRODUCT((焦粉报表!$B$6:$B$67=$A66)*(焦粉报表!$C$6:$C$67=$B66),焦粉报表!J$6:J$67)</f>
        <v>0</v>
      </c>
      <c r="L66" s="8">
        <f>SUMPRODUCT((焦粉报表!$B$6:$B$67=$A66)*(焦粉报表!$C$6:$C$67=$B66),焦粉报表!K$6:K$67)</f>
        <v>0</v>
      </c>
      <c r="M66" s="8">
        <f>SUMPRODUCT((焦粉报表!$B$6:$B$67=$A66)*(焦粉报表!$C$6:$C$67=$B66),焦粉报表!L$6:L$67)</f>
        <v>0</v>
      </c>
      <c r="N66" s="18">
        <f>SUMPRODUCT((焦粉报表!$B$6:$B$67=$A66)*(焦粉报表!$C$6:$C$67=$B66),焦粉报表!M$6:M$67)</f>
        <v>0</v>
      </c>
      <c r="O66" s="8">
        <f>SUMPRODUCT((焦粉报表!$B$6:$B$67=$A66)*(焦粉报表!$C$6:$C$67=$B66),焦粉报表!N$6:N$67)</f>
        <v>0</v>
      </c>
      <c r="P66" s="99">
        <f>SUMPRODUCT((焦粉报表!$B$6:$B$67=$A66)*(焦粉报表!$C$6:$C$67=$B66),焦粉报表!O$6:O$67)</f>
        <v>0</v>
      </c>
      <c r="Q66" s="84">
        <f>IF(P66=0,0,IF(AND(P66&gt;0,P66&gt;$Q$1),30,考核汇总!$S$1))</f>
        <v>0</v>
      </c>
      <c r="R66" s="84">
        <f t="shared" si="1"/>
        <v>0</v>
      </c>
      <c r="T66" s="98">
        <f>SUMPRODUCT((焦粉报表!$V$6:$V$67=$A66)*(焦粉报表!$W$6:$W$67=$B66),焦粉报表!Y$6:Y$67)</f>
        <v>0</v>
      </c>
      <c r="U66" s="95">
        <f>SUMPRODUCT((焦粉报表!$V$6:$V$67=$A66)*(焦粉报表!$W$6:$W$67=$B66),焦粉报表!Z$6:Z$67)</f>
        <v>0</v>
      </c>
      <c r="V66" s="95">
        <f>SUMPRODUCT((焦粉报表!$V$6:$V$67=$A66)*(焦粉报表!$W$6:$W$67=$B66),焦粉报表!AA$6:AA$67)</f>
        <v>0</v>
      </c>
      <c r="W66" s="95">
        <f>SUMPRODUCT((焦粉报表!$V$6:$V$67=$A66)*(焦粉报表!$W$6:$W$67=$B66),焦粉报表!AB$6:AB$67)</f>
        <v>0</v>
      </c>
      <c r="X66" s="95">
        <f>SUMPRODUCT((焦粉报表!$V$6:$V$67=$A66)*(焦粉报表!$W$6:$W$67=$B66),焦粉报表!AC$6:AC$67)</f>
        <v>0</v>
      </c>
      <c r="Y66" s="95">
        <f>SUMPRODUCT((焦粉报表!$V$6:$V$67=$A66)*(焦粉报表!$W$6:$W$67=$B66),焦粉报表!AD$6:AD$67)</f>
        <v>0</v>
      </c>
      <c r="Z66" s="95">
        <f>SUMPRODUCT((焦粉报表!$V$6:$V$67=$A66)*(焦粉报表!$W$6:$W$67=$B66),焦粉报表!AE$6:AE$67)</f>
        <v>0</v>
      </c>
      <c r="AA66" s="95">
        <f>SUMPRODUCT((焦粉报表!$V$6:$V$67=$A66)*(焦粉报表!$W$6:$W$67=$B66),焦粉报表!AF$6:AF$67)</f>
        <v>0</v>
      </c>
      <c r="AB66" s="102">
        <f>SUMPRODUCT((焦粉报表!$V$6:$V$67=$A66)*(焦粉报表!$W$6:$W$67=$B66),焦粉报表!AG$6:AG$67)</f>
        <v>0</v>
      </c>
      <c r="AC66" s="95">
        <f>SUMPRODUCT((焦粉报表!$V$6:$V$67=$A66)*(焦粉报表!$W$6:$W$67=$B66),焦粉报表!AH$6:AH$67)</f>
        <v>0</v>
      </c>
      <c r="AD66" s="99">
        <f>SUMPRODUCT((焦粉报表!$V$6:$V$67=$A66)*(焦粉报表!$W$6:$W$67=$B66),焦粉报表!AI$6:AI$67)</f>
        <v>0</v>
      </c>
      <c r="AE66" s="84">
        <f>IF(AD66=0,0,IF(AND(AD66&gt;0,AD66&gt;$AE$1),30,考核汇总!$S$1))</f>
        <v>0</v>
      </c>
      <c r="AF66" s="84">
        <f t="shared" si="2"/>
        <v>0</v>
      </c>
    </row>
    <row r="67" spans="1:32">
      <c r="A67" s="97">
        <f t="shared" si="3"/>
        <v>43365</v>
      </c>
      <c r="B67" s="8" t="s">
        <v>87</v>
      </c>
      <c r="C67" s="8">
        <f t="shared" si="4"/>
        <v>2</v>
      </c>
      <c r="D67" s="8">
        <f>SUMPRODUCT((考核汇总!$A$4:$A$1185=A67)*(考核汇总!$B$4:$B$1185=B67),考核汇总!$C$4:$C$1185)</f>
        <v>4</v>
      </c>
      <c r="E67" s="8" t="str">
        <f t="shared" ref="E67:E95" si="5">IF(D67=1,"甲",IF(D67=2,"乙",IF(D67=3,"丙",IF(D67=4,"丁",""))))</f>
        <v>丁</v>
      </c>
      <c r="F67" s="98">
        <f>SUMPRODUCT((焦粉报表!$B$6:$B$67=$A67)*(焦粉报表!$C$6:$C$67=$B67),焦粉报表!E$6:E$67)</f>
        <v>0</v>
      </c>
      <c r="G67" s="8">
        <f>SUMPRODUCT((焦粉报表!$B$6:$B$67=$A67)*(焦粉报表!$C$6:$C$67=$B67),焦粉报表!F$6:F$67)</f>
        <v>0</v>
      </c>
      <c r="H67" s="8">
        <f>SUMPRODUCT((焦粉报表!$B$6:$B$67=$A67)*(焦粉报表!$C$6:$C$67=$B67),焦粉报表!G$6:G$67)</f>
        <v>0</v>
      </c>
      <c r="I67" s="8">
        <f>SUMPRODUCT((焦粉报表!$B$6:$B$67=$A67)*(焦粉报表!$C$6:$C$67=$B67),焦粉报表!H$6:H$67)</f>
        <v>0</v>
      </c>
      <c r="J67" s="8">
        <f>SUMPRODUCT((焦粉报表!$B$6:$B$67=$A67)*(焦粉报表!$C$6:$C$67=$B67),焦粉报表!I$6:I$67)</f>
        <v>0</v>
      </c>
      <c r="K67" s="8">
        <f>SUMPRODUCT((焦粉报表!$B$6:$B$67=$A67)*(焦粉报表!$C$6:$C$67=$B67),焦粉报表!J$6:J$67)</f>
        <v>0</v>
      </c>
      <c r="L67" s="8">
        <f>SUMPRODUCT((焦粉报表!$B$6:$B$67=$A67)*(焦粉报表!$C$6:$C$67=$B67),焦粉报表!K$6:K$67)</f>
        <v>0</v>
      </c>
      <c r="M67" s="8">
        <f>SUMPRODUCT((焦粉报表!$B$6:$B$67=$A67)*(焦粉报表!$C$6:$C$67=$B67),焦粉报表!L$6:L$67)</f>
        <v>0</v>
      </c>
      <c r="N67" s="18">
        <f>SUMPRODUCT((焦粉报表!$B$6:$B$67=$A67)*(焦粉报表!$C$6:$C$67=$B67),焦粉报表!M$6:M$67)</f>
        <v>0</v>
      </c>
      <c r="O67" s="8">
        <f>SUMPRODUCT((焦粉报表!$B$6:$B$67=$A67)*(焦粉报表!$C$6:$C$67=$B67),焦粉报表!N$6:N$67)</f>
        <v>0</v>
      </c>
      <c r="P67" s="99">
        <f>SUMPRODUCT((焦粉报表!$B$6:$B$67=$A67)*(焦粉报表!$C$6:$C$67=$B67),焦粉报表!O$6:O$67)</f>
        <v>0</v>
      </c>
      <c r="Q67" s="84">
        <f>IF(P67=0,0,IF(AND(P67&gt;0,P67&gt;$Q$1),30,考核汇总!$S$1))</f>
        <v>0</v>
      </c>
      <c r="R67" s="84">
        <f t="shared" ref="R67:R95" si="6">IF(C67=2,Q67,IF(C67=1,Q67*0.7,IF(C67=3,Q68*0.3,0)))</f>
        <v>0</v>
      </c>
      <c r="T67" s="98">
        <f>SUMPRODUCT((焦粉报表!$V$6:$V$67=$A67)*(焦粉报表!$W$6:$W$67=$B67),焦粉报表!Y$6:Y$67)</f>
        <v>0</v>
      </c>
      <c r="U67" s="95">
        <f>SUMPRODUCT((焦粉报表!$V$6:$V$67=$A67)*(焦粉报表!$W$6:$W$67=$B67),焦粉报表!Z$6:Z$67)</f>
        <v>0</v>
      </c>
      <c r="V67" s="95">
        <f>SUMPRODUCT((焦粉报表!$V$6:$V$67=$A67)*(焦粉报表!$W$6:$W$67=$B67),焦粉报表!AA$6:AA$67)</f>
        <v>0</v>
      </c>
      <c r="W67" s="95">
        <f>SUMPRODUCT((焦粉报表!$V$6:$V$67=$A67)*(焦粉报表!$W$6:$W$67=$B67),焦粉报表!AB$6:AB$67)</f>
        <v>0</v>
      </c>
      <c r="X67" s="95">
        <f>SUMPRODUCT((焦粉报表!$V$6:$V$67=$A67)*(焦粉报表!$W$6:$W$67=$B67),焦粉报表!AC$6:AC$67)</f>
        <v>0</v>
      </c>
      <c r="Y67" s="95">
        <f>SUMPRODUCT((焦粉报表!$V$6:$V$67=$A67)*(焦粉报表!$W$6:$W$67=$B67),焦粉报表!AD$6:AD$67)</f>
        <v>0</v>
      </c>
      <c r="Z67" s="95">
        <f>SUMPRODUCT((焦粉报表!$V$6:$V$67=$A67)*(焦粉报表!$W$6:$W$67=$B67),焦粉报表!AE$6:AE$67)</f>
        <v>0</v>
      </c>
      <c r="AA67" s="95">
        <f>SUMPRODUCT((焦粉报表!$V$6:$V$67=$A67)*(焦粉报表!$W$6:$W$67=$B67),焦粉报表!AF$6:AF$67)</f>
        <v>0</v>
      </c>
      <c r="AB67" s="102">
        <f>SUMPRODUCT((焦粉报表!$V$6:$V$67=$A67)*(焦粉报表!$W$6:$W$67=$B67),焦粉报表!AG$6:AG$67)</f>
        <v>0</v>
      </c>
      <c r="AC67" s="95">
        <f>SUMPRODUCT((焦粉报表!$V$6:$V$67=$A67)*(焦粉报表!$W$6:$W$67=$B67),焦粉报表!AH$6:AH$67)</f>
        <v>0</v>
      </c>
      <c r="AD67" s="99">
        <f>SUMPRODUCT((焦粉报表!$V$6:$V$67=$A67)*(焦粉报表!$W$6:$W$67=$B67),焦粉报表!AI$6:AI$67)</f>
        <v>0</v>
      </c>
      <c r="AE67" s="84">
        <f>IF(AD67=0,0,IF(AND(AD67&gt;0,AD67&gt;$AE$1),30,考核汇总!$S$1))</f>
        <v>0</v>
      </c>
      <c r="AF67" s="84">
        <f t="shared" ref="AF67:AF95" si="7">IF(C67=2,AE67,IF(C67=1,AE67*0.7,IF(C67=3,AE68*0.3,0)))</f>
        <v>0</v>
      </c>
    </row>
    <row r="68" spans="1:32">
      <c r="A68" s="97">
        <f t="shared" si="3"/>
        <v>43365</v>
      </c>
      <c r="B68" s="8" t="s">
        <v>88</v>
      </c>
      <c r="C68" s="8">
        <f t="shared" si="4"/>
        <v>3</v>
      </c>
      <c r="D68" s="8">
        <f>SUMPRODUCT((考核汇总!$A$4:$A$1185=A68)*(考核汇总!$B$4:$B$1185=B68),考核汇总!$C$4:$C$1185)</f>
        <v>1</v>
      </c>
      <c r="E68" s="8" t="str">
        <f t="shared" si="5"/>
        <v>甲</v>
      </c>
      <c r="F68" s="98">
        <f>SUMPRODUCT((焦粉报表!$B$6:$B$67=$A68)*(焦粉报表!$C$6:$C$67=$B68),焦粉报表!E$6:E$67)</f>
        <v>0</v>
      </c>
      <c r="G68" s="8">
        <f>SUMPRODUCT((焦粉报表!$B$6:$B$67=$A68)*(焦粉报表!$C$6:$C$67=$B68),焦粉报表!F$6:F$67)</f>
        <v>0</v>
      </c>
      <c r="H68" s="8">
        <f>SUMPRODUCT((焦粉报表!$B$6:$B$67=$A68)*(焦粉报表!$C$6:$C$67=$B68),焦粉报表!G$6:G$67)</f>
        <v>0</v>
      </c>
      <c r="I68" s="8">
        <f>SUMPRODUCT((焦粉报表!$B$6:$B$67=$A68)*(焦粉报表!$C$6:$C$67=$B68),焦粉报表!H$6:H$67)</f>
        <v>0</v>
      </c>
      <c r="J68" s="8">
        <f>SUMPRODUCT((焦粉报表!$B$6:$B$67=$A68)*(焦粉报表!$C$6:$C$67=$B68),焦粉报表!I$6:I$67)</f>
        <v>0</v>
      </c>
      <c r="K68" s="8">
        <f>SUMPRODUCT((焦粉报表!$B$6:$B$67=$A68)*(焦粉报表!$C$6:$C$67=$B68),焦粉报表!J$6:J$67)</f>
        <v>0</v>
      </c>
      <c r="L68" s="8">
        <f>SUMPRODUCT((焦粉报表!$B$6:$B$67=$A68)*(焦粉报表!$C$6:$C$67=$B68),焦粉报表!K$6:K$67)</f>
        <v>0</v>
      </c>
      <c r="M68" s="8">
        <f>SUMPRODUCT((焦粉报表!$B$6:$B$67=$A68)*(焦粉报表!$C$6:$C$67=$B68),焦粉报表!L$6:L$67)</f>
        <v>0</v>
      </c>
      <c r="N68" s="18">
        <f>SUMPRODUCT((焦粉报表!$B$6:$B$67=$A68)*(焦粉报表!$C$6:$C$67=$B68),焦粉报表!M$6:M$67)</f>
        <v>0</v>
      </c>
      <c r="O68" s="8">
        <f>SUMPRODUCT((焦粉报表!$B$6:$B$67=$A68)*(焦粉报表!$C$6:$C$67=$B68),焦粉报表!N$6:N$67)</f>
        <v>0</v>
      </c>
      <c r="P68" s="99">
        <f>SUMPRODUCT((焦粉报表!$B$6:$B$67=$A68)*(焦粉报表!$C$6:$C$67=$B68),焦粉报表!O$6:O$67)</f>
        <v>0</v>
      </c>
      <c r="Q68" s="84">
        <f>IF(P68=0,0,IF(AND(P68&gt;0,P68&gt;$Q$1),30,考核汇总!$S$1))</f>
        <v>0</v>
      </c>
      <c r="R68" s="84">
        <f t="shared" si="6"/>
        <v>0</v>
      </c>
      <c r="T68" s="98">
        <f>SUMPRODUCT((焦粉报表!$V$6:$V$67=$A68)*(焦粉报表!$W$6:$W$67=$B68),焦粉报表!Y$6:Y$67)</f>
        <v>0</v>
      </c>
      <c r="U68" s="95">
        <f>SUMPRODUCT((焦粉报表!$V$6:$V$67=$A68)*(焦粉报表!$W$6:$W$67=$B68),焦粉报表!Z$6:Z$67)</f>
        <v>0</v>
      </c>
      <c r="V68" s="95">
        <f>SUMPRODUCT((焦粉报表!$V$6:$V$67=$A68)*(焦粉报表!$W$6:$W$67=$B68),焦粉报表!AA$6:AA$67)</f>
        <v>0</v>
      </c>
      <c r="W68" s="95">
        <f>SUMPRODUCT((焦粉报表!$V$6:$V$67=$A68)*(焦粉报表!$W$6:$W$67=$B68),焦粉报表!AB$6:AB$67)</f>
        <v>0</v>
      </c>
      <c r="X68" s="95">
        <f>SUMPRODUCT((焦粉报表!$V$6:$V$67=$A68)*(焦粉报表!$W$6:$W$67=$B68),焦粉报表!AC$6:AC$67)</f>
        <v>0</v>
      </c>
      <c r="Y68" s="95">
        <f>SUMPRODUCT((焦粉报表!$V$6:$V$67=$A68)*(焦粉报表!$W$6:$W$67=$B68),焦粉报表!AD$6:AD$67)</f>
        <v>0</v>
      </c>
      <c r="Z68" s="95">
        <f>SUMPRODUCT((焦粉报表!$V$6:$V$67=$A68)*(焦粉报表!$W$6:$W$67=$B68),焦粉报表!AE$6:AE$67)</f>
        <v>0</v>
      </c>
      <c r="AA68" s="95">
        <f>SUMPRODUCT((焦粉报表!$V$6:$V$67=$A68)*(焦粉报表!$W$6:$W$67=$B68),焦粉报表!AF$6:AF$67)</f>
        <v>0</v>
      </c>
      <c r="AB68" s="102">
        <f>SUMPRODUCT((焦粉报表!$V$6:$V$67=$A68)*(焦粉报表!$W$6:$W$67=$B68),焦粉报表!AG$6:AG$67)</f>
        <v>0</v>
      </c>
      <c r="AC68" s="95">
        <f>SUMPRODUCT((焦粉报表!$V$6:$V$67=$A68)*(焦粉报表!$W$6:$W$67=$B68),焦粉报表!AH$6:AH$67)</f>
        <v>0</v>
      </c>
      <c r="AD68" s="99">
        <f>SUMPRODUCT((焦粉报表!$V$6:$V$67=$A68)*(焦粉报表!$W$6:$W$67=$B68),焦粉报表!AI$6:AI$67)</f>
        <v>0</v>
      </c>
      <c r="AE68" s="84">
        <f>IF(AD68=0,0,IF(AND(AD68&gt;0,AD68&gt;$AE$1),30,考核汇总!$S$1))</f>
        <v>0</v>
      </c>
      <c r="AF68" s="84">
        <f t="shared" si="7"/>
        <v>0</v>
      </c>
    </row>
    <row r="69" spans="1:32">
      <c r="A69" s="97">
        <f t="shared" si="3"/>
        <v>43366</v>
      </c>
      <c r="B69" s="8" t="s">
        <v>86</v>
      </c>
      <c r="C69" s="8">
        <f t="shared" si="4"/>
        <v>1</v>
      </c>
      <c r="D69" s="8">
        <f>SUMPRODUCT((考核汇总!$A$4:$A$1185=A69)*(考核汇总!$B$4:$B$1185=B69),考核汇总!$C$4:$C$1185)</f>
        <v>3</v>
      </c>
      <c r="E69" s="8" t="str">
        <f t="shared" si="5"/>
        <v>丙</v>
      </c>
      <c r="F69" s="98">
        <f>SUMPRODUCT((焦粉报表!$B$6:$B$67=$A69)*(焦粉报表!$C$6:$C$67=$B69),焦粉报表!E$6:E$67)</f>
        <v>0</v>
      </c>
      <c r="G69" s="8">
        <f>SUMPRODUCT((焦粉报表!$B$6:$B$67=$A69)*(焦粉报表!$C$6:$C$67=$B69),焦粉报表!F$6:F$67)</f>
        <v>0</v>
      </c>
      <c r="H69" s="8">
        <f>SUMPRODUCT((焦粉报表!$B$6:$B$67=$A69)*(焦粉报表!$C$6:$C$67=$B69),焦粉报表!G$6:G$67)</f>
        <v>0</v>
      </c>
      <c r="I69" s="8">
        <f>SUMPRODUCT((焦粉报表!$B$6:$B$67=$A69)*(焦粉报表!$C$6:$C$67=$B69),焦粉报表!H$6:H$67)</f>
        <v>0</v>
      </c>
      <c r="J69" s="8">
        <f>SUMPRODUCT((焦粉报表!$B$6:$B$67=$A69)*(焦粉报表!$C$6:$C$67=$B69),焦粉报表!I$6:I$67)</f>
        <v>0</v>
      </c>
      <c r="K69" s="8">
        <f>SUMPRODUCT((焦粉报表!$B$6:$B$67=$A69)*(焦粉报表!$C$6:$C$67=$B69),焦粉报表!J$6:J$67)</f>
        <v>0</v>
      </c>
      <c r="L69" s="8">
        <f>SUMPRODUCT((焦粉报表!$B$6:$B$67=$A69)*(焦粉报表!$C$6:$C$67=$B69),焦粉报表!K$6:K$67)</f>
        <v>0</v>
      </c>
      <c r="M69" s="8">
        <f>SUMPRODUCT((焦粉报表!$B$6:$B$67=$A69)*(焦粉报表!$C$6:$C$67=$B69),焦粉报表!L$6:L$67)</f>
        <v>0</v>
      </c>
      <c r="N69" s="18">
        <f>SUMPRODUCT((焦粉报表!$B$6:$B$67=$A69)*(焦粉报表!$C$6:$C$67=$B69),焦粉报表!M$6:M$67)</f>
        <v>0</v>
      </c>
      <c r="O69" s="8">
        <f>SUMPRODUCT((焦粉报表!$B$6:$B$67=$A69)*(焦粉报表!$C$6:$C$67=$B69),焦粉报表!N$6:N$67)</f>
        <v>0</v>
      </c>
      <c r="P69" s="99">
        <f>SUMPRODUCT((焦粉报表!$B$6:$B$67=$A69)*(焦粉报表!$C$6:$C$67=$B69),焦粉报表!O$6:O$67)</f>
        <v>0</v>
      </c>
      <c r="Q69" s="84">
        <f>IF(P69=0,0,IF(AND(P69&gt;0,P69&gt;$Q$1),30,考核汇总!$S$1))</f>
        <v>0</v>
      </c>
      <c r="R69" s="84">
        <f t="shared" si="6"/>
        <v>0</v>
      </c>
      <c r="T69" s="98">
        <f>SUMPRODUCT((焦粉报表!$V$6:$V$67=$A69)*(焦粉报表!$W$6:$W$67=$B69),焦粉报表!Y$6:Y$67)</f>
        <v>0</v>
      </c>
      <c r="U69" s="95">
        <f>SUMPRODUCT((焦粉报表!$V$6:$V$67=$A69)*(焦粉报表!$W$6:$W$67=$B69),焦粉报表!Z$6:Z$67)</f>
        <v>0</v>
      </c>
      <c r="V69" s="95">
        <f>SUMPRODUCT((焦粉报表!$V$6:$V$67=$A69)*(焦粉报表!$W$6:$W$67=$B69),焦粉报表!AA$6:AA$67)</f>
        <v>0</v>
      </c>
      <c r="W69" s="95">
        <f>SUMPRODUCT((焦粉报表!$V$6:$V$67=$A69)*(焦粉报表!$W$6:$W$67=$B69),焦粉报表!AB$6:AB$67)</f>
        <v>0</v>
      </c>
      <c r="X69" s="95">
        <f>SUMPRODUCT((焦粉报表!$V$6:$V$67=$A69)*(焦粉报表!$W$6:$W$67=$B69),焦粉报表!AC$6:AC$67)</f>
        <v>0</v>
      </c>
      <c r="Y69" s="95">
        <f>SUMPRODUCT((焦粉报表!$V$6:$V$67=$A69)*(焦粉报表!$W$6:$W$67=$B69),焦粉报表!AD$6:AD$67)</f>
        <v>0</v>
      </c>
      <c r="Z69" s="95">
        <f>SUMPRODUCT((焦粉报表!$V$6:$V$67=$A69)*(焦粉报表!$W$6:$W$67=$B69),焦粉报表!AE$6:AE$67)</f>
        <v>0</v>
      </c>
      <c r="AA69" s="95">
        <f>SUMPRODUCT((焦粉报表!$V$6:$V$67=$A69)*(焦粉报表!$W$6:$W$67=$B69),焦粉报表!AF$6:AF$67)</f>
        <v>0</v>
      </c>
      <c r="AB69" s="102">
        <f>SUMPRODUCT((焦粉报表!$V$6:$V$67=$A69)*(焦粉报表!$W$6:$W$67=$B69),焦粉报表!AG$6:AG$67)</f>
        <v>0</v>
      </c>
      <c r="AC69" s="95">
        <f>SUMPRODUCT((焦粉报表!$V$6:$V$67=$A69)*(焦粉报表!$W$6:$W$67=$B69),焦粉报表!AH$6:AH$67)</f>
        <v>0</v>
      </c>
      <c r="AD69" s="99">
        <f>SUMPRODUCT((焦粉报表!$V$6:$V$67=$A69)*(焦粉报表!$W$6:$W$67=$B69),焦粉报表!AI$6:AI$67)</f>
        <v>0</v>
      </c>
      <c r="AE69" s="84">
        <f>IF(AD69=0,0,IF(AND(AD69&gt;0,AD69&gt;$AE$1),30,考核汇总!$S$1))</f>
        <v>0</v>
      </c>
      <c r="AF69" s="84">
        <f t="shared" si="7"/>
        <v>0</v>
      </c>
    </row>
    <row r="70" spans="1:32">
      <c r="A70" s="97">
        <f t="shared" ref="A70:A95" si="8">A67+1</f>
        <v>43366</v>
      </c>
      <c r="B70" s="8" t="s">
        <v>87</v>
      </c>
      <c r="C70" s="8">
        <f t="shared" ref="C70:C95" si="9">C67</f>
        <v>2</v>
      </c>
      <c r="D70" s="8">
        <f>SUMPRODUCT((考核汇总!$A$4:$A$1185=A70)*(考核汇总!$B$4:$B$1185=B70),考核汇总!$C$4:$C$1185)</f>
        <v>4</v>
      </c>
      <c r="E70" s="8" t="str">
        <f t="shared" si="5"/>
        <v>丁</v>
      </c>
      <c r="F70" s="98">
        <f>SUMPRODUCT((焦粉报表!$B$6:$B$67=$A70)*(焦粉报表!$C$6:$C$67=$B70),焦粉报表!E$6:E$67)</f>
        <v>0</v>
      </c>
      <c r="G70" s="8">
        <f>SUMPRODUCT((焦粉报表!$B$6:$B$67=$A70)*(焦粉报表!$C$6:$C$67=$B70),焦粉报表!F$6:F$67)</f>
        <v>0</v>
      </c>
      <c r="H70" s="8">
        <f>SUMPRODUCT((焦粉报表!$B$6:$B$67=$A70)*(焦粉报表!$C$6:$C$67=$B70),焦粉报表!G$6:G$67)</f>
        <v>0</v>
      </c>
      <c r="I70" s="8">
        <f>SUMPRODUCT((焦粉报表!$B$6:$B$67=$A70)*(焦粉报表!$C$6:$C$67=$B70),焦粉报表!H$6:H$67)</f>
        <v>0</v>
      </c>
      <c r="J70" s="8">
        <f>SUMPRODUCT((焦粉报表!$B$6:$B$67=$A70)*(焦粉报表!$C$6:$C$67=$B70),焦粉报表!I$6:I$67)</f>
        <v>0</v>
      </c>
      <c r="K70" s="8">
        <f>SUMPRODUCT((焦粉报表!$B$6:$B$67=$A70)*(焦粉报表!$C$6:$C$67=$B70),焦粉报表!J$6:J$67)</f>
        <v>0</v>
      </c>
      <c r="L70" s="8">
        <f>SUMPRODUCT((焦粉报表!$B$6:$B$67=$A70)*(焦粉报表!$C$6:$C$67=$B70),焦粉报表!K$6:K$67)</f>
        <v>0</v>
      </c>
      <c r="M70" s="8">
        <f>SUMPRODUCT((焦粉报表!$B$6:$B$67=$A70)*(焦粉报表!$C$6:$C$67=$B70),焦粉报表!L$6:L$67)</f>
        <v>0</v>
      </c>
      <c r="N70" s="18">
        <f>SUMPRODUCT((焦粉报表!$B$6:$B$67=$A70)*(焦粉报表!$C$6:$C$67=$B70),焦粉报表!M$6:M$67)</f>
        <v>0</v>
      </c>
      <c r="O70" s="8">
        <f>SUMPRODUCT((焦粉报表!$B$6:$B$67=$A70)*(焦粉报表!$C$6:$C$67=$B70),焦粉报表!N$6:N$67)</f>
        <v>0</v>
      </c>
      <c r="P70" s="99">
        <f>SUMPRODUCT((焦粉报表!$B$6:$B$67=$A70)*(焦粉报表!$C$6:$C$67=$B70),焦粉报表!O$6:O$67)</f>
        <v>0</v>
      </c>
      <c r="Q70" s="84">
        <f>IF(P70=0,0,IF(AND(P70&gt;0,P70&gt;$Q$1),30,考核汇总!$S$1))</f>
        <v>0</v>
      </c>
      <c r="R70" s="84">
        <f t="shared" si="6"/>
        <v>0</v>
      </c>
      <c r="T70" s="98">
        <f>SUMPRODUCT((焦粉报表!$V$6:$V$67=$A70)*(焦粉报表!$W$6:$W$67=$B70),焦粉报表!Y$6:Y$67)</f>
        <v>0</v>
      </c>
      <c r="U70" s="95">
        <f>SUMPRODUCT((焦粉报表!$V$6:$V$67=$A70)*(焦粉报表!$W$6:$W$67=$B70),焦粉报表!Z$6:Z$67)</f>
        <v>0</v>
      </c>
      <c r="V70" s="95">
        <f>SUMPRODUCT((焦粉报表!$V$6:$V$67=$A70)*(焦粉报表!$W$6:$W$67=$B70),焦粉报表!AA$6:AA$67)</f>
        <v>0</v>
      </c>
      <c r="W70" s="95">
        <f>SUMPRODUCT((焦粉报表!$V$6:$V$67=$A70)*(焦粉报表!$W$6:$W$67=$B70),焦粉报表!AB$6:AB$67)</f>
        <v>0</v>
      </c>
      <c r="X70" s="95">
        <f>SUMPRODUCT((焦粉报表!$V$6:$V$67=$A70)*(焦粉报表!$W$6:$W$67=$B70),焦粉报表!AC$6:AC$67)</f>
        <v>0</v>
      </c>
      <c r="Y70" s="95">
        <f>SUMPRODUCT((焦粉报表!$V$6:$V$67=$A70)*(焦粉报表!$W$6:$W$67=$B70),焦粉报表!AD$6:AD$67)</f>
        <v>0</v>
      </c>
      <c r="Z70" s="95">
        <f>SUMPRODUCT((焦粉报表!$V$6:$V$67=$A70)*(焦粉报表!$W$6:$W$67=$B70),焦粉报表!AE$6:AE$67)</f>
        <v>0</v>
      </c>
      <c r="AA70" s="95">
        <f>SUMPRODUCT((焦粉报表!$V$6:$V$67=$A70)*(焦粉报表!$W$6:$W$67=$B70),焦粉报表!AF$6:AF$67)</f>
        <v>0</v>
      </c>
      <c r="AB70" s="102">
        <f>SUMPRODUCT((焦粉报表!$V$6:$V$67=$A70)*(焦粉报表!$W$6:$W$67=$B70),焦粉报表!AG$6:AG$67)</f>
        <v>0</v>
      </c>
      <c r="AC70" s="95">
        <f>SUMPRODUCT((焦粉报表!$V$6:$V$67=$A70)*(焦粉报表!$W$6:$W$67=$B70),焦粉报表!AH$6:AH$67)</f>
        <v>0</v>
      </c>
      <c r="AD70" s="99">
        <f>SUMPRODUCT((焦粉报表!$V$6:$V$67=$A70)*(焦粉报表!$W$6:$W$67=$B70),焦粉报表!AI$6:AI$67)</f>
        <v>0</v>
      </c>
      <c r="AE70" s="84">
        <f>IF(AD70=0,0,IF(AND(AD70&gt;0,AD70&gt;$AE$1),30,考核汇总!$S$1))</f>
        <v>0</v>
      </c>
      <c r="AF70" s="84">
        <f t="shared" si="7"/>
        <v>0</v>
      </c>
    </row>
    <row r="71" spans="1:32">
      <c r="A71" s="97">
        <f t="shared" si="8"/>
        <v>43366</v>
      </c>
      <c r="B71" s="8" t="s">
        <v>88</v>
      </c>
      <c r="C71" s="8">
        <f t="shared" si="9"/>
        <v>3</v>
      </c>
      <c r="D71" s="8">
        <f>SUMPRODUCT((考核汇总!$A$4:$A$1185=A71)*(考核汇总!$B$4:$B$1185=B71),考核汇总!$C$4:$C$1185)</f>
        <v>1</v>
      </c>
      <c r="E71" s="8" t="str">
        <f t="shared" si="5"/>
        <v>甲</v>
      </c>
      <c r="F71" s="98">
        <f>SUMPRODUCT((焦粉报表!$B$6:$B$67=$A71)*(焦粉报表!$C$6:$C$67=$B71),焦粉报表!E$6:E$67)</f>
        <v>0</v>
      </c>
      <c r="G71" s="8">
        <f>SUMPRODUCT((焦粉报表!$B$6:$B$67=$A71)*(焦粉报表!$C$6:$C$67=$B71),焦粉报表!F$6:F$67)</f>
        <v>0</v>
      </c>
      <c r="H71" s="8">
        <f>SUMPRODUCT((焦粉报表!$B$6:$B$67=$A71)*(焦粉报表!$C$6:$C$67=$B71),焦粉报表!G$6:G$67)</f>
        <v>0</v>
      </c>
      <c r="I71" s="8">
        <f>SUMPRODUCT((焦粉报表!$B$6:$B$67=$A71)*(焦粉报表!$C$6:$C$67=$B71),焦粉报表!H$6:H$67)</f>
        <v>0</v>
      </c>
      <c r="J71" s="8">
        <f>SUMPRODUCT((焦粉报表!$B$6:$B$67=$A71)*(焦粉报表!$C$6:$C$67=$B71),焦粉报表!I$6:I$67)</f>
        <v>0</v>
      </c>
      <c r="K71" s="8">
        <f>SUMPRODUCT((焦粉报表!$B$6:$B$67=$A71)*(焦粉报表!$C$6:$C$67=$B71),焦粉报表!J$6:J$67)</f>
        <v>0</v>
      </c>
      <c r="L71" s="8">
        <f>SUMPRODUCT((焦粉报表!$B$6:$B$67=$A71)*(焦粉报表!$C$6:$C$67=$B71),焦粉报表!K$6:K$67)</f>
        <v>0</v>
      </c>
      <c r="M71" s="8">
        <f>SUMPRODUCT((焦粉报表!$B$6:$B$67=$A71)*(焦粉报表!$C$6:$C$67=$B71),焦粉报表!L$6:L$67)</f>
        <v>0</v>
      </c>
      <c r="N71" s="18">
        <f>SUMPRODUCT((焦粉报表!$B$6:$B$67=$A71)*(焦粉报表!$C$6:$C$67=$B71),焦粉报表!M$6:M$67)</f>
        <v>0</v>
      </c>
      <c r="O71" s="8">
        <f>SUMPRODUCT((焦粉报表!$B$6:$B$67=$A71)*(焦粉报表!$C$6:$C$67=$B71),焦粉报表!N$6:N$67)</f>
        <v>0</v>
      </c>
      <c r="P71" s="99">
        <f>SUMPRODUCT((焦粉报表!$B$6:$B$67=$A71)*(焦粉报表!$C$6:$C$67=$B71),焦粉报表!O$6:O$67)</f>
        <v>0</v>
      </c>
      <c r="Q71" s="84">
        <f>IF(P71=0,0,IF(AND(P71&gt;0,P71&gt;$Q$1),30,考核汇总!$S$1))</f>
        <v>0</v>
      </c>
      <c r="R71" s="84">
        <f t="shared" si="6"/>
        <v>0</v>
      </c>
      <c r="T71" s="98">
        <f>SUMPRODUCT((焦粉报表!$V$6:$V$67=$A71)*(焦粉报表!$W$6:$W$67=$B71),焦粉报表!Y$6:Y$67)</f>
        <v>0</v>
      </c>
      <c r="U71" s="95">
        <f>SUMPRODUCT((焦粉报表!$V$6:$V$67=$A71)*(焦粉报表!$W$6:$W$67=$B71),焦粉报表!Z$6:Z$67)</f>
        <v>0</v>
      </c>
      <c r="V71" s="95">
        <f>SUMPRODUCT((焦粉报表!$V$6:$V$67=$A71)*(焦粉报表!$W$6:$W$67=$B71),焦粉报表!AA$6:AA$67)</f>
        <v>0</v>
      </c>
      <c r="W71" s="95">
        <f>SUMPRODUCT((焦粉报表!$V$6:$V$67=$A71)*(焦粉报表!$W$6:$W$67=$B71),焦粉报表!AB$6:AB$67)</f>
        <v>0</v>
      </c>
      <c r="X71" s="95">
        <f>SUMPRODUCT((焦粉报表!$V$6:$V$67=$A71)*(焦粉报表!$W$6:$W$67=$B71),焦粉报表!AC$6:AC$67)</f>
        <v>0</v>
      </c>
      <c r="Y71" s="95">
        <f>SUMPRODUCT((焦粉报表!$V$6:$V$67=$A71)*(焦粉报表!$W$6:$W$67=$B71),焦粉报表!AD$6:AD$67)</f>
        <v>0</v>
      </c>
      <c r="Z71" s="95">
        <f>SUMPRODUCT((焦粉报表!$V$6:$V$67=$A71)*(焦粉报表!$W$6:$W$67=$B71),焦粉报表!AE$6:AE$67)</f>
        <v>0</v>
      </c>
      <c r="AA71" s="95">
        <f>SUMPRODUCT((焦粉报表!$V$6:$V$67=$A71)*(焦粉报表!$W$6:$W$67=$B71),焦粉报表!AF$6:AF$67)</f>
        <v>0</v>
      </c>
      <c r="AB71" s="102">
        <f>SUMPRODUCT((焦粉报表!$V$6:$V$67=$A71)*(焦粉报表!$W$6:$W$67=$B71),焦粉报表!AG$6:AG$67)</f>
        <v>0</v>
      </c>
      <c r="AC71" s="95">
        <f>SUMPRODUCT((焦粉报表!$V$6:$V$67=$A71)*(焦粉报表!$W$6:$W$67=$B71),焦粉报表!AH$6:AH$67)</f>
        <v>0</v>
      </c>
      <c r="AD71" s="99">
        <f>SUMPRODUCT((焦粉报表!$V$6:$V$67=$A71)*(焦粉报表!$W$6:$W$67=$B71),焦粉报表!AI$6:AI$67)</f>
        <v>0</v>
      </c>
      <c r="AE71" s="84">
        <f>IF(AD71=0,0,IF(AND(AD71&gt;0,AD71&gt;$AE$1),30,考核汇总!$S$1))</f>
        <v>0</v>
      </c>
      <c r="AF71" s="84">
        <f t="shared" si="7"/>
        <v>0</v>
      </c>
    </row>
    <row r="72" spans="1:32">
      <c r="A72" s="97">
        <f t="shared" si="8"/>
        <v>43367</v>
      </c>
      <c r="B72" s="8" t="s">
        <v>86</v>
      </c>
      <c r="C72" s="8">
        <f t="shared" si="9"/>
        <v>1</v>
      </c>
      <c r="D72" s="8">
        <f>SUMPRODUCT((考核汇总!$A$4:$A$1185=A72)*(考核汇总!$B$4:$B$1185=B72),考核汇总!$C$4:$C$1185)</f>
        <v>2</v>
      </c>
      <c r="E72" s="8" t="str">
        <f t="shared" si="5"/>
        <v>乙</v>
      </c>
      <c r="F72" s="98">
        <f>SUMPRODUCT((焦粉报表!$B$6:$B$67=$A72)*(焦粉报表!$C$6:$C$67=$B72),焦粉报表!E$6:E$67)</f>
        <v>0</v>
      </c>
      <c r="G72" s="8">
        <f>SUMPRODUCT((焦粉报表!$B$6:$B$67=$A72)*(焦粉报表!$C$6:$C$67=$B72),焦粉报表!F$6:F$67)</f>
        <v>0</v>
      </c>
      <c r="H72" s="8">
        <f>SUMPRODUCT((焦粉报表!$B$6:$B$67=$A72)*(焦粉报表!$C$6:$C$67=$B72),焦粉报表!G$6:G$67)</f>
        <v>0</v>
      </c>
      <c r="I72" s="8">
        <f>SUMPRODUCT((焦粉报表!$B$6:$B$67=$A72)*(焦粉报表!$C$6:$C$67=$B72),焦粉报表!H$6:H$67)</f>
        <v>0</v>
      </c>
      <c r="J72" s="8">
        <f>SUMPRODUCT((焦粉报表!$B$6:$B$67=$A72)*(焦粉报表!$C$6:$C$67=$B72),焦粉报表!I$6:I$67)</f>
        <v>0</v>
      </c>
      <c r="K72" s="8">
        <f>SUMPRODUCT((焦粉报表!$B$6:$B$67=$A72)*(焦粉报表!$C$6:$C$67=$B72),焦粉报表!J$6:J$67)</f>
        <v>0</v>
      </c>
      <c r="L72" s="8">
        <f>SUMPRODUCT((焦粉报表!$B$6:$B$67=$A72)*(焦粉报表!$C$6:$C$67=$B72),焦粉报表!K$6:K$67)</f>
        <v>0</v>
      </c>
      <c r="M72" s="8">
        <f>SUMPRODUCT((焦粉报表!$B$6:$B$67=$A72)*(焦粉报表!$C$6:$C$67=$B72),焦粉报表!L$6:L$67)</f>
        <v>0</v>
      </c>
      <c r="N72" s="18">
        <f>SUMPRODUCT((焦粉报表!$B$6:$B$67=$A72)*(焦粉报表!$C$6:$C$67=$B72),焦粉报表!M$6:M$67)</f>
        <v>0</v>
      </c>
      <c r="O72" s="8">
        <f>SUMPRODUCT((焦粉报表!$B$6:$B$67=$A72)*(焦粉报表!$C$6:$C$67=$B72),焦粉报表!N$6:N$67)</f>
        <v>0</v>
      </c>
      <c r="P72" s="99">
        <f>SUMPRODUCT((焦粉报表!$B$6:$B$67=$A72)*(焦粉报表!$C$6:$C$67=$B72),焦粉报表!O$6:O$67)</f>
        <v>0</v>
      </c>
      <c r="Q72" s="84">
        <f>IF(P72=0,0,IF(AND(P72&gt;0,P72&gt;$Q$1),30,考核汇总!$S$1))</f>
        <v>0</v>
      </c>
      <c r="R72" s="84">
        <f t="shared" si="6"/>
        <v>0</v>
      </c>
      <c r="T72" s="98">
        <f>SUMPRODUCT((焦粉报表!$V$6:$V$67=$A72)*(焦粉报表!$W$6:$W$67=$B72),焦粉报表!Y$6:Y$67)</f>
        <v>0</v>
      </c>
      <c r="U72" s="95">
        <f>SUMPRODUCT((焦粉报表!$V$6:$V$67=$A72)*(焦粉报表!$W$6:$W$67=$B72),焦粉报表!Z$6:Z$67)</f>
        <v>0</v>
      </c>
      <c r="V72" s="95">
        <f>SUMPRODUCT((焦粉报表!$V$6:$V$67=$A72)*(焦粉报表!$W$6:$W$67=$B72),焦粉报表!AA$6:AA$67)</f>
        <v>0</v>
      </c>
      <c r="W72" s="95">
        <f>SUMPRODUCT((焦粉报表!$V$6:$V$67=$A72)*(焦粉报表!$W$6:$W$67=$B72),焦粉报表!AB$6:AB$67)</f>
        <v>0</v>
      </c>
      <c r="X72" s="95">
        <f>SUMPRODUCT((焦粉报表!$V$6:$V$67=$A72)*(焦粉报表!$W$6:$W$67=$B72),焦粉报表!AC$6:AC$67)</f>
        <v>0</v>
      </c>
      <c r="Y72" s="95">
        <f>SUMPRODUCT((焦粉报表!$V$6:$V$67=$A72)*(焦粉报表!$W$6:$W$67=$B72),焦粉报表!AD$6:AD$67)</f>
        <v>0</v>
      </c>
      <c r="Z72" s="95">
        <f>SUMPRODUCT((焦粉报表!$V$6:$V$67=$A72)*(焦粉报表!$W$6:$W$67=$B72),焦粉报表!AE$6:AE$67)</f>
        <v>0</v>
      </c>
      <c r="AA72" s="95">
        <f>SUMPRODUCT((焦粉报表!$V$6:$V$67=$A72)*(焦粉报表!$W$6:$W$67=$B72),焦粉报表!AF$6:AF$67)</f>
        <v>0</v>
      </c>
      <c r="AB72" s="102">
        <f>SUMPRODUCT((焦粉报表!$V$6:$V$67=$A72)*(焦粉报表!$W$6:$W$67=$B72),焦粉报表!AG$6:AG$67)</f>
        <v>0</v>
      </c>
      <c r="AC72" s="95">
        <f>SUMPRODUCT((焦粉报表!$V$6:$V$67=$A72)*(焦粉报表!$W$6:$W$67=$B72),焦粉报表!AH$6:AH$67)</f>
        <v>0</v>
      </c>
      <c r="AD72" s="99">
        <f>SUMPRODUCT((焦粉报表!$V$6:$V$67=$A72)*(焦粉报表!$W$6:$W$67=$B72),焦粉报表!AI$6:AI$67)</f>
        <v>0</v>
      </c>
      <c r="AE72" s="84">
        <f>IF(AD72=0,0,IF(AND(AD72&gt;0,AD72&gt;$AE$1),30,考核汇总!$S$1))</f>
        <v>0</v>
      </c>
      <c r="AF72" s="84">
        <f t="shared" si="7"/>
        <v>0</v>
      </c>
    </row>
    <row r="73" spans="1:32">
      <c r="A73" s="97">
        <f t="shared" si="8"/>
        <v>43367</v>
      </c>
      <c r="B73" s="8" t="s">
        <v>87</v>
      </c>
      <c r="C73" s="8">
        <f t="shared" si="9"/>
        <v>2</v>
      </c>
      <c r="D73" s="8">
        <f>SUMPRODUCT((考核汇总!$A$4:$A$1185=A73)*(考核汇总!$B$4:$B$1185=B73),考核汇总!$C$4:$C$1185)</f>
        <v>3</v>
      </c>
      <c r="E73" s="8" t="str">
        <f t="shared" si="5"/>
        <v>丙</v>
      </c>
      <c r="F73" s="98">
        <f>SUMPRODUCT((焦粉报表!$B$6:$B$67=$A73)*(焦粉报表!$C$6:$C$67=$B73),焦粉报表!E$6:E$67)</f>
        <v>0</v>
      </c>
      <c r="G73" s="8">
        <f>SUMPRODUCT((焦粉报表!$B$6:$B$67=$A73)*(焦粉报表!$C$6:$C$67=$B73),焦粉报表!F$6:F$67)</f>
        <v>0</v>
      </c>
      <c r="H73" s="8">
        <f>SUMPRODUCT((焦粉报表!$B$6:$B$67=$A73)*(焦粉报表!$C$6:$C$67=$B73),焦粉报表!G$6:G$67)</f>
        <v>0</v>
      </c>
      <c r="I73" s="8">
        <f>SUMPRODUCT((焦粉报表!$B$6:$B$67=$A73)*(焦粉报表!$C$6:$C$67=$B73),焦粉报表!H$6:H$67)</f>
        <v>0</v>
      </c>
      <c r="J73" s="8">
        <f>SUMPRODUCT((焦粉报表!$B$6:$B$67=$A73)*(焦粉报表!$C$6:$C$67=$B73),焦粉报表!I$6:I$67)</f>
        <v>0</v>
      </c>
      <c r="K73" s="8">
        <f>SUMPRODUCT((焦粉报表!$B$6:$B$67=$A73)*(焦粉报表!$C$6:$C$67=$B73),焦粉报表!J$6:J$67)</f>
        <v>0</v>
      </c>
      <c r="L73" s="8">
        <f>SUMPRODUCT((焦粉报表!$B$6:$B$67=$A73)*(焦粉报表!$C$6:$C$67=$B73),焦粉报表!K$6:K$67)</f>
        <v>0</v>
      </c>
      <c r="M73" s="8">
        <f>SUMPRODUCT((焦粉报表!$B$6:$B$67=$A73)*(焦粉报表!$C$6:$C$67=$B73),焦粉报表!L$6:L$67)</f>
        <v>0</v>
      </c>
      <c r="N73" s="18">
        <f>SUMPRODUCT((焦粉报表!$B$6:$B$67=$A73)*(焦粉报表!$C$6:$C$67=$B73),焦粉报表!M$6:M$67)</f>
        <v>0</v>
      </c>
      <c r="O73" s="8">
        <f>SUMPRODUCT((焦粉报表!$B$6:$B$67=$A73)*(焦粉报表!$C$6:$C$67=$B73),焦粉报表!N$6:N$67)</f>
        <v>0</v>
      </c>
      <c r="P73" s="99">
        <f>SUMPRODUCT((焦粉报表!$B$6:$B$67=$A73)*(焦粉报表!$C$6:$C$67=$B73),焦粉报表!O$6:O$67)</f>
        <v>0</v>
      </c>
      <c r="Q73" s="84">
        <f>IF(P73=0,0,IF(AND(P73&gt;0,P73&gt;$Q$1),30,考核汇总!$S$1))</f>
        <v>0</v>
      </c>
      <c r="R73" s="84">
        <f t="shared" si="6"/>
        <v>0</v>
      </c>
      <c r="T73" s="98">
        <f>SUMPRODUCT((焦粉报表!$V$6:$V$67=$A73)*(焦粉报表!$W$6:$W$67=$B73),焦粉报表!Y$6:Y$67)</f>
        <v>0</v>
      </c>
      <c r="U73" s="95">
        <f>SUMPRODUCT((焦粉报表!$V$6:$V$67=$A73)*(焦粉报表!$W$6:$W$67=$B73),焦粉报表!Z$6:Z$67)</f>
        <v>0</v>
      </c>
      <c r="V73" s="95">
        <f>SUMPRODUCT((焦粉报表!$V$6:$V$67=$A73)*(焦粉报表!$W$6:$W$67=$B73),焦粉报表!AA$6:AA$67)</f>
        <v>0</v>
      </c>
      <c r="W73" s="95">
        <f>SUMPRODUCT((焦粉报表!$V$6:$V$67=$A73)*(焦粉报表!$W$6:$W$67=$B73),焦粉报表!AB$6:AB$67)</f>
        <v>0</v>
      </c>
      <c r="X73" s="95">
        <f>SUMPRODUCT((焦粉报表!$V$6:$V$67=$A73)*(焦粉报表!$W$6:$W$67=$B73),焦粉报表!AC$6:AC$67)</f>
        <v>0</v>
      </c>
      <c r="Y73" s="95">
        <f>SUMPRODUCT((焦粉报表!$V$6:$V$67=$A73)*(焦粉报表!$W$6:$W$67=$B73),焦粉报表!AD$6:AD$67)</f>
        <v>0</v>
      </c>
      <c r="Z73" s="95">
        <f>SUMPRODUCT((焦粉报表!$V$6:$V$67=$A73)*(焦粉报表!$W$6:$W$67=$B73),焦粉报表!AE$6:AE$67)</f>
        <v>0</v>
      </c>
      <c r="AA73" s="95">
        <f>SUMPRODUCT((焦粉报表!$V$6:$V$67=$A73)*(焦粉报表!$W$6:$W$67=$B73),焦粉报表!AF$6:AF$67)</f>
        <v>0</v>
      </c>
      <c r="AB73" s="102">
        <f>SUMPRODUCT((焦粉报表!$V$6:$V$67=$A73)*(焦粉报表!$W$6:$W$67=$B73),焦粉报表!AG$6:AG$67)</f>
        <v>0</v>
      </c>
      <c r="AC73" s="95">
        <f>SUMPRODUCT((焦粉报表!$V$6:$V$67=$A73)*(焦粉报表!$W$6:$W$67=$B73),焦粉报表!AH$6:AH$67)</f>
        <v>0</v>
      </c>
      <c r="AD73" s="99">
        <f>SUMPRODUCT((焦粉报表!$V$6:$V$67=$A73)*(焦粉报表!$W$6:$W$67=$B73),焦粉报表!AI$6:AI$67)</f>
        <v>0</v>
      </c>
      <c r="AE73" s="84">
        <f>IF(AD73=0,0,IF(AND(AD73&gt;0,AD73&gt;$AE$1),30,考核汇总!$S$1))</f>
        <v>0</v>
      </c>
      <c r="AF73" s="84">
        <f t="shared" si="7"/>
        <v>0</v>
      </c>
    </row>
    <row r="74" spans="1:32">
      <c r="A74" s="97">
        <f t="shared" si="8"/>
        <v>43367</v>
      </c>
      <c r="B74" s="8" t="s">
        <v>88</v>
      </c>
      <c r="C74" s="8">
        <f t="shared" si="9"/>
        <v>3</v>
      </c>
      <c r="D74" s="8">
        <f>SUMPRODUCT((考核汇总!$A$4:$A$1185=A74)*(考核汇总!$B$4:$B$1185=B74),考核汇总!$C$4:$C$1185)</f>
        <v>4</v>
      </c>
      <c r="E74" s="8" t="str">
        <f t="shared" si="5"/>
        <v>丁</v>
      </c>
      <c r="F74" s="98">
        <f>SUMPRODUCT((焦粉报表!$B$6:$B$67=$A74)*(焦粉报表!$C$6:$C$67=$B74),焦粉报表!E$6:E$67)</f>
        <v>0</v>
      </c>
      <c r="G74" s="8">
        <f>SUMPRODUCT((焦粉报表!$B$6:$B$67=$A74)*(焦粉报表!$C$6:$C$67=$B74),焦粉报表!F$6:F$67)</f>
        <v>0</v>
      </c>
      <c r="H74" s="8">
        <f>SUMPRODUCT((焦粉报表!$B$6:$B$67=$A74)*(焦粉报表!$C$6:$C$67=$B74),焦粉报表!G$6:G$67)</f>
        <v>0</v>
      </c>
      <c r="I74" s="8">
        <f>SUMPRODUCT((焦粉报表!$B$6:$B$67=$A74)*(焦粉报表!$C$6:$C$67=$B74),焦粉报表!H$6:H$67)</f>
        <v>0</v>
      </c>
      <c r="J74" s="8">
        <f>SUMPRODUCT((焦粉报表!$B$6:$B$67=$A74)*(焦粉报表!$C$6:$C$67=$B74),焦粉报表!I$6:I$67)</f>
        <v>0</v>
      </c>
      <c r="K74" s="8">
        <f>SUMPRODUCT((焦粉报表!$B$6:$B$67=$A74)*(焦粉报表!$C$6:$C$67=$B74),焦粉报表!J$6:J$67)</f>
        <v>0</v>
      </c>
      <c r="L74" s="8">
        <f>SUMPRODUCT((焦粉报表!$B$6:$B$67=$A74)*(焦粉报表!$C$6:$C$67=$B74),焦粉报表!K$6:K$67)</f>
        <v>0</v>
      </c>
      <c r="M74" s="8">
        <f>SUMPRODUCT((焦粉报表!$B$6:$B$67=$A74)*(焦粉报表!$C$6:$C$67=$B74),焦粉报表!L$6:L$67)</f>
        <v>0</v>
      </c>
      <c r="N74" s="18">
        <f>SUMPRODUCT((焦粉报表!$B$6:$B$67=$A74)*(焦粉报表!$C$6:$C$67=$B74),焦粉报表!M$6:M$67)</f>
        <v>0</v>
      </c>
      <c r="O74" s="8">
        <f>SUMPRODUCT((焦粉报表!$B$6:$B$67=$A74)*(焦粉报表!$C$6:$C$67=$B74),焦粉报表!N$6:N$67)</f>
        <v>0</v>
      </c>
      <c r="P74" s="99">
        <f>SUMPRODUCT((焦粉报表!$B$6:$B$67=$A74)*(焦粉报表!$C$6:$C$67=$B74),焦粉报表!O$6:O$67)</f>
        <v>0</v>
      </c>
      <c r="Q74" s="84">
        <f>IF(P74=0,0,IF(AND(P74&gt;0,P74&gt;$Q$1),30,考核汇总!$S$1))</f>
        <v>0</v>
      </c>
      <c r="R74" s="84">
        <f t="shared" si="6"/>
        <v>0</v>
      </c>
      <c r="T74" s="98">
        <f>SUMPRODUCT((焦粉报表!$V$6:$V$67=$A74)*(焦粉报表!$W$6:$W$67=$B74),焦粉报表!Y$6:Y$67)</f>
        <v>0</v>
      </c>
      <c r="U74" s="95">
        <f>SUMPRODUCT((焦粉报表!$V$6:$V$67=$A74)*(焦粉报表!$W$6:$W$67=$B74),焦粉报表!Z$6:Z$67)</f>
        <v>0</v>
      </c>
      <c r="V74" s="95">
        <f>SUMPRODUCT((焦粉报表!$V$6:$V$67=$A74)*(焦粉报表!$W$6:$W$67=$B74),焦粉报表!AA$6:AA$67)</f>
        <v>0</v>
      </c>
      <c r="W74" s="95">
        <f>SUMPRODUCT((焦粉报表!$V$6:$V$67=$A74)*(焦粉报表!$W$6:$W$67=$B74),焦粉报表!AB$6:AB$67)</f>
        <v>0</v>
      </c>
      <c r="X74" s="95">
        <f>SUMPRODUCT((焦粉报表!$V$6:$V$67=$A74)*(焦粉报表!$W$6:$W$67=$B74),焦粉报表!AC$6:AC$67)</f>
        <v>0</v>
      </c>
      <c r="Y74" s="95">
        <f>SUMPRODUCT((焦粉报表!$V$6:$V$67=$A74)*(焦粉报表!$W$6:$W$67=$B74),焦粉报表!AD$6:AD$67)</f>
        <v>0</v>
      </c>
      <c r="Z74" s="95">
        <f>SUMPRODUCT((焦粉报表!$V$6:$V$67=$A74)*(焦粉报表!$W$6:$W$67=$B74),焦粉报表!AE$6:AE$67)</f>
        <v>0</v>
      </c>
      <c r="AA74" s="95">
        <f>SUMPRODUCT((焦粉报表!$V$6:$V$67=$A74)*(焦粉报表!$W$6:$W$67=$B74),焦粉报表!AF$6:AF$67)</f>
        <v>0</v>
      </c>
      <c r="AB74" s="102">
        <f>SUMPRODUCT((焦粉报表!$V$6:$V$67=$A74)*(焦粉报表!$W$6:$W$67=$B74),焦粉报表!AG$6:AG$67)</f>
        <v>0</v>
      </c>
      <c r="AC74" s="95">
        <f>SUMPRODUCT((焦粉报表!$V$6:$V$67=$A74)*(焦粉报表!$W$6:$W$67=$B74),焦粉报表!AH$6:AH$67)</f>
        <v>0</v>
      </c>
      <c r="AD74" s="99">
        <f>SUMPRODUCT((焦粉报表!$V$6:$V$67=$A74)*(焦粉报表!$W$6:$W$67=$B74),焦粉报表!AI$6:AI$67)</f>
        <v>0</v>
      </c>
      <c r="AE74" s="84">
        <f>IF(AD74=0,0,IF(AND(AD74&gt;0,AD74&gt;$AE$1),30,考核汇总!$S$1))</f>
        <v>0</v>
      </c>
      <c r="AF74" s="84">
        <f t="shared" si="7"/>
        <v>0</v>
      </c>
    </row>
    <row r="75" spans="1:32">
      <c r="A75" s="97">
        <f t="shared" si="8"/>
        <v>43368</v>
      </c>
      <c r="B75" s="8" t="s">
        <v>86</v>
      </c>
      <c r="C75" s="8">
        <f t="shared" si="9"/>
        <v>1</v>
      </c>
      <c r="D75" s="8">
        <f>SUMPRODUCT((考核汇总!$A$4:$A$1185=A75)*(考核汇总!$B$4:$B$1185=B75),考核汇总!$C$4:$C$1185)</f>
        <v>2</v>
      </c>
      <c r="E75" s="8" t="str">
        <f t="shared" si="5"/>
        <v>乙</v>
      </c>
      <c r="F75" s="98">
        <f>SUMPRODUCT((焦粉报表!$B$6:$B$67=$A75)*(焦粉报表!$C$6:$C$67=$B75),焦粉报表!E$6:E$67)</f>
        <v>0</v>
      </c>
      <c r="G75" s="8">
        <f>SUMPRODUCT((焦粉报表!$B$6:$B$67=$A75)*(焦粉报表!$C$6:$C$67=$B75),焦粉报表!F$6:F$67)</f>
        <v>0</v>
      </c>
      <c r="H75" s="8">
        <f>SUMPRODUCT((焦粉报表!$B$6:$B$67=$A75)*(焦粉报表!$C$6:$C$67=$B75),焦粉报表!G$6:G$67)</f>
        <v>0</v>
      </c>
      <c r="I75" s="8">
        <f>SUMPRODUCT((焦粉报表!$B$6:$B$67=$A75)*(焦粉报表!$C$6:$C$67=$B75),焦粉报表!H$6:H$67)</f>
        <v>0</v>
      </c>
      <c r="J75" s="8">
        <f>SUMPRODUCT((焦粉报表!$B$6:$B$67=$A75)*(焦粉报表!$C$6:$C$67=$B75),焦粉报表!I$6:I$67)</f>
        <v>0</v>
      </c>
      <c r="K75" s="8">
        <f>SUMPRODUCT((焦粉报表!$B$6:$B$67=$A75)*(焦粉报表!$C$6:$C$67=$B75),焦粉报表!J$6:J$67)</f>
        <v>0</v>
      </c>
      <c r="L75" s="8">
        <f>SUMPRODUCT((焦粉报表!$B$6:$B$67=$A75)*(焦粉报表!$C$6:$C$67=$B75),焦粉报表!K$6:K$67)</f>
        <v>0</v>
      </c>
      <c r="M75" s="8">
        <f>SUMPRODUCT((焦粉报表!$B$6:$B$67=$A75)*(焦粉报表!$C$6:$C$67=$B75),焦粉报表!L$6:L$67)</f>
        <v>0</v>
      </c>
      <c r="N75" s="18">
        <f>SUMPRODUCT((焦粉报表!$B$6:$B$67=$A75)*(焦粉报表!$C$6:$C$67=$B75),焦粉报表!M$6:M$67)</f>
        <v>0</v>
      </c>
      <c r="O75" s="8">
        <f>SUMPRODUCT((焦粉报表!$B$6:$B$67=$A75)*(焦粉报表!$C$6:$C$67=$B75),焦粉报表!N$6:N$67)</f>
        <v>0</v>
      </c>
      <c r="P75" s="99">
        <f>SUMPRODUCT((焦粉报表!$B$6:$B$67=$A75)*(焦粉报表!$C$6:$C$67=$B75),焦粉报表!O$6:O$67)</f>
        <v>0</v>
      </c>
      <c r="Q75" s="84">
        <f>IF(P75=0,0,IF(AND(P75&gt;0,P75&gt;$Q$1),30,考核汇总!$S$1))</f>
        <v>0</v>
      </c>
      <c r="R75" s="84">
        <f t="shared" si="6"/>
        <v>0</v>
      </c>
      <c r="T75" s="98">
        <f>SUMPRODUCT((焦粉报表!$V$6:$V$67=$A75)*(焦粉报表!$W$6:$W$67=$B75),焦粉报表!Y$6:Y$67)</f>
        <v>0</v>
      </c>
      <c r="U75" s="95">
        <f>SUMPRODUCT((焦粉报表!$V$6:$V$67=$A75)*(焦粉报表!$W$6:$W$67=$B75),焦粉报表!Z$6:Z$67)</f>
        <v>0</v>
      </c>
      <c r="V75" s="95">
        <f>SUMPRODUCT((焦粉报表!$V$6:$V$67=$A75)*(焦粉报表!$W$6:$W$67=$B75),焦粉报表!AA$6:AA$67)</f>
        <v>0</v>
      </c>
      <c r="W75" s="95">
        <f>SUMPRODUCT((焦粉报表!$V$6:$V$67=$A75)*(焦粉报表!$W$6:$W$67=$B75),焦粉报表!AB$6:AB$67)</f>
        <v>0</v>
      </c>
      <c r="X75" s="95">
        <f>SUMPRODUCT((焦粉报表!$V$6:$V$67=$A75)*(焦粉报表!$W$6:$W$67=$B75),焦粉报表!AC$6:AC$67)</f>
        <v>0</v>
      </c>
      <c r="Y75" s="95">
        <f>SUMPRODUCT((焦粉报表!$V$6:$V$67=$A75)*(焦粉报表!$W$6:$W$67=$B75),焦粉报表!AD$6:AD$67)</f>
        <v>0</v>
      </c>
      <c r="Z75" s="95">
        <f>SUMPRODUCT((焦粉报表!$V$6:$V$67=$A75)*(焦粉报表!$W$6:$W$67=$B75),焦粉报表!AE$6:AE$67)</f>
        <v>0</v>
      </c>
      <c r="AA75" s="95">
        <f>SUMPRODUCT((焦粉报表!$V$6:$V$67=$A75)*(焦粉报表!$W$6:$W$67=$B75),焦粉报表!AF$6:AF$67)</f>
        <v>0</v>
      </c>
      <c r="AB75" s="102">
        <f>SUMPRODUCT((焦粉报表!$V$6:$V$67=$A75)*(焦粉报表!$W$6:$W$67=$B75),焦粉报表!AG$6:AG$67)</f>
        <v>0</v>
      </c>
      <c r="AC75" s="95">
        <f>SUMPRODUCT((焦粉报表!$V$6:$V$67=$A75)*(焦粉报表!$W$6:$W$67=$B75),焦粉报表!AH$6:AH$67)</f>
        <v>0</v>
      </c>
      <c r="AD75" s="99">
        <f>SUMPRODUCT((焦粉报表!$V$6:$V$67=$A75)*(焦粉报表!$W$6:$W$67=$B75),焦粉报表!AI$6:AI$67)</f>
        <v>0</v>
      </c>
      <c r="AE75" s="84">
        <f>IF(AD75=0,0,IF(AND(AD75&gt;0,AD75&gt;$AE$1),30,考核汇总!$S$1))</f>
        <v>0</v>
      </c>
      <c r="AF75" s="84">
        <f t="shared" si="7"/>
        <v>0</v>
      </c>
    </row>
    <row r="76" spans="1:32">
      <c r="A76" s="97">
        <f t="shared" si="8"/>
        <v>43368</v>
      </c>
      <c r="B76" s="8" t="s">
        <v>87</v>
      </c>
      <c r="C76" s="8">
        <f t="shared" si="9"/>
        <v>2</v>
      </c>
      <c r="D76" s="8">
        <f>SUMPRODUCT((考核汇总!$A$4:$A$1185=A76)*(考核汇总!$B$4:$B$1185=B76),考核汇总!$C$4:$C$1185)</f>
        <v>3</v>
      </c>
      <c r="E76" s="8" t="str">
        <f t="shared" si="5"/>
        <v>丙</v>
      </c>
      <c r="F76" s="98">
        <f>SUMPRODUCT((焦粉报表!$B$6:$B$67=$A76)*(焦粉报表!$C$6:$C$67=$B76),焦粉报表!E$6:E$67)</f>
        <v>0</v>
      </c>
      <c r="G76" s="8">
        <f>SUMPRODUCT((焦粉报表!$B$6:$B$67=$A76)*(焦粉报表!$C$6:$C$67=$B76),焦粉报表!F$6:F$67)</f>
        <v>0</v>
      </c>
      <c r="H76" s="8">
        <f>SUMPRODUCT((焦粉报表!$B$6:$B$67=$A76)*(焦粉报表!$C$6:$C$67=$B76),焦粉报表!G$6:G$67)</f>
        <v>0</v>
      </c>
      <c r="I76" s="8">
        <f>SUMPRODUCT((焦粉报表!$B$6:$B$67=$A76)*(焦粉报表!$C$6:$C$67=$B76),焦粉报表!H$6:H$67)</f>
        <v>0</v>
      </c>
      <c r="J76" s="8">
        <f>SUMPRODUCT((焦粉报表!$B$6:$B$67=$A76)*(焦粉报表!$C$6:$C$67=$B76),焦粉报表!I$6:I$67)</f>
        <v>0</v>
      </c>
      <c r="K76" s="8">
        <f>SUMPRODUCT((焦粉报表!$B$6:$B$67=$A76)*(焦粉报表!$C$6:$C$67=$B76),焦粉报表!J$6:J$67)</f>
        <v>0</v>
      </c>
      <c r="L76" s="8">
        <f>SUMPRODUCT((焦粉报表!$B$6:$B$67=$A76)*(焦粉报表!$C$6:$C$67=$B76),焦粉报表!K$6:K$67)</f>
        <v>0</v>
      </c>
      <c r="M76" s="8">
        <f>SUMPRODUCT((焦粉报表!$B$6:$B$67=$A76)*(焦粉报表!$C$6:$C$67=$B76),焦粉报表!L$6:L$67)</f>
        <v>0</v>
      </c>
      <c r="N76" s="18">
        <f>SUMPRODUCT((焦粉报表!$B$6:$B$67=$A76)*(焦粉报表!$C$6:$C$67=$B76),焦粉报表!M$6:M$67)</f>
        <v>0</v>
      </c>
      <c r="O76" s="8">
        <f>SUMPRODUCT((焦粉报表!$B$6:$B$67=$A76)*(焦粉报表!$C$6:$C$67=$B76),焦粉报表!N$6:N$67)</f>
        <v>0</v>
      </c>
      <c r="P76" s="99">
        <f>SUMPRODUCT((焦粉报表!$B$6:$B$67=$A76)*(焦粉报表!$C$6:$C$67=$B76),焦粉报表!O$6:O$67)</f>
        <v>0</v>
      </c>
      <c r="Q76" s="84">
        <f>IF(P76=0,0,IF(AND(P76&gt;0,P76&gt;$Q$1),30,考核汇总!$S$1))</f>
        <v>0</v>
      </c>
      <c r="R76" s="84">
        <f t="shared" si="6"/>
        <v>0</v>
      </c>
      <c r="T76" s="98">
        <f>SUMPRODUCT((焦粉报表!$V$6:$V$67=$A76)*(焦粉报表!$W$6:$W$67=$B76),焦粉报表!Y$6:Y$67)</f>
        <v>0</v>
      </c>
      <c r="U76" s="95">
        <f>SUMPRODUCT((焦粉报表!$V$6:$V$67=$A76)*(焦粉报表!$W$6:$W$67=$B76),焦粉报表!Z$6:Z$67)</f>
        <v>0</v>
      </c>
      <c r="V76" s="95">
        <f>SUMPRODUCT((焦粉报表!$V$6:$V$67=$A76)*(焦粉报表!$W$6:$W$67=$B76),焦粉报表!AA$6:AA$67)</f>
        <v>0</v>
      </c>
      <c r="W76" s="95">
        <f>SUMPRODUCT((焦粉报表!$V$6:$V$67=$A76)*(焦粉报表!$W$6:$W$67=$B76),焦粉报表!AB$6:AB$67)</f>
        <v>0</v>
      </c>
      <c r="X76" s="95">
        <f>SUMPRODUCT((焦粉报表!$V$6:$V$67=$A76)*(焦粉报表!$W$6:$W$67=$B76),焦粉报表!AC$6:AC$67)</f>
        <v>0</v>
      </c>
      <c r="Y76" s="95">
        <f>SUMPRODUCT((焦粉报表!$V$6:$V$67=$A76)*(焦粉报表!$W$6:$W$67=$B76),焦粉报表!AD$6:AD$67)</f>
        <v>0</v>
      </c>
      <c r="Z76" s="95">
        <f>SUMPRODUCT((焦粉报表!$V$6:$V$67=$A76)*(焦粉报表!$W$6:$W$67=$B76),焦粉报表!AE$6:AE$67)</f>
        <v>0</v>
      </c>
      <c r="AA76" s="95">
        <f>SUMPRODUCT((焦粉报表!$V$6:$V$67=$A76)*(焦粉报表!$W$6:$W$67=$B76),焦粉报表!AF$6:AF$67)</f>
        <v>0</v>
      </c>
      <c r="AB76" s="102">
        <f>SUMPRODUCT((焦粉报表!$V$6:$V$67=$A76)*(焦粉报表!$W$6:$W$67=$B76),焦粉报表!AG$6:AG$67)</f>
        <v>0</v>
      </c>
      <c r="AC76" s="95">
        <f>SUMPRODUCT((焦粉报表!$V$6:$V$67=$A76)*(焦粉报表!$W$6:$W$67=$B76),焦粉报表!AH$6:AH$67)</f>
        <v>0</v>
      </c>
      <c r="AD76" s="99">
        <f>SUMPRODUCT((焦粉报表!$V$6:$V$67=$A76)*(焦粉报表!$W$6:$W$67=$B76),焦粉报表!AI$6:AI$67)</f>
        <v>0</v>
      </c>
      <c r="AE76" s="84">
        <f>IF(AD76=0,0,IF(AND(AD76&gt;0,AD76&gt;$AE$1),30,考核汇总!$S$1))</f>
        <v>0</v>
      </c>
      <c r="AF76" s="84">
        <f t="shared" si="7"/>
        <v>0</v>
      </c>
    </row>
    <row r="77" spans="1:32">
      <c r="A77" s="97">
        <f t="shared" si="8"/>
        <v>43368</v>
      </c>
      <c r="B77" s="8" t="s">
        <v>88</v>
      </c>
      <c r="C77" s="8">
        <f t="shared" si="9"/>
        <v>3</v>
      </c>
      <c r="D77" s="8">
        <f>SUMPRODUCT((考核汇总!$A$4:$A$1185=A77)*(考核汇总!$B$4:$B$1185=B77),考核汇总!$C$4:$C$1185)</f>
        <v>4</v>
      </c>
      <c r="E77" s="8" t="str">
        <f t="shared" si="5"/>
        <v>丁</v>
      </c>
      <c r="F77" s="98">
        <f>SUMPRODUCT((焦粉报表!$B$6:$B$67=$A77)*(焦粉报表!$C$6:$C$67=$B77),焦粉报表!E$6:E$67)</f>
        <v>0</v>
      </c>
      <c r="G77" s="8">
        <f>SUMPRODUCT((焦粉报表!$B$6:$B$67=$A77)*(焦粉报表!$C$6:$C$67=$B77),焦粉报表!F$6:F$67)</f>
        <v>0</v>
      </c>
      <c r="H77" s="8">
        <f>SUMPRODUCT((焦粉报表!$B$6:$B$67=$A77)*(焦粉报表!$C$6:$C$67=$B77),焦粉报表!G$6:G$67)</f>
        <v>0</v>
      </c>
      <c r="I77" s="8">
        <f>SUMPRODUCT((焦粉报表!$B$6:$B$67=$A77)*(焦粉报表!$C$6:$C$67=$B77),焦粉报表!H$6:H$67)</f>
        <v>0</v>
      </c>
      <c r="J77" s="8">
        <f>SUMPRODUCT((焦粉报表!$B$6:$B$67=$A77)*(焦粉报表!$C$6:$C$67=$B77),焦粉报表!I$6:I$67)</f>
        <v>0</v>
      </c>
      <c r="K77" s="8">
        <f>SUMPRODUCT((焦粉报表!$B$6:$B$67=$A77)*(焦粉报表!$C$6:$C$67=$B77),焦粉报表!J$6:J$67)</f>
        <v>0</v>
      </c>
      <c r="L77" s="8">
        <f>SUMPRODUCT((焦粉报表!$B$6:$B$67=$A77)*(焦粉报表!$C$6:$C$67=$B77),焦粉报表!K$6:K$67)</f>
        <v>0</v>
      </c>
      <c r="M77" s="8">
        <f>SUMPRODUCT((焦粉报表!$B$6:$B$67=$A77)*(焦粉报表!$C$6:$C$67=$B77),焦粉报表!L$6:L$67)</f>
        <v>0</v>
      </c>
      <c r="N77" s="18">
        <f>SUMPRODUCT((焦粉报表!$B$6:$B$67=$A77)*(焦粉报表!$C$6:$C$67=$B77),焦粉报表!M$6:M$67)</f>
        <v>0</v>
      </c>
      <c r="O77" s="8">
        <f>SUMPRODUCT((焦粉报表!$B$6:$B$67=$A77)*(焦粉报表!$C$6:$C$67=$B77),焦粉报表!N$6:N$67)</f>
        <v>0</v>
      </c>
      <c r="P77" s="99">
        <f>SUMPRODUCT((焦粉报表!$B$6:$B$67=$A77)*(焦粉报表!$C$6:$C$67=$B77),焦粉报表!O$6:O$67)</f>
        <v>0</v>
      </c>
      <c r="Q77" s="84">
        <f>IF(P77=0,0,IF(AND(P77&gt;0,P77&gt;$Q$1),30,考核汇总!$S$1))</f>
        <v>0</v>
      </c>
      <c r="R77" s="84">
        <f t="shared" si="6"/>
        <v>0</v>
      </c>
      <c r="T77" s="98">
        <f>SUMPRODUCT((焦粉报表!$V$6:$V$67=$A77)*(焦粉报表!$W$6:$W$67=$B77),焦粉报表!Y$6:Y$67)</f>
        <v>0</v>
      </c>
      <c r="U77" s="95">
        <f>SUMPRODUCT((焦粉报表!$V$6:$V$67=$A77)*(焦粉报表!$W$6:$W$67=$B77),焦粉报表!Z$6:Z$67)</f>
        <v>0</v>
      </c>
      <c r="V77" s="95">
        <f>SUMPRODUCT((焦粉报表!$V$6:$V$67=$A77)*(焦粉报表!$W$6:$W$67=$B77),焦粉报表!AA$6:AA$67)</f>
        <v>0</v>
      </c>
      <c r="W77" s="95">
        <f>SUMPRODUCT((焦粉报表!$V$6:$V$67=$A77)*(焦粉报表!$W$6:$W$67=$B77),焦粉报表!AB$6:AB$67)</f>
        <v>0</v>
      </c>
      <c r="X77" s="95">
        <f>SUMPRODUCT((焦粉报表!$V$6:$V$67=$A77)*(焦粉报表!$W$6:$W$67=$B77),焦粉报表!AC$6:AC$67)</f>
        <v>0</v>
      </c>
      <c r="Y77" s="95">
        <f>SUMPRODUCT((焦粉报表!$V$6:$V$67=$A77)*(焦粉报表!$W$6:$W$67=$B77),焦粉报表!AD$6:AD$67)</f>
        <v>0</v>
      </c>
      <c r="Z77" s="95">
        <f>SUMPRODUCT((焦粉报表!$V$6:$V$67=$A77)*(焦粉报表!$W$6:$W$67=$B77),焦粉报表!AE$6:AE$67)</f>
        <v>0</v>
      </c>
      <c r="AA77" s="95">
        <f>SUMPRODUCT((焦粉报表!$V$6:$V$67=$A77)*(焦粉报表!$W$6:$W$67=$B77),焦粉报表!AF$6:AF$67)</f>
        <v>0</v>
      </c>
      <c r="AB77" s="102">
        <f>SUMPRODUCT((焦粉报表!$V$6:$V$67=$A77)*(焦粉报表!$W$6:$W$67=$B77),焦粉报表!AG$6:AG$67)</f>
        <v>0</v>
      </c>
      <c r="AC77" s="95">
        <f>SUMPRODUCT((焦粉报表!$V$6:$V$67=$A77)*(焦粉报表!$W$6:$W$67=$B77),焦粉报表!AH$6:AH$67)</f>
        <v>0</v>
      </c>
      <c r="AD77" s="99">
        <f>SUMPRODUCT((焦粉报表!$V$6:$V$67=$A77)*(焦粉报表!$W$6:$W$67=$B77),焦粉报表!AI$6:AI$67)</f>
        <v>0</v>
      </c>
      <c r="AE77" s="84">
        <f>IF(AD77=0,0,IF(AND(AD77&gt;0,AD77&gt;$AE$1),30,考核汇总!$S$1))</f>
        <v>0</v>
      </c>
      <c r="AF77" s="84">
        <f t="shared" si="7"/>
        <v>0</v>
      </c>
    </row>
    <row r="78" spans="1:32">
      <c r="A78" s="97">
        <f t="shared" si="8"/>
        <v>43369</v>
      </c>
      <c r="B78" s="8" t="s">
        <v>86</v>
      </c>
      <c r="C78" s="8">
        <f t="shared" si="9"/>
        <v>1</v>
      </c>
      <c r="D78" s="8">
        <f>SUMPRODUCT((考核汇总!$A$4:$A$1185=A78)*(考核汇总!$B$4:$B$1185=B78),考核汇总!$C$4:$C$1185)</f>
        <v>1</v>
      </c>
      <c r="E78" s="8" t="str">
        <f t="shared" si="5"/>
        <v>甲</v>
      </c>
      <c r="F78" s="98">
        <f>SUMPRODUCT((焦粉报表!$B$6:$B$67=$A78)*(焦粉报表!$C$6:$C$67=$B78),焦粉报表!E$6:E$67)</f>
        <v>0</v>
      </c>
      <c r="G78" s="8">
        <f>SUMPRODUCT((焦粉报表!$B$6:$B$67=$A78)*(焦粉报表!$C$6:$C$67=$B78),焦粉报表!F$6:F$67)</f>
        <v>0</v>
      </c>
      <c r="H78" s="8">
        <f>SUMPRODUCT((焦粉报表!$B$6:$B$67=$A78)*(焦粉报表!$C$6:$C$67=$B78),焦粉报表!G$6:G$67)</f>
        <v>0</v>
      </c>
      <c r="I78" s="8">
        <f>SUMPRODUCT((焦粉报表!$B$6:$B$67=$A78)*(焦粉报表!$C$6:$C$67=$B78),焦粉报表!H$6:H$67)</f>
        <v>0</v>
      </c>
      <c r="J78" s="8">
        <f>SUMPRODUCT((焦粉报表!$B$6:$B$67=$A78)*(焦粉报表!$C$6:$C$67=$B78),焦粉报表!I$6:I$67)</f>
        <v>0</v>
      </c>
      <c r="K78" s="8">
        <f>SUMPRODUCT((焦粉报表!$B$6:$B$67=$A78)*(焦粉报表!$C$6:$C$67=$B78),焦粉报表!J$6:J$67)</f>
        <v>0</v>
      </c>
      <c r="L78" s="8">
        <f>SUMPRODUCT((焦粉报表!$B$6:$B$67=$A78)*(焦粉报表!$C$6:$C$67=$B78),焦粉报表!K$6:K$67)</f>
        <v>0</v>
      </c>
      <c r="M78" s="8">
        <f>SUMPRODUCT((焦粉报表!$B$6:$B$67=$A78)*(焦粉报表!$C$6:$C$67=$B78),焦粉报表!L$6:L$67)</f>
        <v>0</v>
      </c>
      <c r="N78" s="18">
        <f>SUMPRODUCT((焦粉报表!$B$6:$B$67=$A78)*(焦粉报表!$C$6:$C$67=$B78),焦粉报表!M$6:M$67)</f>
        <v>0</v>
      </c>
      <c r="O78" s="8">
        <f>SUMPRODUCT((焦粉报表!$B$6:$B$67=$A78)*(焦粉报表!$C$6:$C$67=$B78),焦粉报表!N$6:N$67)</f>
        <v>0</v>
      </c>
      <c r="P78" s="99">
        <f>SUMPRODUCT((焦粉报表!$B$6:$B$67=$A78)*(焦粉报表!$C$6:$C$67=$B78),焦粉报表!O$6:O$67)</f>
        <v>0</v>
      </c>
      <c r="Q78" s="84">
        <f>IF(P78=0,0,IF(AND(P78&gt;0,P78&gt;$Q$1),30,考核汇总!$S$1))</f>
        <v>0</v>
      </c>
      <c r="R78" s="84">
        <f t="shared" si="6"/>
        <v>0</v>
      </c>
      <c r="T78" s="98">
        <f>SUMPRODUCT((焦粉报表!$V$6:$V$67=$A78)*(焦粉报表!$W$6:$W$67=$B78),焦粉报表!Y$6:Y$67)</f>
        <v>0</v>
      </c>
      <c r="U78" s="95">
        <f>SUMPRODUCT((焦粉报表!$V$6:$V$67=$A78)*(焦粉报表!$W$6:$W$67=$B78),焦粉报表!Z$6:Z$67)</f>
        <v>0</v>
      </c>
      <c r="V78" s="95">
        <f>SUMPRODUCT((焦粉报表!$V$6:$V$67=$A78)*(焦粉报表!$W$6:$W$67=$B78),焦粉报表!AA$6:AA$67)</f>
        <v>0</v>
      </c>
      <c r="W78" s="95">
        <f>SUMPRODUCT((焦粉报表!$V$6:$V$67=$A78)*(焦粉报表!$W$6:$W$67=$B78),焦粉报表!AB$6:AB$67)</f>
        <v>0</v>
      </c>
      <c r="X78" s="95">
        <f>SUMPRODUCT((焦粉报表!$V$6:$V$67=$A78)*(焦粉报表!$W$6:$W$67=$B78),焦粉报表!AC$6:AC$67)</f>
        <v>0</v>
      </c>
      <c r="Y78" s="95">
        <f>SUMPRODUCT((焦粉报表!$V$6:$V$67=$A78)*(焦粉报表!$W$6:$W$67=$B78),焦粉报表!AD$6:AD$67)</f>
        <v>0</v>
      </c>
      <c r="Z78" s="95">
        <f>SUMPRODUCT((焦粉报表!$V$6:$V$67=$A78)*(焦粉报表!$W$6:$W$67=$B78),焦粉报表!AE$6:AE$67)</f>
        <v>0</v>
      </c>
      <c r="AA78" s="95">
        <f>SUMPRODUCT((焦粉报表!$V$6:$V$67=$A78)*(焦粉报表!$W$6:$W$67=$B78),焦粉报表!AF$6:AF$67)</f>
        <v>0</v>
      </c>
      <c r="AB78" s="102">
        <f>SUMPRODUCT((焦粉报表!$V$6:$V$67=$A78)*(焦粉报表!$W$6:$W$67=$B78),焦粉报表!AG$6:AG$67)</f>
        <v>0</v>
      </c>
      <c r="AC78" s="95">
        <f>SUMPRODUCT((焦粉报表!$V$6:$V$67=$A78)*(焦粉报表!$W$6:$W$67=$B78),焦粉报表!AH$6:AH$67)</f>
        <v>0</v>
      </c>
      <c r="AD78" s="99">
        <f>SUMPRODUCT((焦粉报表!$V$6:$V$67=$A78)*(焦粉报表!$W$6:$W$67=$B78),焦粉报表!AI$6:AI$67)</f>
        <v>0</v>
      </c>
      <c r="AE78" s="84">
        <f>IF(AD78=0,0,IF(AND(AD78&gt;0,AD78&gt;$AE$1),30,考核汇总!$S$1))</f>
        <v>0</v>
      </c>
      <c r="AF78" s="84">
        <f t="shared" si="7"/>
        <v>0</v>
      </c>
    </row>
    <row r="79" spans="1:32">
      <c r="A79" s="97">
        <f t="shared" si="8"/>
        <v>43369</v>
      </c>
      <c r="B79" s="8" t="s">
        <v>87</v>
      </c>
      <c r="C79" s="8">
        <f t="shared" si="9"/>
        <v>2</v>
      </c>
      <c r="D79" s="8">
        <f>SUMPRODUCT((考核汇总!$A$4:$A$1185=A79)*(考核汇总!$B$4:$B$1185=B79),考核汇总!$C$4:$C$1185)</f>
        <v>2</v>
      </c>
      <c r="E79" s="8" t="str">
        <f t="shared" si="5"/>
        <v>乙</v>
      </c>
      <c r="F79" s="98">
        <f>SUMPRODUCT((焦粉报表!$B$6:$B$67=$A79)*(焦粉报表!$C$6:$C$67=$B79),焦粉报表!E$6:E$67)</f>
        <v>0</v>
      </c>
      <c r="G79" s="8">
        <f>SUMPRODUCT((焦粉报表!$B$6:$B$67=$A79)*(焦粉报表!$C$6:$C$67=$B79),焦粉报表!F$6:F$67)</f>
        <v>0</v>
      </c>
      <c r="H79" s="8">
        <f>SUMPRODUCT((焦粉报表!$B$6:$B$67=$A79)*(焦粉报表!$C$6:$C$67=$B79),焦粉报表!G$6:G$67)</f>
        <v>0</v>
      </c>
      <c r="I79" s="8">
        <f>SUMPRODUCT((焦粉报表!$B$6:$B$67=$A79)*(焦粉报表!$C$6:$C$67=$B79),焦粉报表!H$6:H$67)</f>
        <v>0</v>
      </c>
      <c r="J79" s="8">
        <f>SUMPRODUCT((焦粉报表!$B$6:$B$67=$A79)*(焦粉报表!$C$6:$C$67=$B79),焦粉报表!I$6:I$67)</f>
        <v>0</v>
      </c>
      <c r="K79" s="8">
        <f>SUMPRODUCT((焦粉报表!$B$6:$B$67=$A79)*(焦粉报表!$C$6:$C$67=$B79),焦粉报表!J$6:J$67)</f>
        <v>0</v>
      </c>
      <c r="L79" s="8">
        <f>SUMPRODUCT((焦粉报表!$B$6:$B$67=$A79)*(焦粉报表!$C$6:$C$67=$B79),焦粉报表!K$6:K$67)</f>
        <v>0</v>
      </c>
      <c r="M79" s="8">
        <f>SUMPRODUCT((焦粉报表!$B$6:$B$67=$A79)*(焦粉报表!$C$6:$C$67=$B79),焦粉报表!L$6:L$67)</f>
        <v>0</v>
      </c>
      <c r="N79" s="18">
        <f>SUMPRODUCT((焦粉报表!$B$6:$B$67=$A79)*(焦粉报表!$C$6:$C$67=$B79),焦粉报表!M$6:M$67)</f>
        <v>0</v>
      </c>
      <c r="O79" s="8">
        <f>SUMPRODUCT((焦粉报表!$B$6:$B$67=$A79)*(焦粉报表!$C$6:$C$67=$B79),焦粉报表!N$6:N$67)</f>
        <v>0</v>
      </c>
      <c r="P79" s="99">
        <f>SUMPRODUCT((焦粉报表!$B$6:$B$67=$A79)*(焦粉报表!$C$6:$C$67=$B79),焦粉报表!O$6:O$67)</f>
        <v>0</v>
      </c>
      <c r="Q79" s="84">
        <f>IF(P79=0,0,IF(AND(P79&gt;0,P79&gt;$Q$1),30,考核汇总!$S$1))</f>
        <v>0</v>
      </c>
      <c r="R79" s="84">
        <f t="shared" si="6"/>
        <v>0</v>
      </c>
      <c r="T79" s="98">
        <f>SUMPRODUCT((焦粉报表!$V$6:$V$67=$A79)*(焦粉报表!$W$6:$W$67=$B79),焦粉报表!Y$6:Y$67)</f>
        <v>0</v>
      </c>
      <c r="U79" s="95">
        <f>SUMPRODUCT((焦粉报表!$V$6:$V$67=$A79)*(焦粉报表!$W$6:$W$67=$B79),焦粉报表!Z$6:Z$67)</f>
        <v>0</v>
      </c>
      <c r="V79" s="95">
        <f>SUMPRODUCT((焦粉报表!$V$6:$V$67=$A79)*(焦粉报表!$W$6:$W$67=$B79),焦粉报表!AA$6:AA$67)</f>
        <v>0</v>
      </c>
      <c r="W79" s="95">
        <f>SUMPRODUCT((焦粉报表!$V$6:$V$67=$A79)*(焦粉报表!$W$6:$W$67=$B79),焦粉报表!AB$6:AB$67)</f>
        <v>0</v>
      </c>
      <c r="X79" s="95">
        <f>SUMPRODUCT((焦粉报表!$V$6:$V$67=$A79)*(焦粉报表!$W$6:$W$67=$B79),焦粉报表!AC$6:AC$67)</f>
        <v>0</v>
      </c>
      <c r="Y79" s="95">
        <f>SUMPRODUCT((焦粉报表!$V$6:$V$67=$A79)*(焦粉报表!$W$6:$W$67=$B79),焦粉报表!AD$6:AD$67)</f>
        <v>0</v>
      </c>
      <c r="Z79" s="95">
        <f>SUMPRODUCT((焦粉报表!$V$6:$V$67=$A79)*(焦粉报表!$W$6:$W$67=$B79),焦粉报表!AE$6:AE$67)</f>
        <v>0</v>
      </c>
      <c r="AA79" s="95">
        <f>SUMPRODUCT((焦粉报表!$V$6:$V$67=$A79)*(焦粉报表!$W$6:$W$67=$B79),焦粉报表!AF$6:AF$67)</f>
        <v>0</v>
      </c>
      <c r="AB79" s="102">
        <f>SUMPRODUCT((焦粉报表!$V$6:$V$67=$A79)*(焦粉报表!$W$6:$W$67=$B79),焦粉报表!AG$6:AG$67)</f>
        <v>0</v>
      </c>
      <c r="AC79" s="95">
        <f>SUMPRODUCT((焦粉报表!$V$6:$V$67=$A79)*(焦粉报表!$W$6:$W$67=$B79),焦粉报表!AH$6:AH$67)</f>
        <v>0</v>
      </c>
      <c r="AD79" s="99">
        <f>SUMPRODUCT((焦粉报表!$V$6:$V$67=$A79)*(焦粉报表!$W$6:$W$67=$B79),焦粉报表!AI$6:AI$67)</f>
        <v>0</v>
      </c>
      <c r="AE79" s="84">
        <f>IF(AD79=0,0,IF(AND(AD79&gt;0,AD79&gt;$AE$1),30,考核汇总!$S$1))</f>
        <v>0</v>
      </c>
      <c r="AF79" s="84">
        <f t="shared" si="7"/>
        <v>0</v>
      </c>
    </row>
    <row r="80" spans="1:32">
      <c r="A80" s="97">
        <f t="shared" si="8"/>
        <v>43369</v>
      </c>
      <c r="B80" s="8" t="s">
        <v>88</v>
      </c>
      <c r="C80" s="8">
        <f t="shared" si="9"/>
        <v>3</v>
      </c>
      <c r="D80" s="8">
        <f>SUMPRODUCT((考核汇总!$A$4:$A$1185=A80)*(考核汇总!$B$4:$B$1185=B80),考核汇总!$C$4:$C$1185)</f>
        <v>3</v>
      </c>
      <c r="E80" s="8" t="str">
        <f t="shared" si="5"/>
        <v>丙</v>
      </c>
      <c r="F80" s="98">
        <f>SUMPRODUCT((焦粉报表!$B$6:$B$67=$A80)*(焦粉报表!$C$6:$C$67=$B80),焦粉报表!E$6:E$67)</f>
        <v>0</v>
      </c>
      <c r="G80" s="8">
        <f>SUMPRODUCT((焦粉报表!$B$6:$B$67=$A80)*(焦粉报表!$C$6:$C$67=$B80),焦粉报表!F$6:F$67)</f>
        <v>0</v>
      </c>
      <c r="H80" s="8">
        <f>SUMPRODUCT((焦粉报表!$B$6:$B$67=$A80)*(焦粉报表!$C$6:$C$67=$B80),焦粉报表!G$6:G$67)</f>
        <v>0</v>
      </c>
      <c r="I80" s="8">
        <f>SUMPRODUCT((焦粉报表!$B$6:$B$67=$A80)*(焦粉报表!$C$6:$C$67=$B80),焦粉报表!H$6:H$67)</f>
        <v>0</v>
      </c>
      <c r="J80" s="8">
        <f>SUMPRODUCT((焦粉报表!$B$6:$B$67=$A80)*(焦粉报表!$C$6:$C$67=$B80),焦粉报表!I$6:I$67)</f>
        <v>0</v>
      </c>
      <c r="K80" s="8">
        <f>SUMPRODUCT((焦粉报表!$B$6:$B$67=$A80)*(焦粉报表!$C$6:$C$67=$B80),焦粉报表!J$6:J$67)</f>
        <v>0</v>
      </c>
      <c r="L80" s="8">
        <f>SUMPRODUCT((焦粉报表!$B$6:$B$67=$A80)*(焦粉报表!$C$6:$C$67=$B80),焦粉报表!K$6:K$67)</f>
        <v>0</v>
      </c>
      <c r="M80" s="8">
        <f>SUMPRODUCT((焦粉报表!$B$6:$B$67=$A80)*(焦粉报表!$C$6:$C$67=$B80),焦粉报表!L$6:L$67)</f>
        <v>0</v>
      </c>
      <c r="N80" s="18">
        <f>SUMPRODUCT((焦粉报表!$B$6:$B$67=$A80)*(焦粉报表!$C$6:$C$67=$B80),焦粉报表!M$6:M$67)</f>
        <v>0</v>
      </c>
      <c r="O80" s="8">
        <f>SUMPRODUCT((焦粉报表!$B$6:$B$67=$A80)*(焦粉报表!$C$6:$C$67=$B80),焦粉报表!N$6:N$67)</f>
        <v>0</v>
      </c>
      <c r="P80" s="99">
        <f>SUMPRODUCT((焦粉报表!$B$6:$B$67=$A80)*(焦粉报表!$C$6:$C$67=$B80),焦粉报表!O$6:O$67)</f>
        <v>0</v>
      </c>
      <c r="Q80" s="84">
        <f>IF(P80=0,0,IF(AND(P80&gt;0,P80&gt;$Q$1),30,考核汇总!$S$1))</f>
        <v>0</v>
      </c>
      <c r="R80" s="84">
        <f t="shared" si="6"/>
        <v>0</v>
      </c>
      <c r="T80" s="98">
        <f>SUMPRODUCT((焦粉报表!$V$6:$V$67=$A80)*(焦粉报表!$W$6:$W$67=$B80),焦粉报表!Y$6:Y$67)</f>
        <v>0</v>
      </c>
      <c r="U80" s="95">
        <f>SUMPRODUCT((焦粉报表!$V$6:$V$67=$A80)*(焦粉报表!$W$6:$W$67=$B80),焦粉报表!Z$6:Z$67)</f>
        <v>0</v>
      </c>
      <c r="V80" s="95">
        <f>SUMPRODUCT((焦粉报表!$V$6:$V$67=$A80)*(焦粉报表!$W$6:$W$67=$B80),焦粉报表!AA$6:AA$67)</f>
        <v>0</v>
      </c>
      <c r="W80" s="95">
        <f>SUMPRODUCT((焦粉报表!$V$6:$V$67=$A80)*(焦粉报表!$W$6:$W$67=$B80),焦粉报表!AB$6:AB$67)</f>
        <v>0</v>
      </c>
      <c r="X80" s="95">
        <f>SUMPRODUCT((焦粉报表!$V$6:$V$67=$A80)*(焦粉报表!$W$6:$W$67=$B80),焦粉报表!AC$6:AC$67)</f>
        <v>0</v>
      </c>
      <c r="Y80" s="95">
        <f>SUMPRODUCT((焦粉报表!$V$6:$V$67=$A80)*(焦粉报表!$W$6:$W$67=$B80),焦粉报表!AD$6:AD$67)</f>
        <v>0</v>
      </c>
      <c r="Z80" s="95">
        <f>SUMPRODUCT((焦粉报表!$V$6:$V$67=$A80)*(焦粉报表!$W$6:$W$67=$B80),焦粉报表!AE$6:AE$67)</f>
        <v>0</v>
      </c>
      <c r="AA80" s="95">
        <f>SUMPRODUCT((焦粉报表!$V$6:$V$67=$A80)*(焦粉报表!$W$6:$W$67=$B80),焦粉报表!AF$6:AF$67)</f>
        <v>0</v>
      </c>
      <c r="AB80" s="102">
        <f>SUMPRODUCT((焦粉报表!$V$6:$V$67=$A80)*(焦粉报表!$W$6:$W$67=$B80),焦粉报表!AG$6:AG$67)</f>
        <v>0</v>
      </c>
      <c r="AC80" s="95">
        <f>SUMPRODUCT((焦粉报表!$V$6:$V$67=$A80)*(焦粉报表!$W$6:$W$67=$B80),焦粉报表!AH$6:AH$67)</f>
        <v>0</v>
      </c>
      <c r="AD80" s="99">
        <f>SUMPRODUCT((焦粉报表!$V$6:$V$67=$A80)*(焦粉报表!$W$6:$W$67=$B80),焦粉报表!AI$6:AI$67)</f>
        <v>0</v>
      </c>
      <c r="AE80" s="84">
        <f>IF(AD80=0,0,IF(AND(AD80&gt;0,AD80&gt;$AE$1),30,考核汇总!$S$1))</f>
        <v>0</v>
      </c>
      <c r="AF80" s="84">
        <f t="shared" si="7"/>
        <v>0</v>
      </c>
    </row>
    <row r="81" spans="1:32">
      <c r="A81" s="97">
        <f t="shared" si="8"/>
        <v>43370</v>
      </c>
      <c r="B81" s="8" t="s">
        <v>86</v>
      </c>
      <c r="C81" s="8">
        <f t="shared" si="9"/>
        <v>1</v>
      </c>
      <c r="D81" s="8">
        <f>SUMPRODUCT((考核汇总!$A$4:$A$1185=A81)*(考核汇总!$B$4:$B$1185=B81),考核汇总!$C$4:$C$1185)</f>
        <v>1</v>
      </c>
      <c r="E81" s="8" t="str">
        <f t="shared" si="5"/>
        <v>甲</v>
      </c>
      <c r="F81" s="98">
        <f>SUMPRODUCT((焦粉报表!$B$6:$B$67=$A81)*(焦粉报表!$C$6:$C$67=$B81),焦粉报表!E$6:E$67)</f>
        <v>0</v>
      </c>
      <c r="G81" s="8">
        <f>SUMPRODUCT((焦粉报表!$B$6:$B$67=$A81)*(焦粉报表!$C$6:$C$67=$B81),焦粉报表!F$6:F$67)</f>
        <v>0</v>
      </c>
      <c r="H81" s="8">
        <f>SUMPRODUCT((焦粉报表!$B$6:$B$67=$A81)*(焦粉报表!$C$6:$C$67=$B81),焦粉报表!G$6:G$67)</f>
        <v>0</v>
      </c>
      <c r="I81" s="8">
        <f>SUMPRODUCT((焦粉报表!$B$6:$B$67=$A81)*(焦粉报表!$C$6:$C$67=$B81),焦粉报表!H$6:H$67)</f>
        <v>0</v>
      </c>
      <c r="J81" s="8">
        <f>SUMPRODUCT((焦粉报表!$B$6:$B$67=$A81)*(焦粉报表!$C$6:$C$67=$B81),焦粉报表!I$6:I$67)</f>
        <v>0</v>
      </c>
      <c r="K81" s="8">
        <f>SUMPRODUCT((焦粉报表!$B$6:$B$67=$A81)*(焦粉报表!$C$6:$C$67=$B81),焦粉报表!J$6:J$67)</f>
        <v>0</v>
      </c>
      <c r="L81" s="8">
        <f>SUMPRODUCT((焦粉报表!$B$6:$B$67=$A81)*(焦粉报表!$C$6:$C$67=$B81),焦粉报表!K$6:K$67)</f>
        <v>0</v>
      </c>
      <c r="M81" s="8">
        <f>SUMPRODUCT((焦粉报表!$B$6:$B$67=$A81)*(焦粉报表!$C$6:$C$67=$B81),焦粉报表!L$6:L$67)</f>
        <v>0</v>
      </c>
      <c r="N81" s="18">
        <f>SUMPRODUCT((焦粉报表!$B$6:$B$67=$A81)*(焦粉报表!$C$6:$C$67=$B81),焦粉报表!M$6:M$67)</f>
        <v>0</v>
      </c>
      <c r="O81" s="8">
        <f>SUMPRODUCT((焦粉报表!$B$6:$B$67=$A81)*(焦粉报表!$C$6:$C$67=$B81),焦粉报表!N$6:N$67)</f>
        <v>0</v>
      </c>
      <c r="P81" s="99">
        <f>SUMPRODUCT((焦粉报表!$B$6:$B$67=$A81)*(焦粉报表!$C$6:$C$67=$B81),焦粉报表!O$6:O$67)</f>
        <v>0</v>
      </c>
      <c r="Q81" s="84">
        <f>IF(P81=0,0,IF(AND(P81&gt;0,P81&gt;$Q$1),30,考核汇总!$S$1))</f>
        <v>0</v>
      </c>
      <c r="R81" s="84">
        <f t="shared" si="6"/>
        <v>0</v>
      </c>
      <c r="T81" s="98">
        <f>SUMPRODUCT((焦粉报表!$V$6:$V$67=$A81)*(焦粉报表!$W$6:$W$67=$B81),焦粉报表!Y$6:Y$67)</f>
        <v>0</v>
      </c>
      <c r="U81" s="95">
        <f>SUMPRODUCT((焦粉报表!$V$6:$V$67=$A81)*(焦粉报表!$W$6:$W$67=$B81),焦粉报表!Z$6:Z$67)</f>
        <v>0</v>
      </c>
      <c r="V81" s="95">
        <f>SUMPRODUCT((焦粉报表!$V$6:$V$67=$A81)*(焦粉报表!$W$6:$W$67=$B81),焦粉报表!AA$6:AA$67)</f>
        <v>0</v>
      </c>
      <c r="W81" s="95">
        <f>SUMPRODUCT((焦粉报表!$V$6:$V$67=$A81)*(焦粉报表!$W$6:$W$67=$B81),焦粉报表!AB$6:AB$67)</f>
        <v>0</v>
      </c>
      <c r="X81" s="95">
        <f>SUMPRODUCT((焦粉报表!$V$6:$V$67=$A81)*(焦粉报表!$W$6:$W$67=$B81),焦粉报表!AC$6:AC$67)</f>
        <v>0</v>
      </c>
      <c r="Y81" s="95">
        <f>SUMPRODUCT((焦粉报表!$V$6:$V$67=$A81)*(焦粉报表!$W$6:$W$67=$B81),焦粉报表!AD$6:AD$67)</f>
        <v>0</v>
      </c>
      <c r="Z81" s="95">
        <f>SUMPRODUCT((焦粉报表!$V$6:$V$67=$A81)*(焦粉报表!$W$6:$W$67=$B81),焦粉报表!AE$6:AE$67)</f>
        <v>0</v>
      </c>
      <c r="AA81" s="95">
        <f>SUMPRODUCT((焦粉报表!$V$6:$V$67=$A81)*(焦粉报表!$W$6:$W$67=$B81),焦粉报表!AF$6:AF$67)</f>
        <v>0</v>
      </c>
      <c r="AB81" s="102">
        <f>SUMPRODUCT((焦粉报表!$V$6:$V$67=$A81)*(焦粉报表!$W$6:$W$67=$B81),焦粉报表!AG$6:AG$67)</f>
        <v>0</v>
      </c>
      <c r="AC81" s="95">
        <f>SUMPRODUCT((焦粉报表!$V$6:$V$67=$A81)*(焦粉报表!$W$6:$W$67=$B81),焦粉报表!AH$6:AH$67)</f>
        <v>0</v>
      </c>
      <c r="AD81" s="99">
        <f>SUMPRODUCT((焦粉报表!$V$6:$V$67=$A81)*(焦粉报表!$W$6:$W$67=$B81),焦粉报表!AI$6:AI$67)</f>
        <v>0</v>
      </c>
      <c r="AE81" s="84">
        <f>IF(AD81=0,0,IF(AND(AD81&gt;0,AD81&gt;$AE$1),30,考核汇总!$S$1))</f>
        <v>0</v>
      </c>
      <c r="AF81" s="84">
        <f t="shared" si="7"/>
        <v>0</v>
      </c>
    </row>
    <row r="82" spans="1:32">
      <c r="A82" s="97">
        <f t="shared" si="8"/>
        <v>43370</v>
      </c>
      <c r="B82" s="8" t="s">
        <v>87</v>
      </c>
      <c r="C82" s="8">
        <f t="shared" si="9"/>
        <v>2</v>
      </c>
      <c r="D82" s="8">
        <f>SUMPRODUCT((考核汇总!$A$4:$A$1185=A82)*(考核汇总!$B$4:$B$1185=B82),考核汇总!$C$4:$C$1185)</f>
        <v>2</v>
      </c>
      <c r="E82" s="8" t="str">
        <f t="shared" si="5"/>
        <v>乙</v>
      </c>
      <c r="F82" s="98">
        <f>SUMPRODUCT((焦粉报表!$B$6:$B$67=$A82)*(焦粉报表!$C$6:$C$67=$B82),焦粉报表!E$6:E$67)</f>
        <v>0</v>
      </c>
      <c r="G82" s="8">
        <f>SUMPRODUCT((焦粉报表!$B$6:$B$67=$A82)*(焦粉报表!$C$6:$C$67=$B82),焦粉报表!F$6:F$67)</f>
        <v>0</v>
      </c>
      <c r="H82" s="8">
        <f>SUMPRODUCT((焦粉报表!$B$6:$B$67=$A82)*(焦粉报表!$C$6:$C$67=$B82),焦粉报表!G$6:G$67)</f>
        <v>0</v>
      </c>
      <c r="I82" s="8">
        <f>SUMPRODUCT((焦粉报表!$B$6:$B$67=$A82)*(焦粉报表!$C$6:$C$67=$B82),焦粉报表!H$6:H$67)</f>
        <v>0</v>
      </c>
      <c r="J82" s="8">
        <f>SUMPRODUCT((焦粉报表!$B$6:$B$67=$A82)*(焦粉报表!$C$6:$C$67=$B82),焦粉报表!I$6:I$67)</f>
        <v>0</v>
      </c>
      <c r="K82" s="8">
        <f>SUMPRODUCT((焦粉报表!$B$6:$B$67=$A82)*(焦粉报表!$C$6:$C$67=$B82),焦粉报表!J$6:J$67)</f>
        <v>0</v>
      </c>
      <c r="L82" s="8">
        <f>SUMPRODUCT((焦粉报表!$B$6:$B$67=$A82)*(焦粉报表!$C$6:$C$67=$B82),焦粉报表!K$6:K$67)</f>
        <v>0</v>
      </c>
      <c r="M82" s="8">
        <f>SUMPRODUCT((焦粉报表!$B$6:$B$67=$A82)*(焦粉报表!$C$6:$C$67=$B82),焦粉报表!L$6:L$67)</f>
        <v>0</v>
      </c>
      <c r="N82" s="18">
        <f>SUMPRODUCT((焦粉报表!$B$6:$B$67=$A82)*(焦粉报表!$C$6:$C$67=$B82),焦粉报表!M$6:M$67)</f>
        <v>0</v>
      </c>
      <c r="O82" s="8">
        <f>SUMPRODUCT((焦粉报表!$B$6:$B$67=$A82)*(焦粉报表!$C$6:$C$67=$B82),焦粉报表!N$6:N$67)</f>
        <v>0</v>
      </c>
      <c r="P82" s="99">
        <f>SUMPRODUCT((焦粉报表!$B$6:$B$67=$A82)*(焦粉报表!$C$6:$C$67=$B82),焦粉报表!O$6:O$67)</f>
        <v>0</v>
      </c>
      <c r="Q82" s="84">
        <f>IF(P82=0,0,IF(AND(P82&gt;0,P82&gt;$Q$1),30,考核汇总!$S$1))</f>
        <v>0</v>
      </c>
      <c r="R82" s="84">
        <f t="shared" si="6"/>
        <v>0</v>
      </c>
      <c r="T82" s="98">
        <f>SUMPRODUCT((焦粉报表!$V$6:$V$67=$A82)*(焦粉报表!$W$6:$W$67=$B82),焦粉报表!Y$6:Y$67)</f>
        <v>0</v>
      </c>
      <c r="U82" s="95">
        <f>SUMPRODUCT((焦粉报表!$V$6:$V$67=$A82)*(焦粉报表!$W$6:$W$67=$B82),焦粉报表!Z$6:Z$67)</f>
        <v>0</v>
      </c>
      <c r="V82" s="95">
        <f>SUMPRODUCT((焦粉报表!$V$6:$V$67=$A82)*(焦粉报表!$W$6:$W$67=$B82),焦粉报表!AA$6:AA$67)</f>
        <v>0</v>
      </c>
      <c r="W82" s="95">
        <f>SUMPRODUCT((焦粉报表!$V$6:$V$67=$A82)*(焦粉报表!$W$6:$W$67=$B82),焦粉报表!AB$6:AB$67)</f>
        <v>0</v>
      </c>
      <c r="X82" s="95">
        <f>SUMPRODUCT((焦粉报表!$V$6:$V$67=$A82)*(焦粉报表!$W$6:$W$67=$B82),焦粉报表!AC$6:AC$67)</f>
        <v>0</v>
      </c>
      <c r="Y82" s="95">
        <f>SUMPRODUCT((焦粉报表!$V$6:$V$67=$A82)*(焦粉报表!$W$6:$W$67=$B82),焦粉报表!AD$6:AD$67)</f>
        <v>0</v>
      </c>
      <c r="Z82" s="95">
        <f>SUMPRODUCT((焦粉报表!$V$6:$V$67=$A82)*(焦粉报表!$W$6:$W$67=$B82),焦粉报表!AE$6:AE$67)</f>
        <v>0</v>
      </c>
      <c r="AA82" s="95">
        <f>SUMPRODUCT((焦粉报表!$V$6:$V$67=$A82)*(焦粉报表!$W$6:$W$67=$B82),焦粉报表!AF$6:AF$67)</f>
        <v>0</v>
      </c>
      <c r="AB82" s="102">
        <f>SUMPRODUCT((焦粉报表!$V$6:$V$67=$A82)*(焦粉报表!$W$6:$W$67=$B82),焦粉报表!AG$6:AG$67)</f>
        <v>0</v>
      </c>
      <c r="AC82" s="95">
        <f>SUMPRODUCT((焦粉报表!$V$6:$V$67=$A82)*(焦粉报表!$W$6:$W$67=$B82),焦粉报表!AH$6:AH$67)</f>
        <v>0</v>
      </c>
      <c r="AD82" s="99">
        <f>SUMPRODUCT((焦粉报表!$V$6:$V$67=$A82)*(焦粉报表!$W$6:$W$67=$B82),焦粉报表!AI$6:AI$67)</f>
        <v>0</v>
      </c>
      <c r="AE82" s="84">
        <f>IF(AD82=0,0,IF(AND(AD82&gt;0,AD82&gt;$AE$1),30,考核汇总!$S$1))</f>
        <v>0</v>
      </c>
      <c r="AF82" s="84">
        <f t="shared" si="7"/>
        <v>0</v>
      </c>
    </row>
    <row r="83" spans="1:32">
      <c r="A83" s="97">
        <f t="shared" si="8"/>
        <v>43370</v>
      </c>
      <c r="B83" s="8" t="s">
        <v>88</v>
      </c>
      <c r="C83" s="8">
        <f t="shared" si="9"/>
        <v>3</v>
      </c>
      <c r="D83" s="8">
        <f>SUMPRODUCT((考核汇总!$A$4:$A$1185=A83)*(考核汇总!$B$4:$B$1185=B83),考核汇总!$C$4:$C$1185)</f>
        <v>3</v>
      </c>
      <c r="E83" s="8" t="str">
        <f t="shared" si="5"/>
        <v>丙</v>
      </c>
      <c r="F83" s="98">
        <f>SUMPRODUCT((焦粉报表!$B$6:$B$67=$A83)*(焦粉报表!$C$6:$C$67=$B83),焦粉报表!E$6:E$67)</f>
        <v>0</v>
      </c>
      <c r="G83" s="8">
        <f>SUMPRODUCT((焦粉报表!$B$6:$B$67=$A83)*(焦粉报表!$C$6:$C$67=$B83),焦粉报表!F$6:F$67)</f>
        <v>0</v>
      </c>
      <c r="H83" s="8">
        <f>SUMPRODUCT((焦粉报表!$B$6:$B$67=$A83)*(焦粉报表!$C$6:$C$67=$B83),焦粉报表!G$6:G$67)</f>
        <v>0</v>
      </c>
      <c r="I83" s="8">
        <f>SUMPRODUCT((焦粉报表!$B$6:$B$67=$A83)*(焦粉报表!$C$6:$C$67=$B83),焦粉报表!H$6:H$67)</f>
        <v>0</v>
      </c>
      <c r="J83" s="8">
        <f>SUMPRODUCT((焦粉报表!$B$6:$B$67=$A83)*(焦粉报表!$C$6:$C$67=$B83),焦粉报表!I$6:I$67)</f>
        <v>0</v>
      </c>
      <c r="K83" s="8">
        <f>SUMPRODUCT((焦粉报表!$B$6:$B$67=$A83)*(焦粉报表!$C$6:$C$67=$B83),焦粉报表!J$6:J$67)</f>
        <v>0</v>
      </c>
      <c r="L83" s="8">
        <f>SUMPRODUCT((焦粉报表!$B$6:$B$67=$A83)*(焦粉报表!$C$6:$C$67=$B83),焦粉报表!K$6:K$67)</f>
        <v>0</v>
      </c>
      <c r="M83" s="8">
        <f>SUMPRODUCT((焦粉报表!$B$6:$B$67=$A83)*(焦粉报表!$C$6:$C$67=$B83),焦粉报表!L$6:L$67)</f>
        <v>0</v>
      </c>
      <c r="N83" s="18">
        <f>SUMPRODUCT((焦粉报表!$B$6:$B$67=$A83)*(焦粉报表!$C$6:$C$67=$B83),焦粉报表!M$6:M$67)</f>
        <v>0</v>
      </c>
      <c r="O83" s="8">
        <f>SUMPRODUCT((焦粉报表!$B$6:$B$67=$A83)*(焦粉报表!$C$6:$C$67=$B83),焦粉报表!N$6:N$67)</f>
        <v>0</v>
      </c>
      <c r="P83" s="99">
        <f>SUMPRODUCT((焦粉报表!$B$6:$B$67=$A83)*(焦粉报表!$C$6:$C$67=$B83),焦粉报表!O$6:O$67)</f>
        <v>0</v>
      </c>
      <c r="Q83" s="84">
        <f>IF(P83=0,0,IF(AND(P83&gt;0,P83&gt;$Q$1),30,考核汇总!$S$1))</f>
        <v>0</v>
      </c>
      <c r="R83" s="84">
        <f t="shared" si="6"/>
        <v>0</v>
      </c>
      <c r="T83" s="98">
        <f>SUMPRODUCT((焦粉报表!$V$6:$V$67=$A83)*(焦粉报表!$W$6:$W$67=$B83),焦粉报表!Y$6:Y$67)</f>
        <v>0</v>
      </c>
      <c r="U83" s="95">
        <f>SUMPRODUCT((焦粉报表!$V$6:$V$67=$A83)*(焦粉报表!$W$6:$W$67=$B83),焦粉报表!Z$6:Z$67)</f>
        <v>0</v>
      </c>
      <c r="V83" s="95">
        <f>SUMPRODUCT((焦粉报表!$V$6:$V$67=$A83)*(焦粉报表!$W$6:$W$67=$B83),焦粉报表!AA$6:AA$67)</f>
        <v>0</v>
      </c>
      <c r="W83" s="95">
        <f>SUMPRODUCT((焦粉报表!$V$6:$V$67=$A83)*(焦粉报表!$W$6:$W$67=$B83),焦粉报表!AB$6:AB$67)</f>
        <v>0</v>
      </c>
      <c r="X83" s="95">
        <f>SUMPRODUCT((焦粉报表!$V$6:$V$67=$A83)*(焦粉报表!$W$6:$W$67=$B83),焦粉报表!AC$6:AC$67)</f>
        <v>0</v>
      </c>
      <c r="Y83" s="95">
        <f>SUMPRODUCT((焦粉报表!$V$6:$V$67=$A83)*(焦粉报表!$W$6:$W$67=$B83),焦粉报表!AD$6:AD$67)</f>
        <v>0</v>
      </c>
      <c r="Z83" s="95">
        <f>SUMPRODUCT((焦粉报表!$V$6:$V$67=$A83)*(焦粉报表!$W$6:$W$67=$B83),焦粉报表!AE$6:AE$67)</f>
        <v>0</v>
      </c>
      <c r="AA83" s="95">
        <f>SUMPRODUCT((焦粉报表!$V$6:$V$67=$A83)*(焦粉报表!$W$6:$W$67=$B83),焦粉报表!AF$6:AF$67)</f>
        <v>0</v>
      </c>
      <c r="AB83" s="102">
        <f>SUMPRODUCT((焦粉报表!$V$6:$V$67=$A83)*(焦粉报表!$W$6:$W$67=$B83),焦粉报表!AG$6:AG$67)</f>
        <v>0</v>
      </c>
      <c r="AC83" s="95">
        <f>SUMPRODUCT((焦粉报表!$V$6:$V$67=$A83)*(焦粉报表!$W$6:$W$67=$B83),焦粉报表!AH$6:AH$67)</f>
        <v>0</v>
      </c>
      <c r="AD83" s="99">
        <f>SUMPRODUCT((焦粉报表!$V$6:$V$67=$A83)*(焦粉报表!$W$6:$W$67=$B83),焦粉报表!AI$6:AI$67)</f>
        <v>0</v>
      </c>
      <c r="AE83" s="84">
        <f>IF(AD83=0,0,IF(AND(AD83&gt;0,AD83&gt;$AE$1),30,考核汇总!$S$1))</f>
        <v>0</v>
      </c>
      <c r="AF83" s="84">
        <f t="shared" si="7"/>
        <v>0</v>
      </c>
    </row>
    <row r="84" spans="1:32">
      <c r="A84" s="97">
        <f t="shared" si="8"/>
        <v>43371</v>
      </c>
      <c r="B84" s="8" t="s">
        <v>86</v>
      </c>
      <c r="C84" s="8">
        <f t="shared" si="9"/>
        <v>1</v>
      </c>
      <c r="D84" s="8">
        <f>SUMPRODUCT((考核汇总!$A$4:$A$1185=A84)*(考核汇总!$B$4:$B$1185=B84),考核汇总!$C$4:$C$1185)</f>
        <v>4</v>
      </c>
      <c r="E84" s="8" t="str">
        <f t="shared" si="5"/>
        <v>丁</v>
      </c>
      <c r="F84" s="98">
        <f>SUMPRODUCT((焦粉报表!$B$6:$B$67=$A84)*(焦粉报表!$C$6:$C$67=$B84),焦粉报表!E$6:E$67)</f>
        <v>0</v>
      </c>
      <c r="G84" s="8">
        <f>SUMPRODUCT((焦粉报表!$B$6:$B$67=$A84)*(焦粉报表!$C$6:$C$67=$B84),焦粉报表!F$6:F$67)</f>
        <v>0</v>
      </c>
      <c r="H84" s="8">
        <f>SUMPRODUCT((焦粉报表!$B$6:$B$67=$A84)*(焦粉报表!$C$6:$C$67=$B84),焦粉报表!G$6:G$67)</f>
        <v>0</v>
      </c>
      <c r="I84" s="8">
        <f>SUMPRODUCT((焦粉报表!$B$6:$B$67=$A84)*(焦粉报表!$C$6:$C$67=$B84),焦粉报表!H$6:H$67)</f>
        <v>0</v>
      </c>
      <c r="J84" s="8">
        <f>SUMPRODUCT((焦粉报表!$B$6:$B$67=$A84)*(焦粉报表!$C$6:$C$67=$B84),焦粉报表!I$6:I$67)</f>
        <v>0</v>
      </c>
      <c r="K84" s="8">
        <f>SUMPRODUCT((焦粉报表!$B$6:$B$67=$A84)*(焦粉报表!$C$6:$C$67=$B84),焦粉报表!J$6:J$67)</f>
        <v>0</v>
      </c>
      <c r="L84" s="8">
        <f>SUMPRODUCT((焦粉报表!$B$6:$B$67=$A84)*(焦粉报表!$C$6:$C$67=$B84),焦粉报表!K$6:K$67)</f>
        <v>0</v>
      </c>
      <c r="M84" s="8">
        <f>SUMPRODUCT((焦粉报表!$B$6:$B$67=$A84)*(焦粉报表!$C$6:$C$67=$B84),焦粉报表!L$6:L$67)</f>
        <v>0</v>
      </c>
      <c r="N84" s="18">
        <f>SUMPRODUCT((焦粉报表!$B$6:$B$67=$A84)*(焦粉报表!$C$6:$C$67=$B84),焦粉报表!M$6:M$67)</f>
        <v>0</v>
      </c>
      <c r="O84" s="8">
        <f>SUMPRODUCT((焦粉报表!$B$6:$B$67=$A84)*(焦粉报表!$C$6:$C$67=$B84),焦粉报表!N$6:N$67)</f>
        <v>0</v>
      </c>
      <c r="P84" s="99">
        <f>SUMPRODUCT((焦粉报表!$B$6:$B$67=$A84)*(焦粉报表!$C$6:$C$67=$B84),焦粉报表!O$6:O$67)</f>
        <v>0</v>
      </c>
      <c r="Q84" s="84">
        <f>IF(P84=0,0,IF(AND(P84&gt;0,P84&gt;$Q$1),30,考核汇总!$S$1))</f>
        <v>0</v>
      </c>
      <c r="R84" s="84">
        <f t="shared" si="6"/>
        <v>0</v>
      </c>
      <c r="T84" s="98">
        <f>SUMPRODUCT((焦粉报表!$V$6:$V$67=$A84)*(焦粉报表!$W$6:$W$67=$B84),焦粉报表!Y$6:Y$67)</f>
        <v>0</v>
      </c>
      <c r="U84" s="95">
        <f>SUMPRODUCT((焦粉报表!$V$6:$V$67=$A84)*(焦粉报表!$W$6:$W$67=$B84),焦粉报表!Z$6:Z$67)</f>
        <v>0</v>
      </c>
      <c r="V84" s="95">
        <f>SUMPRODUCT((焦粉报表!$V$6:$V$67=$A84)*(焦粉报表!$W$6:$W$67=$B84),焦粉报表!AA$6:AA$67)</f>
        <v>0</v>
      </c>
      <c r="W84" s="95">
        <f>SUMPRODUCT((焦粉报表!$V$6:$V$67=$A84)*(焦粉报表!$W$6:$W$67=$B84),焦粉报表!AB$6:AB$67)</f>
        <v>0</v>
      </c>
      <c r="X84" s="95">
        <f>SUMPRODUCT((焦粉报表!$V$6:$V$67=$A84)*(焦粉报表!$W$6:$W$67=$B84),焦粉报表!AC$6:AC$67)</f>
        <v>0</v>
      </c>
      <c r="Y84" s="95">
        <f>SUMPRODUCT((焦粉报表!$V$6:$V$67=$A84)*(焦粉报表!$W$6:$W$67=$B84),焦粉报表!AD$6:AD$67)</f>
        <v>0</v>
      </c>
      <c r="Z84" s="95">
        <f>SUMPRODUCT((焦粉报表!$V$6:$V$67=$A84)*(焦粉报表!$W$6:$W$67=$B84),焦粉报表!AE$6:AE$67)</f>
        <v>0</v>
      </c>
      <c r="AA84" s="95">
        <f>SUMPRODUCT((焦粉报表!$V$6:$V$67=$A84)*(焦粉报表!$W$6:$W$67=$B84),焦粉报表!AF$6:AF$67)</f>
        <v>0</v>
      </c>
      <c r="AB84" s="102">
        <f>SUMPRODUCT((焦粉报表!$V$6:$V$67=$A84)*(焦粉报表!$W$6:$W$67=$B84),焦粉报表!AG$6:AG$67)</f>
        <v>0</v>
      </c>
      <c r="AC84" s="95">
        <f>SUMPRODUCT((焦粉报表!$V$6:$V$67=$A84)*(焦粉报表!$W$6:$W$67=$B84),焦粉报表!AH$6:AH$67)</f>
        <v>0</v>
      </c>
      <c r="AD84" s="99">
        <f>SUMPRODUCT((焦粉报表!$V$6:$V$67=$A84)*(焦粉报表!$W$6:$W$67=$B84),焦粉报表!AI$6:AI$67)</f>
        <v>0</v>
      </c>
      <c r="AE84" s="84">
        <f>IF(AD84=0,0,IF(AND(AD84&gt;0,AD84&gt;$AE$1),30,考核汇总!$S$1))</f>
        <v>0</v>
      </c>
      <c r="AF84" s="84">
        <f t="shared" si="7"/>
        <v>0</v>
      </c>
    </row>
    <row r="85" spans="1:32">
      <c r="A85" s="97">
        <f t="shared" si="8"/>
        <v>43371</v>
      </c>
      <c r="B85" s="8" t="s">
        <v>87</v>
      </c>
      <c r="C85" s="8">
        <f t="shared" si="9"/>
        <v>2</v>
      </c>
      <c r="D85" s="8">
        <f>SUMPRODUCT((考核汇总!$A$4:$A$1185=A85)*(考核汇总!$B$4:$B$1185=B85),考核汇总!$C$4:$C$1185)</f>
        <v>1</v>
      </c>
      <c r="E85" s="8" t="str">
        <f t="shared" si="5"/>
        <v>甲</v>
      </c>
      <c r="F85" s="98">
        <f>SUMPRODUCT((焦粉报表!$B$6:$B$67=$A85)*(焦粉报表!$C$6:$C$67=$B85),焦粉报表!E$6:E$67)</f>
        <v>0</v>
      </c>
      <c r="G85" s="8">
        <f>SUMPRODUCT((焦粉报表!$B$6:$B$67=$A85)*(焦粉报表!$C$6:$C$67=$B85),焦粉报表!F$6:F$67)</f>
        <v>0</v>
      </c>
      <c r="H85" s="8">
        <f>SUMPRODUCT((焦粉报表!$B$6:$B$67=$A85)*(焦粉报表!$C$6:$C$67=$B85),焦粉报表!G$6:G$67)</f>
        <v>0</v>
      </c>
      <c r="I85" s="8">
        <f>SUMPRODUCT((焦粉报表!$B$6:$B$67=$A85)*(焦粉报表!$C$6:$C$67=$B85),焦粉报表!H$6:H$67)</f>
        <v>0</v>
      </c>
      <c r="J85" s="8">
        <f>SUMPRODUCT((焦粉报表!$B$6:$B$67=$A85)*(焦粉报表!$C$6:$C$67=$B85),焦粉报表!I$6:I$67)</f>
        <v>0</v>
      </c>
      <c r="K85" s="8">
        <f>SUMPRODUCT((焦粉报表!$B$6:$B$67=$A85)*(焦粉报表!$C$6:$C$67=$B85),焦粉报表!J$6:J$67)</f>
        <v>0</v>
      </c>
      <c r="L85" s="8">
        <f>SUMPRODUCT((焦粉报表!$B$6:$B$67=$A85)*(焦粉报表!$C$6:$C$67=$B85),焦粉报表!K$6:K$67)</f>
        <v>0</v>
      </c>
      <c r="M85" s="8">
        <f>SUMPRODUCT((焦粉报表!$B$6:$B$67=$A85)*(焦粉报表!$C$6:$C$67=$B85),焦粉报表!L$6:L$67)</f>
        <v>0</v>
      </c>
      <c r="N85" s="18">
        <f>SUMPRODUCT((焦粉报表!$B$6:$B$67=$A85)*(焦粉报表!$C$6:$C$67=$B85),焦粉报表!M$6:M$67)</f>
        <v>0</v>
      </c>
      <c r="O85" s="8">
        <f>SUMPRODUCT((焦粉报表!$B$6:$B$67=$A85)*(焦粉报表!$C$6:$C$67=$B85),焦粉报表!N$6:N$67)</f>
        <v>0</v>
      </c>
      <c r="P85" s="99">
        <f>SUMPRODUCT((焦粉报表!$B$6:$B$67=$A85)*(焦粉报表!$C$6:$C$67=$B85),焦粉报表!O$6:O$67)</f>
        <v>0</v>
      </c>
      <c r="Q85" s="84">
        <f>IF(P85=0,0,IF(AND(P85&gt;0,P85&gt;$Q$1),30,考核汇总!$S$1))</f>
        <v>0</v>
      </c>
      <c r="R85" s="84">
        <f t="shared" si="6"/>
        <v>0</v>
      </c>
      <c r="T85" s="98">
        <f>SUMPRODUCT((焦粉报表!$V$6:$V$67=$A85)*(焦粉报表!$W$6:$W$67=$B85),焦粉报表!Y$6:Y$67)</f>
        <v>0</v>
      </c>
      <c r="U85" s="95">
        <f>SUMPRODUCT((焦粉报表!$V$6:$V$67=$A85)*(焦粉报表!$W$6:$W$67=$B85),焦粉报表!Z$6:Z$67)</f>
        <v>0</v>
      </c>
      <c r="V85" s="95">
        <f>SUMPRODUCT((焦粉报表!$V$6:$V$67=$A85)*(焦粉报表!$W$6:$W$67=$B85),焦粉报表!AA$6:AA$67)</f>
        <v>0</v>
      </c>
      <c r="W85" s="95">
        <f>SUMPRODUCT((焦粉报表!$V$6:$V$67=$A85)*(焦粉报表!$W$6:$W$67=$B85),焦粉报表!AB$6:AB$67)</f>
        <v>0</v>
      </c>
      <c r="X85" s="95">
        <f>SUMPRODUCT((焦粉报表!$V$6:$V$67=$A85)*(焦粉报表!$W$6:$W$67=$B85),焦粉报表!AC$6:AC$67)</f>
        <v>0</v>
      </c>
      <c r="Y85" s="95">
        <f>SUMPRODUCT((焦粉报表!$V$6:$V$67=$A85)*(焦粉报表!$W$6:$W$67=$B85),焦粉报表!AD$6:AD$67)</f>
        <v>0</v>
      </c>
      <c r="Z85" s="95">
        <f>SUMPRODUCT((焦粉报表!$V$6:$V$67=$A85)*(焦粉报表!$W$6:$W$67=$B85),焦粉报表!AE$6:AE$67)</f>
        <v>0</v>
      </c>
      <c r="AA85" s="95">
        <f>SUMPRODUCT((焦粉报表!$V$6:$V$67=$A85)*(焦粉报表!$W$6:$W$67=$B85),焦粉报表!AF$6:AF$67)</f>
        <v>0</v>
      </c>
      <c r="AB85" s="102">
        <f>SUMPRODUCT((焦粉报表!$V$6:$V$67=$A85)*(焦粉报表!$W$6:$W$67=$B85),焦粉报表!AG$6:AG$67)</f>
        <v>0</v>
      </c>
      <c r="AC85" s="95">
        <f>SUMPRODUCT((焦粉报表!$V$6:$V$67=$A85)*(焦粉报表!$W$6:$W$67=$B85),焦粉报表!AH$6:AH$67)</f>
        <v>0</v>
      </c>
      <c r="AD85" s="99">
        <f>SUMPRODUCT((焦粉报表!$V$6:$V$67=$A85)*(焦粉报表!$W$6:$W$67=$B85),焦粉报表!AI$6:AI$67)</f>
        <v>0</v>
      </c>
      <c r="AE85" s="84">
        <f>IF(AD85=0,0,IF(AND(AD85&gt;0,AD85&gt;$AE$1),30,考核汇总!$S$1))</f>
        <v>0</v>
      </c>
      <c r="AF85" s="84">
        <f t="shared" si="7"/>
        <v>0</v>
      </c>
    </row>
    <row r="86" spans="1:32">
      <c r="A86" s="97">
        <f t="shared" si="8"/>
        <v>43371</v>
      </c>
      <c r="B86" s="8" t="s">
        <v>88</v>
      </c>
      <c r="C86" s="8">
        <f t="shared" si="9"/>
        <v>3</v>
      </c>
      <c r="D86" s="8">
        <f>SUMPRODUCT((考核汇总!$A$4:$A$1185=A86)*(考核汇总!$B$4:$B$1185=B86),考核汇总!$C$4:$C$1185)</f>
        <v>2</v>
      </c>
      <c r="E86" s="8" t="str">
        <f t="shared" si="5"/>
        <v>乙</v>
      </c>
      <c r="F86" s="98">
        <f>SUMPRODUCT((焦粉报表!$B$6:$B$67=$A86)*(焦粉报表!$C$6:$C$67=$B86),焦粉报表!E$6:E$67)</f>
        <v>0</v>
      </c>
      <c r="G86" s="8">
        <f>SUMPRODUCT((焦粉报表!$B$6:$B$67=$A86)*(焦粉报表!$C$6:$C$67=$B86),焦粉报表!F$6:F$67)</f>
        <v>0</v>
      </c>
      <c r="H86" s="8">
        <f>SUMPRODUCT((焦粉报表!$B$6:$B$67=$A86)*(焦粉报表!$C$6:$C$67=$B86),焦粉报表!G$6:G$67)</f>
        <v>0</v>
      </c>
      <c r="I86" s="8">
        <f>SUMPRODUCT((焦粉报表!$B$6:$B$67=$A86)*(焦粉报表!$C$6:$C$67=$B86),焦粉报表!H$6:H$67)</f>
        <v>0</v>
      </c>
      <c r="J86" s="8">
        <f>SUMPRODUCT((焦粉报表!$B$6:$B$67=$A86)*(焦粉报表!$C$6:$C$67=$B86),焦粉报表!I$6:I$67)</f>
        <v>0</v>
      </c>
      <c r="K86" s="8">
        <f>SUMPRODUCT((焦粉报表!$B$6:$B$67=$A86)*(焦粉报表!$C$6:$C$67=$B86),焦粉报表!J$6:J$67)</f>
        <v>0</v>
      </c>
      <c r="L86" s="8">
        <f>SUMPRODUCT((焦粉报表!$B$6:$B$67=$A86)*(焦粉报表!$C$6:$C$67=$B86),焦粉报表!K$6:K$67)</f>
        <v>0</v>
      </c>
      <c r="M86" s="8">
        <f>SUMPRODUCT((焦粉报表!$B$6:$B$67=$A86)*(焦粉报表!$C$6:$C$67=$B86),焦粉报表!L$6:L$67)</f>
        <v>0</v>
      </c>
      <c r="N86" s="18">
        <f>SUMPRODUCT((焦粉报表!$B$6:$B$67=$A86)*(焦粉报表!$C$6:$C$67=$B86),焦粉报表!M$6:M$67)</f>
        <v>0</v>
      </c>
      <c r="O86" s="8">
        <f>SUMPRODUCT((焦粉报表!$B$6:$B$67=$A86)*(焦粉报表!$C$6:$C$67=$B86),焦粉报表!N$6:N$67)</f>
        <v>0</v>
      </c>
      <c r="P86" s="99">
        <f>SUMPRODUCT((焦粉报表!$B$6:$B$67=$A86)*(焦粉报表!$C$6:$C$67=$B86),焦粉报表!O$6:O$67)</f>
        <v>0</v>
      </c>
      <c r="Q86" s="84">
        <f>IF(P86=0,0,IF(AND(P86&gt;0,P86&gt;$Q$1),30,考核汇总!$S$1))</f>
        <v>0</v>
      </c>
      <c r="R86" s="84">
        <f t="shared" si="6"/>
        <v>0</v>
      </c>
      <c r="T86" s="98">
        <f>SUMPRODUCT((焦粉报表!$V$6:$V$67=$A86)*(焦粉报表!$W$6:$W$67=$B86),焦粉报表!Y$6:Y$67)</f>
        <v>0</v>
      </c>
      <c r="U86" s="95">
        <f>SUMPRODUCT((焦粉报表!$V$6:$V$67=$A86)*(焦粉报表!$W$6:$W$67=$B86),焦粉报表!Z$6:Z$67)</f>
        <v>0</v>
      </c>
      <c r="V86" s="95">
        <f>SUMPRODUCT((焦粉报表!$V$6:$V$67=$A86)*(焦粉报表!$W$6:$W$67=$B86),焦粉报表!AA$6:AA$67)</f>
        <v>0</v>
      </c>
      <c r="W86" s="95">
        <f>SUMPRODUCT((焦粉报表!$V$6:$V$67=$A86)*(焦粉报表!$W$6:$W$67=$B86),焦粉报表!AB$6:AB$67)</f>
        <v>0</v>
      </c>
      <c r="X86" s="95">
        <f>SUMPRODUCT((焦粉报表!$V$6:$V$67=$A86)*(焦粉报表!$W$6:$W$67=$B86),焦粉报表!AC$6:AC$67)</f>
        <v>0</v>
      </c>
      <c r="Y86" s="95">
        <f>SUMPRODUCT((焦粉报表!$V$6:$V$67=$A86)*(焦粉报表!$W$6:$W$67=$B86),焦粉报表!AD$6:AD$67)</f>
        <v>0</v>
      </c>
      <c r="Z86" s="95">
        <f>SUMPRODUCT((焦粉报表!$V$6:$V$67=$A86)*(焦粉报表!$W$6:$W$67=$B86),焦粉报表!AE$6:AE$67)</f>
        <v>0</v>
      </c>
      <c r="AA86" s="95">
        <f>SUMPRODUCT((焦粉报表!$V$6:$V$67=$A86)*(焦粉报表!$W$6:$W$67=$B86),焦粉报表!AF$6:AF$67)</f>
        <v>0</v>
      </c>
      <c r="AB86" s="102">
        <f>SUMPRODUCT((焦粉报表!$V$6:$V$67=$A86)*(焦粉报表!$W$6:$W$67=$B86),焦粉报表!AG$6:AG$67)</f>
        <v>0</v>
      </c>
      <c r="AC86" s="95">
        <f>SUMPRODUCT((焦粉报表!$V$6:$V$67=$A86)*(焦粉报表!$W$6:$W$67=$B86),焦粉报表!AH$6:AH$67)</f>
        <v>0</v>
      </c>
      <c r="AD86" s="99">
        <f>SUMPRODUCT((焦粉报表!$V$6:$V$67=$A86)*(焦粉报表!$W$6:$W$67=$B86),焦粉报表!AI$6:AI$67)</f>
        <v>0</v>
      </c>
      <c r="AE86" s="84">
        <f>IF(AD86=0,0,IF(AND(AD86&gt;0,AD86&gt;$AE$1),30,考核汇总!$S$1))</f>
        <v>0</v>
      </c>
      <c r="AF86" s="84">
        <f t="shared" si="7"/>
        <v>0</v>
      </c>
    </row>
    <row r="87" spans="1:32">
      <c r="A87" s="97">
        <f t="shared" si="8"/>
        <v>43372</v>
      </c>
      <c r="B87" s="8" t="s">
        <v>86</v>
      </c>
      <c r="C87" s="8">
        <f t="shared" si="9"/>
        <v>1</v>
      </c>
      <c r="D87" s="8">
        <f>SUMPRODUCT((考核汇总!$A$4:$A$1185=A87)*(考核汇总!$B$4:$B$1185=B87),考核汇总!$C$4:$C$1185)</f>
        <v>4</v>
      </c>
      <c r="E87" s="8" t="str">
        <f t="shared" si="5"/>
        <v>丁</v>
      </c>
      <c r="F87" s="98">
        <f>SUMPRODUCT((焦粉报表!$B$6:$B$67=$A87)*(焦粉报表!$C$6:$C$67=$B87),焦粉报表!E$6:E$67)</f>
        <v>0</v>
      </c>
      <c r="G87" s="8">
        <f>SUMPRODUCT((焦粉报表!$B$6:$B$67=$A87)*(焦粉报表!$C$6:$C$67=$B87),焦粉报表!F$6:F$67)</f>
        <v>0</v>
      </c>
      <c r="H87" s="8">
        <f>SUMPRODUCT((焦粉报表!$B$6:$B$67=$A87)*(焦粉报表!$C$6:$C$67=$B87),焦粉报表!G$6:G$67)</f>
        <v>0</v>
      </c>
      <c r="I87" s="8">
        <f>SUMPRODUCT((焦粉报表!$B$6:$B$67=$A87)*(焦粉报表!$C$6:$C$67=$B87),焦粉报表!H$6:H$67)</f>
        <v>0</v>
      </c>
      <c r="J87" s="8">
        <f>SUMPRODUCT((焦粉报表!$B$6:$B$67=$A87)*(焦粉报表!$C$6:$C$67=$B87),焦粉报表!I$6:I$67)</f>
        <v>0</v>
      </c>
      <c r="K87" s="8">
        <f>SUMPRODUCT((焦粉报表!$B$6:$B$67=$A87)*(焦粉报表!$C$6:$C$67=$B87),焦粉报表!J$6:J$67)</f>
        <v>0</v>
      </c>
      <c r="L87" s="8">
        <f>SUMPRODUCT((焦粉报表!$B$6:$B$67=$A87)*(焦粉报表!$C$6:$C$67=$B87),焦粉报表!K$6:K$67)</f>
        <v>0</v>
      </c>
      <c r="M87" s="8">
        <f>SUMPRODUCT((焦粉报表!$B$6:$B$67=$A87)*(焦粉报表!$C$6:$C$67=$B87),焦粉报表!L$6:L$67)</f>
        <v>0</v>
      </c>
      <c r="N87" s="18">
        <f>SUMPRODUCT((焦粉报表!$B$6:$B$67=$A87)*(焦粉报表!$C$6:$C$67=$B87),焦粉报表!M$6:M$67)</f>
        <v>0</v>
      </c>
      <c r="O87" s="8">
        <f>SUMPRODUCT((焦粉报表!$B$6:$B$67=$A87)*(焦粉报表!$C$6:$C$67=$B87),焦粉报表!N$6:N$67)</f>
        <v>0</v>
      </c>
      <c r="P87" s="99">
        <f>SUMPRODUCT((焦粉报表!$B$6:$B$67=$A87)*(焦粉报表!$C$6:$C$67=$B87),焦粉报表!O$6:O$67)</f>
        <v>0</v>
      </c>
      <c r="Q87" s="84">
        <f>IF(P87=0,0,IF(AND(P87&gt;0,P87&gt;$Q$1),30,考核汇总!$S$1))</f>
        <v>0</v>
      </c>
      <c r="R87" s="84">
        <f t="shared" si="6"/>
        <v>0</v>
      </c>
      <c r="T87" s="98">
        <f>SUMPRODUCT((焦粉报表!$V$6:$V$67=$A87)*(焦粉报表!$W$6:$W$67=$B87),焦粉报表!Y$6:Y$67)</f>
        <v>0</v>
      </c>
      <c r="U87" s="95">
        <f>SUMPRODUCT((焦粉报表!$V$6:$V$67=$A87)*(焦粉报表!$W$6:$W$67=$B87),焦粉报表!Z$6:Z$67)</f>
        <v>0</v>
      </c>
      <c r="V87" s="95">
        <f>SUMPRODUCT((焦粉报表!$V$6:$V$67=$A87)*(焦粉报表!$W$6:$W$67=$B87),焦粉报表!AA$6:AA$67)</f>
        <v>0</v>
      </c>
      <c r="W87" s="95">
        <f>SUMPRODUCT((焦粉报表!$V$6:$V$67=$A87)*(焦粉报表!$W$6:$W$67=$B87),焦粉报表!AB$6:AB$67)</f>
        <v>0</v>
      </c>
      <c r="X87" s="95">
        <f>SUMPRODUCT((焦粉报表!$V$6:$V$67=$A87)*(焦粉报表!$W$6:$W$67=$B87),焦粉报表!AC$6:AC$67)</f>
        <v>0</v>
      </c>
      <c r="Y87" s="95">
        <f>SUMPRODUCT((焦粉报表!$V$6:$V$67=$A87)*(焦粉报表!$W$6:$W$67=$B87),焦粉报表!AD$6:AD$67)</f>
        <v>0</v>
      </c>
      <c r="Z87" s="95">
        <f>SUMPRODUCT((焦粉报表!$V$6:$V$67=$A87)*(焦粉报表!$W$6:$W$67=$B87),焦粉报表!AE$6:AE$67)</f>
        <v>0</v>
      </c>
      <c r="AA87" s="95">
        <f>SUMPRODUCT((焦粉报表!$V$6:$V$67=$A87)*(焦粉报表!$W$6:$W$67=$B87),焦粉报表!AF$6:AF$67)</f>
        <v>0</v>
      </c>
      <c r="AB87" s="102">
        <f>SUMPRODUCT((焦粉报表!$V$6:$V$67=$A87)*(焦粉报表!$W$6:$W$67=$B87),焦粉报表!AG$6:AG$67)</f>
        <v>0</v>
      </c>
      <c r="AC87" s="95">
        <f>SUMPRODUCT((焦粉报表!$V$6:$V$67=$A87)*(焦粉报表!$W$6:$W$67=$B87),焦粉报表!AH$6:AH$67)</f>
        <v>0</v>
      </c>
      <c r="AD87" s="99">
        <f>SUMPRODUCT((焦粉报表!$V$6:$V$67=$A87)*(焦粉报表!$W$6:$W$67=$B87),焦粉报表!AI$6:AI$67)</f>
        <v>0</v>
      </c>
      <c r="AE87" s="84">
        <f>IF(AD87=0,0,IF(AND(AD87&gt;0,AD87&gt;$AE$1),30,考核汇总!$S$1))</f>
        <v>0</v>
      </c>
      <c r="AF87" s="84">
        <f t="shared" si="7"/>
        <v>0</v>
      </c>
    </row>
    <row r="88" spans="1:32">
      <c r="A88" s="97">
        <f t="shared" si="8"/>
        <v>43372</v>
      </c>
      <c r="B88" s="8" t="s">
        <v>87</v>
      </c>
      <c r="C88" s="8">
        <f t="shared" si="9"/>
        <v>2</v>
      </c>
      <c r="D88" s="8">
        <f>SUMPRODUCT((考核汇总!$A$4:$A$1185=A88)*(考核汇总!$B$4:$B$1185=B88),考核汇总!$C$4:$C$1185)</f>
        <v>1</v>
      </c>
      <c r="E88" s="8" t="str">
        <f t="shared" si="5"/>
        <v>甲</v>
      </c>
      <c r="F88" s="98">
        <f>SUMPRODUCT((焦粉报表!$B$6:$B$67=$A88)*(焦粉报表!$C$6:$C$67=$B88),焦粉报表!E$6:E$67)</f>
        <v>0</v>
      </c>
      <c r="G88" s="8">
        <f>SUMPRODUCT((焦粉报表!$B$6:$B$67=$A88)*(焦粉报表!$C$6:$C$67=$B88),焦粉报表!F$6:F$67)</f>
        <v>0</v>
      </c>
      <c r="H88" s="8">
        <f>SUMPRODUCT((焦粉报表!$B$6:$B$67=$A88)*(焦粉报表!$C$6:$C$67=$B88),焦粉报表!G$6:G$67)</f>
        <v>0</v>
      </c>
      <c r="I88" s="8">
        <f>SUMPRODUCT((焦粉报表!$B$6:$B$67=$A88)*(焦粉报表!$C$6:$C$67=$B88),焦粉报表!H$6:H$67)</f>
        <v>0</v>
      </c>
      <c r="J88" s="8">
        <f>SUMPRODUCT((焦粉报表!$B$6:$B$67=$A88)*(焦粉报表!$C$6:$C$67=$B88),焦粉报表!I$6:I$67)</f>
        <v>0</v>
      </c>
      <c r="K88" s="8">
        <f>SUMPRODUCT((焦粉报表!$B$6:$B$67=$A88)*(焦粉报表!$C$6:$C$67=$B88),焦粉报表!J$6:J$67)</f>
        <v>0</v>
      </c>
      <c r="L88" s="8">
        <f>SUMPRODUCT((焦粉报表!$B$6:$B$67=$A88)*(焦粉报表!$C$6:$C$67=$B88),焦粉报表!K$6:K$67)</f>
        <v>0</v>
      </c>
      <c r="M88" s="8">
        <f>SUMPRODUCT((焦粉报表!$B$6:$B$67=$A88)*(焦粉报表!$C$6:$C$67=$B88),焦粉报表!L$6:L$67)</f>
        <v>0</v>
      </c>
      <c r="N88" s="18">
        <f>SUMPRODUCT((焦粉报表!$B$6:$B$67=$A88)*(焦粉报表!$C$6:$C$67=$B88),焦粉报表!M$6:M$67)</f>
        <v>0</v>
      </c>
      <c r="O88" s="8">
        <f>SUMPRODUCT((焦粉报表!$B$6:$B$67=$A88)*(焦粉报表!$C$6:$C$67=$B88),焦粉报表!N$6:N$67)</f>
        <v>0</v>
      </c>
      <c r="P88" s="99">
        <f>SUMPRODUCT((焦粉报表!$B$6:$B$67=$A88)*(焦粉报表!$C$6:$C$67=$B88),焦粉报表!O$6:O$67)</f>
        <v>0</v>
      </c>
      <c r="Q88" s="84">
        <f>IF(P88=0,0,IF(AND(P88&gt;0,P88&gt;$Q$1),30,考核汇总!$S$1))</f>
        <v>0</v>
      </c>
      <c r="R88" s="84">
        <f t="shared" si="6"/>
        <v>0</v>
      </c>
      <c r="T88" s="98">
        <f>SUMPRODUCT((焦粉报表!$V$6:$V$67=$A88)*(焦粉报表!$W$6:$W$67=$B88),焦粉报表!Y$6:Y$67)</f>
        <v>0</v>
      </c>
      <c r="U88" s="95">
        <f>SUMPRODUCT((焦粉报表!$V$6:$V$67=$A88)*(焦粉报表!$W$6:$W$67=$B88),焦粉报表!Z$6:Z$67)</f>
        <v>0</v>
      </c>
      <c r="V88" s="95">
        <f>SUMPRODUCT((焦粉报表!$V$6:$V$67=$A88)*(焦粉报表!$W$6:$W$67=$B88),焦粉报表!AA$6:AA$67)</f>
        <v>0</v>
      </c>
      <c r="W88" s="95">
        <f>SUMPRODUCT((焦粉报表!$V$6:$V$67=$A88)*(焦粉报表!$W$6:$W$67=$B88),焦粉报表!AB$6:AB$67)</f>
        <v>0</v>
      </c>
      <c r="X88" s="95">
        <f>SUMPRODUCT((焦粉报表!$V$6:$V$67=$A88)*(焦粉报表!$W$6:$W$67=$B88),焦粉报表!AC$6:AC$67)</f>
        <v>0</v>
      </c>
      <c r="Y88" s="95">
        <f>SUMPRODUCT((焦粉报表!$V$6:$V$67=$A88)*(焦粉报表!$W$6:$W$67=$B88),焦粉报表!AD$6:AD$67)</f>
        <v>0</v>
      </c>
      <c r="Z88" s="95">
        <f>SUMPRODUCT((焦粉报表!$V$6:$V$67=$A88)*(焦粉报表!$W$6:$W$67=$B88),焦粉报表!AE$6:AE$67)</f>
        <v>0</v>
      </c>
      <c r="AA88" s="95">
        <f>SUMPRODUCT((焦粉报表!$V$6:$V$67=$A88)*(焦粉报表!$W$6:$W$67=$B88),焦粉报表!AF$6:AF$67)</f>
        <v>0</v>
      </c>
      <c r="AB88" s="102">
        <f>SUMPRODUCT((焦粉报表!$V$6:$V$67=$A88)*(焦粉报表!$W$6:$W$67=$B88),焦粉报表!AG$6:AG$67)</f>
        <v>0</v>
      </c>
      <c r="AC88" s="95">
        <f>SUMPRODUCT((焦粉报表!$V$6:$V$67=$A88)*(焦粉报表!$W$6:$W$67=$B88),焦粉报表!AH$6:AH$67)</f>
        <v>0</v>
      </c>
      <c r="AD88" s="99">
        <f>SUMPRODUCT((焦粉报表!$V$6:$V$67=$A88)*(焦粉报表!$W$6:$W$67=$B88),焦粉报表!AI$6:AI$67)</f>
        <v>0</v>
      </c>
      <c r="AE88" s="84">
        <f>IF(AD88=0,0,IF(AND(AD88&gt;0,AD88&gt;$AE$1),30,考核汇总!$S$1))</f>
        <v>0</v>
      </c>
      <c r="AF88" s="84">
        <f t="shared" si="7"/>
        <v>0</v>
      </c>
    </row>
    <row r="89" spans="1:32">
      <c r="A89" s="97">
        <f t="shared" si="8"/>
        <v>43372</v>
      </c>
      <c r="B89" s="8" t="s">
        <v>88</v>
      </c>
      <c r="C89" s="8">
        <f t="shared" si="9"/>
        <v>3</v>
      </c>
      <c r="D89" s="8">
        <f>SUMPRODUCT((考核汇总!$A$4:$A$1185=A89)*(考核汇总!$B$4:$B$1185=B89),考核汇总!$C$4:$C$1185)</f>
        <v>2</v>
      </c>
      <c r="E89" s="8" t="str">
        <f t="shared" si="5"/>
        <v>乙</v>
      </c>
      <c r="F89" s="98">
        <f>SUMPRODUCT((焦粉报表!$B$6:$B$67=$A89)*(焦粉报表!$C$6:$C$67=$B89),焦粉报表!E$6:E$67)</f>
        <v>0</v>
      </c>
      <c r="G89" s="8">
        <f>SUMPRODUCT((焦粉报表!$B$6:$B$67=$A89)*(焦粉报表!$C$6:$C$67=$B89),焦粉报表!F$6:F$67)</f>
        <v>0</v>
      </c>
      <c r="H89" s="8">
        <f>SUMPRODUCT((焦粉报表!$B$6:$B$67=$A89)*(焦粉报表!$C$6:$C$67=$B89),焦粉报表!G$6:G$67)</f>
        <v>0</v>
      </c>
      <c r="I89" s="8">
        <f>SUMPRODUCT((焦粉报表!$B$6:$B$67=$A89)*(焦粉报表!$C$6:$C$67=$B89),焦粉报表!H$6:H$67)</f>
        <v>0</v>
      </c>
      <c r="J89" s="8">
        <f>SUMPRODUCT((焦粉报表!$B$6:$B$67=$A89)*(焦粉报表!$C$6:$C$67=$B89),焦粉报表!I$6:I$67)</f>
        <v>0</v>
      </c>
      <c r="K89" s="8">
        <f>SUMPRODUCT((焦粉报表!$B$6:$B$67=$A89)*(焦粉报表!$C$6:$C$67=$B89),焦粉报表!J$6:J$67)</f>
        <v>0</v>
      </c>
      <c r="L89" s="8">
        <f>SUMPRODUCT((焦粉报表!$B$6:$B$67=$A89)*(焦粉报表!$C$6:$C$67=$B89),焦粉报表!K$6:K$67)</f>
        <v>0</v>
      </c>
      <c r="M89" s="8">
        <f>SUMPRODUCT((焦粉报表!$B$6:$B$67=$A89)*(焦粉报表!$C$6:$C$67=$B89),焦粉报表!L$6:L$67)</f>
        <v>0</v>
      </c>
      <c r="N89" s="18">
        <f>SUMPRODUCT((焦粉报表!$B$6:$B$67=$A89)*(焦粉报表!$C$6:$C$67=$B89),焦粉报表!M$6:M$67)</f>
        <v>0</v>
      </c>
      <c r="O89" s="8">
        <f>SUMPRODUCT((焦粉报表!$B$6:$B$67=$A89)*(焦粉报表!$C$6:$C$67=$B89),焦粉报表!N$6:N$67)</f>
        <v>0</v>
      </c>
      <c r="P89" s="99">
        <f>SUMPRODUCT((焦粉报表!$B$6:$B$67=$A89)*(焦粉报表!$C$6:$C$67=$B89),焦粉报表!O$6:O$67)</f>
        <v>0</v>
      </c>
      <c r="Q89" s="84">
        <f>IF(P89=0,0,IF(AND(P89&gt;0,P89&gt;$Q$1),30,考核汇总!$S$1))</f>
        <v>0</v>
      </c>
      <c r="R89" s="84">
        <f t="shared" si="6"/>
        <v>0</v>
      </c>
      <c r="T89" s="98">
        <f>SUMPRODUCT((焦粉报表!$V$6:$V$67=$A89)*(焦粉报表!$W$6:$W$67=$B89),焦粉报表!Y$6:Y$67)</f>
        <v>0</v>
      </c>
      <c r="U89" s="95">
        <f>SUMPRODUCT((焦粉报表!$V$6:$V$67=$A89)*(焦粉报表!$W$6:$W$67=$B89),焦粉报表!Z$6:Z$67)</f>
        <v>0</v>
      </c>
      <c r="V89" s="95">
        <f>SUMPRODUCT((焦粉报表!$V$6:$V$67=$A89)*(焦粉报表!$W$6:$W$67=$B89),焦粉报表!AA$6:AA$67)</f>
        <v>0</v>
      </c>
      <c r="W89" s="95">
        <f>SUMPRODUCT((焦粉报表!$V$6:$V$67=$A89)*(焦粉报表!$W$6:$W$67=$B89),焦粉报表!AB$6:AB$67)</f>
        <v>0</v>
      </c>
      <c r="X89" s="95">
        <f>SUMPRODUCT((焦粉报表!$V$6:$V$67=$A89)*(焦粉报表!$W$6:$W$67=$B89),焦粉报表!AC$6:AC$67)</f>
        <v>0</v>
      </c>
      <c r="Y89" s="95">
        <f>SUMPRODUCT((焦粉报表!$V$6:$V$67=$A89)*(焦粉报表!$W$6:$W$67=$B89),焦粉报表!AD$6:AD$67)</f>
        <v>0</v>
      </c>
      <c r="Z89" s="95">
        <f>SUMPRODUCT((焦粉报表!$V$6:$V$67=$A89)*(焦粉报表!$W$6:$W$67=$B89),焦粉报表!AE$6:AE$67)</f>
        <v>0</v>
      </c>
      <c r="AA89" s="95">
        <f>SUMPRODUCT((焦粉报表!$V$6:$V$67=$A89)*(焦粉报表!$W$6:$W$67=$B89),焦粉报表!AF$6:AF$67)</f>
        <v>0</v>
      </c>
      <c r="AB89" s="102">
        <f>SUMPRODUCT((焦粉报表!$V$6:$V$67=$A89)*(焦粉报表!$W$6:$W$67=$B89),焦粉报表!AG$6:AG$67)</f>
        <v>0</v>
      </c>
      <c r="AC89" s="95">
        <f>SUMPRODUCT((焦粉报表!$V$6:$V$67=$A89)*(焦粉报表!$W$6:$W$67=$B89),焦粉报表!AH$6:AH$67)</f>
        <v>0</v>
      </c>
      <c r="AD89" s="99">
        <f>SUMPRODUCT((焦粉报表!$V$6:$V$67=$A89)*(焦粉报表!$W$6:$W$67=$B89),焦粉报表!AI$6:AI$67)</f>
        <v>0</v>
      </c>
      <c r="AE89" s="84">
        <f>IF(AD89=0,0,IF(AND(AD89&gt;0,AD89&gt;$AE$1),30,考核汇总!$S$1))</f>
        <v>0</v>
      </c>
      <c r="AF89" s="84">
        <f t="shared" si="7"/>
        <v>0</v>
      </c>
    </row>
    <row r="90" spans="1:32">
      <c r="A90" s="97">
        <f t="shared" si="8"/>
        <v>43373</v>
      </c>
      <c r="B90" s="8" t="s">
        <v>86</v>
      </c>
      <c r="C90" s="8">
        <f t="shared" si="9"/>
        <v>1</v>
      </c>
      <c r="D90" s="8">
        <f>SUMPRODUCT((考核汇总!$A$4:$A$1185=A90)*(考核汇总!$B$4:$B$1185=B90),考核汇总!$C$4:$C$1185)</f>
        <v>3</v>
      </c>
      <c r="E90" s="8" t="str">
        <f t="shared" si="5"/>
        <v>丙</v>
      </c>
      <c r="F90" s="98">
        <f>SUMPRODUCT((焦粉报表!$B$6:$B$67=$A90)*(焦粉报表!$C$6:$C$67=$B90),焦粉报表!E$6:E$67)</f>
        <v>0</v>
      </c>
      <c r="G90" s="8">
        <f>SUMPRODUCT((焦粉报表!$B$6:$B$67=$A90)*(焦粉报表!$C$6:$C$67=$B90),焦粉报表!F$6:F$67)</f>
        <v>0</v>
      </c>
      <c r="H90" s="8">
        <f>SUMPRODUCT((焦粉报表!$B$6:$B$67=$A90)*(焦粉报表!$C$6:$C$67=$B90),焦粉报表!G$6:G$67)</f>
        <v>0</v>
      </c>
      <c r="I90" s="8">
        <f>SUMPRODUCT((焦粉报表!$B$6:$B$67=$A90)*(焦粉报表!$C$6:$C$67=$B90),焦粉报表!H$6:H$67)</f>
        <v>0</v>
      </c>
      <c r="J90" s="8">
        <f>SUMPRODUCT((焦粉报表!$B$6:$B$67=$A90)*(焦粉报表!$C$6:$C$67=$B90),焦粉报表!I$6:I$67)</f>
        <v>0</v>
      </c>
      <c r="K90" s="8">
        <f>SUMPRODUCT((焦粉报表!$B$6:$B$67=$A90)*(焦粉报表!$C$6:$C$67=$B90),焦粉报表!J$6:J$67)</f>
        <v>0</v>
      </c>
      <c r="L90" s="8">
        <f>SUMPRODUCT((焦粉报表!$B$6:$B$67=$A90)*(焦粉报表!$C$6:$C$67=$B90),焦粉报表!K$6:K$67)</f>
        <v>0</v>
      </c>
      <c r="M90" s="8">
        <f>SUMPRODUCT((焦粉报表!$B$6:$B$67=$A90)*(焦粉报表!$C$6:$C$67=$B90),焦粉报表!L$6:L$67)</f>
        <v>0</v>
      </c>
      <c r="N90" s="18">
        <f>SUMPRODUCT((焦粉报表!$B$6:$B$67=$A90)*(焦粉报表!$C$6:$C$67=$B90),焦粉报表!M$6:M$67)</f>
        <v>0</v>
      </c>
      <c r="O90" s="8">
        <f>SUMPRODUCT((焦粉报表!$B$6:$B$67=$A90)*(焦粉报表!$C$6:$C$67=$B90),焦粉报表!N$6:N$67)</f>
        <v>0</v>
      </c>
      <c r="P90" s="99">
        <f>SUMPRODUCT((焦粉报表!$B$6:$B$67=$A90)*(焦粉报表!$C$6:$C$67=$B90),焦粉报表!O$6:O$67)</f>
        <v>0</v>
      </c>
      <c r="Q90" s="84">
        <f>IF(P90=0,0,IF(AND(P90&gt;0,P90&gt;$Q$1),30,考核汇总!$S$1))</f>
        <v>0</v>
      </c>
      <c r="R90" s="84">
        <f t="shared" si="6"/>
        <v>0</v>
      </c>
      <c r="T90" s="98">
        <f>SUMPRODUCT((焦粉报表!$V$6:$V$67=$A90)*(焦粉报表!$W$6:$W$67=$B90),焦粉报表!Y$6:Y$67)</f>
        <v>0</v>
      </c>
      <c r="U90" s="95">
        <f>SUMPRODUCT((焦粉报表!$V$6:$V$67=$A90)*(焦粉报表!$W$6:$W$67=$B90),焦粉报表!Z$6:Z$67)</f>
        <v>0</v>
      </c>
      <c r="V90" s="95">
        <f>SUMPRODUCT((焦粉报表!$V$6:$V$67=$A90)*(焦粉报表!$W$6:$W$67=$B90),焦粉报表!AA$6:AA$67)</f>
        <v>0</v>
      </c>
      <c r="W90" s="95">
        <f>SUMPRODUCT((焦粉报表!$V$6:$V$67=$A90)*(焦粉报表!$W$6:$W$67=$B90),焦粉报表!AB$6:AB$67)</f>
        <v>0</v>
      </c>
      <c r="X90" s="95">
        <f>SUMPRODUCT((焦粉报表!$V$6:$V$67=$A90)*(焦粉报表!$W$6:$W$67=$B90),焦粉报表!AC$6:AC$67)</f>
        <v>0</v>
      </c>
      <c r="Y90" s="95">
        <f>SUMPRODUCT((焦粉报表!$V$6:$V$67=$A90)*(焦粉报表!$W$6:$W$67=$B90),焦粉报表!AD$6:AD$67)</f>
        <v>0</v>
      </c>
      <c r="Z90" s="95">
        <f>SUMPRODUCT((焦粉报表!$V$6:$V$67=$A90)*(焦粉报表!$W$6:$W$67=$B90),焦粉报表!AE$6:AE$67)</f>
        <v>0</v>
      </c>
      <c r="AA90" s="95">
        <f>SUMPRODUCT((焦粉报表!$V$6:$V$67=$A90)*(焦粉报表!$W$6:$W$67=$B90),焦粉报表!AF$6:AF$67)</f>
        <v>0</v>
      </c>
      <c r="AB90" s="102">
        <f>SUMPRODUCT((焦粉报表!$V$6:$V$67=$A90)*(焦粉报表!$W$6:$W$67=$B90),焦粉报表!AG$6:AG$67)</f>
        <v>0</v>
      </c>
      <c r="AC90" s="95">
        <f>SUMPRODUCT((焦粉报表!$V$6:$V$67=$A90)*(焦粉报表!$W$6:$W$67=$B90),焦粉报表!AH$6:AH$67)</f>
        <v>0</v>
      </c>
      <c r="AD90" s="99">
        <f>SUMPRODUCT((焦粉报表!$V$6:$V$67=$A90)*(焦粉报表!$W$6:$W$67=$B90),焦粉报表!AI$6:AI$67)</f>
        <v>0</v>
      </c>
      <c r="AE90" s="84">
        <f>IF(AD90=0,0,IF(AND(AD90&gt;0,AD90&gt;$AE$1),30,考核汇总!$S$1))</f>
        <v>0</v>
      </c>
      <c r="AF90" s="84">
        <f t="shared" si="7"/>
        <v>0</v>
      </c>
    </row>
    <row r="91" spans="1:32">
      <c r="A91" s="97">
        <f t="shared" si="8"/>
        <v>43373</v>
      </c>
      <c r="B91" s="8" t="s">
        <v>87</v>
      </c>
      <c r="C91" s="8">
        <f t="shared" si="9"/>
        <v>2</v>
      </c>
      <c r="D91" s="8">
        <f>SUMPRODUCT((考核汇总!$A$4:$A$1185=A91)*(考核汇总!$B$4:$B$1185=B91),考核汇总!$C$4:$C$1185)</f>
        <v>4</v>
      </c>
      <c r="E91" s="8" t="str">
        <f t="shared" si="5"/>
        <v>丁</v>
      </c>
      <c r="F91" s="98">
        <f>SUMPRODUCT((焦粉报表!$B$6:$B$67=$A91)*(焦粉报表!$C$6:$C$67=$B91),焦粉报表!E$6:E$67)</f>
        <v>0</v>
      </c>
      <c r="G91" s="8">
        <f>SUMPRODUCT((焦粉报表!$B$6:$B$67=$A91)*(焦粉报表!$C$6:$C$67=$B91),焦粉报表!F$6:F$67)</f>
        <v>0</v>
      </c>
      <c r="H91" s="8">
        <f>SUMPRODUCT((焦粉报表!$B$6:$B$67=$A91)*(焦粉报表!$C$6:$C$67=$B91),焦粉报表!G$6:G$67)</f>
        <v>0</v>
      </c>
      <c r="I91" s="8">
        <f>SUMPRODUCT((焦粉报表!$B$6:$B$67=$A91)*(焦粉报表!$C$6:$C$67=$B91),焦粉报表!H$6:H$67)</f>
        <v>0</v>
      </c>
      <c r="J91" s="8">
        <f>SUMPRODUCT((焦粉报表!$B$6:$B$67=$A91)*(焦粉报表!$C$6:$C$67=$B91),焦粉报表!I$6:I$67)</f>
        <v>0</v>
      </c>
      <c r="K91" s="8">
        <f>SUMPRODUCT((焦粉报表!$B$6:$B$67=$A91)*(焦粉报表!$C$6:$C$67=$B91),焦粉报表!J$6:J$67)</f>
        <v>0</v>
      </c>
      <c r="L91" s="8">
        <f>SUMPRODUCT((焦粉报表!$B$6:$B$67=$A91)*(焦粉报表!$C$6:$C$67=$B91),焦粉报表!K$6:K$67)</f>
        <v>0</v>
      </c>
      <c r="M91" s="8">
        <f>SUMPRODUCT((焦粉报表!$B$6:$B$67=$A91)*(焦粉报表!$C$6:$C$67=$B91),焦粉报表!L$6:L$67)</f>
        <v>0</v>
      </c>
      <c r="N91" s="18">
        <f>SUMPRODUCT((焦粉报表!$B$6:$B$67=$A91)*(焦粉报表!$C$6:$C$67=$B91),焦粉报表!M$6:M$67)</f>
        <v>0</v>
      </c>
      <c r="O91" s="8">
        <f>SUMPRODUCT((焦粉报表!$B$6:$B$67=$A91)*(焦粉报表!$C$6:$C$67=$B91),焦粉报表!N$6:N$67)</f>
        <v>0</v>
      </c>
      <c r="P91" s="99">
        <f>SUMPRODUCT((焦粉报表!$B$6:$B$67=$A91)*(焦粉报表!$C$6:$C$67=$B91),焦粉报表!O$6:O$67)</f>
        <v>0</v>
      </c>
      <c r="Q91" s="84">
        <f>IF(P91=0,0,IF(AND(P91&gt;0,P91&gt;$Q$1),30,考核汇总!$S$1))</f>
        <v>0</v>
      </c>
      <c r="R91" s="84">
        <f t="shared" si="6"/>
        <v>0</v>
      </c>
      <c r="T91" s="98">
        <f>SUMPRODUCT((焦粉报表!$V$6:$V$67=$A91)*(焦粉报表!$W$6:$W$67=$B91),焦粉报表!Y$6:Y$67)</f>
        <v>0</v>
      </c>
      <c r="U91" s="95">
        <f>SUMPRODUCT((焦粉报表!$V$6:$V$67=$A91)*(焦粉报表!$W$6:$W$67=$B91),焦粉报表!Z$6:Z$67)</f>
        <v>0</v>
      </c>
      <c r="V91" s="95">
        <f>SUMPRODUCT((焦粉报表!$V$6:$V$67=$A91)*(焦粉报表!$W$6:$W$67=$B91),焦粉报表!AA$6:AA$67)</f>
        <v>0</v>
      </c>
      <c r="W91" s="95">
        <f>SUMPRODUCT((焦粉报表!$V$6:$V$67=$A91)*(焦粉报表!$W$6:$W$67=$B91),焦粉报表!AB$6:AB$67)</f>
        <v>0</v>
      </c>
      <c r="X91" s="95">
        <f>SUMPRODUCT((焦粉报表!$V$6:$V$67=$A91)*(焦粉报表!$W$6:$W$67=$B91),焦粉报表!AC$6:AC$67)</f>
        <v>0</v>
      </c>
      <c r="Y91" s="95">
        <f>SUMPRODUCT((焦粉报表!$V$6:$V$67=$A91)*(焦粉报表!$W$6:$W$67=$B91),焦粉报表!AD$6:AD$67)</f>
        <v>0</v>
      </c>
      <c r="Z91" s="95">
        <f>SUMPRODUCT((焦粉报表!$V$6:$V$67=$A91)*(焦粉报表!$W$6:$W$67=$B91),焦粉报表!AE$6:AE$67)</f>
        <v>0</v>
      </c>
      <c r="AA91" s="95">
        <f>SUMPRODUCT((焦粉报表!$V$6:$V$67=$A91)*(焦粉报表!$W$6:$W$67=$B91),焦粉报表!AF$6:AF$67)</f>
        <v>0</v>
      </c>
      <c r="AB91" s="102">
        <f>SUMPRODUCT((焦粉报表!$V$6:$V$67=$A91)*(焦粉报表!$W$6:$W$67=$B91),焦粉报表!AG$6:AG$67)</f>
        <v>0</v>
      </c>
      <c r="AC91" s="95">
        <f>SUMPRODUCT((焦粉报表!$V$6:$V$67=$A91)*(焦粉报表!$W$6:$W$67=$B91),焦粉报表!AH$6:AH$67)</f>
        <v>0</v>
      </c>
      <c r="AD91" s="99">
        <f>SUMPRODUCT((焦粉报表!$V$6:$V$67=$A91)*(焦粉报表!$W$6:$W$67=$B91),焦粉报表!AI$6:AI$67)</f>
        <v>0</v>
      </c>
      <c r="AE91" s="84">
        <f>IF(AD91=0,0,IF(AND(AD91&gt;0,AD91&gt;$AE$1),30,考核汇总!$S$1))</f>
        <v>0</v>
      </c>
      <c r="AF91" s="84">
        <f t="shared" si="7"/>
        <v>0</v>
      </c>
    </row>
    <row r="92" spans="1:32">
      <c r="A92" s="97">
        <f t="shared" si="8"/>
        <v>43373</v>
      </c>
      <c r="B92" s="8" t="s">
        <v>88</v>
      </c>
      <c r="C92" s="8">
        <f t="shared" si="9"/>
        <v>3</v>
      </c>
      <c r="D92" s="8">
        <f>SUMPRODUCT((考核汇总!$A$4:$A$1185=A92)*(考核汇总!$B$4:$B$1185=B92),考核汇总!$C$4:$C$1185)</f>
        <v>1</v>
      </c>
      <c r="E92" s="8" t="str">
        <f t="shared" si="5"/>
        <v>甲</v>
      </c>
      <c r="F92" s="98">
        <f>SUMPRODUCT((焦粉报表!$B$6:$B$67=$A92)*(焦粉报表!$C$6:$C$67=$B92),焦粉报表!E$6:E$67)</f>
        <v>0</v>
      </c>
      <c r="G92" s="8">
        <f>SUMPRODUCT((焦粉报表!$B$6:$B$67=$A92)*(焦粉报表!$C$6:$C$67=$B92),焦粉报表!F$6:F$67)</f>
        <v>0</v>
      </c>
      <c r="H92" s="8">
        <f>SUMPRODUCT((焦粉报表!$B$6:$B$67=$A92)*(焦粉报表!$C$6:$C$67=$B92),焦粉报表!G$6:G$67)</f>
        <v>0</v>
      </c>
      <c r="I92" s="8">
        <f>SUMPRODUCT((焦粉报表!$B$6:$B$67=$A92)*(焦粉报表!$C$6:$C$67=$B92),焦粉报表!H$6:H$67)</f>
        <v>0</v>
      </c>
      <c r="J92" s="8">
        <f>SUMPRODUCT((焦粉报表!$B$6:$B$67=$A92)*(焦粉报表!$C$6:$C$67=$B92),焦粉报表!I$6:I$67)</f>
        <v>0</v>
      </c>
      <c r="K92" s="8">
        <f>SUMPRODUCT((焦粉报表!$B$6:$B$67=$A92)*(焦粉报表!$C$6:$C$67=$B92),焦粉报表!J$6:J$67)</f>
        <v>0</v>
      </c>
      <c r="L92" s="8">
        <f>SUMPRODUCT((焦粉报表!$B$6:$B$67=$A92)*(焦粉报表!$C$6:$C$67=$B92),焦粉报表!K$6:K$67)</f>
        <v>0</v>
      </c>
      <c r="M92" s="8">
        <f>SUMPRODUCT((焦粉报表!$B$6:$B$67=$A92)*(焦粉报表!$C$6:$C$67=$B92),焦粉报表!L$6:L$67)</f>
        <v>0</v>
      </c>
      <c r="N92" s="18">
        <f>SUMPRODUCT((焦粉报表!$B$6:$B$67=$A92)*(焦粉报表!$C$6:$C$67=$B92),焦粉报表!M$6:M$67)</f>
        <v>0</v>
      </c>
      <c r="O92" s="8">
        <f>SUMPRODUCT((焦粉报表!$B$6:$B$67=$A92)*(焦粉报表!$C$6:$C$67=$B92),焦粉报表!N$6:N$67)</f>
        <v>0</v>
      </c>
      <c r="P92" s="99">
        <f>SUMPRODUCT((焦粉报表!$B$6:$B$67=$A92)*(焦粉报表!$C$6:$C$67=$B92),焦粉报表!O$6:O$67)</f>
        <v>0</v>
      </c>
      <c r="Q92" s="84">
        <f>IF(P92=0,0,IF(AND(P92&gt;0,P92&gt;$Q$1),30,考核汇总!$S$1))</f>
        <v>0</v>
      </c>
      <c r="R92" s="84">
        <f t="shared" si="6"/>
        <v>0</v>
      </c>
      <c r="T92" s="98">
        <f>SUMPRODUCT((焦粉报表!$V$6:$V$67=$A92)*(焦粉报表!$W$6:$W$67=$B92),焦粉报表!Y$6:Y$67)</f>
        <v>0</v>
      </c>
      <c r="U92" s="95">
        <f>SUMPRODUCT((焦粉报表!$V$6:$V$67=$A92)*(焦粉报表!$W$6:$W$67=$B92),焦粉报表!Z$6:Z$67)</f>
        <v>0</v>
      </c>
      <c r="V92" s="95">
        <f>SUMPRODUCT((焦粉报表!$V$6:$V$67=$A92)*(焦粉报表!$W$6:$W$67=$B92),焦粉报表!AA$6:AA$67)</f>
        <v>0</v>
      </c>
      <c r="W92" s="95">
        <f>SUMPRODUCT((焦粉报表!$V$6:$V$67=$A92)*(焦粉报表!$W$6:$W$67=$B92),焦粉报表!AB$6:AB$67)</f>
        <v>0</v>
      </c>
      <c r="X92" s="95">
        <f>SUMPRODUCT((焦粉报表!$V$6:$V$67=$A92)*(焦粉报表!$W$6:$W$67=$B92),焦粉报表!AC$6:AC$67)</f>
        <v>0</v>
      </c>
      <c r="Y92" s="95">
        <f>SUMPRODUCT((焦粉报表!$V$6:$V$67=$A92)*(焦粉报表!$W$6:$W$67=$B92),焦粉报表!AD$6:AD$67)</f>
        <v>0</v>
      </c>
      <c r="Z92" s="95">
        <f>SUMPRODUCT((焦粉报表!$V$6:$V$67=$A92)*(焦粉报表!$W$6:$W$67=$B92),焦粉报表!AE$6:AE$67)</f>
        <v>0</v>
      </c>
      <c r="AA92" s="95">
        <f>SUMPRODUCT((焦粉报表!$V$6:$V$67=$A92)*(焦粉报表!$W$6:$W$67=$B92),焦粉报表!AF$6:AF$67)</f>
        <v>0</v>
      </c>
      <c r="AB92" s="102">
        <f>SUMPRODUCT((焦粉报表!$V$6:$V$67=$A92)*(焦粉报表!$W$6:$W$67=$B92),焦粉报表!AG$6:AG$67)</f>
        <v>0</v>
      </c>
      <c r="AC92" s="95">
        <f>SUMPRODUCT((焦粉报表!$V$6:$V$67=$A92)*(焦粉报表!$W$6:$W$67=$B92),焦粉报表!AH$6:AH$67)</f>
        <v>0</v>
      </c>
      <c r="AD92" s="99">
        <f>SUMPRODUCT((焦粉报表!$V$6:$V$67=$A92)*(焦粉报表!$W$6:$W$67=$B92),焦粉报表!AI$6:AI$67)</f>
        <v>0</v>
      </c>
      <c r="AE92" s="84">
        <f>IF(AD92=0,0,IF(AND(AD92&gt;0,AD92&gt;$AE$1),30,考核汇总!$S$1))</f>
        <v>0</v>
      </c>
      <c r="AF92" s="84">
        <f t="shared" si="7"/>
        <v>0</v>
      </c>
    </row>
    <row r="93" spans="1:32">
      <c r="A93" s="97">
        <f t="shared" si="8"/>
        <v>43374</v>
      </c>
      <c r="B93" s="8" t="s">
        <v>86</v>
      </c>
      <c r="C93" s="8">
        <f t="shared" si="9"/>
        <v>1</v>
      </c>
      <c r="D93" s="8">
        <f>SUMPRODUCT((考核汇总!$A$4:$A$1185=A93)*(考核汇总!$B$4:$B$1185=B93),考核汇总!$C$4:$C$1185)</f>
        <v>3</v>
      </c>
      <c r="E93" s="8" t="str">
        <f t="shared" si="5"/>
        <v>丙</v>
      </c>
      <c r="F93" s="98">
        <f>SUMPRODUCT((焦粉报表!$B$6:$B$67=$A93)*(焦粉报表!$C$6:$C$67=$B93),焦粉报表!E$6:E$67)</f>
        <v>0</v>
      </c>
      <c r="G93" s="8">
        <f>SUMPRODUCT((焦粉报表!$B$6:$B$67=$A93)*(焦粉报表!$C$6:$C$67=$B93),焦粉报表!F$6:F$67)</f>
        <v>0</v>
      </c>
      <c r="H93" s="8">
        <f>SUMPRODUCT((焦粉报表!$B$6:$B$67=$A93)*(焦粉报表!$C$6:$C$67=$B93),焦粉报表!G$6:G$67)</f>
        <v>0</v>
      </c>
      <c r="I93" s="8">
        <f>SUMPRODUCT((焦粉报表!$B$6:$B$67=$A93)*(焦粉报表!$C$6:$C$67=$B93),焦粉报表!H$6:H$67)</f>
        <v>0</v>
      </c>
      <c r="J93" s="8">
        <f>SUMPRODUCT((焦粉报表!$B$6:$B$67=$A93)*(焦粉报表!$C$6:$C$67=$B93),焦粉报表!I$6:I$67)</f>
        <v>0</v>
      </c>
      <c r="K93" s="8">
        <f>SUMPRODUCT((焦粉报表!$B$6:$B$67=$A93)*(焦粉报表!$C$6:$C$67=$B93),焦粉报表!J$6:J$67)</f>
        <v>0</v>
      </c>
      <c r="L93" s="8">
        <f>SUMPRODUCT((焦粉报表!$B$6:$B$67=$A93)*(焦粉报表!$C$6:$C$67=$B93),焦粉报表!K$6:K$67)</f>
        <v>0</v>
      </c>
      <c r="M93" s="8">
        <f>SUMPRODUCT((焦粉报表!$B$6:$B$67=$A93)*(焦粉报表!$C$6:$C$67=$B93),焦粉报表!L$6:L$67)</f>
        <v>0</v>
      </c>
      <c r="N93" s="18">
        <f>SUMPRODUCT((焦粉报表!$B$6:$B$67=$A93)*(焦粉报表!$C$6:$C$67=$B93),焦粉报表!M$6:M$67)</f>
        <v>0</v>
      </c>
      <c r="O93" s="8">
        <f>SUMPRODUCT((焦粉报表!$B$6:$B$67=$A93)*(焦粉报表!$C$6:$C$67=$B93),焦粉报表!N$6:N$67)</f>
        <v>0</v>
      </c>
      <c r="P93" s="99">
        <f>SUMPRODUCT((焦粉报表!$B$6:$B$67=$A93)*(焦粉报表!$C$6:$C$67=$B93),焦粉报表!O$6:O$67)</f>
        <v>0</v>
      </c>
      <c r="Q93" s="84">
        <f>IF(P93=0,0,IF(AND(P93&gt;0,P93&gt;$Q$1),30,考核汇总!$S$1))</f>
        <v>0</v>
      </c>
      <c r="R93" s="84">
        <f t="shared" si="6"/>
        <v>0</v>
      </c>
      <c r="T93" s="98">
        <f>SUMPRODUCT((焦粉报表!$V$6:$V$67=$A93)*(焦粉报表!$W$6:$W$67=$B93),焦粉报表!Y$6:Y$67)</f>
        <v>0</v>
      </c>
      <c r="U93" s="95">
        <f>SUMPRODUCT((焦粉报表!$V$6:$V$67=$A93)*(焦粉报表!$W$6:$W$67=$B93),焦粉报表!Z$6:Z$67)</f>
        <v>0</v>
      </c>
      <c r="V93" s="95">
        <f>SUMPRODUCT((焦粉报表!$V$6:$V$67=$A93)*(焦粉报表!$W$6:$W$67=$B93),焦粉报表!AA$6:AA$67)</f>
        <v>0</v>
      </c>
      <c r="W93" s="95">
        <f>SUMPRODUCT((焦粉报表!$V$6:$V$67=$A93)*(焦粉报表!$W$6:$W$67=$B93),焦粉报表!AB$6:AB$67)</f>
        <v>0</v>
      </c>
      <c r="X93" s="95">
        <f>SUMPRODUCT((焦粉报表!$V$6:$V$67=$A93)*(焦粉报表!$W$6:$W$67=$B93),焦粉报表!AC$6:AC$67)</f>
        <v>0</v>
      </c>
      <c r="Y93" s="95">
        <f>SUMPRODUCT((焦粉报表!$V$6:$V$67=$A93)*(焦粉报表!$W$6:$W$67=$B93),焦粉报表!AD$6:AD$67)</f>
        <v>0</v>
      </c>
      <c r="Z93" s="95">
        <f>SUMPRODUCT((焦粉报表!$V$6:$V$67=$A93)*(焦粉报表!$W$6:$W$67=$B93),焦粉报表!AE$6:AE$67)</f>
        <v>0</v>
      </c>
      <c r="AA93" s="95">
        <f>SUMPRODUCT((焦粉报表!$V$6:$V$67=$A93)*(焦粉报表!$W$6:$W$67=$B93),焦粉报表!AF$6:AF$67)</f>
        <v>0</v>
      </c>
      <c r="AB93" s="102">
        <f>SUMPRODUCT((焦粉报表!$V$6:$V$67=$A93)*(焦粉报表!$W$6:$W$67=$B93),焦粉报表!AG$6:AG$67)</f>
        <v>0</v>
      </c>
      <c r="AC93" s="95">
        <f>SUMPRODUCT((焦粉报表!$V$6:$V$67=$A93)*(焦粉报表!$W$6:$W$67=$B93),焦粉报表!AH$6:AH$67)</f>
        <v>0</v>
      </c>
      <c r="AD93" s="99">
        <f>SUMPRODUCT((焦粉报表!$V$6:$V$67=$A93)*(焦粉报表!$W$6:$W$67=$B93),焦粉报表!AI$6:AI$67)</f>
        <v>0</v>
      </c>
      <c r="AE93" s="84">
        <f>IF(AD93=0,0,IF(AND(AD93&gt;0,AD93&gt;$AE$1),30,考核汇总!$S$1))</f>
        <v>0</v>
      </c>
      <c r="AF93" s="84">
        <f t="shared" si="7"/>
        <v>0</v>
      </c>
    </row>
    <row r="94" spans="1:32">
      <c r="A94" s="97">
        <f t="shared" si="8"/>
        <v>43374</v>
      </c>
      <c r="B94" s="8" t="s">
        <v>87</v>
      </c>
      <c r="C94" s="8">
        <f t="shared" si="9"/>
        <v>2</v>
      </c>
      <c r="D94" s="8">
        <f>SUMPRODUCT((考核汇总!$A$4:$A$1185=A94)*(考核汇总!$B$4:$B$1185=B94),考核汇总!$C$4:$C$1185)</f>
        <v>4</v>
      </c>
      <c r="E94" s="8" t="str">
        <f t="shared" si="5"/>
        <v>丁</v>
      </c>
      <c r="F94" s="98">
        <f>SUMPRODUCT((焦粉报表!$B$6:$B$67=$A94)*(焦粉报表!$C$6:$C$67=$B94),焦粉报表!E$6:E$67)</f>
        <v>0</v>
      </c>
      <c r="G94" s="8">
        <f>SUMPRODUCT((焦粉报表!$B$6:$B$67=$A94)*(焦粉报表!$C$6:$C$67=$B94),焦粉报表!F$6:F$67)</f>
        <v>0</v>
      </c>
      <c r="H94" s="8">
        <f>SUMPRODUCT((焦粉报表!$B$6:$B$67=$A94)*(焦粉报表!$C$6:$C$67=$B94),焦粉报表!G$6:G$67)</f>
        <v>0</v>
      </c>
      <c r="I94" s="8">
        <f>SUMPRODUCT((焦粉报表!$B$6:$B$67=$A94)*(焦粉报表!$C$6:$C$67=$B94),焦粉报表!H$6:H$67)</f>
        <v>0</v>
      </c>
      <c r="J94" s="8">
        <f>SUMPRODUCT((焦粉报表!$B$6:$B$67=$A94)*(焦粉报表!$C$6:$C$67=$B94),焦粉报表!I$6:I$67)</f>
        <v>0</v>
      </c>
      <c r="K94" s="8">
        <f>SUMPRODUCT((焦粉报表!$B$6:$B$67=$A94)*(焦粉报表!$C$6:$C$67=$B94),焦粉报表!J$6:J$67)</f>
        <v>0</v>
      </c>
      <c r="L94" s="8">
        <f>SUMPRODUCT((焦粉报表!$B$6:$B$67=$A94)*(焦粉报表!$C$6:$C$67=$B94),焦粉报表!K$6:K$67)</f>
        <v>0</v>
      </c>
      <c r="M94" s="8">
        <f>SUMPRODUCT((焦粉报表!$B$6:$B$67=$A94)*(焦粉报表!$C$6:$C$67=$B94),焦粉报表!L$6:L$67)</f>
        <v>0</v>
      </c>
      <c r="N94" s="18">
        <f>SUMPRODUCT((焦粉报表!$B$6:$B$67=$A94)*(焦粉报表!$C$6:$C$67=$B94),焦粉报表!M$6:M$67)</f>
        <v>0</v>
      </c>
      <c r="O94" s="8">
        <f>SUMPRODUCT((焦粉报表!$B$6:$B$67=$A94)*(焦粉报表!$C$6:$C$67=$B94),焦粉报表!N$6:N$67)</f>
        <v>0</v>
      </c>
      <c r="P94" s="99">
        <f>SUMPRODUCT((焦粉报表!$B$6:$B$67=$A94)*(焦粉报表!$C$6:$C$67=$B94),焦粉报表!O$6:O$67)</f>
        <v>0</v>
      </c>
      <c r="Q94" s="84">
        <f>IF(P94=0,0,IF(AND(P94&gt;0,P94&gt;$Q$1),30,考核汇总!$S$1))</f>
        <v>0</v>
      </c>
      <c r="R94" s="84">
        <f t="shared" si="6"/>
        <v>0</v>
      </c>
      <c r="T94" s="98">
        <f>SUMPRODUCT((焦粉报表!$V$6:$V$67=$A94)*(焦粉报表!$W$6:$W$67=$B94),焦粉报表!Y$6:Y$67)</f>
        <v>0</v>
      </c>
      <c r="U94" s="95">
        <f>SUMPRODUCT((焦粉报表!$V$6:$V$67=$A94)*(焦粉报表!$W$6:$W$67=$B94),焦粉报表!Z$6:Z$67)</f>
        <v>0</v>
      </c>
      <c r="V94" s="95">
        <f>SUMPRODUCT((焦粉报表!$V$6:$V$67=$A94)*(焦粉报表!$W$6:$W$67=$B94),焦粉报表!AA$6:AA$67)</f>
        <v>0</v>
      </c>
      <c r="W94" s="95">
        <f>SUMPRODUCT((焦粉报表!$V$6:$V$67=$A94)*(焦粉报表!$W$6:$W$67=$B94),焦粉报表!AB$6:AB$67)</f>
        <v>0</v>
      </c>
      <c r="X94" s="95">
        <f>SUMPRODUCT((焦粉报表!$V$6:$V$67=$A94)*(焦粉报表!$W$6:$W$67=$B94),焦粉报表!AC$6:AC$67)</f>
        <v>0</v>
      </c>
      <c r="Y94" s="95">
        <f>SUMPRODUCT((焦粉报表!$V$6:$V$67=$A94)*(焦粉报表!$W$6:$W$67=$B94),焦粉报表!AD$6:AD$67)</f>
        <v>0</v>
      </c>
      <c r="Z94" s="95">
        <f>SUMPRODUCT((焦粉报表!$V$6:$V$67=$A94)*(焦粉报表!$W$6:$W$67=$B94),焦粉报表!AE$6:AE$67)</f>
        <v>0</v>
      </c>
      <c r="AA94" s="95">
        <f>SUMPRODUCT((焦粉报表!$V$6:$V$67=$A94)*(焦粉报表!$W$6:$W$67=$B94),焦粉报表!AF$6:AF$67)</f>
        <v>0</v>
      </c>
      <c r="AB94" s="102">
        <f>SUMPRODUCT((焦粉报表!$V$6:$V$67=$A94)*(焦粉报表!$W$6:$W$67=$B94),焦粉报表!AG$6:AG$67)</f>
        <v>0</v>
      </c>
      <c r="AC94" s="95">
        <f>SUMPRODUCT((焦粉报表!$V$6:$V$67=$A94)*(焦粉报表!$W$6:$W$67=$B94),焦粉报表!AH$6:AH$67)</f>
        <v>0</v>
      </c>
      <c r="AD94" s="99">
        <f>SUMPRODUCT((焦粉报表!$V$6:$V$67=$A94)*(焦粉报表!$W$6:$W$67=$B94),焦粉报表!AI$6:AI$67)</f>
        <v>0</v>
      </c>
      <c r="AE94" s="84">
        <f>IF(AD94=0,0,IF(AND(AD94&gt;0,AD94&gt;$AE$1),30,考核汇总!$S$1))</f>
        <v>0</v>
      </c>
      <c r="AF94" s="84">
        <f t="shared" si="7"/>
        <v>0</v>
      </c>
    </row>
    <row r="95" spans="1:32">
      <c r="A95" s="97">
        <f t="shared" si="8"/>
        <v>43374</v>
      </c>
      <c r="B95" s="8" t="s">
        <v>88</v>
      </c>
      <c r="C95" s="8">
        <f t="shared" si="9"/>
        <v>3</v>
      </c>
      <c r="D95" s="8">
        <f>SUMPRODUCT((考核汇总!$A$4:$A$1185=A95)*(考核汇总!$B$4:$B$1185=B95),考核汇总!$C$4:$C$1185)</f>
        <v>1</v>
      </c>
      <c r="E95" s="8" t="str">
        <f t="shared" si="5"/>
        <v>甲</v>
      </c>
      <c r="F95" s="98">
        <f>SUMPRODUCT((焦粉报表!$B$6:$B$67=$A95)*(焦粉报表!$C$6:$C$67=$B95),焦粉报表!E$6:E$67)</f>
        <v>0</v>
      </c>
      <c r="G95" s="8">
        <f>SUMPRODUCT((焦粉报表!$B$6:$B$67=$A95)*(焦粉报表!$C$6:$C$67=$B95),焦粉报表!F$6:F$67)</f>
        <v>0</v>
      </c>
      <c r="H95" s="8">
        <f>SUMPRODUCT((焦粉报表!$B$6:$B$67=$A95)*(焦粉报表!$C$6:$C$67=$B95),焦粉报表!G$6:G$67)</f>
        <v>0</v>
      </c>
      <c r="I95" s="8">
        <f>SUMPRODUCT((焦粉报表!$B$6:$B$67=$A95)*(焦粉报表!$C$6:$C$67=$B95),焦粉报表!H$6:H$67)</f>
        <v>0</v>
      </c>
      <c r="J95" s="8">
        <f>SUMPRODUCT((焦粉报表!$B$6:$B$67=$A95)*(焦粉报表!$C$6:$C$67=$B95),焦粉报表!I$6:I$67)</f>
        <v>0</v>
      </c>
      <c r="K95" s="8">
        <f>SUMPRODUCT((焦粉报表!$B$6:$B$67=$A95)*(焦粉报表!$C$6:$C$67=$B95),焦粉报表!J$6:J$67)</f>
        <v>0</v>
      </c>
      <c r="L95" s="8">
        <f>SUMPRODUCT((焦粉报表!$B$6:$B$67=$A95)*(焦粉报表!$C$6:$C$67=$B95),焦粉报表!K$6:K$67)</f>
        <v>0</v>
      </c>
      <c r="M95" s="8">
        <f>SUMPRODUCT((焦粉报表!$B$6:$B$67=$A95)*(焦粉报表!$C$6:$C$67=$B95),焦粉报表!L$6:L$67)</f>
        <v>0</v>
      </c>
      <c r="N95" s="18">
        <f>SUMPRODUCT((焦粉报表!$B$6:$B$67=$A95)*(焦粉报表!$C$6:$C$67=$B95),焦粉报表!M$6:M$67)</f>
        <v>0</v>
      </c>
      <c r="O95" s="8">
        <f>SUMPRODUCT((焦粉报表!$B$6:$B$67=$A95)*(焦粉报表!$C$6:$C$67=$B95),焦粉报表!N$6:N$67)</f>
        <v>0</v>
      </c>
      <c r="P95" s="99">
        <f>SUMPRODUCT((焦粉报表!$B$6:$B$67=$A95)*(焦粉报表!$C$6:$C$67=$B95),焦粉报表!O$6:O$67)</f>
        <v>0</v>
      </c>
      <c r="Q95" s="84">
        <f>IF(P95=0,0,IF(AND(P95&gt;0,P95&gt;$Q$1),30,考核汇总!$S$1))</f>
        <v>0</v>
      </c>
      <c r="R95" s="84">
        <f t="shared" si="6"/>
        <v>0</v>
      </c>
      <c r="T95" s="98">
        <f>SUMPRODUCT((焦粉报表!$V$6:$V$67=$A95)*(焦粉报表!$W$6:$W$67=$B95),焦粉报表!Y$6:Y$67)</f>
        <v>0</v>
      </c>
      <c r="U95" s="95">
        <f>SUMPRODUCT((焦粉报表!$V$6:$V$67=$A95)*(焦粉报表!$W$6:$W$67=$B95),焦粉报表!Z$6:Z$67)</f>
        <v>0</v>
      </c>
      <c r="V95" s="95">
        <f>SUMPRODUCT((焦粉报表!$V$6:$V$67=$A95)*(焦粉报表!$W$6:$W$67=$B95),焦粉报表!AA$6:AA$67)</f>
        <v>0</v>
      </c>
      <c r="W95" s="95">
        <f>SUMPRODUCT((焦粉报表!$V$6:$V$67=$A95)*(焦粉报表!$W$6:$W$67=$B95),焦粉报表!AB$6:AB$67)</f>
        <v>0</v>
      </c>
      <c r="X95" s="95">
        <f>SUMPRODUCT((焦粉报表!$V$6:$V$67=$A95)*(焦粉报表!$W$6:$W$67=$B95),焦粉报表!AC$6:AC$67)</f>
        <v>0</v>
      </c>
      <c r="Y95" s="95">
        <f>SUMPRODUCT((焦粉报表!$V$6:$V$67=$A95)*(焦粉报表!$W$6:$W$67=$B95),焦粉报表!AD$6:AD$67)</f>
        <v>0</v>
      </c>
      <c r="Z95" s="95">
        <f>SUMPRODUCT((焦粉报表!$V$6:$V$67=$A95)*(焦粉报表!$W$6:$W$67=$B95),焦粉报表!AE$6:AE$67)</f>
        <v>0</v>
      </c>
      <c r="AA95" s="95">
        <f>SUMPRODUCT((焦粉报表!$V$6:$V$67=$A95)*(焦粉报表!$W$6:$W$67=$B95),焦粉报表!AF$6:AF$67)</f>
        <v>0</v>
      </c>
      <c r="AB95" s="102">
        <f>SUMPRODUCT((焦粉报表!$V$6:$V$67=$A95)*(焦粉报表!$W$6:$W$67=$B95),焦粉报表!AG$6:AG$67)</f>
        <v>0</v>
      </c>
      <c r="AC95" s="95">
        <f>SUMPRODUCT((焦粉报表!$V$6:$V$67=$A95)*(焦粉报表!$W$6:$W$67=$B95),焦粉报表!AH$6:AH$67)</f>
        <v>0</v>
      </c>
      <c r="AD95" s="99">
        <f>SUMPRODUCT((焦粉报表!$V$6:$V$67=$A95)*(焦粉报表!$W$6:$W$67=$B95),焦粉报表!AI$6:AI$67)</f>
        <v>0</v>
      </c>
      <c r="AE95" s="84">
        <f>IF(AD95=0,0,IF(AND(AD95&gt;0,AD95&gt;$AE$1),30,考核汇总!$S$1))</f>
        <v>0</v>
      </c>
      <c r="AF95" s="84">
        <f t="shared" si="7"/>
        <v>0</v>
      </c>
    </row>
    <row r="96" spans="1:1">
      <c r="A96" s="103"/>
    </row>
    <row r="97" spans="1:1">
      <c r="A97" s="103"/>
    </row>
    <row r="98" spans="1:1">
      <c r="A98" s="103"/>
    </row>
    <row r="99" spans="1:1">
      <c r="A99" s="103"/>
    </row>
    <row r="100" spans="1:1">
      <c r="A100" s="103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  <row r="118" spans="1:1">
      <c r="A118" s="103"/>
    </row>
    <row r="119" spans="1:1">
      <c r="A119" s="103"/>
    </row>
    <row r="120" spans="1:1">
      <c r="A120" s="103"/>
    </row>
    <row r="121" spans="1:1">
      <c r="A121" s="103"/>
    </row>
    <row r="122" spans="1:1">
      <c r="A122" s="103"/>
    </row>
    <row r="123" spans="1:1">
      <c r="A123" s="103"/>
    </row>
    <row r="124" spans="1:1">
      <c r="A124" s="103"/>
    </row>
    <row r="125" spans="1:1">
      <c r="A125" s="103"/>
    </row>
    <row r="126" spans="1:1">
      <c r="A126" s="103"/>
    </row>
    <row r="127" spans="1:1">
      <c r="A127" s="103"/>
    </row>
    <row r="128" spans="1:1">
      <c r="A128" s="103"/>
    </row>
    <row r="129" spans="1:1">
      <c r="A129" s="103"/>
    </row>
    <row r="130" spans="1:1">
      <c r="A130" s="103"/>
    </row>
    <row r="131" spans="1:1">
      <c r="A131" s="103"/>
    </row>
    <row r="132" spans="1:1">
      <c r="A132" s="103"/>
    </row>
    <row r="133" spans="1:1">
      <c r="A133" s="103"/>
    </row>
    <row r="134" spans="1:1">
      <c r="A134" s="103"/>
    </row>
    <row r="135" spans="1:1">
      <c r="A135" s="103"/>
    </row>
    <row r="136" spans="1:1">
      <c r="A136" s="103"/>
    </row>
    <row r="137" spans="1:1">
      <c r="A137" s="103"/>
    </row>
    <row r="138" spans="1:1">
      <c r="A138" s="103"/>
    </row>
    <row r="139" spans="1:1">
      <c r="A139" s="103"/>
    </row>
    <row r="140" spans="1:1">
      <c r="A140" s="103"/>
    </row>
    <row r="141" spans="1:1">
      <c r="A141" s="103"/>
    </row>
    <row r="142" spans="1:1">
      <c r="A142" s="103"/>
    </row>
    <row r="143" spans="1:1">
      <c r="A143" s="103"/>
    </row>
    <row r="144" spans="1:1">
      <c r="A144" s="103"/>
    </row>
    <row r="145" spans="1:1">
      <c r="A145" s="103"/>
    </row>
    <row r="146" spans="1:1">
      <c r="A146" s="103"/>
    </row>
    <row r="147" spans="1:1">
      <c r="A147" s="103"/>
    </row>
    <row r="148" spans="1:1">
      <c r="A148" s="103"/>
    </row>
    <row r="149" spans="1:1">
      <c r="A149" s="103"/>
    </row>
    <row r="150" spans="1:1">
      <c r="A150" s="103"/>
    </row>
    <row r="151" spans="1:1">
      <c r="A151" s="103"/>
    </row>
    <row r="152" spans="1:1">
      <c r="A152" s="103"/>
    </row>
    <row r="153" spans="1:1">
      <c r="A153" s="103"/>
    </row>
    <row r="154" spans="1:1">
      <c r="A154" s="103"/>
    </row>
    <row r="155" spans="1:1">
      <c r="A155" s="103"/>
    </row>
    <row r="156" spans="1:1">
      <c r="A156" s="103"/>
    </row>
    <row r="157" spans="1:1">
      <c r="A157" s="103"/>
    </row>
    <row r="158" spans="1:1">
      <c r="A158" s="103"/>
    </row>
    <row r="159" spans="1:1">
      <c r="A159" s="103"/>
    </row>
    <row r="160" spans="1:1">
      <c r="A160" s="103"/>
    </row>
    <row r="161" spans="1:1">
      <c r="A161" s="103"/>
    </row>
    <row r="162" spans="1:1">
      <c r="A162" s="103"/>
    </row>
    <row r="163" spans="1:1">
      <c r="A163" s="103"/>
    </row>
    <row r="164" spans="1:1">
      <c r="A164" s="103"/>
    </row>
    <row r="165" spans="1:1">
      <c r="A165" s="103"/>
    </row>
    <row r="166" spans="1:1">
      <c r="A166" s="103"/>
    </row>
    <row r="167" spans="1:1">
      <c r="A167" s="103"/>
    </row>
    <row r="168" spans="1:1">
      <c r="A168" s="103"/>
    </row>
    <row r="169" spans="1:1">
      <c r="A169" s="103"/>
    </row>
    <row r="170" spans="1:1">
      <c r="A170" s="103"/>
    </row>
    <row r="171" spans="1:1">
      <c r="A171" s="103"/>
    </row>
    <row r="172" spans="1:1">
      <c r="A172" s="103"/>
    </row>
    <row r="173" spans="1:1">
      <c r="A173" s="103"/>
    </row>
    <row r="174" spans="1:1">
      <c r="A174" s="103"/>
    </row>
    <row r="175" spans="1:1">
      <c r="A175" s="103"/>
    </row>
    <row r="176" spans="1:1">
      <c r="A176" s="103"/>
    </row>
    <row r="177" spans="1:1">
      <c r="A177" s="103"/>
    </row>
    <row r="178" spans="1:1">
      <c r="A178" s="103"/>
    </row>
    <row r="179" spans="1:1">
      <c r="A179" s="103"/>
    </row>
    <row r="180" spans="1:1">
      <c r="A180" s="103"/>
    </row>
    <row r="181" spans="1:1">
      <c r="A181" s="103"/>
    </row>
  </sheetData>
  <pageMargins left="0.699305555555556" right="0.699305555555556" top="0.75" bottom="0.75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"/>
  <sheetViews>
    <sheetView topLeftCell="B1" workbookViewId="0">
      <selection activeCell="U4" sqref="U4:U65"/>
    </sheetView>
  </sheetViews>
  <sheetFormatPr defaultColWidth="9" defaultRowHeight="15"/>
  <cols>
    <col min="2" max="2" width="13.8888888888889" style="49" customWidth="1"/>
    <col min="3" max="3" width="9" style="50"/>
    <col min="5" max="5" width="10.7777777777778" style="51" customWidth="1"/>
    <col min="19" max="19" width="13.6666666666667" customWidth="1"/>
    <col min="22" max="22" width="11.7777777777778" customWidth="1"/>
  </cols>
  <sheetData>
    <row r="1" ht="18.75" spans="1:33">
      <c r="A1" s="52"/>
      <c r="B1" s="53" t="s">
        <v>63</v>
      </c>
      <c r="C1" s="54">
        <f>MAX(B4:B99)</f>
        <v>0</v>
      </c>
      <c r="D1" s="55"/>
      <c r="E1" s="56"/>
      <c r="F1" s="57" t="s">
        <v>89</v>
      </c>
      <c r="G1" s="58"/>
      <c r="H1" s="58"/>
      <c r="I1" s="58"/>
      <c r="J1" s="58"/>
      <c r="K1" s="58"/>
      <c r="L1" s="58"/>
      <c r="M1" s="58"/>
      <c r="N1" s="58"/>
      <c r="O1" s="58"/>
      <c r="P1" s="58"/>
      <c r="R1" s="52"/>
      <c r="S1" s="53" t="s">
        <v>63</v>
      </c>
      <c r="T1" s="54">
        <f>MAX(S4:S99)</f>
        <v>0</v>
      </c>
      <c r="U1" s="55"/>
      <c r="V1" s="56"/>
      <c r="W1" s="57" t="s">
        <v>90</v>
      </c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MAX(质量日常跟踪表!K4:K744)</f>
        <v>0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79"/>
      <c r="P2" s="33"/>
      <c r="R2" s="8">
        <f>MAX(质量日常跟踪表!AB4:AB744)</f>
        <v>0</v>
      </c>
      <c r="S2" s="59"/>
      <c r="T2" s="60"/>
      <c r="U2" s="61"/>
      <c r="V2" s="62"/>
      <c r="W2" s="63" t="s">
        <v>1</v>
      </c>
      <c r="X2" s="64"/>
      <c r="Y2" s="64"/>
      <c r="Z2" s="64"/>
      <c r="AA2" s="64"/>
      <c r="AB2" s="64"/>
      <c r="AC2" s="76"/>
      <c r="AD2" s="77"/>
      <c r="AE2" s="78"/>
      <c r="AF2" s="79"/>
      <c r="AG2" s="33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82" t="s">
        <v>67</v>
      </c>
      <c r="P3" s="33" t="s">
        <v>68</v>
      </c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69" t="s">
        <v>14</v>
      </c>
      <c r="X3" s="69" t="s">
        <v>15</v>
      </c>
      <c r="Y3" s="69" t="s">
        <v>16</v>
      </c>
      <c r="Z3" s="69" t="s">
        <v>17</v>
      </c>
      <c r="AA3" s="69" t="s">
        <v>18</v>
      </c>
      <c r="AB3" s="69" t="s">
        <v>19</v>
      </c>
      <c r="AC3" s="69" t="s">
        <v>20</v>
      </c>
      <c r="AD3" s="80" t="s">
        <v>21</v>
      </c>
      <c r="AE3" s="81" t="s">
        <v>22</v>
      </c>
      <c r="AF3" s="82" t="s">
        <v>67</v>
      </c>
      <c r="AG3" s="33" t="s">
        <v>68</v>
      </c>
    </row>
    <row r="4" spans="1:33">
      <c r="A4" s="70"/>
      <c r="B4" s="71" t="str">
        <f>IF(_5meifen_month_all!C2="","",_5meifen_month_all!C2)</f>
        <v/>
      </c>
      <c r="C4" s="72" t="str">
        <f>IF(_5meifen_month_all!A2="","",_5meifen_month_all!A2)</f>
        <v/>
      </c>
      <c r="D4" s="73" t="str">
        <f>IF(_5meifen_month_all!M2="","",_5meifen_month_all!M2)</f>
        <v/>
      </c>
      <c r="E4" s="74" t="str">
        <f>IF(_5meifen_month_all!C2="","",_5meifen_month_all!C2)</f>
        <v/>
      </c>
      <c r="F4" s="75" t="str">
        <f>IF(_5meifen_month_all!D2="","",_5meifen_month_all!D2)</f>
        <v/>
      </c>
      <c r="G4" s="75" t="str">
        <f>IF(_5meifen_month_all!E2="","",_5meifen_month_all!E2)</f>
        <v/>
      </c>
      <c r="H4" s="75" t="str">
        <f>IF(_5meifen_month_all!F2="","",_5meifen_month_all!F2)</f>
        <v/>
      </c>
      <c r="I4" s="75" t="str">
        <f>IF(_5meifen_month_all!G2="","",_5meifen_month_all!G2)</f>
        <v/>
      </c>
      <c r="J4" s="75" t="str">
        <f>IF(_5meifen_month_all!H2="","",_5meifen_month_all!H2)</f>
        <v/>
      </c>
      <c r="K4" s="75" t="str">
        <f>IF(_5meifen_month_all!I2="","",_5meifen_month_all!I2)</f>
        <v/>
      </c>
      <c r="L4" s="75" t="str">
        <f>IF(_5meifen_month_all!J2="","",_5meifen_month_all!J2)</f>
        <v/>
      </c>
      <c r="M4" s="75" t="str">
        <f>IF(_5meifen_month_all!K2="","",_5meifen_month_all!K2)</f>
        <v/>
      </c>
      <c r="N4" s="75" t="str">
        <f>IF(_5meifen_month_all!L2="","",_5meifen_month_all!L2)</f>
        <v/>
      </c>
      <c r="O4" s="83">
        <f>IF(LOOKUP($A4,质量日常跟踪表!$K$4:$K$744,质量日常跟踪表!W$4:W$744)="","",LOOKUP($A4,质量日常跟踪表!$K$4:$K$744,质量日常跟踪表!W$4:W$744))</f>
        <v>0</v>
      </c>
      <c r="P4" s="84"/>
      <c r="R4" s="70"/>
      <c r="S4" s="71" t="str">
        <f>IF(_6meifen_month_all!C2="","",_6meifen_month_all!C2)</f>
        <v/>
      </c>
      <c r="T4" s="70" t="str">
        <f>IF(_6meifen_month_all!A2="","",_6meifen_month_all!A2)</f>
        <v/>
      </c>
      <c r="U4" s="73" t="str">
        <f>IF(_6meifen_month_all!M2="","",_6meifen_month_all!M2)</f>
        <v/>
      </c>
      <c r="V4" s="85" t="str">
        <f>IF(_6meifen_month_all!C2="","",_6meifen_month_all!C2)</f>
        <v/>
      </c>
      <c r="W4" s="75" t="str">
        <f>IF(_6meifen_month_all!D2="","",_6meifen_month_all!D2)</f>
        <v/>
      </c>
      <c r="X4" s="75" t="str">
        <f>IF(_6meifen_month_all!E2="","",_6meifen_month_all!E2)</f>
        <v/>
      </c>
      <c r="Y4" s="75" t="str">
        <f>IF(_6meifen_month_all!F2="","",_6meifen_month_all!F2)</f>
        <v/>
      </c>
      <c r="Z4" s="75" t="str">
        <f>IF(_6meifen_month_all!G2="","",_6meifen_month_all!G2)</f>
        <v/>
      </c>
      <c r="AA4" s="75" t="str">
        <f>IF(_6meifen_month_all!H2="","",_6meifen_month_all!H2)</f>
        <v/>
      </c>
      <c r="AB4" s="75" t="str">
        <f>IF(_6meifen_month_all!I2="","",_6meifen_month_all!I2)</f>
        <v/>
      </c>
      <c r="AC4" s="75" t="str">
        <f>IF(_6meifen_month_all!J2="","",_6meifen_month_all!J2)</f>
        <v/>
      </c>
      <c r="AD4" s="75" t="str">
        <f>IF(_6meifen_month_all!K2="","",_6meifen_month_all!K2)</f>
        <v/>
      </c>
      <c r="AE4" s="75" t="str">
        <f>IF(_6meifen_month_all!L2="","",_6meifen_month_all!L2)</f>
        <v/>
      </c>
      <c r="AF4" s="83">
        <f>IF(LOOKUP($A4,质量日常跟踪表!$K$4:$K$744,质量日常跟踪表!AN$4:AN$744)="","",LOOKUP($A4,质量日常跟踪表!$K$4:$K$744,质量日常跟踪表!AN$4:AN$744))</f>
        <v>0</v>
      </c>
      <c r="AG4" s="84"/>
    </row>
    <row r="5" spans="1:33">
      <c r="A5" s="70"/>
      <c r="B5" s="71" t="str">
        <f>IF(_5meifen_month_all!C3="","",_5meifen_month_all!C3)</f>
        <v/>
      </c>
      <c r="C5" s="72" t="str">
        <f>IF(_5meifen_month_all!A3="","",_5meifen_month_all!A3)</f>
        <v/>
      </c>
      <c r="D5" s="73" t="str">
        <f>IF(_5meifen_month_all!M3="","",_5meifen_month_all!M3)</f>
        <v/>
      </c>
      <c r="E5" s="74" t="str">
        <f>IF(_5meifen_month_all!C3="","",_5meifen_month_all!C3)</f>
        <v/>
      </c>
      <c r="F5" s="75" t="str">
        <f>IF(_5meifen_month_all!D3="","",_5meifen_month_all!D3)</f>
        <v/>
      </c>
      <c r="G5" s="75" t="str">
        <f>IF(_5meifen_month_all!E3="","",_5meifen_month_all!E3)</f>
        <v/>
      </c>
      <c r="H5" s="75" t="str">
        <f>IF(_5meifen_month_all!F3="","",_5meifen_month_all!F3)</f>
        <v/>
      </c>
      <c r="I5" s="75" t="str">
        <f>IF(_5meifen_month_all!G3="","",_5meifen_month_all!G3)</f>
        <v/>
      </c>
      <c r="J5" s="75" t="str">
        <f>IF(_5meifen_month_all!H3="","",_5meifen_month_all!H3)</f>
        <v/>
      </c>
      <c r="K5" s="75" t="str">
        <f>IF(_5meifen_month_all!I3="","",_5meifen_month_all!I3)</f>
        <v/>
      </c>
      <c r="L5" s="75" t="str">
        <f>IF(_5meifen_month_all!J3="","",_5meifen_month_all!J3)</f>
        <v/>
      </c>
      <c r="M5" s="75" t="str">
        <f>IF(_5meifen_month_all!K3="","",_5meifen_month_all!K3)</f>
        <v/>
      </c>
      <c r="N5" s="75" t="str">
        <f>IF(_5meifen_month_all!L3="","",_5meifen_month_all!L3)</f>
        <v/>
      </c>
      <c r="O5" s="83">
        <f>IF(LOOKUP($A5,质量日常跟踪表!$K$4:$K$744,质量日常跟踪表!W$4:W$744)="","",LOOKUP($A5,质量日常跟踪表!$K$4:$K$744,质量日常跟踪表!W$4:W$744))</f>
        <v>0</v>
      </c>
      <c r="P5" s="84"/>
      <c r="R5" s="70"/>
      <c r="S5" s="71" t="str">
        <f>IF(_6meifen_month_all!C3="","",_6meifen_month_all!C3)</f>
        <v/>
      </c>
      <c r="T5" s="70" t="str">
        <f>IF(_6meifen_month_all!A3="","",_6meifen_month_all!A3)</f>
        <v/>
      </c>
      <c r="U5" s="73" t="str">
        <f>IF(_6meifen_month_all!M3="","",_6meifen_month_all!M3)</f>
        <v/>
      </c>
      <c r="V5" s="85" t="str">
        <f>IF(_6meifen_month_all!C3="","",_6meifen_month_all!C3)</f>
        <v/>
      </c>
      <c r="W5" s="75" t="str">
        <f>IF(_6meifen_month_all!D3="","",_6meifen_month_all!D3)</f>
        <v/>
      </c>
      <c r="X5" s="75" t="str">
        <f>IF(_6meifen_month_all!E3="","",_6meifen_month_all!E3)</f>
        <v/>
      </c>
      <c r="Y5" s="75" t="str">
        <f>IF(_6meifen_month_all!F3="","",_6meifen_month_all!F3)</f>
        <v/>
      </c>
      <c r="Z5" s="75" t="str">
        <f>IF(_6meifen_month_all!G3="","",_6meifen_month_all!G3)</f>
        <v/>
      </c>
      <c r="AA5" s="75" t="str">
        <f>IF(_6meifen_month_all!H3="","",_6meifen_month_all!H3)</f>
        <v/>
      </c>
      <c r="AB5" s="75" t="str">
        <f>IF(_6meifen_month_all!I3="","",_6meifen_month_all!I3)</f>
        <v/>
      </c>
      <c r="AC5" s="75" t="str">
        <f>IF(_6meifen_month_all!J3="","",_6meifen_month_all!J3)</f>
        <v/>
      </c>
      <c r="AD5" s="75" t="str">
        <f>IF(_6meifen_month_all!K3="","",_6meifen_month_all!K3)</f>
        <v/>
      </c>
      <c r="AE5" s="75" t="str">
        <f>IF(_6meifen_month_all!L3="","",_6meifen_month_all!L3)</f>
        <v/>
      </c>
      <c r="AF5" s="83">
        <f>IF(LOOKUP($A5,质量日常跟踪表!$K$4:$K$744,质量日常跟踪表!AN$4:AN$744)="","",LOOKUP($A5,质量日常跟踪表!$K$4:$K$744,质量日常跟踪表!AN$4:AN$744))</f>
        <v>0</v>
      </c>
      <c r="AG5" s="84"/>
    </row>
    <row r="6" spans="1:33">
      <c r="A6" s="70"/>
      <c r="B6" s="71" t="str">
        <f>IF(_5meifen_month_all!C4="","",_5meifen_month_all!C4)</f>
        <v/>
      </c>
      <c r="C6" s="72" t="str">
        <f>IF(_5meifen_month_all!A4="","",_5meifen_month_all!A4)</f>
        <v/>
      </c>
      <c r="D6" s="73" t="str">
        <f>IF(_5meifen_month_all!M4="","",_5meifen_month_all!M4)</f>
        <v/>
      </c>
      <c r="E6" s="74" t="str">
        <f>IF(_5meifen_month_all!C4="","",_5meifen_month_all!C4)</f>
        <v/>
      </c>
      <c r="F6" s="75" t="str">
        <f>IF(_5meifen_month_all!D4="","",_5meifen_month_all!D4)</f>
        <v/>
      </c>
      <c r="G6" s="75" t="str">
        <f>IF(_5meifen_month_all!E4="","",_5meifen_month_all!E4)</f>
        <v/>
      </c>
      <c r="H6" s="75" t="str">
        <f>IF(_5meifen_month_all!F4="","",_5meifen_month_all!F4)</f>
        <v/>
      </c>
      <c r="I6" s="75" t="str">
        <f>IF(_5meifen_month_all!G4="","",_5meifen_month_all!G4)</f>
        <v/>
      </c>
      <c r="J6" s="75" t="str">
        <f>IF(_5meifen_month_all!H4="","",_5meifen_month_all!H4)</f>
        <v/>
      </c>
      <c r="K6" s="75" t="str">
        <f>IF(_5meifen_month_all!I4="","",_5meifen_month_all!I4)</f>
        <v/>
      </c>
      <c r="L6" s="75" t="str">
        <f>IF(_5meifen_month_all!J4="","",_5meifen_month_all!J4)</f>
        <v/>
      </c>
      <c r="M6" s="75" t="str">
        <f>IF(_5meifen_month_all!K4="","",_5meifen_month_all!K4)</f>
        <v/>
      </c>
      <c r="N6" s="75" t="str">
        <f>IF(_5meifen_month_all!L4="","",_5meifen_month_all!L4)</f>
        <v/>
      </c>
      <c r="O6" s="83">
        <f>IF(LOOKUP($A6,质量日常跟踪表!$K$4:$K$744,质量日常跟踪表!W$4:W$744)="","",LOOKUP($A6,质量日常跟踪表!$K$4:$K$744,质量日常跟踪表!W$4:W$744))</f>
        <v>0</v>
      </c>
      <c r="P6" s="84"/>
      <c r="R6" s="70"/>
      <c r="S6" s="71" t="str">
        <f>IF(_6meifen_month_all!C4="","",_6meifen_month_all!C4)</f>
        <v/>
      </c>
      <c r="T6" s="70" t="str">
        <f>IF(_6meifen_month_all!A4="","",_6meifen_month_all!A4)</f>
        <v/>
      </c>
      <c r="U6" s="73" t="str">
        <f>IF(_6meifen_month_all!M4="","",_6meifen_month_all!M4)</f>
        <v/>
      </c>
      <c r="V6" s="85" t="str">
        <f>IF(_6meifen_month_all!C4="","",_6meifen_month_all!C4)</f>
        <v/>
      </c>
      <c r="W6" s="75" t="str">
        <f>IF(_6meifen_month_all!D4="","",_6meifen_month_all!D4)</f>
        <v/>
      </c>
      <c r="X6" s="75" t="str">
        <f>IF(_6meifen_month_all!E4="","",_6meifen_month_all!E4)</f>
        <v/>
      </c>
      <c r="Y6" s="75" t="str">
        <f>IF(_6meifen_month_all!F4="","",_6meifen_month_all!F4)</f>
        <v/>
      </c>
      <c r="Z6" s="75" t="str">
        <f>IF(_6meifen_month_all!G4="","",_6meifen_month_all!G4)</f>
        <v/>
      </c>
      <c r="AA6" s="75" t="str">
        <f>IF(_6meifen_month_all!H4="","",_6meifen_month_all!H4)</f>
        <v/>
      </c>
      <c r="AB6" s="75" t="str">
        <f>IF(_6meifen_month_all!I4="","",_6meifen_month_all!I4)</f>
        <v/>
      </c>
      <c r="AC6" s="75" t="str">
        <f>IF(_6meifen_month_all!J4="","",_6meifen_month_all!J4)</f>
        <v/>
      </c>
      <c r="AD6" s="75" t="str">
        <f>IF(_6meifen_month_all!K4="","",_6meifen_month_all!K4)</f>
        <v/>
      </c>
      <c r="AE6" s="75" t="str">
        <f>IF(_6meifen_month_all!L4="","",_6meifen_month_all!L4)</f>
        <v/>
      </c>
      <c r="AF6" s="83">
        <f>IF(LOOKUP($A6,质量日常跟踪表!$K$4:$K$744,质量日常跟踪表!AN$4:AN$744)="","",LOOKUP($A6,质量日常跟踪表!$K$4:$K$744,质量日常跟踪表!AN$4:AN$744))</f>
        <v>0</v>
      </c>
      <c r="AG6" s="84"/>
    </row>
    <row r="7" spans="1:33">
      <c r="A7" s="70"/>
      <c r="B7" s="71" t="str">
        <f>IF(_5meifen_month_all!C5="","",_5meifen_month_all!C5)</f>
        <v/>
      </c>
      <c r="C7" s="72" t="str">
        <f>IF(_5meifen_month_all!A5="","",_5meifen_month_all!A5)</f>
        <v/>
      </c>
      <c r="D7" s="73" t="str">
        <f>IF(_5meifen_month_all!M5="","",_5meifen_month_all!M5)</f>
        <v/>
      </c>
      <c r="E7" s="74" t="str">
        <f>IF(_5meifen_month_all!C5="","",_5meifen_month_all!C5)</f>
        <v/>
      </c>
      <c r="F7" s="75" t="str">
        <f>IF(_5meifen_month_all!D5="","",_5meifen_month_all!D5)</f>
        <v/>
      </c>
      <c r="G7" s="75" t="str">
        <f>IF(_5meifen_month_all!E5="","",_5meifen_month_all!E5)</f>
        <v/>
      </c>
      <c r="H7" s="75" t="str">
        <f>IF(_5meifen_month_all!F5="","",_5meifen_month_all!F5)</f>
        <v/>
      </c>
      <c r="I7" s="75" t="str">
        <f>IF(_5meifen_month_all!G5="","",_5meifen_month_all!G5)</f>
        <v/>
      </c>
      <c r="J7" s="75" t="str">
        <f>IF(_5meifen_month_all!H5="","",_5meifen_month_all!H5)</f>
        <v/>
      </c>
      <c r="K7" s="75" t="str">
        <f>IF(_5meifen_month_all!I5="","",_5meifen_month_all!I5)</f>
        <v/>
      </c>
      <c r="L7" s="75" t="str">
        <f>IF(_5meifen_month_all!J5="","",_5meifen_month_all!J5)</f>
        <v/>
      </c>
      <c r="M7" s="75" t="str">
        <f>IF(_5meifen_month_all!K5="","",_5meifen_month_all!K5)</f>
        <v/>
      </c>
      <c r="N7" s="75" t="str">
        <f>IF(_5meifen_month_all!L5="","",_5meifen_month_all!L5)</f>
        <v/>
      </c>
      <c r="O7" s="83">
        <f>IF(LOOKUP($A7,质量日常跟踪表!$K$4:$K$744,质量日常跟踪表!W$4:W$744)="","",LOOKUP($A7,质量日常跟踪表!$K$4:$K$744,质量日常跟踪表!W$4:W$744))</f>
        <v>0</v>
      </c>
      <c r="P7" s="84"/>
      <c r="R7" s="70"/>
      <c r="S7" s="71" t="str">
        <f>IF(_6meifen_month_all!C5="","",_6meifen_month_all!C5)</f>
        <v/>
      </c>
      <c r="T7" s="70" t="str">
        <f>IF(_6meifen_month_all!A5="","",_6meifen_month_all!A5)</f>
        <v/>
      </c>
      <c r="U7" s="73" t="str">
        <f>IF(_6meifen_month_all!M5="","",_6meifen_month_all!M5)</f>
        <v/>
      </c>
      <c r="V7" s="85" t="str">
        <f>IF(_6meifen_month_all!C5="","",_6meifen_month_all!C5)</f>
        <v/>
      </c>
      <c r="W7" s="75" t="str">
        <f>IF(_6meifen_month_all!D5="","",_6meifen_month_all!D5)</f>
        <v/>
      </c>
      <c r="X7" s="75" t="str">
        <f>IF(_6meifen_month_all!E5="","",_6meifen_month_all!E5)</f>
        <v/>
      </c>
      <c r="Y7" s="75" t="str">
        <f>IF(_6meifen_month_all!F5="","",_6meifen_month_all!F5)</f>
        <v/>
      </c>
      <c r="Z7" s="75" t="str">
        <f>IF(_6meifen_month_all!G5="","",_6meifen_month_all!G5)</f>
        <v/>
      </c>
      <c r="AA7" s="75" t="str">
        <f>IF(_6meifen_month_all!H5="","",_6meifen_month_all!H5)</f>
        <v/>
      </c>
      <c r="AB7" s="75" t="str">
        <f>IF(_6meifen_month_all!I5="","",_6meifen_month_all!I5)</f>
        <v/>
      </c>
      <c r="AC7" s="75" t="str">
        <f>IF(_6meifen_month_all!J5="","",_6meifen_month_all!J5)</f>
        <v/>
      </c>
      <c r="AD7" s="75" t="str">
        <f>IF(_6meifen_month_all!K5="","",_6meifen_month_all!K5)</f>
        <v/>
      </c>
      <c r="AE7" s="75" t="str">
        <f>IF(_6meifen_month_all!L5="","",_6meifen_month_all!L5)</f>
        <v/>
      </c>
      <c r="AF7" s="83">
        <f>IF(LOOKUP($A7,质量日常跟踪表!$K$4:$K$744,质量日常跟踪表!AN$4:AN$744)="","",LOOKUP($A7,质量日常跟踪表!$K$4:$K$744,质量日常跟踪表!AN$4:AN$744))</f>
        <v>0</v>
      </c>
      <c r="AG7" s="84"/>
    </row>
    <row r="8" spans="1:33">
      <c r="A8" s="70" t="str">
        <f>IF(A7&lt;$A$2,A7+1,"")</f>
        <v/>
      </c>
      <c r="B8" s="71" t="str">
        <f>IF(_5meifen_month_all!C6="","",_5meifen_month_all!C6)</f>
        <v/>
      </c>
      <c r="C8" s="72" t="str">
        <f>IF(_5meifen_month_all!A6="","",_5meifen_month_all!A6)</f>
        <v/>
      </c>
      <c r="D8" s="73" t="str">
        <f>IF(_5meifen_month_all!M6="","",_5meifen_month_all!M6)</f>
        <v/>
      </c>
      <c r="E8" s="74" t="str">
        <f>IF(_5meifen_month_all!C6="","",_5meifen_month_all!C6)</f>
        <v/>
      </c>
      <c r="F8" s="75" t="str">
        <f>IF(_5meifen_month_all!D6="","",_5meifen_month_all!D6)</f>
        <v/>
      </c>
      <c r="G8" s="75" t="str">
        <f>IF(_5meifen_month_all!E6="","",_5meifen_month_all!E6)</f>
        <v/>
      </c>
      <c r="H8" s="75" t="str">
        <f>IF(_5meifen_month_all!F6="","",_5meifen_month_all!F6)</f>
        <v/>
      </c>
      <c r="I8" s="75" t="str">
        <f>IF(_5meifen_month_all!G6="","",_5meifen_month_all!G6)</f>
        <v/>
      </c>
      <c r="J8" s="75" t="str">
        <f>IF(_5meifen_month_all!H6="","",_5meifen_month_all!H6)</f>
        <v/>
      </c>
      <c r="K8" s="75" t="str">
        <f>IF(_5meifen_month_all!I6="","",_5meifen_month_all!I6)</f>
        <v/>
      </c>
      <c r="L8" s="75" t="str">
        <f>IF(_5meifen_month_all!J6="","",_5meifen_month_all!J6)</f>
        <v/>
      </c>
      <c r="M8" s="75" t="str">
        <f>IF(_5meifen_month_all!K6="","",_5meifen_month_all!K6)</f>
        <v/>
      </c>
      <c r="N8" s="75" t="str">
        <f>IF(_5meifen_month_all!L6="","",_5meifen_month_all!L6)</f>
        <v/>
      </c>
      <c r="O8" s="83">
        <f>IF(LOOKUP($A8,质量日常跟踪表!$K$4:$K$744,质量日常跟踪表!W$4:W$744)="","",LOOKUP($A8,质量日常跟踪表!$K$4:$K$744,质量日常跟踪表!W$4:W$744))</f>
        <v>0</v>
      </c>
      <c r="P8" s="84"/>
      <c r="R8" s="70" t="str">
        <f>IF(R7&lt;$A$2,R7+1,"")</f>
        <v/>
      </c>
      <c r="S8" s="71" t="str">
        <f>IF(_6meifen_month_all!C6="","",_6meifen_month_all!C6)</f>
        <v/>
      </c>
      <c r="T8" s="70" t="str">
        <f>IF(_6meifen_month_all!A6="","",_6meifen_month_all!A6)</f>
        <v/>
      </c>
      <c r="U8" s="73" t="str">
        <f>IF(_6meifen_month_all!M6="","",_6meifen_month_all!M6)</f>
        <v/>
      </c>
      <c r="V8" s="85" t="str">
        <f>IF(_6meifen_month_all!C6="","",_6meifen_month_all!C6)</f>
        <v/>
      </c>
      <c r="W8" s="75" t="str">
        <f>IF(_6meifen_month_all!D6="","",_6meifen_month_all!D6)</f>
        <v/>
      </c>
      <c r="X8" s="75" t="str">
        <f>IF(_6meifen_month_all!E6="","",_6meifen_month_all!E6)</f>
        <v/>
      </c>
      <c r="Y8" s="75" t="str">
        <f>IF(_6meifen_month_all!F6="","",_6meifen_month_all!F6)</f>
        <v/>
      </c>
      <c r="Z8" s="75" t="str">
        <f>IF(_6meifen_month_all!G6="","",_6meifen_month_all!G6)</f>
        <v/>
      </c>
      <c r="AA8" s="75" t="str">
        <f>IF(_6meifen_month_all!H6="","",_6meifen_month_all!H6)</f>
        <v/>
      </c>
      <c r="AB8" s="75" t="str">
        <f>IF(_6meifen_month_all!I6="","",_6meifen_month_all!I6)</f>
        <v/>
      </c>
      <c r="AC8" s="75" t="str">
        <f>IF(_6meifen_month_all!J6="","",_6meifen_month_all!J6)</f>
        <v/>
      </c>
      <c r="AD8" s="75" t="str">
        <f>IF(_6meifen_month_all!K6="","",_6meifen_month_all!K6)</f>
        <v/>
      </c>
      <c r="AE8" s="75" t="str">
        <f>IF(_6meifen_month_all!L6="","",_6meifen_month_all!L6)</f>
        <v/>
      </c>
      <c r="AF8" s="83">
        <f>IF(LOOKUP($A8,质量日常跟踪表!$K$4:$K$744,质量日常跟踪表!AN$4:AN$744)="","",LOOKUP($A8,质量日常跟踪表!$K$4:$K$744,质量日常跟踪表!AN$4:AN$744))</f>
        <v>0</v>
      </c>
      <c r="AG8" s="84"/>
    </row>
    <row r="9" spans="1:33">
      <c r="A9" s="70" t="str">
        <f>IF(A8&lt;$A$2,A8+1,"")</f>
        <v/>
      </c>
      <c r="B9" s="71" t="str">
        <f>IF(_5meifen_month_all!C7="","",_5meifen_month_all!C7)</f>
        <v/>
      </c>
      <c r="C9" s="72" t="str">
        <f>IF(_5meifen_month_all!A7="","",_5meifen_month_all!A7)</f>
        <v/>
      </c>
      <c r="D9" s="73" t="str">
        <f>IF(_5meifen_month_all!M7="","",_5meifen_month_all!M7)</f>
        <v/>
      </c>
      <c r="E9" s="74" t="str">
        <f>IF(_5meifen_month_all!C7="","",_5meifen_month_all!C7)</f>
        <v/>
      </c>
      <c r="F9" s="75" t="str">
        <f>IF(_5meifen_month_all!D7="","",_5meifen_month_all!D7)</f>
        <v/>
      </c>
      <c r="G9" s="75" t="str">
        <f>IF(_5meifen_month_all!E7="","",_5meifen_month_all!E7)</f>
        <v/>
      </c>
      <c r="H9" s="75" t="str">
        <f>IF(_5meifen_month_all!F7="","",_5meifen_month_all!F7)</f>
        <v/>
      </c>
      <c r="I9" s="75" t="str">
        <f>IF(_5meifen_month_all!G7="","",_5meifen_month_all!G7)</f>
        <v/>
      </c>
      <c r="J9" s="75" t="str">
        <f>IF(_5meifen_month_all!H7="","",_5meifen_month_all!H7)</f>
        <v/>
      </c>
      <c r="K9" s="75" t="str">
        <f>IF(_5meifen_month_all!I7="","",_5meifen_month_all!I7)</f>
        <v/>
      </c>
      <c r="L9" s="75" t="str">
        <f>IF(_5meifen_month_all!J7="","",_5meifen_month_all!J7)</f>
        <v/>
      </c>
      <c r="M9" s="75" t="str">
        <f>IF(_5meifen_month_all!K7="","",_5meifen_month_all!K7)</f>
        <v/>
      </c>
      <c r="N9" s="75" t="str">
        <f>IF(_5meifen_month_all!L7="","",_5meifen_month_all!L7)</f>
        <v/>
      </c>
      <c r="O9" s="83">
        <f>IF(LOOKUP($A9,质量日常跟踪表!$K$4:$K$744,质量日常跟踪表!W$4:W$744)="","",LOOKUP($A9,质量日常跟踪表!$K$4:$K$744,质量日常跟踪表!W$4:W$744))</f>
        <v>0</v>
      </c>
      <c r="P9" s="84"/>
      <c r="R9" s="70" t="str">
        <f>IF(R8&lt;$A$2,R8+1,"")</f>
        <v/>
      </c>
      <c r="S9" s="71" t="str">
        <f>IF(_6meifen_month_all!C7="","",_6meifen_month_all!C7)</f>
        <v/>
      </c>
      <c r="T9" s="70" t="str">
        <f>IF(_6meifen_month_all!A7="","",_6meifen_month_all!A7)</f>
        <v/>
      </c>
      <c r="U9" s="73" t="str">
        <f>IF(_6meifen_month_all!M7="","",_6meifen_month_all!M7)</f>
        <v/>
      </c>
      <c r="V9" s="85" t="str">
        <f>IF(_6meifen_month_all!C7="","",_6meifen_month_all!C7)</f>
        <v/>
      </c>
      <c r="W9" s="75" t="str">
        <f>IF(_6meifen_month_all!D7="","",_6meifen_month_all!D7)</f>
        <v/>
      </c>
      <c r="X9" s="75" t="str">
        <f>IF(_6meifen_month_all!E7="","",_6meifen_month_all!E7)</f>
        <v/>
      </c>
      <c r="Y9" s="75" t="str">
        <f>IF(_6meifen_month_all!F7="","",_6meifen_month_all!F7)</f>
        <v/>
      </c>
      <c r="Z9" s="75" t="str">
        <f>IF(_6meifen_month_all!G7="","",_6meifen_month_all!G7)</f>
        <v/>
      </c>
      <c r="AA9" s="75" t="str">
        <f>IF(_6meifen_month_all!H7="","",_6meifen_month_all!H7)</f>
        <v/>
      </c>
      <c r="AB9" s="75" t="str">
        <f>IF(_6meifen_month_all!I7="","",_6meifen_month_all!I7)</f>
        <v/>
      </c>
      <c r="AC9" s="75" t="str">
        <f>IF(_6meifen_month_all!J7="","",_6meifen_month_all!J7)</f>
        <v/>
      </c>
      <c r="AD9" s="75" t="str">
        <f>IF(_6meifen_month_all!K7="","",_6meifen_month_all!K7)</f>
        <v/>
      </c>
      <c r="AE9" s="75" t="str">
        <f>IF(_6meifen_month_all!L7="","",_6meifen_month_all!L7)</f>
        <v/>
      </c>
      <c r="AF9" s="83">
        <f>IF(LOOKUP($A9,质量日常跟踪表!$K$4:$K$744,质量日常跟踪表!AN$4:AN$744)="","",LOOKUP($A9,质量日常跟踪表!$K$4:$K$744,质量日常跟踪表!AN$4:AN$744))</f>
        <v>0</v>
      </c>
      <c r="AG9" s="84"/>
    </row>
    <row r="10" spans="1:33">
      <c r="A10" s="70" t="str">
        <f>IF(A9&lt;$A$2,A9+1,"")</f>
        <v/>
      </c>
      <c r="B10" s="71" t="str">
        <f>IF(_5meifen_month_all!C8="","",_5meifen_month_all!C8)</f>
        <v/>
      </c>
      <c r="C10" s="72" t="str">
        <f>IF(_5meifen_month_all!A8="","",_5meifen_month_all!A8)</f>
        <v/>
      </c>
      <c r="D10" s="73" t="str">
        <f>IF(_5meifen_month_all!M8="","",_5meifen_month_all!M8)</f>
        <v/>
      </c>
      <c r="E10" s="74" t="str">
        <f>IF(_5meifen_month_all!C8="","",_5meifen_month_all!C8)</f>
        <v/>
      </c>
      <c r="F10" s="75" t="str">
        <f>IF(_5meifen_month_all!D8="","",_5meifen_month_all!D8)</f>
        <v/>
      </c>
      <c r="G10" s="75" t="str">
        <f>IF(_5meifen_month_all!E8="","",_5meifen_month_all!E8)</f>
        <v/>
      </c>
      <c r="H10" s="75" t="str">
        <f>IF(_5meifen_month_all!F8="","",_5meifen_month_all!F8)</f>
        <v/>
      </c>
      <c r="I10" s="75" t="str">
        <f>IF(_5meifen_month_all!G8="","",_5meifen_month_all!G8)</f>
        <v/>
      </c>
      <c r="J10" s="75" t="str">
        <f>IF(_5meifen_month_all!H8="","",_5meifen_month_all!H8)</f>
        <v/>
      </c>
      <c r="K10" s="75" t="str">
        <f>IF(_5meifen_month_all!I8="","",_5meifen_month_all!I8)</f>
        <v/>
      </c>
      <c r="L10" s="75" t="str">
        <f>IF(_5meifen_month_all!J8="","",_5meifen_month_all!J8)</f>
        <v/>
      </c>
      <c r="M10" s="75" t="str">
        <f>IF(_5meifen_month_all!K8="","",_5meifen_month_all!K8)</f>
        <v/>
      </c>
      <c r="N10" s="75" t="str">
        <f>IF(_5meifen_month_all!L8="","",_5meifen_month_all!L8)</f>
        <v/>
      </c>
      <c r="O10" s="83">
        <f>IF(LOOKUP($A10,质量日常跟踪表!$K$4:$K$744,质量日常跟踪表!W$4:W$744)="","",LOOKUP($A10,质量日常跟踪表!$K$4:$K$744,质量日常跟踪表!W$4:W$744))</f>
        <v>0</v>
      </c>
      <c r="P10" s="84"/>
      <c r="R10" s="70" t="str">
        <f>IF(R9&lt;$A$2,R9+1,"")</f>
        <v/>
      </c>
      <c r="S10" s="71" t="str">
        <f>IF(_6meifen_month_all!C8="","",_6meifen_month_all!C8)</f>
        <v/>
      </c>
      <c r="T10" s="70" t="str">
        <f>IF(_6meifen_month_all!A8="","",_6meifen_month_all!A8)</f>
        <v/>
      </c>
      <c r="U10" s="73" t="str">
        <f>IF(_6meifen_month_all!M8="","",_6meifen_month_all!M8)</f>
        <v/>
      </c>
      <c r="V10" s="85" t="str">
        <f>IF(_6meifen_month_all!C8="","",_6meifen_month_all!C8)</f>
        <v/>
      </c>
      <c r="W10" s="75" t="str">
        <f>IF(_6meifen_month_all!D8="","",_6meifen_month_all!D8)</f>
        <v/>
      </c>
      <c r="X10" s="75" t="str">
        <f>IF(_6meifen_month_all!E8="","",_6meifen_month_all!E8)</f>
        <v/>
      </c>
      <c r="Y10" s="75" t="str">
        <f>IF(_6meifen_month_all!F8="","",_6meifen_month_all!F8)</f>
        <v/>
      </c>
      <c r="Z10" s="75" t="str">
        <f>IF(_6meifen_month_all!G8="","",_6meifen_month_all!G8)</f>
        <v/>
      </c>
      <c r="AA10" s="75" t="str">
        <f>IF(_6meifen_month_all!H8="","",_6meifen_month_all!H8)</f>
        <v/>
      </c>
      <c r="AB10" s="75" t="str">
        <f>IF(_6meifen_month_all!I8="","",_6meifen_month_all!I8)</f>
        <v/>
      </c>
      <c r="AC10" s="75" t="str">
        <f>IF(_6meifen_month_all!J8="","",_6meifen_month_all!J8)</f>
        <v/>
      </c>
      <c r="AD10" s="75" t="str">
        <f>IF(_6meifen_month_all!K8="","",_6meifen_month_all!K8)</f>
        <v/>
      </c>
      <c r="AE10" s="75" t="str">
        <f>IF(_6meifen_month_all!L8="","",_6meifen_month_all!L8)</f>
        <v/>
      </c>
      <c r="AF10" s="83">
        <f>IF(LOOKUP($A10,质量日常跟踪表!$K$4:$K$744,质量日常跟踪表!AN$4:AN$744)="","",LOOKUP($A10,质量日常跟踪表!$K$4:$K$744,质量日常跟踪表!AN$4:AN$744))</f>
        <v>0</v>
      </c>
      <c r="AG10" s="84"/>
    </row>
    <row r="11" spans="1:33">
      <c r="A11" s="70" t="str">
        <f>IF(A10&lt;$A$2,A10+1,"")</f>
        <v/>
      </c>
      <c r="B11" s="71" t="str">
        <f>IF(_5meifen_month_all!C9="","",_5meifen_month_all!C9)</f>
        <v/>
      </c>
      <c r="C11" s="72" t="str">
        <f>IF(_5meifen_month_all!A9="","",_5meifen_month_all!A9)</f>
        <v/>
      </c>
      <c r="D11" s="73" t="str">
        <f>IF(_5meifen_month_all!M9="","",_5meifen_month_all!M9)</f>
        <v/>
      </c>
      <c r="E11" s="74" t="str">
        <f>IF(_5meifen_month_all!C9="","",_5meifen_month_all!C9)</f>
        <v/>
      </c>
      <c r="F11" s="75" t="str">
        <f>IF(_5meifen_month_all!D9="","",_5meifen_month_all!D9)</f>
        <v/>
      </c>
      <c r="G11" s="75" t="str">
        <f>IF(_5meifen_month_all!E9="","",_5meifen_month_all!E9)</f>
        <v/>
      </c>
      <c r="H11" s="75" t="str">
        <f>IF(_5meifen_month_all!F9="","",_5meifen_month_all!F9)</f>
        <v/>
      </c>
      <c r="I11" s="75" t="str">
        <f>IF(_5meifen_month_all!G9="","",_5meifen_month_all!G9)</f>
        <v/>
      </c>
      <c r="J11" s="75" t="str">
        <f>IF(_5meifen_month_all!H9="","",_5meifen_month_all!H9)</f>
        <v/>
      </c>
      <c r="K11" s="75" t="str">
        <f>IF(_5meifen_month_all!I9="","",_5meifen_month_all!I9)</f>
        <v/>
      </c>
      <c r="L11" s="75" t="str">
        <f>IF(_5meifen_month_all!J9="","",_5meifen_month_all!J9)</f>
        <v/>
      </c>
      <c r="M11" s="75" t="str">
        <f>IF(_5meifen_month_all!K9="","",_5meifen_month_all!K9)</f>
        <v/>
      </c>
      <c r="N11" s="75" t="str">
        <f>IF(_5meifen_month_all!L9="","",_5meifen_month_all!L9)</f>
        <v/>
      </c>
      <c r="O11" s="83">
        <f>IF(LOOKUP($A11,质量日常跟踪表!$K$4:$K$744,质量日常跟踪表!W$4:W$744)="","",LOOKUP($A11,质量日常跟踪表!$K$4:$K$744,质量日常跟踪表!W$4:W$744))</f>
        <v>0</v>
      </c>
      <c r="P11" s="84"/>
      <c r="R11" s="70" t="str">
        <f>IF(R10&lt;$A$2,R10+1,"")</f>
        <v/>
      </c>
      <c r="S11" s="71" t="str">
        <f>IF(_6meifen_month_all!C9="","",_6meifen_month_all!C9)</f>
        <v/>
      </c>
      <c r="T11" s="70" t="str">
        <f>IF(_6meifen_month_all!A9="","",_6meifen_month_all!A9)</f>
        <v/>
      </c>
      <c r="U11" s="73" t="str">
        <f>IF(_6meifen_month_all!M9="","",_6meifen_month_all!M9)</f>
        <v/>
      </c>
      <c r="V11" s="85" t="str">
        <f>IF(_6meifen_month_all!C9="","",_6meifen_month_all!C9)</f>
        <v/>
      </c>
      <c r="W11" s="75" t="str">
        <f>IF(_6meifen_month_all!D9="","",_6meifen_month_all!D9)</f>
        <v/>
      </c>
      <c r="X11" s="75" t="str">
        <f>IF(_6meifen_month_all!E9="","",_6meifen_month_all!E9)</f>
        <v/>
      </c>
      <c r="Y11" s="75" t="str">
        <f>IF(_6meifen_month_all!F9="","",_6meifen_month_all!F9)</f>
        <v/>
      </c>
      <c r="Z11" s="75" t="str">
        <f>IF(_6meifen_month_all!G9="","",_6meifen_month_all!G9)</f>
        <v/>
      </c>
      <c r="AA11" s="75" t="str">
        <f>IF(_6meifen_month_all!H9="","",_6meifen_month_all!H9)</f>
        <v/>
      </c>
      <c r="AB11" s="75" t="str">
        <f>IF(_6meifen_month_all!I9="","",_6meifen_month_all!I9)</f>
        <v/>
      </c>
      <c r="AC11" s="75" t="str">
        <f>IF(_6meifen_month_all!J9="","",_6meifen_month_all!J9)</f>
        <v/>
      </c>
      <c r="AD11" s="75" t="str">
        <f>IF(_6meifen_month_all!K9="","",_6meifen_month_all!K9)</f>
        <v/>
      </c>
      <c r="AE11" s="75" t="str">
        <f>IF(_6meifen_month_all!L9="","",_6meifen_month_all!L9)</f>
        <v/>
      </c>
      <c r="AF11" s="83">
        <f>IF(LOOKUP($A11,质量日常跟踪表!$K$4:$K$744,质量日常跟踪表!AN$4:AN$744)="","",LOOKUP($A11,质量日常跟踪表!$K$4:$K$744,质量日常跟踪表!AN$4:AN$744))</f>
        <v>0</v>
      </c>
      <c r="AG11" s="84"/>
    </row>
    <row r="12" spans="1:33">
      <c r="A12" s="70" t="str">
        <f>IF(A11&lt;$A$2,A11+1,"")</f>
        <v/>
      </c>
      <c r="B12" s="71" t="str">
        <f>IF(_5meifen_month_all!C10="","",_5meifen_month_all!C10)</f>
        <v/>
      </c>
      <c r="C12" s="72" t="str">
        <f>IF(_5meifen_month_all!A10="","",_5meifen_month_all!A10)</f>
        <v/>
      </c>
      <c r="D12" s="73" t="str">
        <f>IF(_5meifen_month_all!M10="","",_5meifen_month_all!M10)</f>
        <v/>
      </c>
      <c r="E12" s="74" t="str">
        <f>IF(_5meifen_month_all!C10="","",_5meifen_month_all!C10)</f>
        <v/>
      </c>
      <c r="F12" s="75" t="str">
        <f>IF(_5meifen_month_all!D10="","",_5meifen_month_all!D10)</f>
        <v/>
      </c>
      <c r="G12" s="75" t="str">
        <f>IF(_5meifen_month_all!E10="","",_5meifen_month_all!E10)</f>
        <v/>
      </c>
      <c r="H12" s="75" t="str">
        <f>IF(_5meifen_month_all!F10="","",_5meifen_month_all!F10)</f>
        <v/>
      </c>
      <c r="I12" s="75" t="str">
        <f>IF(_5meifen_month_all!G10="","",_5meifen_month_all!G10)</f>
        <v/>
      </c>
      <c r="J12" s="75" t="str">
        <f>IF(_5meifen_month_all!H10="","",_5meifen_month_all!H10)</f>
        <v/>
      </c>
      <c r="K12" s="75" t="str">
        <f>IF(_5meifen_month_all!I10="","",_5meifen_month_all!I10)</f>
        <v/>
      </c>
      <c r="L12" s="75" t="str">
        <f>IF(_5meifen_month_all!J10="","",_5meifen_month_all!J10)</f>
        <v/>
      </c>
      <c r="M12" s="75" t="str">
        <f>IF(_5meifen_month_all!K10="","",_5meifen_month_all!K10)</f>
        <v/>
      </c>
      <c r="N12" s="75" t="str">
        <f>IF(_5meifen_month_all!L10="","",_5meifen_month_all!L10)</f>
        <v/>
      </c>
      <c r="O12" s="83">
        <f>IF(LOOKUP($A12,质量日常跟踪表!$K$4:$K$744,质量日常跟踪表!W$4:W$744)="","",LOOKUP($A12,质量日常跟踪表!$K$4:$K$744,质量日常跟踪表!W$4:W$744))</f>
        <v>0</v>
      </c>
      <c r="P12" s="84"/>
      <c r="R12" s="70" t="str">
        <f>IF(R11&lt;$A$2,R11+1,"")</f>
        <v/>
      </c>
      <c r="S12" s="71" t="str">
        <f>IF(_6meifen_month_all!C10="","",_6meifen_month_all!C10)</f>
        <v/>
      </c>
      <c r="T12" s="70" t="str">
        <f>IF(_6meifen_month_all!A10="","",_6meifen_month_all!A10)</f>
        <v/>
      </c>
      <c r="U12" s="73" t="str">
        <f>IF(_6meifen_month_all!M10="","",_6meifen_month_all!M10)</f>
        <v/>
      </c>
      <c r="V12" s="85" t="str">
        <f>IF(_6meifen_month_all!C10="","",_6meifen_month_all!C10)</f>
        <v/>
      </c>
      <c r="W12" s="75" t="str">
        <f>IF(_6meifen_month_all!D10="","",_6meifen_month_all!D10)</f>
        <v/>
      </c>
      <c r="X12" s="75" t="str">
        <f>IF(_6meifen_month_all!E10="","",_6meifen_month_all!E10)</f>
        <v/>
      </c>
      <c r="Y12" s="75" t="str">
        <f>IF(_6meifen_month_all!F10="","",_6meifen_month_all!F10)</f>
        <v/>
      </c>
      <c r="Z12" s="75" t="str">
        <f>IF(_6meifen_month_all!G10="","",_6meifen_month_all!G10)</f>
        <v/>
      </c>
      <c r="AA12" s="75" t="str">
        <f>IF(_6meifen_month_all!H10="","",_6meifen_month_all!H10)</f>
        <v/>
      </c>
      <c r="AB12" s="75" t="str">
        <f>IF(_6meifen_month_all!I10="","",_6meifen_month_all!I10)</f>
        <v/>
      </c>
      <c r="AC12" s="75" t="str">
        <f>IF(_6meifen_month_all!J10="","",_6meifen_month_all!J10)</f>
        <v/>
      </c>
      <c r="AD12" s="75" t="str">
        <f>IF(_6meifen_month_all!K10="","",_6meifen_month_all!K10)</f>
        <v/>
      </c>
      <c r="AE12" s="75" t="str">
        <f>IF(_6meifen_month_all!L10="","",_6meifen_month_all!L10)</f>
        <v/>
      </c>
      <c r="AF12" s="83">
        <f>IF(LOOKUP($A12,质量日常跟踪表!$K$4:$K$744,质量日常跟踪表!AN$4:AN$744)="","",LOOKUP($A12,质量日常跟踪表!$K$4:$K$744,质量日常跟踪表!AN$4:AN$744))</f>
        <v>0</v>
      </c>
      <c r="AG12" s="84"/>
    </row>
    <row r="13" spans="1:33">
      <c r="A13" s="70" t="str">
        <f>IF(A12&lt;$A$2,A12+1,"")</f>
        <v/>
      </c>
      <c r="B13" s="71" t="str">
        <f>IF(_5meifen_month_all!C11="","",_5meifen_month_all!C11)</f>
        <v/>
      </c>
      <c r="C13" s="72" t="str">
        <f>IF(_5meifen_month_all!A11="","",_5meifen_month_all!A11)</f>
        <v/>
      </c>
      <c r="D13" s="73" t="str">
        <f>IF(_5meifen_month_all!M11="","",_5meifen_month_all!M11)</f>
        <v/>
      </c>
      <c r="E13" s="74" t="str">
        <f>IF(_5meifen_month_all!C11="","",_5meifen_month_all!C11)</f>
        <v/>
      </c>
      <c r="F13" s="75" t="str">
        <f>IF(_5meifen_month_all!D11="","",_5meifen_month_all!D11)</f>
        <v/>
      </c>
      <c r="G13" s="75" t="str">
        <f>IF(_5meifen_month_all!E11="","",_5meifen_month_all!E11)</f>
        <v/>
      </c>
      <c r="H13" s="75" t="str">
        <f>IF(_5meifen_month_all!F11="","",_5meifen_month_all!F11)</f>
        <v/>
      </c>
      <c r="I13" s="75" t="str">
        <f>IF(_5meifen_month_all!G11="","",_5meifen_month_all!G11)</f>
        <v/>
      </c>
      <c r="J13" s="75" t="str">
        <f>IF(_5meifen_month_all!H11="","",_5meifen_month_all!H11)</f>
        <v/>
      </c>
      <c r="K13" s="75" t="str">
        <f>IF(_5meifen_month_all!I11="","",_5meifen_month_all!I11)</f>
        <v/>
      </c>
      <c r="L13" s="75" t="str">
        <f>IF(_5meifen_month_all!J11="","",_5meifen_month_all!J11)</f>
        <v/>
      </c>
      <c r="M13" s="75" t="str">
        <f>IF(_5meifen_month_all!K11="","",_5meifen_month_all!K11)</f>
        <v/>
      </c>
      <c r="N13" s="75" t="str">
        <f>IF(_5meifen_month_all!L11="","",_5meifen_month_all!L11)</f>
        <v/>
      </c>
      <c r="O13" s="83">
        <f>IF(LOOKUP($A13,质量日常跟踪表!$K$4:$K$744,质量日常跟踪表!W$4:W$744)="","",LOOKUP($A13,质量日常跟踪表!$K$4:$K$744,质量日常跟踪表!W$4:W$744))</f>
        <v>0</v>
      </c>
      <c r="P13" s="84"/>
      <c r="R13" s="70" t="str">
        <f>IF(R12&lt;$A$2,R12+1,"")</f>
        <v/>
      </c>
      <c r="S13" s="71" t="str">
        <f>IF(_6meifen_month_all!C11="","",_6meifen_month_all!C11)</f>
        <v/>
      </c>
      <c r="T13" s="70" t="str">
        <f>IF(_6meifen_month_all!A11="","",_6meifen_month_all!A11)</f>
        <v/>
      </c>
      <c r="U13" s="73" t="str">
        <f>IF(_6meifen_month_all!M11="","",_6meifen_month_all!M11)</f>
        <v/>
      </c>
      <c r="V13" s="85" t="str">
        <f>IF(_6meifen_month_all!C11="","",_6meifen_month_all!C11)</f>
        <v/>
      </c>
      <c r="W13" s="75" t="str">
        <f>IF(_6meifen_month_all!D11="","",_6meifen_month_all!D11)</f>
        <v/>
      </c>
      <c r="X13" s="75" t="str">
        <f>IF(_6meifen_month_all!E11="","",_6meifen_month_all!E11)</f>
        <v/>
      </c>
      <c r="Y13" s="75" t="str">
        <f>IF(_6meifen_month_all!F11="","",_6meifen_month_all!F11)</f>
        <v/>
      </c>
      <c r="Z13" s="75" t="str">
        <f>IF(_6meifen_month_all!G11="","",_6meifen_month_all!G11)</f>
        <v/>
      </c>
      <c r="AA13" s="75" t="str">
        <f>IF(_6meifen_month_all!H11="","",_6meifen_month_all!H11)</f>
        <v/>
      </c>
      <c r="AB13" s="75" t="str">
        <f>IF(_6meifen_month_all!I11="","",_6meifen_month_all!I11)</f>
        <v/>
      </c>
      <c r="AC13" s="75" t="str">
        <f>IF(_6meifen_month_all!J11="","",_6meifen_month_all!J11)</f>
        <v/>
      </c>
      <c r="AD13" s="75" t="str">
        <f>IF(_6meifen_month_all!K11="","",_6meifen_month_all!K11)</f>
        <v/>
      </c>
      <c r="AE13" s="75" t="str">
        <f>IF(_6meifen_month_all!L11="","",_6meifen_month_all!L11)</f>
        <v/>
      </c>
      <c r="AF13" s="83">
        <f>IF(LOOKUP($A13,质量日常跟踪表!$K$4:$K$744,质量日常跟踪表!AN$4:AN$744)="","",LOOKUP($A13,质量日常跟踪表!$K$4:$K$744,质量日常跟踪表!AN$4:AN$744))</f>
        <v>0</v>
      </c>
      <c r="AG13" s="84"/>
    </row>
    <row r="14" spans="1:33">
      <c r="A14" s="70" t="str">
        <f>IF(A13&lt;$A$2,A13+1,"")</f>
        <v/>
      </c>
      <c r="B14" s="71" t="str">
        <f>IF(_5meifen_month_all!C12="","",_5meifen_month_all!C12)</f>
        <v/>
      </c>
      <c r="C14" s="72" t="str">
        <f>IF(_5meifen_month_all!A12="","",_5meifen_month_all!A12)</f>
        <v/>
      </c>
      <c r="D14" s="73" t="str">
        <f>IF(_5meifen_month_all!M12="","",_5meifen_month_all!M12)</f>
        <v/>
      </c>
      <c r="E14" s="74" t="str">
        <f>IF(_5meifen_month_all!C12="","",_5meifen_month_all!C12)</f>
        <v/>
      </c>
      <c r="F14" s="75" t="str">
        <f>IF(_5meifen_month_all!D12="","",_5meifen_month_all!D12)</f>
        <v/>
      </c>
      <c r="G14" s="75" t="str">
        <f>IF(_5meifen_month_all!E12="","",_5meifen_month_all!E12)</f>
        <v/>
      </c>
      <c r="H14" s="75" t="str">
        <f>IF(_5meifen_month_all!F12="","",_5meifen_month_all!F12)</f>
        <v/>
      </c>
      <c r="I14" s="75" t="str">
        <f>IF(_5meifen_month_all!G12="","",_5meifen_month_all!G12)</f>
        <v/>
      </c>
      <c r="J14" s="75" t="str">
        <f>IF(_5meifen_month_all!H12="","",_5meifen_month_all!H12)</f>
        <v/>
      </c>
      <c r="K14" s="75" t="str">
        <f>IF(_5meifen_month_all!I12="","",_5meifen_month_all!I12)</f>
        <v/>
      </c>
      <c r="L14" s="75" t="str">
        <f>IF(_5meifen_month_all!J12="","",_5meifen_month_all!J12)</f>
        <v/>
      </c>
      <c r="M14" s="75" t="str">
        <f>IF(_5meifen_month_all!K12="","",_5meifen_month_all!K12)</f>
        <v/>
      </c>
      <c r="N14" s="75" t="str">
        <f>IF(_5meifen_month_all!L12="","",_5meifen_month_all!L12)</f>
        <v/>
      </c>
      <c r="O14" s="83">
        <f>IF(LOOKUP($A14,质量日常跟踪表!$K$4:$K$744,质量日常跟踪表!W$4:W$744)="","",LOOKUP($A14,质量日常跟踪表!$K$4:$K$744,质量日常跟踪表!W$4:W$744))</f>
        <v>0</v>
      </c>
      <c r="P14" s="84"/>
      <c r="R14" s="70" t="str">
        <f>IF(R13&lt;$A$2,R13+1,"")</f>
        <v/>
      </c>
      <c r="S14" s="71" t="str">
        <f>IF(_6meifen_month_all!C12="","",_6meifen_month_all!C12)</f>
        <v/>
      </c>
      <c r="T14" s="70" t="str">
        <f>IF(_6meifen_month_all!A12="","",_6meifen_month_all!A12)</f>
        <v/>
      </c>
      <c r="U14" s="73" t="str">
        <f>IF(_6meifen_month_all!M12="","",_6meifen_month_all!M12)</f>
        <v/>
      </c>
      <c r="V14" s="85" t="str">
        <f>IF(_6meifen_month_all!C12="","",_6meifen_month_all!C12)</f>
        <v/>
      </c>
      <c r="W14" s="75" t="str">
        <f>IF(_6meifen_month_all!D12="","",_6meifen_month_all!D12)</f>
        <v/>
      </c>
      <c r="X14" s="75" t="str">
        <f>IF(_6meifen_month_all!E12="","",_6meifen_month_all!E12)</f>
        <v/>
      </c>
      <c r="Y14" s="75" t="str">
        <f>IF(_6meifen_month_all!F12="","",_6meifen_month_all!F12)</f>
        <v/>
      </c>
      <c r="Z14" s="75" t="str">
        <f>IF(_6meifen_month_all!G12="","",_6meifen_month_all!G12)</f>
        <v/>
      </c>
      <c r="AA14" s="75" t="str">
        <f>IF(_6meifen_month_all!H12="","",_6meifen_month_all!H12)</f>
        <v/>
      </c>
      <c r="AB14" s="75" t="str">
        <f>IF(_6meifen_month_all!I12="","",_6meifen_month_all!I12)</f>
        <v/>
      </c>
      <c r="AC14" s="75" t="str">
        <f>IF(_6meifen_month_all!J12="","",_6meifen_month_all!J12)</f>
        <v/>
      </c>
      <c r="AD14" s="75" t="str">
        <f>IF(_6meifen_month_all!K12="","",_6meifen_month_all!K12)</f>
        <v/>
      </c>
      <c r="AE14" s="75" t="str">
        <f>IF(_6meifen_month_all!L12="","",_6meifen_month_all!L12)</f>
        <v/>
      </c>
      <c r="AF14" s="83">
        <f>IF(LOOKUP($A14,质量日常跟踪表!$K$4:$K$744,质量日常跟踪表!AN$4:AN$744)="","",LOOKUP($A14,质量日常跟踪表!$K$4:$K$744,质量日常跟踪表!AN$4:AN$744))</f>
        <v>0</v>
      </c>
      <c r="AG14" s="84"/>
    </row>
    <row r="15" spans="1:33">
      <c r="A15" s="70" t="str">
        <f>IF(A14&lt;$A$2,A14+1,"")</f>
        <v/>
      </c>
      <c r="B15" s="71" t="str">
        <f>IF(_5meifen_month_all!C13="","",_5meifen_month_all!C13)</f>
        <v/>
      </c>
      <c r="C15" s="72" t="str">
        <f>IF(_5meifen_month_all!A13="","",_5meifen_month_all!A13)</f>
        <v/>
      </c>
      <c r="D15" s="73" t="str">
        <f>IF(_5meifen_month_all!M13="","",_5meifen_month_all!M13)</f>
        <v/>
      </c>
      <c r="E15" s="74" t="str">
        <f>IF(_5meifen_month_all!C13="","",_5meifen_month_all!C13)</f>
        <v/>
      </c>
      <c r="F15" s="75" t="str">
        <f>IF(_5meifen_month_all!D13="","",_5meifen_month_all!D13)</f>
        <v/>
      </c>
      <c r="G15" s="75" t="str">
        <f>IF(_5meifen_month_all!E13="","",_5meifen_month_all!E13)</f>
        <v/>
      </c>
      <c r="H15" s="75" t="str">
        <f>IF(_5meifen_month_all!F13="","",_5meifen_month_all!F13)</f>
        <v/>
      </c>
      <c r="I15" s="75" t="str">
        <f>IF(_5meifen_month_all!G13="","",_5meifen_month_all!G13)</f>
        <v/>
      </c>
      <c r="J15" s="75" t="str">
        <f>IF(_5meifen_month_all!H13="","",_5meifen_month_all!H13)</f>
        <v/>
      </c>
      <c r="K15" s="75" t="str">
        <f>IF(_5meifen_month_all!I13="","",_5meifen_month_all!I13)</f>
        <v/>
      </c>
      <c r="L15" s="75" t="str">
        <f>IF(_5meifen_month_all!J13="","",_5meifen_month_all!J13)</f>
        <v/>
      </c>
      <c r="M15" s="75" t="str">
        <f>IF(_5meifen_month_all!K13="","",_5meifen_month_all!K13)</f>
        <v/>
      </c>
      <c r="N15" s="75" t="str">
        <f>IF(_5meifen_month_all!L13="","",_5meifen_month_all!L13)</f>
        <v/>
      </c>
      <c r="O15" s="83">
        <f>IF(LOOKUP($A15,质量日常跟踪表!$K$4:$K$744,质量日常跟踪表!W$4:W$744)="","",LOOKUP($A15,质量日常跟踪表!$K$4:$K$744,质量日常跟踪表!W$4:W$744))</f>
        <v>0</v>
      </c>
      <c r="P15" s="84"/>
      <c r="R15" s="70" t="str">
        <f>IF(R14&lt;$A$2,R14+1,"")</f>
        <v/>
      </c>
      <c r="S15" s="71" t="str">
        <f>IF(_6meifen_month_all!C13="","",_6meifen_month_all!C13)</f>
        <v/>
      </c>
      <c r="T15" s="70" t="str">
        <f>IF(_6meifen_month_all!A13="","",_6meifen_month_all!A13)</f>
        <v/>
      </c>
      <c r="U15" s="73" t="str">
        <f>IF(_6meifen_month_all!M13="","",_6meifen_month_all!M13)</f>
        <v/>
      </c>
      <c r="V15" s="85" t="str">
        <f>IF(_6meifen_month_all!C13="","",_6meifen_month_all!C13)</f>
        <v/>
      </c>
      <c r="W15" s="75" t="str">
        <f>IF(_6meifen_month_all!D13="","",_6meifen_month_all!D13)</f>
        <v/>
      </c>
      <c r="X15" s="75" t="str">
        <f>IF(_6meifen_month_all!E13="","",_6meifen_month_all!E13)</f>
        <v/>
      </c>
      <c r="Y15" s="75" t="str">
        <f>IF(_6meifen_month_all!F13="","",_6meifen_month_all!F13)</f>
        <v/>
      </c>
      <c r="Z15" s="75" t="str">
        <f>IF(_6meifen_month_all!G13="","",_6meifen_month_all!G13)</f>
        <v/>
      </c>
      <c r="AA15" s="75" t="str">
        <f>IF(_6meifen_month_all!H13="","",_6meifen_month_all!H13)</f>
        <v/>
      </c>
      <c r="AB15" s="75" t="str">
        <f>IF(_6meifen_month_all!I13="","",_6meifen_month_all!I13)</f>
        <v/>
      </c>
      <c r="AC15" s="75" t="str">
        <f>IF(_6meifen_month_all!J13="","",_6meifen_month_all!J13)</f>
        <v/>
      </c>
      <c r="AD15" s="75" t="str">
        <f>IF(_6meifen_month_all!K13="","",_6meifen_month_all!K13)</f>
        <v/>
      </c>
      <c r="AE15" s="75" t="str">
        <f>IF(_6meifen_month_all!L13="","",_6meifen_month_all!L13)</f>
        <v/>
      </c>
      <c r="AF15" s="83">
        <f>IF(LOOKUP($A15,质量日常跟踪表!$K$4:$K$744,质量日常跟踪表!AN$4:AN$744)="","",LOOKUP($A15,质量日常跟踪表!$K$4:$K$744,质量日常跟踪表!AN$4:AN$744))</f>
        <v>0</v>
      </c>
      <c r="AG15" s="84"/>
    </row>
    <row r="16" spans="1:33">
      <c r="A16" s="70" t="str">
        <f>IF(A15&lt;$A$2,A15+1,"")</f>
        <v/>
      </c>
      <c r="B16" s="71" t="str">
        <f>IF(_5meifen_month_all!C14="","",_5meifen_month_all!C14)</f>
        <v/>
      </c>
      <c r="C16" s="72" t="str">
        <f>IF(_5meifen_month_all!A14="","",_5meifen_month_all!A14)</f>
        <v/>
      </c>
      <c r="D16" s="73" t="str">
        <f>IF(_5meifen_month_all!M14="","",_5meifen_month_all!M14)</f>
        <v/>
      </c>
      <c r="E16" s="74" t="str">
        <f>IF(_5meifen_month_all!C14="","",_5meifen_month_all!C14)</f>
        <v/>
      </c>
      <c r="F16" s="75" t="str">
        <f>IF(_5meifen_month_all!D14="","",_5meifen_month_all!D14)</f>
        <v/>
      </c>
      <c r="G16" s="75" t="str">
        <f>IF(_5meifen_month_all!E14="","",_5meifen_month_all!E14)</f>
        <v/>
      </c>
      <c r="H16" s="75" t="str">
        <f>IF(_5meifen_month_all!F14="","",_5meifen_month_all!F14)</f>
        <v/>
      </c>
      <c r="I16" s="75" t="str">
        <f>IF(_5meifen_month_all!G14="","",_5meifen_month_all!G14)</f>
        <v/>
      </c>
      <c r="J16" s="75" t="str">
        <f>IF(_5meifen_month_all!H14="","",_5meifen_month_all!H14)</f>
        <v/>
      </c>
      <c r="K16" s="75" t="str">
        <f>IF(_5meifen_month_all!I14="","",_5meifen_month_all!I14)</f>
        <v/>
      </c>
      <c r="L16" s="75" t="str">
        <f>IF(_5meifen_month_all!J14="","",_5meifen_month_all!J14)</f>
        <v/>
      </c>
      <c r="M16" s="75" t="str">
        <f>IF(_5meifen_month_all!K14="","",_5meifen_month_all!K14)</f>
        <v/>
      </c>
      <c r="N16" s="75" t="str">
        <f>IF(_5meifen_month_all!L14="","",_5meifen_month_all!L14)</f>
        <v/>
      </c>
      <c r="O16" s="83">
        <f>IF(LOOKUP($A16,质量日常跟踪表!$K$4:$K$744,质量日常跟踪表!W$4:W$744)="","",LOOKUP($A16,质量日常跟踪表!$K$4:$K$744,质量日常跟踪表!W$4:W$744))</f>
        <v>0</v>
      </c>
      <c r="P16" s="84"/>
      <c r="R16" s="70" t="str">
        <f>IF(R15&lt;$A$2,R15+1,"")</f>
        <v/>
      </c>
      <c r="S16" s="71" t="str">
        <f>IF(_6meifen_month_all!C14="","",_6meifen_month_all!C14)</f>
        <v/>
      </c>
      <c r="T16" s="70" t="str">
        <f>IF(_6meifen_month_all!A14="","",_6meifen_month_all!A14)</f>
        <v/>
      </c>
      <c r="U16" s="73" t="str">
        <f>IF(_6meifen_month_all!M14="","",_6meifen_month_all!M14)</f>
        <v/>
      </c>
      <c r="V16" s="85" t="str">
        <f>IF(_6meifen_month_all!C14="","",_6meifen_month_all!C14)</f>
        <v/>
      </c>
      <c r="W16" s="75" t="str">
        <f>IF(_6meifen_month_all!D14="","",_6meifen_month_all!D14)</f>
        <v/>
      </c>
      <c r="X16" s="75" t="str">
        <f>IF(_6meifen_month_all!E14="","",_6meifen_month_all!E14)</f>
        <v/>
      </c>
      <c r="Y16" s="75" t="str">
        <f>IF(_6meifen_month_all!F14="","",_6meifen_month_all!F14)</f>
        <v/>
      </c>
      <c r="Z16" s="75" t="str">
        <f>IF(_6meifen_month_all!G14="","",_6meifen_month_all!G14)</f>
        <v/>
      </c>
      <c r="AA16" s="75" t="str">
        <f>IF(_6meifen_month_all!H14="","",_6meifen_month_all!H14)</f>
        <v/>
      </c>
      <c r="AB16" s="75" t="str">
        <f>IF(_6meifen_month_all!I14="","",_6meifen_month_all!I14)</f>
        <v/>
      </c>
      <c r="AC16" s="75" t="str">
        <f>IF(_6meifen_month_all!J14="","",_6meifen_month_all!J14)</f>
        <v/>
      </c>
      <c r="AD16" s="75" t="str">
        <f>IF(_6meifen_month_all!K14="","",_6meifen_month_all!K14)</f>
        <v/>
      </c>
      <c r="AE16" s="75" t="str">
        <f>IF(_6meifen_month_all!L14="","",_6meifen_month_all!L14)</f>
        <v/>
      </c>
      <c r="AF16" s="83">
        <f>IF(LOOKUP($A16,质量日常跟踪表!$K$4:$K$744,质量日常跟踪表!AN$4:AN$744)="","",LOOKUP($A16,质量日常跟踪表!$K$4:$K$744,质量日常跟踪表!AN$4:AN$744))</f>
        <v>0</v>
      </c>
      <c r="AG16" s="84"/>
    </row>
    <row r="17" spans="1:33">
      <c r="A17" s="70" t="str">
        <f>IF(A16&lt;$A$2,A16+1,"")</f>
        <v/>
      </c>
      <c r="B17" s="71" t="str">
        <f>IF(_5meifen_month_all!C15="","",_5meifen_month_all!C15)</f>
        <v/>
      </c>
      <c r="C17" s="72" t="str">
        <f>IF(_5meifen_month_all!A15="","",_5meifen_month_all!A15)</f>
        <v/>
      </c>
      <c r="D17" s="73" t="str">
        <f>IF(_5meifen_month_all!M15="","",_5meifen_month_all!M15)</f>
        <v/>
      </c>
      <c r="E17" s="74" t="str">
        <f>IF(_5meifen_month_all!C15="","",_5meifen_month_all!C15)</f>
        <v/>
      </c>
      <c r="F17" s="75" t="str">
        <f>IF(_5meifen_month_all!D15="","",_5meifen_month_all!D15)</f>
        <v/>
      </c>
      <c r="G17" s="75" t="str">
        <f>IF(_5meifen_month_all!E15="","",_5meifen_month_all!E15)</f>
        <v/>
      </c>
      <c r="H17" s="75" t="str">
        <f>IF(_5meifen_month_all!F15="","",_5meifen_month_all!F15)</f>
        <v/>
      </c>
      <c r="I17" s="75" t="str">
        <f>IF(_5meifen_month_all!G15="","",_5meifen_month_all!G15)</f>
        <v/>
      </c>
      <c r="J17" s="75" t="str">
        <f>IF(_5meifen_month_all!H15="","",_5meifen_month_all!H15)</f>
        <v/>
      </c>
      <c r="K17" s="75" t="str">
        <f>IF(_5meifen_month_all!I15="","",_5meifen_month_all!I15)</f>
        <v/>
      </c>
      <c r="L17" s="75" t="str">
        <f>IF(_5meifen_month_all!J15="","",_5meifen_month_all!J15)</f>
        <v/>
      </c>
      <c r="M17" s="75" t="str">
        <f>IF(_5meifen_month_all!K15="","",_5meifen_month_all!K15)</f>
        <v/>
      </c>
      <c r="N17" s="75" t="str">
        <f>IF(_5meifen_month_all!L15="","",_5meifen_month_all!L15)</f>
        <v/>
      </c>
      <c r="O17" s="83">
        <f>IF(LOOKUP($A17,质量日常跟踪表!$K$4:$K$744,质量日常跟踪表!W$4:W$744)="","",LOOKUP($A17,质量日常跟踪表!$K$4:$K$744,质量日常跟踪表!W$4:W$744))</f>
        <v>0</v>
      </c>
      <c r="P17" s="84"/>
      <c r="R17" s="70" t="str">
        <f>IF(R16&lt;$A$2,R16+1,"")</f>
        <v/>
      </c>
      <c r="S17" s="71" t="str">
        <f>IF(_6meifen_month_all!C15="","",_6meifen_month_all!C15)</f>
        <v/>
      </c>
      <c r="T17" s="70" t="str">
        <f>IF(_6meifen_month_all!A15="","",_6meifen_month_all!A15)</f>
        <v/>
      </c>
      <c r="U17" s="73" t="str">
        <f>IF(_6meifen_month_all!M15="","",_6meifen_month_all!M15)</f>
        <v/>
      </c>
      <c r="V17" s="85" t="str">
        <f>IF(_6meifen_month_all!C15="","",_6meifen_month_all!C15)</f>
        <v/>
      </c>
      <c r="W17" s="75" t="str">
        <f>IF(_6meifen_month_all!D15="","",_6meifen_month_all!D15)</f>
        <v/>
      </c>
      <c r="X17" s="75" t="str">
        <f>IF(_6meifen_month_all!E15="","",_6meifen_month_all!E15)</f>
        <v/>
      </c>
      <c r="Y17" s="75" t="str">
        <f>IF(_6meifen_month_all!F15="","",_6meifen_month_all!F15)</f>
        <v/>
      </c>
      <c r="Z17" s="75" t="str">
        <f>IF(_6meifen_month_all!G15="","",_6meifen_month_all!G15)</f>
        <v/>
      </c>
      <c r="AA17" s="75" t="str">
        <f>IF(_6meifen_month_all!H15="","",_6meifen_month_all!H15)</f>
        <v/>
      </c>
      <c r="AB17" s="75" t="str">
        <f>IF(_6meifen_month_all!I15="","",_6meifen_month_all!I15)</f>
        <v/>
      </c>
      <c r="AC17" s="75" t="str">
        <f>IF(_6meifen_month_all!J15="","",_6meifen_month_all!J15)</f>
        <v/>
      </c>
      <c r="AD17" s="75" t="str">
        <f>IF(_6meifen_month_all!K15="","",_6meifen_month_all!K15)</f>
        <v/>
      </c>
      <c r="AE17" s="75" t="str">
        <f>IF(_6meifen_month_all!L15="","",_6meifen_month_all!L15)</f>
        <v/>
      </c>
      <c r="AF17" s="83">
        <f>IF(LOOKUP($A17,质量日常跟踪表!$K$4:$K$744,质量日常跟踪表!AN$4:AN$744)="","",LOOKUP($A17,质量日常跟踪表!$K$4:$K$744,质量日常跟踪表!AN$4:AN$744))</f>
        <v>0</v>
      </c>
      <c r="AG17" s="84"/>
    </row>
    <row r="18" spans="1:33">
      <c r="A18" s="70" t="str">
        <f>IF(A17&lt;$A$2,A17+1,"")</f>
        <v/>
      </c>
      <c r="B18" s="71" t="str">
        <f>IF(_5meifen_month_all!C16="","",_5meifen_month_all!C16)</f>
        <v/>
      </c>
      <c r="C18" s="72" t="str">
        <f>IF(_5meifen_month_all!A16="","",_5meifen_month_all!A16)</f>
        <v/>
      </c>
      <c r="D18" s="73" t="str">
        <f>IF(_5meifen_month_all!M16="","",_5meifen_month_all!M16)</f>
        <v/>
      </c>
      <c r="E18" s="74" t="str">
        <f>IF(_5meifen_month_all!C16="","",_5meifen_month_all!C16)</f>
        <v/>
      </c>
      <c r="F18" s="75" t="str">
        <f>IF(_5meifen_month_all!D16="","",_5meifen_month_all!D16)</f>
        <v/>
      </c>
      <c r="G18" s="75" t="str">
        <f>IF(_5meifen_month_all!E16="","",_5meifen_month_all!E16)</f>
        <v/>
      </c>
      <c r="H18" s="75" t="str">
        <f>IF(_5meifen_month_all!F16="","",_5meifen_month_all!F16)</f>
        <v/>
      </c>
      <c r="I18" s="75" t="str">
        <f>IF(_5meifen_month_all!G16="","",_5meifen_month_all!G16)</f>
        <v/>
      </c>
      <c r="J18" s="75" t="str">
        <f>IF(_5meifen_month_all!H16="","",_5meifen_month_all!H16)</f>
        <v/>
      </c>
      <c r="K18" s="75" t="str">
        <f>IF(_5meifen_month_all!I16="","",_5meifen_month_all!I16)</f>
        <v/>
      </c>
      <c r="L18" s="75" t="str">
        <f>IF(_5meifen_month_all!J16="","",_5meifen_month_all!J16)</f>
        <v/>
      </c>
      <c r="M18" s="75" t="str">
        <f>IF(_5meifen_month_all!K16="","",_5meifen_month_all!K16)</f>
        <v/>
      </c>
      <c r="N18" s="75" t="str">
        <f>IF(_5meifen_month_all!L16="","",_5meifen_month_all!L16)</f>
        <v/>
      </c>
      <c r="O18" s="83">
        <f>IF(LOOKUP($A18,质量日常跟踪表!$K$4:$K$744,质量日常跟踪表!W$4:W$744)="","",LOOKUP($A18,质量日常跟踪表!$K$4:$K$744,质量日常跟踪表!W$4:W$744))</f>
        <v>0</v>
      </c>
      <c r="P18" s="84"/>
      <c r="R18" s="70" t="str">
        <f>IF(R17&lt;$A$2,R17+1,"")</f>
        <v/>
      </c>
      <c r="S18" s="71" t="str">
        <f>IF(_6meifen_month_all!C16="","",_6meifen_month_all!C16)</f>
        <v/>
      </c>
      <c r="T18" s="70" t="str">
        <f>IF(_6meifen_month_all!A16="","",_6meifen_month_all!A16)</f>
        <v/>
      </c>
      <c r="U18" s="73" t="str">
        <f>IF(_6meifen_month_all!M16="","",_6meifen_month_all!M16)</f>
        <v/>
      </c>
      <c r="V18" s="85" t="str">
        <f>IF(_6meifen_month_all!C16="","",_6meifen_month_all!C16)</f>
        <v/>
      </c>
      <c r="W18" s="75" t="str">
        <f>IF(_6meifen_month_all!D16="","",_6meifen_month_all!D16)</f>
        <v/>
      </c>
      <c r="X18" s="75" t="str">
        <f>IF(_6meifen_month_all!E16="","",_6meifen_month_all!E16)</f>
        <v/>
      </c>
      <c r="Y18" s="75" t="str">
        <f>IF(_6meifen_month_all!F16="","",_6meifen_month_all!F16)</f>
        <v/>
      </c>
      <c r="Z18" s="75" t="str">
        <f>IF(_6meifen_month_all!G16="","",_6meifen_month_all!G16)</f>
        <v/>
      </c>
      <c r="AA18" s="75" t="str">
        <f>IF(_6meifen_month_all!H16="","",_6meifen_month_all!H16)</f>
        <v/>
      </c>
      <c r="AB18" s="75" t="str">
        <f>IF(_6meifen_month_all!I16="","",_6meifen_month_all!I16)</f>
        <v/>
      </c>
      <c r="AC18" s="75" t="str">
        <f>IF(_6meifen_month_all!J16="","",_6meifen_month_all!J16)</f>
        <v/>
      </c>
      <c r="AD18" s="75" t="str">
        <f>IF(_6meifen_month_all!K16="","",_6meifen_month_all!K16)</f>
        <v/>
      </c>
      <c r="AE18" s="75" t="str">
        <f>IF(_6meifen_month_all!L16="","",_6meifen_month_all!L16)</f>
        <v/>
      </c>
      <c r="AF18" s="83">
        <f>IF(LOOKUP($A18,质量日常跟踪表!$K$4:$K$744,质量日常跟踪表!AN$4:AN$744)="","",LOOKUP($A18,质量日常跟踪表!$K$4:$K$744,质量日常跟踪表!AN$4:AN$744))</f>
        <v>0</v>
      </c>
      <c r="AG18" s="84"/>
    </row>
    <row r="19" spans="1:33">
      <c r="A19" s="70" t="str">
        <f>IF(A18&lt;$A$2,A18+1,"")</f>
        <v/>
      </c>
      <c r="B19" s="71" t="str">
        <f>IF(_5meifen_month_all!C17="","",_5meifen_month_all!C17)</f>
        <v/>
      </c>
      <c r="C19" s="72" t="str">
        <f>IF(_5meifen_month_all!A17="","",_5meifen_month_all!A17)</f>
        <v/>
      </c>
      <c r="D19" s="73" t="str">
        <f>IF(_5meifen_month_all!M17="","",_5meifen_month_all!M17)</f>
        <v/>
      </c>
      <c r="E19" s="74" t="str">
        <f>IF(_5meifen_month_all!C17="","",_5meifen_month_all!C17)</f>
        <v/>
      </c>
      <c r="F19" s="75" t="str">
        <f>IF(_5meifen_month_all!D17="","",_5meifen_month_all!D17)</f>
        <v/>
      </c>
      <c r="G19" s="75" t="str">
        <f>IF(_5meifen_month_all!E17="","",_5meifen_month_all!E17)</f>
        <v/>
      </c>
      <c r="H19" s="75" t="str">
        <f>IF(_5meifen_month_all!F17="","",_5meifen_month_all!F17)</f>
        <v/>
      </c>
      <c r="I19" s="75" t="str">
        <f>IF(_5meifen_month_all!G17="","",_5meifen_month_all!G17)</f>
        <v/>
      </c>
      <c r="J19" s="75" t="str">
        <f>IF(_5meifen_month_all!H17="","",_5meifen_month_all!H17)</f>
        <v/>
      </c>
      <c r="K19" s="75" t="str">
        <f>IF(_5meifen_month_all!I17="","",_5meifen_month_all!I17)</f>
        <v/>
      </c>
      <c r="L19" s="75" t="str">
        <f>IF(_5meifen_month_all!J17="","",_5meifen_month_all!J17)</f>
        <v/>
      </c>
      <c r="M19" s="75" t="str">
        <f>IF(_5meifen_month_all!K17="","",_5meifen_month_all!K17)</f>
        <v/>
      </c>
      <c r="N19" s="75" t="str">
        <f>IF(_5meifen_month_all!L17="","",_5meifen_month_all!L17)</f>
        <v/>
      </c>
      <c r="O19" s="83">
        <f>IF(LOOKUP($A19,质量日常跟踪表!$K$4:$K$744,质量日常跟踪表!W$4:W$744)="","",LOOKUP($A19,质量日常跟踪表!$K$4:$K$744,质量日常跟踪表!W$4:W$744))</f>
        <v>0</v>
      </c>
      <c r="P19" s="84"/>
      <c r="R19" s="70" t="str">
        <f>IF(R18&lt;$A$2,R18+1,"")</f>
        <v/>
      </c>
      <c r="S19" s="71" t="str">
        <f>IF(_6meifen_month_all!C17="","",_6meifen_month_all!C17)</f>
        <v/>
      </c>
      <c r="T19" s="70" t="str">
        <f>IF(_6meifen_month_all!A17="","",_6meifen_month_all!A17)</f>
        <v/>
      </c>
      <c r="U19" s="73" t="str">
        <f>IF(_6meifen_month_all!M17="","",_6meifen_month_all!M17)</f>
        <v/>
      </c>
      <c r="V19" s="85" t="str">
        <f>IF(_6meifen_month_all!C17="","",_6meifen_month_all!C17)</f>
        <v/>
      </c>
      <c r="W19" s="75" t="str">
        <f>IF(_6meifen_month_all!D17="","",_6meifen_month_all!D17)</f>
        <v/>
      </c>
      <c r="X19" s="75" t="str">
        <f>IF(_6meifen_month_all!E17="","",_6meifen_month_all!E17)</f>
        <v/>
      </c>
      <c r="Y19" s="75" t="str">
        <f>IF(_6meifen_month_all!F17="","",_6meifen_month_all!F17)</f>
        <v/>
      </c>
      <c r="Z19" s="75" t="str">
        <f>IF(_6meifen_month_all!G17="","",_6meifen_month_all!G17)</f>
        <v/>
      </c>
      <c r="AA19" s="75" t="str">
        <f>IF(_6meifen_month_all!H17="","",_6meifen_month_all!H17)</f>
        <v/>
      </c>
      <c r="AB19" s="75" t="str">
        <f>IF(_6meifen_month_all!I17="","",_6meifen_month_all!I17)</f>
        <v/>
      </c>
      <c r="AC19" s="75" t="str">
        <f>IF(_6meifen_month_all!J17="","",_6meifen_month_all!J17)</f>
        <v/>
      </c>
      <c r="AD19" s="75" t="str">
        <f>IF(_6meifen_month_all!K17="","",_6meifen_month_all!K17)</f>
        <v/>
      </c>
      <c r="AE19" s="75" t="str">
        <f>IF(_6meifen_month_all!L17="","",_6meifen_month_all!L17)</f>
        <v/>
      </c>
      <c r="AF19" s="83">
        <f>IF(LOOKUP($A19,质量日常跟踪表!$K$4:$K$744,质量日常跟踪表!AN$4:AN$744)="","",LOOKUP($A19,质量日常跟踪表!$K$4:$K$744,质量日常跟踪表!AN$4:AN$744))</f>
        <v>0</v>
      </c>
      <c r="AG19" s="84"/>
    </row>
    <row r="20" spans="1:33">
      <c r="A20" s="70" t="str">
        <f>IF(A19&lt;$A$2,A19+1,"")</f>
        <v/>
      </c>
      <c r="B20" s="71" t="str">
        <f>IF(_5meifen_month_all!C18="","",_5meifen_month_all!C18)</f>
        <v/>
      </c>
      <c r="C20" s="72" t="str">
        <f>IF(_5meifen_month_all!A18="","",_5meifen_month_all!A18)</f>
        <v/>
      </c>
      <c r="D20" s="73" t="str">
        <f>IF(_5meifen_month_all!M18="","",_5meifen_month_all!M18)</f>
        <v/>
      </c>
      <c r="E20" s="74" t="str">
        <f>IF(_5meifen_month_all!C18="","",_5meifen_month_all!C18)</f>
        <v/>
      </c>
      <c r="F20" s="75" t="str">
        <f>IF(_5meifen_month_all!D18="","",_5meifen_month_all!D18)</f>
        <v/>
      </c>
      <c r="G20" s="75" t="str">
        <f>IF(_5meifen_month_all!E18="","",_5meifen_month_all!E18)</f>
        <v/>
      </c>
      <c r="H20" s="75" t="str">
        <f>IF(_5meifen_month_all!F18="","",_5meifen_month_all!F18)</f>
        <v/>
      </c>
      <c r="I20" s="75" t="str">
        <f>IF(_5meifen_month_all!G18="","",_5meifen_month_all!G18)</f>
        <v/>
      </c>
      <c r="J20" s="75" t="str">
        <f>IF(_5meifen_month_all!H18="","",_5meifen_month_all!H18)</f>
        <v/>
      </c>
      <c r="K20" s="75" t="str">
        <f>IF(_5meifen_month_all!I18="","",_5meifen_month_all!I18)</f>
        <v/>
      </c>
      <c r="L20" s="75" t="str">
        <f>IF(_5meifen_month_all!J18="","",_5meifen_month_all!J18)</f>
        <v/>
      </c>
      <c r="M20" s="75" t="str">
        <f>IF(_5meifen_month_all!K18="","",_5meifen_month_all!K18)</f>
        <v/>
      </c>
      <c r="N20" s="75" t="str">
        <f>IF(_5meifen_month_all!L18="","",_5meifen_month_all!L18)</f>
        <v/>
      </c>
      <c r="O20" s="83">
        <f>IF(LOOKUP($A20,质量日常跟踪表!$K$4:$K$744,质量日常跟踪表!W$4:W$744)="","",LOOKUP($A20,质量日常跟踪表!$K$4:$K$744,质量日常跟踪表!W$4:W$744))</f>
        <v>0</v>
      </c>
      <c r="P20" s="84"/>
      <c r="R20" s="70" t="str">
        <f>IF(R19&lt;$A$2,R19+1,"")</f>
        <v/>
      </c>
      <c r="S20" s="71" t="str">
        <f>IF(_6meifen_month_all!C18="","",_6meifen_month_all!C18)</f>
        <v/>
      </c>
      <c r="T20" s="70" t="str">
        <f>IF(_6meifen_month_all!A18="","",_6meifen_month_all!A18)</f>
        <v/>
      </c>
      <c r="U20" s="73" t="str">
        <f>IF(_6meifen_month_all!M18="","",_6meifen_month_all!M18)</f>
        <v/>
      </c>
      <c r="V20" s="85" t="str">
        <f>IF(_6meifen_month_all!C18="","",_6meifen_month_all!C18)</f>
        <v/>
      </c>
      <c r="W20" s="75" t="str">
        <f>IF(_6meifen_month_all!D18="","",_6meifen_month_all!D18)</f>
        <v/>
      </c>
      <c r="X20" s="75" t="str">
        <f>IF(_6meifen_month_all!E18="","",_6meifen_month_all!E18)</f>
        <v/>
      </c>
      <c r="Y20" s="75" t="str">
        <f>IF(_6meifen_month_all!F18="","",_6meifen_month_all!F18)</f>
        <v/>
      </c>
      <c r="Z20" s="75" t="str">
        <f>IF(_6meifen_month_all!G18="","",_6meifen_month_all!G18)</f>
        <v/>
      </c>
      <c r="AA20" s="75" t="str">
        <f>IF(_6meifen_month_all!H18="","",_6meifen_month_all!H18)</f>
        <v/>
      </c>
      <c r="AB20" s="75" t="str">
        <f>IF(_6meifen_month_all!I18="","",_6meifen_month_all!I18)</f>
        <v/>
      </c>
      <c r="AC20" s="75" t="str">
        <f>IF(_6meifen_month_all!J18="","",_6meifen_month_all!J18)</f>
        <v/>
      </c>
      <c r="AD20" s="75" t="str">
        <f>IF(_6meifen_month_all!K18="","",_6meifen_month_all!K18)</f>
        <v/>
      </c>
      <c r="AE20" s="75" t="str">
        <f>IF(_6meifen_month_all!L18="","",_6meifen_month_all!L18)</f>
        <v/>
      </c>
      <c r="AF20" s="83">
        <f>IF(LOOKUP($A20,质量日常跟踪表!$K$4:$K$744,质量日常跟踪表!AN$4:AN$744)="","",LOOKUP($A20,质量日常跟踪表!$K$4:$K$744,质量日常跟踪表!AN$4:AN$744))</f>
        <v>0</v>
      </c>
      <c r="AG20" s="84"/>
    </row>
    <row r="21" spans="1:33">
      <c r="A21" s="70" t="str">
        <f>IF(A20&lt;$A$2,A20+1,"")</f>
        <v/>
      </c>
      <c r="B21" s="71" t="str">
        <f>IF(_5meifen_month_all!C19="","",_5meifen_month_all!C19)</f>
        <v/>
      </c>
      <c r="C21" s="72" t="str">
        <f>IF(_5meifen_month_all!A19="","",_5meifen_month_all!A19)</f>
        <v/>
      </c>
      <c r="D21" s="73" t="str">
        <f>IF(_5meifen_month_all!M19="","",_5meifen_month_all!M19)</f>
        <v/>
      </c>
      <c r="E21" s="74" t="str">
        <f>IF(_5meifen_month_all!C19="","",_5meifen_month_all!C19)</f>
        <v/>
      </c>
      <c r="F21" s="75" t="str">
        <f>IF(_5meifen_month_all!D19="","",_5meifen_month_all!D19)</f>
        <v/>
      </c>
      <c r="G21" s="75" t="str">
        <f>IF(_5meifen_month_all!E19="","",_5meifen_month_all!E19)</f>
        <v/>
      </c>
      <c r="H21" s="75" t="str">
        <f>IF(_5meifen_month_all!F19="","",_5meifen_month_all!F19)</f>
        <v/>
      </c>
      <c r="I21" s="75" t="str">
        <f>IF(_5meifen_month_all!G19="","",_5meifen_month_all!G19)</f>
        <v/>
      </c>
      <c r="J21" s="75" t="str">
        <f>IF(_5meifen_month_all!H19="","",_5meifen_month_all!H19)</f>
        <v/>
      </c>
      <c r="K21" s="75" t="str">
        <f>IF(_5meifen_month_all!I19="","",_5meifen_month_all!I19)</f>
        <v/>
      </c>
      <c r="L21" s="75" t="str">
        <f>IF(_5meifen_month_all!J19="","",_5meifen_month_all!J19)</f>
        <v/>
      </c>
      <c r="M21" s="75" t="str">
        <f>IF(_5meifen_month_all!K19="","",_5meifen_month_all!K19)</f>
        <v/>
      </c>
      <c r="N21" s="75" t="str">
        <f>IF(_5meifen_month_all!L19="","",_5meifen_month_all!L19)</f>
        <v/>
      </c>
      <c r="O21" s="83">
        <f>IF(LOOKUP($A21,质量日常跟踪表!$K$4:$K$744,质量日常跟踪表!W$4:W$744)="","",LOOKUP($A21,质量日常跟踪表!$K$4:$K$744,质量日常跟踪表!W$4:W$744))</f>
        <v>0</v>
      </c>
      <c r="P21" s="84"/>
      <c r="R21" s="70" t="str">
        <f>IF(R20&lt;$A$2,R20+1,"")</f>
        <v/>
      </c>
      <c r="S21" s="71" t="str">
        <f>IF(_6meifen_month_all!C19="","",_6meifen_month_all!C19)</f>
        <v/>
      </c>
      <c r="T21" s="70" t="str">
        <f>IF(_6meifen_month_all!A19="","",_6meifen_month_all!A19)</f>
        <v/>
      </c>
      <c r="U21" s="73" t="str">
        <f>IF(_6meifen_month_all!M19="","",_6meifen_month_all!M19)</f>
        <v/>
      </c>
      <c r="V21" s="85" t="str">
        <f>IF(_6meifen_month_all!C19="","",_6meifen_month_all!C19)</f>
        <v/>
      </c>
      <c r="W21" s="75" t="str">
        <f>IF(_6meifen_month_all!D19="","",_6meifen_month_all!D19)</f>
        <v/>
      </c>
      <c r="X21" s="75" t="str">
        <f>IF(_6meifen_month_all!E19="","",_6meifen_month_all!E19)</f>
        <v/>
      </c>
      <c r="Y21" s="75" t="str">
        <f>IF(_6meifen_month_all!F19="","",_6meifen_month_all!F19)</f>
        <v/>
      </c>
      <c r="Z21" s="75" t="str">
        <f>IF(_6meifen_month_all!G19="","",_6meifen_month_all!G19)</f>
        <v/>
      </c>
      <c r="AA21" s="75" t="str">
        <f>IF(_6meifen_month_all!H19="","",_6meifen_month_all!H19)</f>
        <v/>
      </c>
      <c r="AB21" s="75" t="str">
        <f>IF(_6meifen_month_all!I19="","",_6meifen_month_all!I19)</f>
        <v/>
      </c>
      <c r="AC21" s="75" t="str">
        <f>IF(_6meifen_month_all!J19="","",_6meifen_month_all!J19)</f>
        <v/>
      </c>
      <c r="AD21" s="75" t="str">
        <f>IF(_6meifen_month_all!K19="","",_6meifen_month_all!K19)</f>
        <v/>
      </c>
      <c r="AE21" s="75" t="str">
        <f>IF(_6meifen_month_all!L19="","",_6meifen_month_all!L19)</f>
        <v/>
      </c>
      <c r="AF21" s="83">
        <f>IF(LOOKUP($A21,质量日常跟踪表!$K$4:$K$744,质量日常跟踪表!AN$4:AN$744)="","",LOOKUP($A21,质量日常跟踪表!$K$4:$K$744,质量日常跟踪表!AN$4:AN$744))</f>
        <v>0</v>
      </c>
      <c r="AG21" s="84"/>
    </row>
    <row r="22" spans="1:33">
      <c r="A22" s="70" t="str">
        <f>IF(A21&lt;$A$2,A21+1,"")</f>
        <v/>
      </c>
      <c r="B22" s="71" t="str">
        <f>IF(_5meifen_month_all!C20="","",_5meifen_month_all!C20)</f>
        <v/>
      </c>
      <c r="C22" s="72" t="str">
        <f>IF(_5meifen_month_all!A20="","",_5meifen_month_all!A20)</f>
        <v/>
      </c>
      <c r="D22" s="73" t="str">
        <f>IF(_5meifen_month_all!M20="","",_5meifen_month_all!M20)</f>
        <v/>
      </c>
      <c r="E22" s="74" t="str">
        <f>IF(_5meifen_month_all!C20="","",_5meifen_month_all!C20)</f>
        <v/>
      </c>
      <c r="F22" s="75" t="str">
        <f>IF(_5meifen_month_all!D20="","",_5meifen_month_all!D20)</f>
        <v/>
      </c>
      <c r="G22" s="75" t="str">
        <f>IF(_5meifen_month_all!E20="","",_5meifen_month_all!E20)</f>
        <v/>
      </c>
      <c r="H22" s="75" t="str">
        <f>IF(_5meifen_month_all!F20="","",_5meifen_month_all!F20)</f>
        <v/>
      </c>
      <c r="I22" s="75" t="str">
        <f>IF(_5meifen_month_all!G20="","",_5meifen_month_all!G20)</f>
        <v/>
      </c>
      <c r="J22" s="75" t="str">
        <f>IF(_5meifen_month_all!H20="","",_5meifen_month_all!H20)</f>
        <v/>
      </c>
      <c r="K22" s="75" t="str">
        <f>IF(_5meifen_month_all!I20="","",_5meifen_month_all!I20)</f>
        <v/>
      </c>
      <c r="L22" s="75" t="str">
        <f>IF(_5meifen_month_all!J20="","",_5meifen_month_all!J20)</f>
        <v/>
      </c>
      <c r="M22" s="75" t="str">
        <f>IF(_5meifen_month_all!K20="","",_5meifen_month_all!K20)</f>
        <v/>
      </c>
      <c r="N22" s="75" t="str">
        <f>IF(_5meifen_month_all!L20="","",_5meifen_month_all!L20)</f>
        <v/>
      </c>
      <c r="O22" s="83">
        <f>IF(LOOKUP($A22,质量日常跟踪表!$K$4:$K$744,质量日常跟踪表!W$4:W$744)="","",LOOKUP($A22,质量日常跟踪表!$K$4:$K$744,质量日常跟踪表!W$4:W$744))</f>
        <v>0</v>
      </c>
      <c r="P22" s="84"/>
      <c r="R22" s="70" t="str">
        <f>IF(R21&lt;$A$2,R21+1,"")</f>
        <v/>
      </c>
      <c r="S22" s="71" t="str">
        <f>IF(_6meifen_month_all!C20="","",_6meifen_month_all!C20)</f>
        <v/>
      </c>
      <c r="T22" s="70" t="str">
        <f>IF(_6meifen_month_all!A20="","",_6meifen_month_all!A20)</f>
        <v/>
      </c>
      <c r="U22" s="73" t="str">
        <f>IF(_6meifen_month_all!M20="","",_6meifen_month_all!M20)</f>
        <v/>
      </c>
      <c r="V22" s="85" t="str">
        <f>IF(_6meifen_month_all!C20="","",_6meifen_month_all!C20)</f>
        <v/>
      </c>
      <c r="W22" s="75" t="str">
        <f>IF(_6meifen_month_all!D20="","",_6meifen_month_all!D20)</f>
        <v/>
      </c>
      <c r="X22" s="75" t="str">
        <f>IF(_6meifen_month_all!E20="","",_6meifen_month_all!E20)</f>
        <v/>
      </c>
      <c r="Y22" s="75" t="str">
        <f>IF(_6meifen_month_all!F20="","",_6meifen_month_all!F20)</f>
        <v/>
      </c>
      <c r="Z22" s="75" t="str">
        <f>IF(_6meifen_month_all!G20="","",_6meifen_month_all!G20)</f>
        <v/>
      </c>
      <c r="AA22" s="75" t="str">
        <f>IF(_6meifen_month_all!H20="","",_6meifen_month_all!H20)</f>
        <v/>
      </c>
      <c r="AB22" s="75" t="str">
        <f>IF(_6meifen_month_all!I20="","",_6meifen_month_all!I20)</f>
        <v/>
      </c>
      <c r="AC22" s="75" t="str">
        <f>IF(_6meifen_month_all!J20="","",_6meifen_month_all!J20)</f>
        <v/>
      </c>
      <c r="AD22" s="75" t="str">
        <f>IF(_6meifen_month_all!K20="","",_6meifen_month_all!K20)</f>
        <v/>
      </c>
      <c r="AE22" s="75" t="str">
        <f>IF(_6meifen_month_all!L20="","",_6meifen_month_all!L20)</f>
        <v/>
      </c>
      <c r="AF22" s="83">
        <f>IF(LOOKUP($A22,质量日常跟踪表!$K$4:$K$744,质量日常跟踪表!AN$4:AN$744)="","",LOOKUP($A22,质量日常跟踪表!$K$4:$K$744,质量日常跟踪表!AN$4:AN$744))</f>
        <v>0</v>
      </c>
      <c r="AG22" s="84"/>
    </row>
    <row r="23" spans="1:33">
      <c r="A23" s="70" t="str">
        <f>IF(A22&lt;$A$2,A22+1,"")</f>
        <v/>
      </c>
      <c r="B23" s="71" t="str">
        <f>IF(_5meifen_month_all!C21="","",_5meifen_month_all!C21)</f>
        <v/>
      </c>
      <c r="C23" s="72" t="str">
        <f>IF(_5meifen_month_all!A21="","",_5meifen_month_all!A21)</f>
        <v/>
      </c>
      <c r="D23" s="73" t="str">
        <f>IF(_5meifen_month_all!M21="","",_5meifen_month_all!M21)</f>
        <v/>
      </c>
      <c r="E23" s="74" t="str">
        <f>IF(_5meifen_month_all!C21="","",_5meifen_month_all!C21)</f>
        <v/>
      </c>
      <c r="F23" s="75" t="str">
        <f>IF(_5meifen_month_all!D21="","",_5meifen_month_all!D21)</f>
        <v/>
      </c>
      <c r="G23" s="75" t="str">
        <f>IF(_5meifen_month_all!E21="","",_5meifen_month_all!E21)</f>
        <v/>
      </c>
      <c r="H23" s="75" t="str">
        <f>IF(_5meifen_month_all!F21="","",_5meifen_month_all!F21)</f>
        <v/>
      </c>
      <c r="I23" s="75" t="str">
        <f>IF(_5meifen_month_all!G21="","",_5meifen_month_all!G21)</f>
        <v/>
      </c>
      <c r="J23" s="75" t="str">
        <f>IF(_5meifen_month_all!H21="","",_5meifen_month_all!H21)</f>
        <v/>
      </c>
      <c r="K23" s="75" t="str">
        <f>IF(_5meifen_month_all!I21="","",_5meifen_month_all!I21)</f>
        <v/>
      </c>
      <c r="L23" s="75" t="str">
        <f>IF(_5meifen_month_all!J21="","",_5meifen_month_all!J21)</f>
        <v/>
      </c>
      <c r="M23" s="75" t="str">
        <f>IF(_5meifen_month_all!K21="","",_5meifen_month_all!K21)</f>
        <v/>
      </c>
      <c r="N23" s="75" t="str">
        <f>IF(_5meifen_month_all!L21="","",_5meifen_month_all!L21)</f>
        <v/>
      </c>
      <c r="O23" s="83">
        <f>IF(LOOKUP($A23,质量日常跟踪表!$K$4:$K$744,质量日常跟踪表!W$4:W$744)="","",LOOKUP($A23,质量日常跟踪表!$K$4:$K$744,质量日常跟踪表!W$4:W$744))</f>
        <v>0</v>
      </c>
      <c r="P23" s="84"/>
      <c r="R23" s="70" t="str">
        <f>IF(R22&lt;$A$2,R22+1,"")</f>
        <v/>
      </c>
      <c r="S23" s="71" t="str">
        <f>IF(_6meifen_month_all!C21="","",_6meifen_month_all!C21)</f>
        <v/>
      </c>
      <c r="T23" s="70" t="str">
        <f>IF(_6meifen_month_all!A21="","",_6meifen_month_all!A21)</f>
        <v/>
      </c>
      <c r="U23" s="73" t="str">
        <f>IF(_6meifen_month_all!M21="","",_6meifen_month_all!M21)</f>
        <v/>
      </c>
      <c r="V23" s="85" t="str">
        <f>IF(_6meifen_month_all!C21="","",_6meifen_month_all!C21)</f>
        <v/>
      </c>
      <c r="W23" s="75" t="str">
        <f>IF(_6meifen_month_all!D21="","",_6meifen_month_all!D21)</f>
        <v/>
      </c>
      <c r="X23" s="75" t="str">
        <f>IF(_6meifen_month_all!E21="","",_6meifen_month_all!E21)</f>
        <v/>
      </c>
      <c r="Y23" s="75" t="str">
        <f>IF(_6meifen_month_all!F21="","",_6meifen_month_all!F21)</f>
        <v/>
      </c>
      <c r="Z23" s="75" t="str">
        <f>IF(_6meifen_month_all!G21="","",_6meifen_month_all!G21)</f>
        <v/>
      </c>
      <c r="AA23" s="75" t="str">
        <f>IF(_6meifen_month_all!H21="","",_6meifen_month_all!H21)</f>
        <v/>
      </c>
      <c r="AB23" s="75" t="str">
        <f>IF(_6meifen_month_all!I21="","",_6meifen_month_all!I21)</f>
        <v/>
      </c>
      <c r="AC23" s="75" t="str">
        <f>IF(_6meifen_month_all!J21="","",_6meifen_month_all!J21)</f>
        <v/>
      </c>
      <c r="AD23" s="75" t="str">
        <f>IF(_6meifen_month_all!K21="","",_6meifen_month_all!K21)</f>
        <v/>
      </c>
      <c r="AE23" s="75" t="str">
        <f>IF(_6meifen_month_all!L21="","",_6meifen_month_all!L21)</f>
        <v/>
      </c>
      <c r="AF23" s="83">
        <f>IF(LOOKUP($A23,质量日常跟踪表!$K$4:$K$744,质量日常跟踪表!AN$4:AN$744)="","",LOOKUP($A23,质量日常跟踪表!$K$4:$K$744,质量日常跟踪表!AN$4:AN$744))</f>
        <v>0</v>
      </c>
      <c r="AG23" s="84"/>
    </row>
    <row r="24" spans="1:33">
      <c r="A24" s="70" t="str">
        <f>IF(A23&lt;$A$2,A23+1,"")</f>
        <v/>
      </c>
      <c r="B24" s="71" t="str">
        <f>IF(_5meifen_month_all!C22="","",_5meifen_month_all!C22)</f>
        <v/>
      </c>
      <c r="C24" s="72" t="str">
        <f>IF(_5meifen_month_all!A22="","",_5meifen_month_all!A22)</f>
        <v/>
      </c>
      <c r="D24" s="73" t="str">
        <f>IF(_5meifen_month_all!M22="","",_5meifen_month_all!M22)</f>
        <v/>
      </c>
      <c r="E24" s="74" t="str">
        <f>IF(_5meifen_month_all!C22="","",_5meifen_month_all!C22)</f>
        <v/>
      </c>
      <c r="F24" s="75" t="str">
        <f>IF(_5meifen_month_all!D22="","",_5meifen_month_all!D22)</f>
        <v/>
      </c>
      <c r="G24" s="75" t="str">
        <f>IF(_5meifen_month_all!E22="","",_5meifen_month_all!E22)</f>
        <v/>
      </c>
      <c r="H24" s="75" t="str">
        <f>IF(_5meifen_month_all!F22="","",_5meifen_month_all!F22)</f>
        <v/>
      </c>
      <c r="I24" s="75" t="str">
        <f>IF(_5meifen_month_all!G22="","",_5meifen_month_all!G22)</f>
        <v/>
      </c>
      <c r="J24" s="75" t="str">
        <f>IF(_5meifen_month_all!H22="","",_5meifen_month_all!H22)</f>
        <v/>
      </c>
      <c r="K24" s="75" t="str">
        <f>IF(_5meifen_month_all!I22="","",_5meifen_month_all!I22)</f>
        <v/>
      </c>
      <c r="L24" s="75" t="str">
        <f>IF(_5meifen_month_all!J22="","",_5meifen_month_all!J22)</f>
        <v/>
      </c>
      <c r="M24" s="75" t="str">
        <f>IF(_5meifen_month_all!K22="","",_5meifen_month_all!K22)</f>
        <v/>
      </c>
      <c r="N24" s="75" t="str">
        <f>IF(_5meifen_month_all!L22="","",_5meifen_month_all!L22)</f>
        <v/>
      </c>
      <c r="O24" s="83">
        <f>IF(LOOKUP($A24,质量日常跟踪表!$K$4:$K$744,质量日常跟踪表!W$4:W$744)="","",LOOKUP($A24,质量日常跟踪表!$K$4:$K$744,质量日常跟踪表!W$4:W$744))</f>
        <v>0</v>
      </c>
      <c r="P24" s="84"/>
      <c r="R24" s="70" t="str">
        <f>IF(R23&lt;$A$2,R23+1,"")</f>
        <v/>
      </c>
      <c r="S24" s="71" t="str">
        <f>IF(_6meifen_month_all!C22="","",_6meifen_month_all!C22)</f>
        <v/>
      </c>
      <c r="T24" s="70" t="str">
        <f>IF(_6meifen_month_all!A22="","",_6meifen_month_all!A22)</f>
        <v/>
      </c>
      <c r="U24" s="73" t="str">
        <f>IF(_6meifen_month_all!M22="","",_6meifen_month_all!M22)</f>
        <v/>
      </c>
      <c r="V24" s="85" t="str">
        <f>IF(_6meifen_month_all!C22="","",_6meifen_month_all!C22)</f>
        <v/>
      </c>
      <c r="W24" s="75" t="str">
        <f>IF(_6meifen_month_all!D22="","",_6meifen_month_all!D22)</f>
        <v/>
      </c>
      <c r="X24" s="75" t="str">
        <f>IF(_6meifen_month_all!E22="","",_6meifen_month_all!E22)</f>
        <v/>
      </c>
      <c r="Y24" s="75" t="str">
        <f>IF(_6meifen_month_all!F22="","",_6meifen_month_all!F22)</f>
        <v/>
      </c>
      <c r="Z24" s="75" t="str">
        <f>IF(_6meifen_month_all!G22="","",_6meifen_month_all!G22)</f>
        <v/>
      </c>
      <c r="AA24" s="75" t="str">
        <f>IF(_6meifen_month_all!H22="","",_6meifen_month_all!H22)</f>
        <v/>
      </c>
      <c r="AB24" s="75" t="str">
        <f>IF(_6meifen_month_all!I22="","",_6meifen_month_all!I22)</f>
        <v/>
      </c>
      <c r="AC24" s="75" t="str">
        <f>IF(_6meifen_month_all!J22="","",_6meifen_month_all!J22)</f>
        <v/>
      </c>
      <c r="AD24" s="75" t="str">
        <f>IF(_6meifen_month_all!K22="","",_6meifen_month_all!K22)</f>
        <v/>
      </c>
      <c r="AE24" s="75" t="str">
        <f>IF(_6meifen_month_all!L22="","",_6meifen_month_all!L22)</f>
        <v/>
      </c>
      <c r="AF24" s="83">
        <f>IF(LOOKUP($A24,质量日常跟踪表!$K$4:$K$744,质量日常跟踪表!AN$4:AN$744)="","",LOOKUP($A24,质量日常跟踪表!$K$4:$K$744,质量日常跟踪表!AN$4:AN$744))</f>
        <v>0</v>
      </c>
      <c r="AG24" s="84"/>
    </row>
    <row r="25" spans="1:33">
      <c r="A25" s="70" t="str">
        <f>IF(A24&lt;$A$2,A24+1,"")</f>
        <v/>
      </c>
      <c r="B25" s="71" t="str">
        <f>IF(_5meifen_month_all!C23="","",_5meifen_month_all!C23)</f>
        <v/>
      </c>
      <c r="C25" s="72" t="str">
        <f>IF(_5meifen_month_all!A23="","",_5meifen_month_all!A23)</f>
        <v/>
      </c>
      <c r="D25" s="73" t="str">
        <f>IF(_5meifen_month_all!M23="","",_5meifen_month_all!M23)</f>
        <v/>
      </c>
      <c r="E25" s="74" t="str">
        <f>IF(_5meifen_month_all!C23="","",_5meifen_month_all!C23)</f>
        <v/>
      </c>
      <c r="F25" s="75" t="str">
        <f>IF(_5meifen_month_all!D23="","",_5meifen_month_all!D23)</f>
        <v/>
      </c>
      <c r="G25" s="75" t="str">
        <f>IF(_5meifen_month_all!E23="","",_5meifen_month_all!E23)</f>
        <v/>
      </c>
      <c r="H25" s="75" t="str">
        <f>IF(_5meifen_month_all!F23="","",_5meifen_month_all!F23)</f>
        <v/>
      </c>
      <c r="I25" s="75" t="str">
        <f>IF(_5meifen_month_all!G23="","",_5meifen_month_all!G23)</f>
        <v/>
      </c>
      <c r="J25" s="75" t="str">
        <f>IF(_5meifen_month_all!H23="","",_5meifen_month_all!H23)</f>
        <v/>
      </c>
      <c r="K25" s="75" t="str">
        <f>IF(_5meifen_month_all!I23="","",_5meifen_month_all!I23)</f>
        <v/>
      </c>
      <c r="L25" s="75" t="str">
        <f>IF(_5meifen_month_all!J23="","",_5meifen_month_all!J23)</f>
        <v/>
      </c>
      <c r="M25" s="75" t="str">
        <f>IF(_5meifen_month_all!K23="","",_5meifen_month_all!K23)</f>
        <v/>
      </c>
      <c r="N25" s="75" t="str">
        <f>IF(_5meifen_month_all!L23="","",_5meifen_month_all!L23)</f>
        <v/>
      </c>
      <c r="O25" s="83">
        <f>IF(LOOKUP($A25,质量日常跟踪表!$K$4:$K$744,质量日常跟踪表!W$4:W$744)="","",LOOKUP($A25,质量日常跟踪表!$K$4:$K$744,质量日常跟踪表!W$4:W$744))</f>
        <v>0</v>
      </c>
      <c r="P25" s="84"/>
      <c r="R25" s="70" t="str">
        <f>IF(R24&lt;$A$2,R24+1,"")</f>
        <v/>
      </c>
      <c r="S25" s="71" t="str">
        <f>IF(_6meifen_month_all!C23="","",_6meifen_month_all!C23)</f>
        <v/>
      </c>
      <c r="T25" s="70" t="str">
        <f>IF(_6meifen_month_all!A23="","",_6meifen_month_all!A23)</f>
        <v/>
      </c>
      <c r="U25" s="73" t="str">
        <f>IF(_6meifen_month_all!M23="","",_6meifen_month_all!M23)</f>
        <v/>
      </c>
      <c r="V25" s="85" t="str">
        <f>IF(_6meifen_month_all!C23="","",_6meifen_month_all!C23)</f>
        <v/>
      </c>
      <c r="W25" s="75" t="str">
        <f>IF(_6meifen_month_all!D23="","",_6meifen_month_all!D23)</f>
        <v/>
      </c>
      <c r="X25" s="75" t="str">
        <f>IF(_6meifen_month_all!E23="","",_6meifen_month_all!E23)</f>
        <v/>
      </c>
      <c r="Y25" s="75" t="str">
        <f>IF(_6meifen_month_all!F23="","",_6meifen_month_all!F23)</f>
        <v/>
      </c>
      <c r="Z25" s="75" t="str">
        <f>IF(_6meifen_month_all!G23="","",_6meifen_month_all!G23)</f>
        <v/>
      </c>
      <c r="AA25" s="75" t="str">
        <f>IF(_6meifen_month_all!H23="","",_6meifen_month_all!H23)</f>
        <v/>
      </c>
      <c r="AB25" s="75" t="str">
        <f>IF(_6meifen_month_all!I23="","",_6meifen_month_all!I23)</f>
        <v/>
      </c>
      <c r="AC25" s="75" t="str">
        <f>IF(_6meifen_month_all!J23="","",_6meifen_month_all!J23)</f>
        <v/>
      </c>
      <c r="AD25" s="75" t="str">
        <f>IF(_6meifen_month_all!K23="","",_6meifen_month_all!K23)</f>
        <v/>
      </c>
      <c r="AE25" s="75" t="str">
        <f>IF(_6meifen_month_all!L23="","",_6meifen_month_all!L23)</f>
        <v/>
      </c>
      <c r="AF25" s="83">
        <f>IF(LOOKUP($A25,质量日常跟踪表!$K$4:$K$744,质量日常跟踪表!AN$4:AN$744)="","",LOOKUP($A25,质量日常跟踪表!$K$4:$K$744,质量日常跟踪表!AN$4:AN$744))</f>
        <v>0</v>
      </c>
      <c r="AG25" s="84"/>
    </row>
    <row r="26" spans="1:33">
      <c r="A26" s="70" t="str">
        <f>IF(A25&lt;$A$2,A25+1,"")</f>
        <v/>
      </c>
      <c r="B26" s="71" t="str">
        <f>IF(_5meifen_month_all!C24="","",_5meifen_month_all!C24)</f>
        <v/>
      </c>
      <c r="C26" s="72" t="str">
        <f>IF(_5meifen_month_all!A24="","",_5meifen_month_all!A24)</f>
        <v/>
      </c>
      <c r="D26" s="73" t="str">
        <f>IF(_5meifen_month_all!M24="","",_5meifen_month_all!M24)</f>
        <v/>
      </c>
      <c r="E26" s="74" t="str">
        <f>IF(_5meifen_month_all!C24="","",_5meifen_month_all!C24)</f>
        <v/>
      </c>
      <c r="F26" s="75" t="str">
        <f>IF(_5meifen_month_all!D24="","",_5meifen_month_all!D24)</f>
        <v/>
      </c>
      <c r="G26" s="75" t="str">
        <f>IF(_5meifen_month_all!E24="","",_5meifen_month_all!E24)</f>
        <v/>
      </c>
      <c r="H26" s="75" t="str">
        <f>IF(_5meifen_month_all!F24="","",_5meifen_month_all!F24)</f>
        <v/>
      </c>
      <c r="I26" s="75" t="str">
        <f>IF(_5meifen_month_all!G24="","",_5meifen_month_all!G24)</f>
        <v/>
      </c>
      <c r="J26" s="75" t="str">
        <f>IF(_5meifen_month_all!H24="","",_5meifen_month_all!H24)</f>
        <v/>
      </c>
      <c r="K26" s="75" t="str">
        <f>IF(_5meifen_month_all!I24="","",_5meifen_month_all!I24)</f>
        <v/>
      </c>
      <c r="L26" s="75" t="str">
        <f>IF(_5meifen_month_all!J24="","",_5meifen_month_all!J24)</f>
        <v/>
      </c>
      <c r="M26" s="75" t="str">
        <f>IF(_5meifen_month_all!K24="","",_5meifen_month_all!K24)</f>
        <v/>
      </c>
      <c r="N26" s="75" t="str">
        <f>IF(_5meifen_month_all!L24="","",_5meifen_month_all!L24)</f>
        <v/>
      </c>
      <c r="O26" s="83">
        <f>IF(LOOKUP($A26,质量日常跟踪表!$K$4:$K$744,质量日常跟踪表!W$4:W$744)="","",LOOKUP($A26,质量日常跟踪表!$K$4:$K$744,质量日常跟踪表!W$4:W$744))</f>
        <v>0</v>
      </c>
      <c r="P26" s="84"/>
      <c r="R26" s="70" t="str">
        <f>IF(R25&lt;$A$2,R25+1,"")</f>
        <v/>
      </c>
      <c r="S26" s="71" t="str">
        <f>IF(_6meifen_month_all!C24="","",_6meifen_month_all!C24)</f>
        <v/>
      </c>
      <c r="T26" s="70" t="str">
        <f>IF(_6meifen_month_all!A24="","",_6meifen_month_all!A24)</f>
        <v/>
      </c>
      <c r="U26" s="73" t="str">
        <f>IF(_6meifen_month_all!M24="","",_6meifen_month_all!M24)</f>
        <v/>
      </c>
      <c r="V26" s="85" t="str">
        <f>IF(_6meifen_month_all!C24="","",_6meifen_month_all!C24)</f>
        <v/>
      </c>
      <c r="W26" s="75" t="str">
        <f>IF(_6meifen_month_all!D24="","",_6meifen_month_all!D24)</f>
        <v/>
      </c>
      <c r="X26" s="75" t="str">
        <f>IF(_6meifen_month_all!E24="","",_6meifen_month_all!E24)</f>
        <v/>
      </c>
      <c r="Y26" s="75" t="str">
        <f>IF(_6meifen_month_all!F24="","",_6meifen_month_all!F24)</f>
        <v/>
      </c>
      <c r="Z26" s="75" t="str">
        <f>IF(_6meifen_month_all!G24="","",_6meifen_month_all!G24)</f>
        <v/>
      </c>
      <c r="AA26" s="75" t="str">
        <f>IF(_6meifen_month_all!H24="","",_6meifen_month_all!H24)</f>
        <v/>
      </c>
      <c r="AB26" s="75" t="str">
        <f>IF(_6meifen_month_all!I24="","",_6meifen_month_all!I24)</f>
        <v/>
      </c>
      <c r="AC26" s="75" t="str">
        <f>IF(_6meifen_month_all!J24="","",_6meifen_month_all!J24)</f>
        <v/>
      </c>
      <c r="AD26" s="75" t="str">
        <f>IF(_6meifen_month_all!K24="","",_6meifen_month_all!K24)</f>
        <v/>
      </c>
      <c r="AE26" s="75" t="str">
        <f>IF(_6meifen_month_all!L24="","",_6meifen_month_all!L24)</f>
        <v/>
      </c>
      <c r="AF26" s="83">
        <f>IF(LOOKUP($A26,质量日常跟踪表!$K$4:$K$744,质量日常跟踪表!AN$4:AN$744)="","",LOOKUP($A26,质量日常跟踪表!$K$4:$K$744,质量日常跟踪表!AN$4:AN$744))</f>
        <v>0</v>
      </c>
      <c r="AG26" s="84"/>
    </row>
    <row r="27" spans="1:33">
      <c r="A27" s="70" t="str">
        <f>IF(A26&lt;$A$2,A26+1,"")</f>
        <v/>
      </c>
      <c r="B27" s="71" t="str">
        <f>IF(_5meifen_month_all!C25="","",_5meifen_month_all!C25)</f>
        <v/>
      </c>
      <c r="C27" s="72" t="str">
        <f>IF(_5meifen_month_all!A25="","",_5meifen_month_all!A25)</f>
        <v/>
      </c>
      <c r="D27" s="73" t="str">
        <f>IF(_5meifen_month_all!M25="","",_5meifen_month_all!M25)</f>
        <v/>
      </c>
      <c r="E27" s="74" t="str">
        <f>IF(_5meifen_month_all!C25="","",_5meifen_month_all!C25)</f>
        <v/>
      </c>
      <c r="F27" s="75" t="str">
        <f>IF(_5meifen_month_all!D25="","",_5meifen_month_all!D25)</f>
        <v/>
      </c>
      <c r="G27" s="75" t="str">
        <f>IF(_5meifen_month_all!E25="","",_5meifen_month_all!E25)</f>
        <v/>
      </c>
      <c r="H27" s="75" t="str">
        <f>IF(_5meifen_month_all!F25="","",_5meifen_month_all!F25)</f>
        <v/>
      </c>
      <c r="I27" s="75" t="str">
        <f>IF(_5meifen_month_all!G25="","",_5meifen_month_all!G25)</f>
        <v/>
      </c>
      <c r="J27" s="75" t="str">
        <f>IF(_5meifen_month_all!H25="","",_5meifen_month_all!H25)</f>
        <v/>
      </c>
      <c r="K27" s="75" t="str">
        <f>IF(_5meifen_month_all!I25="","",_5meifen_month_all!I25)</f>
        <v/>
      </c>
      <c r="L27" s="75" t="str">
        <f>IF(_5meifen_month_all!J25="","",_5meifen_month_all!J25)</f>
        <v/>
      </c>
      <c r="M27" s="75" t="str">
        <f>IF(_5meifen_month_all!K25="","",_5meifen_month_all!K25)</f>
        <v/>
      </c>
      <c r="N27" s="75" t="str">
        <f>IF(_5meifen_month_all!L25="","",_5meifen_month_all!L25)</f>
        <v/>
      </c>
      <c r="O27" s="83">
        <f>IF(LOOKUP($A27,质量日常跟踪表!$K$4:$K$744,质量日常跟踪表!W$4:W$744)="","",LOOKUP($A27,质量日常跟踪表!$K$4:$K$744,质量日常跟踪表!W$4:W$744))</f>
        <v>0</v>
      </c>
      <c r="P27" s="84"/>
      <c r="R27" s="70" t="str">
        <f>IF(R26&lt;$A$2,R26+1,"")</f>
        <v/>
      </c>
      <c r="S27" s="71" t="str">
        <f>IF(_6meifen_month_all!C25="","",_6meifen_month_all!C25)</f>
        <v/>
      </c>
      <c r="T27" s="70" t="str">
        <f>IF(_6meifen_month_all!A25="","",_6meifen_month_all!A25)</f>
        <v/>
      </c>
      <c r="U27" s="73" t="str">
        <f>IF(_6meifen_month_all!M25="","",_6meifen_month_all!M25)</f>
        <v/>
      </c>
      <c r="V27" s="85" t="str">
        <f>IF(_6meifen_month_all!C25="","",_6meifen_month_all!C25)</f>
        <v/>
      </c>
      <c r="W27" s="75" t="str">
        <f>IF(_6meifen_month_all!D25="","",_6meifen_month_all!D25)</f>
        <v/>
      </c>
      <c r="X27" s="75" t="str">
        <f>IF(_6meifen_month_all!E25="","",_6meifen_month_all!E25)</f>
        <v/>
      </c>
      <c r="Y27" s="75" t="str">
        <f>IF(_6meifen_month_all!F25="","",_6meifen_month_all!F25)</f>
        <v/>
      </c>
      <c r="Z27" s="75" t="str">
        <f>IF(_6meifen_month_all!G25="","",_6meifen_month_all!G25)</f>
        <v/>
      </c>
      <c r="AA27" s="75" t="str">
        <f>IF(_6meifen_month_all!H25="","",_6meifen_month_all!H25)</f>
        <v/>
      </c>
      <c r="AB27" s="75" t="str">
        <f>IF(_6meifen_month_all!I25="","",_6meifen_month_all!I25)</f>
        <v/>
      </c>
      <c r="AC27" s="75" t="str">
        <f>IF(_6meifen_month_all!J25="","",_6meifen_month_all!J25)</f>
        <v/>
      </c>
      <c r="AD27" s="75" t="str">
        <f>IF(_6meifen_month_all!K25="","",_6meifen_month_all!K25)</f>
        <v/>
      </c>
      <c r="AE27" s="75" t="str">
        <f>IF(_6meifen_month_all!L25="","",_6meifen_month_all!L25)</f>
        <v/>
      </c>
      <c r="AF27" s="83">
        <f>IF(LOOKUP($A27,质量日常跟踪表!$K$4:$K$744,质量日常跟踪表!AN$4:AN$744)="","",LOOKUP($A27,质量日常跟踪表!$K$4:$K$744,质量日常跟踪表!AN$4:AN$744))</f>
        <v>0</v>
      </c>
      <c r="AG27" s="84"/>
    </row>
    <row r="28" spans="1:33">
      <c r="A28" s="70" t="str">
        <f>IF(A27&lt;$A$2,A27+1,"")</f>
        <v/>
      </c>
      <c r="B28" s="71" t="str">
        <f>IF(_5meifen_month_all!C26="","",_5meifen_month_all!C26)</f>
        <v/>
      </c>
      <c r="C28" s="72" t="str">
        <f>IF(_5meifen_month_all!A26="","",_5meifen_month_all!A26)</f>
        <v/>
      </c>
      <c r="D28" s="73" t="str">
        <f>IF(_5meifen_month_all!M26="","",_5meifen_month_all!M26)</f>
        <v/>
      </c>
      <c r="E28" s="74" t="str">
        <f>IF(_5meifen_month_all!C26="","",_5meifen_month_all!C26)</f>
        <v/>
      </c>
      <c r="F28" s="75" t="str">
        <f>IF(_5meifen_month_all!D26="","",_5meifen_month_all!D26)</f>
        <v/>
      </c>
      <c r="G28" s="75" t="str">
        <f>IF(_5meifen_month_all!E26="","",_5meifen_month_all!E26)</f>
        <v/>
      </c>
      <c r="H28" s="75" t="str">
        <f>IF(_5meifen_month_all!F26="","",_5meifen_month_all!F26)</f>
        <v/>
      </c>
      <c r="I28" s="75" t="str">
        <f>IF(_5meifen_month_all!G26="","",_5meifen_month_all!G26)</f>
        <v/>
      </c>
      <c r="J28" s="75" t="str">
        <f>IF(_5meifen_month_all!H26="","",_5meifen_month_all!H26)</f>
        <v/>
      </c>
      <c r="K28" s="75" t="str">
        <f>IF(_5meifen_month_all!I26="","",_5meifen_month_all!I26)</f>
        <v/>
      </c>
      <c r="L28" s="75" t="str">
        <f>IF(_5meifen_month_all!J26="","",_5meifen_month_all!J26)</f>
        <v/>
      </c>
      <c r="M28" s="75" t="str">
        <f>IF(_5meifen_month_all!K26="","",_5meifen_month_all!K26)</f>
        <v/>
      </c>
      <c r="N28" s="75" t="str">
        <f>IF(_5meifen_month_all!L26="","",_5meifen_month_all!L26)</f>
        <v/>
      </c>
      <c r="O28" s="83">
        <f>IF(LOOKUP($A28,质量日常跟踪表!$K$4:$K$744,质量日常跟踪表!W$4:W$744)="","",LOOKUP($A28,质量日常跟踪表!$K$4:$K$744,质量日常跟踪表!W$4:W$744))</f>
        <v>0</v>
      </c>
      <c r="P28" s="84"/>
      <c r="R28" s="70" t="str">
        <f>IF(R27&lt;$A$2,R27+1,"")</f>
        <v/>
      </c>
      <c r="S28" s="71" t="str">
        <f>IF(_6meifen_month_all!C26="","",_6meifen_month_all!C26)</f>
        <v/>
      </c>
      <c r="T28" s="70" t="str">
        <f>IF(_6meifen_month_all!A26="","",_6meifen_month_all!A26)</f>
        <v/>
      </c>
      <c r="U28" s="73" t="str">
        <f>IF(_6meifen_month_all!M26="","",_6meifen_month_all!M26)</f>
        <v/>
      </c>
      <c r="V28" s="85" t="str">
        <f>IF(_6meifen_month_all!C26="","",_6meifen_month_all!C26)</f>
        <v/>
      </c>
      <c r="W28" s="75" t="str">
        <f>IF(_6meifen_month_all!D26="","",_6meifen_month_all!D26)</f>
        <v/>
      </c>
      <c r="X28" s="75" t="str">
        <f>IF(_6meifen_month_all!E26="","",_6meifen_month_all!E26)</f>
        <v/>
      </c>
      <c r="Y28" s="75" t="str">
        <f>IF(_6meifen_month_all!F26="","",_6meifen_month_all!F26)</f>
        <v/>
      </c>
      <c r="Z28" s="75" t="str">
        <f>IF(_6meifen_month_all!G26="","",_6meifen_month_all!G26)</f>
        <v/>
      </c>
      <c r="AA28" s="75" t="str">
        <f>IF(_6meifen_month_all!H26="","",_6meifen_month_all!H26)</f>
        <v/>
      </c>
      <c r="AB28" s="75" t="str">
        <f>IF(_6meifen_month_all!I26="","",_6meifen_month_all!I26)</f>
        <v/>
      </c>
      <c r="AC28" s="75" t="str">
        <f>IF(_6meifen_month_all!J26="","",_6meifen_month_all!J26)</f>
        <v/>
      </c>
      <c r="AD28" s="75" t="str">
        <f>IF(_6meifen_month_all!K26="","",_6meifen_month_all!K26)</f>
        <v/>
      </c>
      <c r="AE28" s="75" t="str">
        <f>IF(_6meifen_month_all!L26="","",_6meifen_month_all!L26)</f>
        <v/>
      </c>
      <c r="AF28" s="83">
        <f>IF(LOOKUP($A28,质量日常跟踪表!$K$4:$K$744,质量日常跟踪表!AN$4:AN$744)="","",LOOKUP($A28,质量日常跟踪表!$K$4:$K$744,质量日常跟踪表!AN$4:AN$744))</f>
        <v>0</v>
      </c>
      <c r="AG28" s="84"/>
    </row>
    <row r="29" spans="1:33">
      <c r="A29" s="70" t="str">
        <f>IF(A28&lt;$A$2,A28+1,"")</f>
        <v/>
      </c>
      <c r="B29" s="71" t="str">
        <f>IF(_5meifen_month_all!C27="","",_5meifen_month_all!C27)</f>
        <v/>
      </c>
      <c r="C29" s="72" t="str">
        <f>IF(_5meifen_month_all!A27="","",_5meifen_month_all!A27)</f>
        <v/>
      </c>
      <c r="D29" s="73" t="str">
        <f>IF(_5meifen_month_all!M27="","",_5meifen_month_all!M27)</f>
        <v/>
      </c>
      <c r="E29" s="74" t="str">
        <f>IF(_5meifen_month_all!C27="","",_5meifen_month_all!C27)</f>
        <v/>
      </c>
      <c r="F29" s="75" t="str">
        <f>IF(_5meifen_month_all!D27="","",_5meifen_month_all!D27)</f>
        <v/>
      </c>
      <c r="G29" s="75" t="str">
        <f>IF(_5meifen_month_all!E27="","",_5meifen_month_all!E27)</f>
        <v/>
      </c>
      <c r="H29" s="75" t="str">
        <f>IF(_5meifen_month_all!F27="","",_5meifen_month_all!F27)</f>
        <v/>
      </c>
      <c r="I29" s="75" t="str">
        <f>IF(_5meifen_month_all!G27="","",_5meifen_month_all!G27)</f>
        <v/>
      </c>
      <c r="J29" s="75" t="str">
        <f>IF(_5meifen_month_all!H27="","",_5meifen_month_all!H27)</f>
        <v/>
      </c>
      <c r="K29" s="75" t="str">
        <f>IF(_5meifen_month_all!I27="","",_5meifen_month_all!I27)</f>
        <v/>
      </c>
      <c r="L29" s="75" t="str">
        <f>IF(_5meifen_month_all!J27="","",_5meifen_month_all!J27)</f>
        <v/>
      </c>
      <c r="M29" s="75" t="str">
        <f>IF(_5meifen_month_all!K27="","",_5meifen_month_all!K27)</f>
        <v/>
      </c>
      <c r="N29" s="75" t="str">
        <f>IF(_5meifen_month_all!L27="","",_5meifen_month_all!L27)</f>
        <v/>
      </c>
      <c r="O29" s="83">
        <f>IF(LOOKUP($A29,质量日常跟踪表!$K$4:$K$744,质量日常跟踪表!W$4:W$744)="","",LOOKUP($A29,质量日常跟踪表!$K$4:$K$744,质量日常跟踪表!W$4:W$744))</f>
        <v>0</v>
      </c>
      <c r="P29" s="84"/>
      <c r="R29" s="70" t="str">
        <f>IF(R28&lt;$A$2,R28+1,"")</f>
        <v/>
      </c>
      <c r="S29" s="71" t="str">
        <f>IF(_6meifen_month_all!C27="","",_6meifen_month_all!C27)</f>
        <v/>
      </c>
      <c r="T29" s="70" t="str">
        <f>IF(_6meifen_month_all!A27="","",_6meifen_month_all!A27)</f>
        <v/>
      </c>
      <c r="U29" s="73" t="str">
        <f>IF(_6meifen_month_all!M27="","",_6meifen_month_all!M27)</f>
        <v/>
      </c>
      <c r="V29" s="85" t="str">
        <f>IF(_6meifen_month_all!C27="","",_6meifen_month_all!C27)</f>
        <v/>
      </c>
      <c r="W29" s="75" t="str">
        <f>IF(_6meifen_month_all!D27="","",_6meifen_month_all!D27)</f>
        <v/>
      </c>
      <c r="X29" s="75" t="str">
        <f>IF(_6meifen_month_all!E27="","",_6meifen_month_all!E27)</f>
        <v/>
      </c>
      <c r="Y29" s="75" t="str">
        <f>IF(_6meifen_month_all!F27="","",_6meifen_month_all!F27)</f>
        <v/>
      </c>
      <c r="Z29" s="75" t="str">
        <f>IF(_6meifen_month_all!G27="","",_6meifen_month_all!G27)</f>
        <v/>
      </c>
      <c r="AA29" s="75" t="str">
        <f>IF(_6meifen_month_all!H27="","",_6meifen_month_all!H27)</f>
        <v/>
      </c>
      <c r="AB29" s="75" t="str">
        <f>IF(_6meifen_month_all!I27="","",_6meifen_month_all!I27)</f>
        <v/>
      </c>
      <c r="AC29" s="75" t="str">
        <f>IF(_6meifen_month_all!J27="","",_6meifen_month_all!J27)</f>
        <v/>
      </c>
      <c r="AD29" s="75" t="str">
        <f>IF(_6meifen_month_all!K27="","",_6meifen_month_all!K27)</f>
        <v/>
      </c>
      <c r="AE29" s="75" t="str">
        <f>IF(_6meifen_month_all!L27="","",_6meifen_month_all!L27)</f>
        <v/>
      </c>
      <c r="AF29" s="83">
        <f>IF(LOOKUP($A29,质量日常跟踪表!$K$4:$K$744,质量日常跟踪表!AN$4:AN$744)="","",LOOKUP($A29,质量日常跟踪表!$K$4:$K$744,质量日常跟踪表!AN$4:AN$744))</f>
        <v>0</v>
      </c>
      <c r="AG29" s="84"/>
    </row>
    <row r="30" spans="1:33">
      <c r="A30" s="70" t="str">
        <f>IF(A29&lt;$A$2,A29+1,"")</f>
        <v/>
      </c>
      <c r="B30" s="71" t="str">
        <f>IF(_5meifen_month_all!C28="","",_5meifen_month_all!C28)</f>
        <v/>
      </c>
      <c r="C30" s="72" t="str">
        <f>IF(_5meifen_month_all!A28="","",_5meifen_month_all!A28)</f>
        <v/>
      </c>
      <c r="D30" s="73" t="str">
        <f>IF(_5meifen_month_all!M28="","",_5meifen_month_all!M28)</f>
        <v/>
      </c>
      <c r="E30" s="74" t="str">
        <f>IF(_5meifen_month_all!C28="","",_5meifen_month_all!C28)</f>
        <v/>
      </c>
      <c r="F30" s="75" t="str">
        <f>IF(_5meifen_month_all!D28="","",_5meifen_month_all!D28)</f>
        <v/>
      </c>
      <c r="G30" s="75" t="str">
        <f>IF(_5meifen_month_all!E28="","",_5meifen_month_all!E28)</f>
        <v/>
      </c>
      <c r="H30" s="75" t="str">
        <f>IF(_5meifen_month_all!F28="","",_5meifen_month_all!F28)</f>
        <v/>
      </c>
      <c r="I30" s="75" t="str">
        <f>IF(_5meifen_month_all!G28="","",_5meifen_month_all!G28)</f>
        <v/>
      </c>
      <c r="J30" s="75" t="str">
        <f>IF(_5meifen_month_all!H28="","",_5meifen_month_all!H28)</f>
        <v/>
      </c>
      <c r="K30" s="75" t="str">
        <f>IF(_5meifen_month_all!I28="","",_5meifen_month_all!I28)</f>
        <v/>
      </c>
      <c r="L30" s="75" t="str">
        <f>IF(_5meifen_month_all!J28="","",_5meifen_month_all!J28)</f>
        <v/>
      </c>
      <c r="M30" s="75" t="str">
        <f>IF(_5meifen_month_all!K28="","",_5meifen_month_all!K28)</f>
        <v/>
      </c>
      <c r="N30" s="75" t="str">
        <f>IF(_5meifen_month_all!L28="","",_5meifen_month_all!L28)</f>
        <v/>
      </c>
      <c r="O30" s="83">
        <f>IF(LOOKUP($A30,质量日常跟踪表!$K$4:$K$744,质量日常跟踪表!W$4:W$744)="","",LOOKUP($A30,质量日常跟踪表!$K$4:$K$744,质量日常跟踪表!W$4:W$744))</f>
        <v>0</v>
      </c>
      <c r="P30" s="84"/>
      <c r="R30" s="70" t="str">
        <f>IF(R29&lt;$A$2,R29+1,"")</f>
        <v/>
      </c>
      <c r="S30" s="71" t="str">
        <f>IF(_6meifen_month_all!C28="","",_6meifen_month_all!C28)</f>
        <v/>
      </c>
      <c r="T30" s="70" t="str">
        <f>IF(_6meifen_month_all!A28="","",_6meifen_month_all!A28)</f>
        <v/>
      </c>
      <c r="U30" s="73" t="str">
        <f>IF(_6meifen_month_all!M28="","",_6meifen_month_all!M28)</f>
        <v/>
      </c>
      <c r="V30" s="85" t="str">
        <f>IF(_6meifen_month_all!C28="","",_6meifen_month_all!C28)</f>
        <v/>
      </c>
      <c r="W30" s="75" t="str">
        <f>IF(_6meifen_month_all!D28="","",_6meifen_month_all!D28)</f>
        <v/>
      </c>
      <c r="X30" s="75" t="str">
        <f>IF(_6meifen_month_all!E28="","",_6meifen_month_all!E28)</f>
        <v/>
      </c>
      <c r="Y30" s="75" t="str">
        <f>IF(_6meifen_month_all!F28="","",_6meifen_month_all!F28)</f>
        <v/>
      </c>
      <c r="Z30" s="75" t="str">
        <f>IF(_6meifen_month_all!G28="","",_6meifen_month_all!G28)</f>
        <v/>
      </c>
      <c r="AA30" s="75" t="str">
        <f>IF(_6meifen_month_all!H28="","",_6meifen_month_all!H28)</f>
        <v/>
      </c>
      <c r="AB30" s="75" t="str">
        <f>IF(_6meifen_month_all!I28="","",_6meifen_month_all!I28)</f>
        <v/>
      </c>
      <c r="AC30" s="75" t="str">
        <f>IF(_6meifen_month_all!J28="","",_6meifen_month_all!J28)</f>
        <v/>
      </c>
      <c r="AD30" s="75" t="str">
        <f>IF(_6meifen_month_all!K28="","",_6meifen_month_all!K28)</f>
        <v/>
      </c>
      <c r="AE30" s="75" t="str">
        <f>IF(_6meifen_month_all!L28="","",_6meifen_month_all!L28)</f>
        <v/>
      </c>
      <c r="AF30" s="83">
        <f>IF(LOOKUP($A30,质量日常跟踪表!$K$4:$K$744,质量日常跟踪表!AN$4:AN$744)="","",LOOKUP($A30,质量日常跟踪表!$K$4:$K$744,质量日常跟踪表!AN$4:AN$744))</f>
        <v>0</v>
      </c>
      <c r="AG30" s="84"/>
    </row>
    <row r="31" spans="1:33">
      <c r="A31" s="70" t="str">
        <f>IF(A30&lt;$A$2,A30+1,"")</f>
        <v/>
      </c>
      <c r="B31" s="71" t="str">
        <f>IF(_5meifen_month_all!C29="","",_5meifen_month_all!C29)</f>
        <v/>
      </c>
      <c r="C31" s="72" t="str">
        <f>IF(_5meifen_month_all!A29="","",_5meifen_month_all!A29)</f>
        <v/>
      </c>
      <c r="D31" s="73" t="str">
        <f>IF(_5meifen_month_all!M29="","",_5meifen_month_all!M29)</f>
        <v/>
      </c>
      <c r="E31" s="74" t="str">
        <f>IF(_5meifen_month_all!C29="","",_5meifen_month_all!C29)</f>
        <v/>
      </c>
      <c r="F31" s="75" t="str">
        <f>IF(_5meifen_month_all!D29="","",_5meifen_month_all!D29)</f>
        <v/>
      </c>
      <c r="G31" s="75" t="str">
        <f>IF(_5meifen_month_all!E29="","",_5meifen_month_all!E29)</f>
        <v/>
      </c>
      <c r="H31" s="75" t="str">
        <f>IF(_5meifen_month_all!F29="","",_5meifen_month_all!F29)</f>
        <v/>
      </c>
      <c r="I31" s="75" t="str">
        <f>IF(_5meifen_month_all!G29="","",_5meifen_month_all!G29)</f>
        <v/>
      </c>
      <c r="J31" s="75" t="str">
        <f>IF(_5meifen_month_all!H29="","",_5meifen_month_all!H29)</f>
        <v/>
      </c>
      <c r="K31" s="75" t="str">
        <f>IF(_5meifen_month_all!I29="","",_5meifen_month_all!I29)</f>
        <v/>
      </c>
      <c r="L31" s="75" t="str">
        <f>IF(_5meifen_month_all!J29="","",_5meifen_month_all!J29)</f>
        <v/>
      </c>
      <c r="M31" s="75" t="str">
        <f>IF(_5meifen_month_all!K29="","",_5meifen_month_all!K29)</f>
        <v/>
      </c>
      <c r="N31" s="75" t="str">
        <f>IF(_5meifen_month_all!L29="","",_5meifen_month_all!L29)</f>
        <v/>
      </c>
      <c r="O31" s="83">
        <f>IF(LOOKUP($A31,质量日常跟踪表!$K$4:$K$744,质量日常跟踪表!W$4:W$744)="","",LOOKUP($A31,质量日常跟踪表!$K$4:$K$744,质量日常跟踪表!W$4:W$744))</f>
        <v>0</v>
      </c>
      <c r="P31" s="84"/>
      <c r="R31" s="70" t="str">
        <f>IF(R30&lt;$A$2,R30+1,"")</f>
        <v/>
      </c>
      <c r="S31" s="71" t="str">
        <f>IF(_6meifen_month_all!C29="","",_6meifen_month_all!C29)</f>
        <v/>
      </c>
      <c r="T31" s="70" t="str">
        <f>IF(_6meifen_month_all!A29="","",_6meifen_month_all!A29)</f>
        <v/>
      </c>
      <c r="U31" s="73" t="str">
        <f>IF(_6meifen_month_all!M29="","",_6meifen_month_all!M29)</f>
        <v/>
      </c>
      <c r="V31" s="85" t="str">
        <f>IF(_6meifen_month_all!C29="","",_6meifen_month_all!C29)</f>
        <v/>
      </c>
      <c r="W31" s="75" t="str">
        <f>IF(_6meifen_month_all!D29="","",_6meifen_month_all!D29)</f>
        <v/>
      </c>
      <c r="X31" s="75" t="str">
        <f>IF(_6meifen_month_all!E29="","",_6meifen_month_all!E29)</f>
        <v/>
      </c>
      <c r="Y31" s="75" t="str">
        <f>IF(_6meifen_month_all!F29="","",_6meifen_month_all!F29)</f>
        <v/>
      </c>
      <c r="Z31" s="75" t="str">
        <f>IF(_6meifen_month_all!G29="","",_6meifen_month_all!G29)</f>
        <v/>
      </c>
      <c r="AA31" s="75" t="str">
        <f>IF(_6meifen_month_all!H29="","",_6meifen_month_all!H29)</f>
        <v/>
      </c>
      <c r="AB31" s="75" t="str">
        <f>IF(_6meifen_month_all!I29="","",_6meifen_month_all!I29)</f>
        <v/>
      </c>
      <c r="AC31" s="75" t="str">
        <f>IF(_6meifen_month_all!J29="","",_6meifen_month_all!J29)</f>
        <v/>
      </c>
      <c r="AD31" s="75" t="str">
        <f>IF(_6meifen_month_all!K29="","",_6meifen_month_all!K29)</f>
        <v/>
      </c>
      <c r="AE31" s="75" t="str">
        <f>IF(_6meifen_month_all!L29="","",_6meifen_month_all!L29)</f>
        <v/>
      </c>
      <c r="AF31" s="83">
        <f>IF(LOOKUP($A31,质量日常跟踪表!$K$4:$K$744,质量日常跟踪表!AN$4:AN$744)="","",LOOKUP($A31,质量日常跟踪表!$K$4:$K$744,质量日常跟踪表!AN$4:AN$744))</f>
        <v>0</v>
      </c>
      <c r="AG31" s="84"/>
    </row>
    <row r="32" spans="1:33">
      <c r="A32" s="70" t="str">
        <f>IF(A31&lt;$A$2,A31+1,"")</f>
        <v/>
      </c>
      <c r="B32" s="71" t="str">
        <f>IF(_5meifen_month_all!C30="","",_5meifen_month_all!C30)</f>
        <v/>
      </c>
      <c r="C32" s="72" t="str">
        <f>IF(_5meifen_month_all!A30="","",_5meifen_month_all!A30)</f>
        <v/>
      </c>
      <c r="D32" s="73" t="str">
        <f>IF(_5meifen_month_all!M30="","",_5meifen_month_all!M30)</f>
        <v/>
      </c>
      <c r="E32" s="74" t="str">
        <f>IF(_5meifen_month_all!C30="","",_5meifen_month_all!C30)</f>
        <v/>
      </c>
      <c r="F32" s="75" t="str">
        <f>IF(_5meifen_month_all!D30="","",_5meifen_month_all!D30)</f>
        <v/>
      </c>
      <c r="G32" s="75" t="str">
        <f>IF(_5meifen_month_all!E30="","",_5meifen_month_all!E30)</f>
        <v/>
      </c>
      <c r="H32" s="75" t="str">
        <f>IF(_5meifen_month_all!F30="","",_5meifen_month_all!F30)</f>
        <v/>
      </c>
      <c r="I32" s="75" t="str">
        <f>IF(_5meifen_month_all!G30="","",_5meifen_month_all!G30)</f>
        <v/>
      </c>
      <c r="J32" s="75" t="str">
        <f>IF(_5meifen_month_all!H30="","",_5meifen_month_all!H30)</f>
        <v/>
      </c>
      <c r="K32" s="75" t="str">
        <f>IF(_5meifen_month_all!I30="","",_5meifen_month_all!I30)</f>
        <v/>
      </c>
      <c r="L32" s="75" t="str">
        <f>IF(_5meifen_month_all!J30="","",_5meifen_month_all!J30)</f>
        <v/>
      </c>
      <c r="M32" s="75" t="str">
        <f>IF(_5meifen_month_all!K30="","",_5meifen_month_all!K30)</f>
        <v/>
      </c>
      <c r="N32" s="75" t="str">
        <f>IF(_5meifen_month_all!L30="","",_5meifen_month_all!L30)</f>
        <v/>
      </c>
      <c r="O32" s="83">
        <f>IF(LOOKUP($A32,质量日常跟踪表!$K$4:$K$744,质量日常跟踪表!W$4:W$744)="","",LOOKUP($A32,质量日常跟踪表!$K$4:$K$744,质量日常跟踪表!W$4:W$744))</f>
        <v>0</v>
      </c>
      <c r="P32" s="84"/>
      <c r="R32" s="70" t="str">
        <f>IF(R31&lt;$A$2,R31+1,"")</f>
        <v/>
      </c>
      <c r="S32" s="71" t="str">
        <f>IF(_6meifen_month_all!C30="","",_6meifen_month_all!C30)</f>
        <v/>
      </c>
      <c r="T32" s="70" t="str">
        <f>IF(_6meifen_month_all!A30="","",_6meifen_month_all!A30)</f>
        <v/>
      </c>
      <c r="U32" s="73" t="str">
        <f>IF(_6meifen_month_all!M30="","",_6meifen_month_all!M30)</f>
        <v/>
      </c>
      <c r="V32" s="85" t="str">
        <f>IF(_6meifen_month_all!C30="","",_6meifen_month_all!C30)</f>
        <v/>
      </c>
      <c r="W32" s="75" t="str">
        <f>IF(_6meifen_month_all!D30="","",_6meifen_month_all!D30)</f>
        <v/>
      </c>
      <c r="X32" s="75" t="str">
        <f>IF(_6meifen_month_all!E30="","",_6meifen_month_all!E30)</f>
        <v/>
      </c>
      <c r="Y32" s="75" t="str">
        <f>IF(_6meifen_month_all!F30="","",_6meifen_month_all!F30)</f>
        <v/>
      </c>
      <c r="Z32" s="75" t="str">
        <f>IF(_6meifen_month_all!G30="","",_6meifen_month_all!G30)</f>
        <v/>
      </c>
      <c r="AA32" s="75" t="str">
        <f>IF(_6meifen_month_all!H30="","",_6meifen_month_all!H30)</f>
        <v/>
      </c>
      <c r="AB32" s="75" t="str">
        <f>IF(_6meifen_month_all!I30="","",_6meifen_month_all!I30)</f>
        <v/>
      </c>
      <c r="AC32" s="75" t="str">
        <f>IF(_6meifen_month_all!J30="","",_6meifen_month_all!J30)</f>
        <v/>
      </c>
      <c r="AD32" s="75" t="str">
        <f>IF(_6meifen_month_all!K30="","",_6meifen_month_all!K30)</f>
        <v/>
      </c>
      <c r="AE32" s="75" t="str">
        <f>IF(_6meifen_month_all!L30="","",_6meifen_month_all!L30)</f>
        <v/>
      </c>
      <c r="AF32" s="83">
        <f>IF(LOOKUP($A32,质量日常跟踪表!$K$4:$K$744,质量日常跟踪表!AN$4:AN$744)="","",LOOKUP($A32,质量日常跟踪表!$K$4:$K$744,质量日常跟踪表!AN$4:AN$744))</f>
        <v>0</v>
      </c>
      <c r="AG32" s="84"/>
    </row>
    <row r="33" spans="1:33">
      <c r="A33" s="70" t="str">
        <f>IF(A32&lt;$A$2,A32+1,"")</f>
        <v/>
      </c>
      <c r="B33" s="71" t="str">
        <f>IF(_5meifen_month_all!C31="","",_5meifen_month_all!C31)</f>
        <v/>
      </c>
      <c r="C33" s="72" t="str">
        <f>IF(_5meifen_month_all!A31="","",_5meifen_month_all!A31)</f>
        <v/>
      </c>
      <c r="D33" s="73" t="str">
        <f>IF(_5meifen_month_all!M31="","",_5meifen_month_all!M31)</f>
        <v/>
      </c>
      <c r="E33" s="74" t="str">
        <f>IF(_5meifen_month_all!C31="","",_5meifen_month_all!C31)</f>
        <v/>
      </c>
      <c r="F33" s="75" t="str">
        <f>IF(_5meifen_month_all!D31="","",_5meifen_month_all!D31)</f>
        <v/>
      </c>
      <c r="G33" s="75" t="str">
        <f>IF(_5meifen_month_all!E31="","",_5meifen_month_all!E31)</f>
        <v/>
      </c>
      <c r="H33" s="75" t="str">
        <f>IF(_5meifen_month_all!F31="","",_5meifen_month_all!F31)</f>
        <v/>
      </c>
      <c r="I33" s="75" t="str">
        <f>IF(_5meifen_month_all!G31="","",_5meifen_month_all!G31)</f>
        <v/>
      </c>
      <c r="J33" s="75" t="str">
        <f>IF(_5meifen_month_all!H31="","",_5meifen_month_all!H31)</f>
        <v/>
      </c>
      <c r="K33" s="75" t="str">
        <f>IF(_5meifen_month_all!I31="","",_5meifen_month_all!I31)</f>
        <v/>
      </c>
      <c r="L33" s="75" t="str">
        <f>IF(_5meifen_month_all!J31="","",_5meifen_month_all!J31)</f>
        <v/>
      </c>
      <c r="M33" s="75" t="str">
        <f>IF(_5meifen_month_all!K31="","",_5meifen_month_all!K31)</f>
        <v/>
      </c>
      <c r="N33" s="75" t="str">
        <f>IF(_5meifen_month_all!L31="","",_5meifen_month_all!L31)</f>
        <v/>
      </c>
      <c r="O33" s="83">
        <f>IF(LOOKUP($A33,质量日常跟踪表!$K$4:$K$744,质量日常跟踪表!W$4:W$744)="","",LOOKUP($A33,质量日常跟踪表!$K$4:$K$744,质量日常跟踪表!W$4:W$744))</f>
        <v>0</v>
      </c>
      <c r="P33" s="84"/>
      <c r="R33" s="70" t="str">
        <f>IF(R32&lt;$A$2,R32+1,"")</f>
        <v/>
      </c>
      <c r="S33" s="71" t="str">
        <f>IF(_6meifen_month_all!C31="","",_6meifen_month_all!C31)</f>
        <v/>
      </c>
      <c r="T33" s="70" t="str">
        <f>IF(_6meifen_month_all!A31="","",_6meifen_month_all!A31)</f>
        <v/>
      </c>
      <c r="U33" s="73" t="str">
        <f>IF(_6meifen_month_all!M31="","",_6meifen_month_all!M31)</f>
        <v/>
      </c>
      <c r="V33" s="85" t="str">
        <f>IF(_6meifen_month_all!C31="","",_6meifen_month_all!C31)</f>
        <v/>
      </c>
      <c r="W33" s="75" t="str">
        <f>IF(_6meifen_month_all!D31="","",_6meifen_month_all!D31)</f>
        <v/>
      </c>
      <c r="X33" s="75" t="str">
        <f>IF(_6meifen_month_all!E31="","",_6meifen_month_all!E31)</f>
        <v/>
      </c>
      <c r="Y33" s="75" t="str">
        <f>IF(_6meifen_month_all!F31="","",_6meifen_month_all!F31)</f>
        <v/>
      </c>
      <c r="Z33" s="75" t="str">
        <f>IF(_6meifen_month_all!G31="","",_6meifen_month_all!G31)</f>
        <v/>
      </c>
      <c r="AA33" s="75" t="str">
        <f>IF(_6meifen_month_all!H31="","",_6meifen_month_all!H31)</f>
        <v/>
      </c>
      <c r="AB33" s="75" t="str">
        <f>IF(_6meifen_month_all!I31="","",_6meifen_month_all!I31)</f>
        <v/>
      </c>
      <c r="AC33" s="75" t="str">
        <f>IF(_6meifen_month_all!J31="","",_6meifen_month_all!J31)</f>
        <v/>
      </c>
      <c r="AD33" s="75" t="str">
        <f>IF(_6meifen_month_all!K31="","",_6meifen_month_all!K31)</f>
        <v/>
      </c>
      <c r="AE33" s="75" t="str">
        <f>IF(_6meifen_month_all!L31="","",_6meifen_month_all!L31)</f>
        <v/>
      </c>
      <c r="AF33" s="83">
        <f>IF(LOOKUP($A33,质量日常跟踪表!$K$4:$K$744,质量日常跟踪表!AN$4:AN$744)="","",LOOKUP($A33,质量日常跟踪表!$K$4:$K$744,质量日常跟踪表!AN$4:AN$744))</f>
        <v>0</v>
      </c>
      <c r="AG33" s="84"/>
    </row>
    <row r="34" spans="1:33">
      <c r="A34" s="70" t="str">
        <f>IF(A33&lt;$A$2,A33+1,"")</f>
        <v/>
      </c>
      <c r="B34" s="71" t="str">
        <f>IF(_5meifen_month_all!C32="","",_5meifen_month_all!C32)</f>
        <v/>
      </c>
      <c r="C34" s="72" t="str">
        <f>IF(_5meifen_month_all!A32="","",_5meifen_month_all!A32)</f>
        <v/>
      </c>
      <c r="D34" s="73" t="str">
        <f>IF(_5meifen_month_all!M32="","",_5meifen_month_all!M32)</f>
        <v/>
      </c>
      <c r="E34" s="74" t="str">
        <f>IF(_5meifen_month_all!C32="","",_5meifen_month_all!C32)</f>
        <v/>
      </c>
      <c r="F34" s="75" t="str">
        <f>IF(_5meifen_month_all!D32="","",_5meifen_month_all!D32)</f>
        <v/>
      </c>
      <c r="G34" s="75" t="str">
        <f>IF(_5meifen_month_all!E32="","",_5meifen_month_all!E32)</f>
        <v/>
      </c>
      <c r="H34" s="75" t="str">
        <f>IF(_5meifen_month_all!F32="","",_5meifen_month_all!F32)</f>
        <v/>
      </c>
      <c r="I34" s="75" t="str">
        <f>IF(_5meifen_month_all!G32="","",_5meifen_month_all!G32)</f>
        <v/>
      </c>
      <c r="J34" s="75" t="str">
        <f>IF(_5meifen_month_all!H32="","",_5meifen_month_all!H32)</f>
        <v/>
      </c>
      <c r="K34" s="75" t="str">
        <f>IF(_5meifen_month_all!I32="","",_5meifen_month_all!I32)</f>
        <v/>
      </c>
      <c r="L34" s="75" t="str">
        <f>IF(_5meifen_month_all!J32="","",_5meifen_month_all!J32)</f>
        <v/>
      </c>
      <c r="M34" s="75" t="str">
        <f>IF(_5meifen_month_all!K32="","",_5meifen_month_all!K32)</f>
        <v/>
      </c>
      <c r="N34" s="75" t="str">
        <f>IF(_5meifen_month_all!L32="","",_5meifen_month_all!L32)</f>
        <v/>
      </c>
      <c r="O34" s="83">
        <f>IF(LOOKUP($A34,质量日常跟踪表!$K$4:$K$744,质量日常跟踪表!W$4:W$744)="","",LOOKUP($A34,质量日常跟踪表!$K$4:$K$744,质量日常跟踪表!W$4:W$744))</f>
        <v>0</v>
      </c>
      <c r="P34" s="84"/>
      <c r="R34" s="70" t="str">
        <f>IF(R33&lt;$A$2,R33+1,"")</f>
        <v/>
      </c>
      <c r="S34" s="71" t="str">
        <f>IF(_6meifen_month_all!C32="","",_6meifen_month_all!C32)</f>
        <v/>
      </c>
      <c r="T34" s="70" t="str">
        <f>IF(_6meifen_month_all!A32="","",_6meifen_month_all!A32)</f>
        <v/>
      </c>
      <c r="U34" s="73" t="str">
        <f>IF(_6meifen_month_all!M32="","",_6meifen_month_all!M32)</f>
        <v/>
      </c>
      <c r="V34" s="85" t="str">
        <f>IF(_6meifen_month_all!C32="","",_6meifen_month_all!C32)</f>
        <v/>
      </c>
      <c r="W34" s="75" t="str">
        <f>IF(_6meifen_month_all!D32="","",_6meifen_month_all!D32)</f>
        <v/>
      </c>
      <c r="X34" s="75" t="str">
        <f>IF(_6meifen_month_all!E32="","",_6meifen_month_all!E32)</f>
        <v/>
      </c>
      <c r="Y34" s="75" t="str">
        <f>IF(_6meifen_month_all!F32="","",_6meifen_month_all!F32)</f>
        <v/>
      </c>
      <c r="Z34" s="75" t="str">
        <f>IF(_6meifen_month_all!G32="","",_6meifen_month_all!G32)</f>
        <v/>
      </c>
      <c r="AA34" s="75" t="str">
        <f>IF(_6meifen_month_all!H32="","",_6meifen_month_all!H32)</f>
        <v/>
      </c>
      <c r="AB34" s="75" t="str">
        <f>IF(_6meifen_month_all!I32="","",_6meifen_month_all!I32)</f>
        <v/>
      </c>
      <c r="AC34" s="75" t="str">
        <f>IF(_6meifen_month_all!J32="","",_6meifen_month_all!J32)</f>
        <v/>
      </c>
      <c r="AD34" s="75" t="str">
        <f>IF(_6meifen_month_all!K32="","",_6meifen_month_all!K32)</f>
        <v/>
      </c>
      <c r="AE34" s="75" t="str">
        <f>IF(_6meifen_month_all!L32="","",_6meifen_month_all!L32)</f>
        <v/>
      </c>
      <c r="AF34" s="83">
        <f>IF(LOOKUP($A34,质量日常跟踪表!$K$4:$K$744,质量日常跟踪表!AN$4:AN$744)="","",LOOKUP($A34,质量日常跟踪表!$K$4:$K$744,质量日常跟踪表!AN$4:AN$744))</f>
        <v>0</v>
      </c>
      <c r="AG34" s="84"/>
    </row>
    <row r="35" spans="1:33">
      <c r="A35" s="70" t="str">
        <f>IF(A34&lt;$A$2,A34+1,"")</f>
        <v/>
      </c>
      <c r="B35" s="71" t="str">
        <f>IF(_5meifen_month_all!C33="","",_5meifen_month_all!C33)</f>
        <v/>
      </c>
      <c r="C35" s="72" t="str">
        <f>IF(_5meifen_month_all!A33="","",_5meifen_month_all!A33)</f>
        <v/>
      </c>
      <c r="D35" s="73" t="str">
        <f>IF(_5meifen_month_all!M33="","",_5meifen_month_all!M33)</f>
        <v/>
      </c>
      <c r="E35" s="74" t="str">
        <f>IF(_5meifen_month_all!C33="","",_5meifen_month_all!C33)</f>
        <v/>
      </c>
      <c r="F35" s="75" t="str">
        <f>IF(_5meifen_month_all!D33="","",_5meifen_month_all!D33)</f>
        <v/>
      </c>
      <c r="G35" s="75" t="str">
        <f>IF(_5meifen_month_all!E33="","",_5meifen_month_all!E33)</f>
        <v/>
      </c>
      <c r="H35" s="75" t="str">
        <f>IF(_5meifen_month_all!F33="","",_5meifen_month_all!F33)</f>
        <v/>
      </c>
      <c r="I35" s="75" t="str">
        <f>IF(_5meifen_month_all!G33="","",_5meifen_month_all!G33)</f>
        <v/>
      </c>
      <c r="J35" s="75" t="str">
        <f>IF(_5meifen_month_all!H33="","",_5meifen_month_all!H33)</f>
        <v/>
      </c>
      <c r="K35" s="75" t="str">
        <f>IF(_5meifen_month_all!I33="","",_5meifen_month_all!I33)</f>
        <v/>
      </c>
      <c r="L35" s="75" t="str">
        <f>IF(_5meifen_month_all!J33="","",_5meifen_month_all!J33)</f>
        <v/>
      </c>
      <c r="M35" s="75" t="str">
        <f>IF(_5meifen_month_all!K33="","",_5meifen_month_all!K33)</f>
        <v/>
      </c>
      <c r="N35" s="75" t="str">
        <f>IF(_5meifen_month_all!L33="","",_5meifen_month_all!L33)</f>
        <v/>
      </c>
      <c r="O35" s="83">
        <f>IF(LOOKUP($A35,质量日常跟踪表!$K$4:$K$744,质量日常跟踪表!W$4:W$744)="","",LOOKUP($A35,质量日常跟踪表!$K$4:$K$744,质量日常跟踪表!W$4:W$744))</f>
        <v>0</v>
      </c>
      <c r="P35" s="84"/>
      <c r="R35" s="70" t="str">
        <f>IF(R34&lt;$A$2,R34+1,"")</f>
        <v/>
      </c>
      <c r="S35" s="71" t="str">
        <f>IF(_6meifen_month_all!C33="","",_6meifen_month_all!C33)</f>
        <v/>
      </c>
      <c r="T35" s="70" t="str">
        <f>IF(_6meifen_month_all!A33="","",_6meifen_month_all!A33)</f>
        <v/>
      </c>
      <c r="U35" s="73" t="str">
        <f>IF(_6meifen_month_all!M33="","",_6meifen_month_all!M33)</f>
        <v/>
      </c>
      <c r="V35" s="85" t="str">
        <f>IF(_6meifen_month_all!C33="","",_6meifen_month_all!C33)</f>
        <v/>
      </c>
      <c r="W35" s="75" t="str">
        <f>IF(_6meifen_month_all!D33="","",_6meifen_month_all!D33)</f>
        <v/>
      </c>
      <c r="X35" s="75" t="str">
        <f>IF(_6meifen_month_all!E33="","",_6meifen_month_all!E33)</f>
        <v/>
      </c>
      <c r="Y35" s="75" t="str">
        <f>IF(_6meifen_month_all!F33="","",_6meifen_month_all!F33)</f>
        <v/>
      </c>
      <c r="Z35" s="75" t="str">
        <f>IF(_6meifen_month_all!G33="","",_6meifen_month_all!G33)</f>
        <v/>
      </c>
      <c r="AA35" s="75" t="str">
        <f>IF(_6meifen_month_all!H33="","",_6meifen_month_all!H33)</f>
        <v/>
      </c>
      <c r="AB35" s="75" t="str">
        <f>IF(_6meifen_month_all!I33="","",_6meifen_month_all!I33)</f>
        <v/>
      </c>
      <c r="AC35" s="75" t="str">
        <f>IF(_6meifen_month_all!J33="","",_6meifen_month_all!J33)</f>
        <v/>
      </c>
      <c r="AD35" s="75" t="str">
        <f>IF(_6meifen_month_all!K33="","",_6meifen_month_all!K33)</f>
        <v/>
      </c>
      <c r="AE35" s="75" t="str">
        <f>IF(_6meifen_month_all!L33="","",_6meifen_month_all!L33)</f>
        <v/>
      </c>
      <c r="AF35" s="83">
        <f>IF(LOOKUP($A35,质量日常跟踪表!$K$4:$K$744,质量日常跟踪表!AN$4:AN$744)="","",LOOKUP($A35,质量日常跟踪表!$K$4:$K$744,质量日常跟踪表!AN$4:AN$744))</f>
        <v>0</v>
      </c>
      <c r="AG35" s="84"/>
    </row>
    <row r="36" spans="1:33">
      <c r="A36" s="70" t="str">
        <f>IF(A35&lt;$A$2,A35+1,"")</f>
        <v/>
      </c>
      <c r="B36" s="71" t="str">
        <f>IF(_5meifen_month_all!C34="","",_5meifen_month_all!C34)</f>
        <v/>
      </c>
      <c r="C36" s="72" t="str">
        <f>IF(_5meifen_month_all!A34="","",_5meifen_month_all!A34)</f>
        <v/>
      </c>
      <c r="D36" s="73" t="str">
        <f>IF(_5meifen_month_all!M34="","",_5meifen_month_all!M34)</f>
        <v/>
      </c>
      <c r="E36" s="74" t="str">
        <f>IF(_5meifen_month_all!C34="","",_5meifen_month_all!C34)</f>
        <v/>
      </c>
      <c r="F36" s="75" t="str">
        <f>IF(_5meifen_month_all!D34="","",_5meifen_month_all!D34)</f>
        <v/>
      </c>
      <c r="G36" s="75" t="str">
        <f>IF(_5meifen_month_all!E34="","",_5meifen_month_all!E34)</f>
        <v/>
      </c>
      <c r="H36" s="75" t="str">
        <f>IF(_5meifen_month_all!F34="","",_5meifen_month_all!F34)</f>
        <v/>
      </c>
      <c r="I36" s="75" t="str">
        <f>IF(_5meifen_month_all!G34="","",_5meifen_month_all!G34)</f>
        <v/>
      </c>
      <c r="J36" s="75" t="str">
        <f>IF(_5meifen_month_all!H34="","",_5meifen_month_all!H34)</f>
        <v/>
      </c>
      <c r="K36" s="75" t="str">
        <f>IF(_5meifen_month_all!I34="","",_5meifen_month_all!I34)</f>
        <v/>
      </c>
      <c r="L36" s="75" t="str">
        <f>IF(_5meifen_month_all!J34="","",_5meifen_month_all!J34)</f>
        <v/>
      </c>
      <c r="M36" s="75" t="str">
        <f>IF(_5meifen_month_all!K34="","",_5meifen_month_all!K34)</f>
        <v/>
      </c>
      <c r="N36" s="75" t="str">
        <f>IF(_5meifen_month_all!L34="","",_5meifen_month_all!L34)</f>
        <v/>
      </c>
      <c r="O36" s="83">
        <f>IF(LOOKUP($A36,质量日常跟踪表!$K$4:$K$744,质量日常跟踪表!W$4:W$744)="","",LOOKUP($A36,质量日常跟踪表!$K$4:$K$744,质量日常跟踪表!W$4:W$744))</f>
        <v>0</v>
      </c>
      <c r="P36" s="84"/>
      <c r="R36" s="70" t="str">
        <f>IF(R35&lt;$A$2,R35+1,"")</f>
        <v/>
      </c>
      <c r="S36" s="71" t="str">
        <f>IF(_6meifen_month_all!C34="","",_6meifen_month_all!C34)</f>
        <v/>
      </c>
      <c r="T36" s="70" t="str">
        <f>IF(_6meifen_month_all!A34="","",_6meifen_month_all!A34)</f>
        <v/>
      </c>
      <c r="U36" s="73" t="str">
        <f>IF(_6meifen_month_all!M34="","",_6meifen_month_all!M34)</f>
        <v/>
      </c>
      <c r="V36" s="85" t="str">
        <f>IF(_6meifen_month_all!C34="","",_6meifen_month_all!C34)</f>
        <v/>
      </c>
      <c r="W36" s="75" t="str">
        <f>IF(_6meifen_month_all!D34="","",_6meifen_month_all!D34)</f>
        <v/>
      </c>
      <c r="X36" s="75" t="str">
        <f>IF(_6meifen_month_all!E34="","",_6meifen_month_all!E34)</f>
        <v/>
      </c>
      <c r="Y36" s="75" t="str">
        <f>IF(_6meifen_month_all!F34="","",_6meifen_month_all!F34)</f>
        <v/>
      </c>
      <c r="Z36" s="75" t="str">
        <f>IF(_6meifen_month_all!G34="","",_6meifen_month_all!G34)</f>
        <v/>
      </c>
      <c r="AA36" s="75" t="str">
        <f>IF(_6meifen_month_all!H34="","",_6meifen_month_all!H34)</f>
        <v/>
      </c>
      <c r="AB36" s="75" t="str">
        <f>IF(_6meifen_month_all!I34="","",_6meifen_month_all!I34)</f>
        <v/>
      </c>
      <c r="AC36" s="75" t="str">
        <f>IF(_6meifen_month_all!J34="","",_6meifen_month_all!J34)</f>
        <v/>
      </c>
      <c r="AD36" s="75" t="str">
        <f>IF(_6meifen_month_all!K34="","",_6meifen_month_all!K34)</f>
        <v/>
      </c>
      <c r="AE36" s="75" t="str">
        <f>IF(_6meifen_month_all!L34="","",_6meifen_month_all!L34)</f>
        <v/>
      </c>
      <c r="AF36" s="83">
        <f>IF(LOOKUP($A36,质量日常跟踪表!$K$4:$K$744,质量日常跟踪表!AN$4:AN$744)="","",LOOKUP($A36,质量日常跟踪表!$K$4:$K$744,质量日常跟踪表!AN$4:AN$744))</f>
        <v>0</v>
      </c>
      <c r="AG36" s="84"/>
    </row>
    <row r="37" spans="1:33">
      <c r="A37" s="70" t="str">
        <f>IF(A36&lt;$A$2,A36+1,"")</f>
        <v/>
      </c>
      <c r="B37" s="71" t="str">
        <f>IF(_5meifen_month_all!C35="","",_5meifen_month_all!C35)</f>
        <v/>
      </c>
      <c r="C37" s="72" t="str">
        <f>IF(_5meifen_month_all!A35="","",_5meifen_month_all!A35)</f>
        <v/>
      </c>
      <c r="D37" s="73" t="str">
        <f>IF(_5meifen_month_all!M35="","",_5meifen_month_all!M35)</f>
        <v/>
      </c>
      <c r="E37" s="74" t="str">
        <f>IF(_5meifen_month_all!C35="","",_5meifen_month_all!C35)</f>
        <v/>
      </c>
      <c r="F37" s="75" t="str">
        <f>IF(_5meifen_month_all!D35="","",_5meifen_month_all!D35)</f>
        <v/>
      </c>
      <c r="G37" s="75" t="str">
        <f>IF(_5meifen_month_all!E35="","",_5meifen_month_all!E35)</f>
        <v/>
      </c>
      <c r="H37" s="75" t="str">
        <f>IF(_5meifen_month_all!F35="","",_5meifen_month_all!F35)</f>
        <v/>
      </c>
      <c r="I37" s="75" t="str">
        <f>IF(_5meifen_month_all!G35="","",_5meifen_month_all!G35)</f>
        <v/>
      </c>
      <c r="J37" s="75" t="str">
        <f>IF(_5meifen_month_all!H35="","",_5meifen_month_all!H35)</f>
        <v/>
      </c>
      <c r="K37" s="75" t="str">
        <f>IF(_5meifen_month_all!I35="","",_5meifen_month_all!I35)</f>
        <v/>
      </c>
      <c r="L37" s="75" t="str">
        <f>IF(_5meifen_month_all!J35="","",_5meifen_month_all!J35)</f>
        <v/>
      </c>
      <c r="M37" s="75" t="str">
        <f>IF(_5meifen_month_all!K35="","",_5meifen_month_all!K35)</f>
        <v/>
      </c>
      <c r="N37" s="75" t="str">
        <f>IF(_5meifen_month_all!L35="","",_5meifen_month_all!L35)</f>
        <v/>
      </c>
      <c r="O37" s="83">
        <f>IF(LOOKUP($A37,质量日常跟踪表!$K$4:$K$744,质量日常跟踪表!W$4:W$744)="","",LOOKUP($A37,质量日常跟踪表!$K$4:$K$744,质量日常跟踪表!W$4:W$744))</f>
        <v>0</v>
      </c>
      <c r="P37" s="84"/>
      <c r="R37" s="70" t="str">
        <f>IF(R36&lt;$A$2,R36+1,"")</f>
        <v/>
      </c>
      <c r="S37" s="71" t="str">
        <f>IF(_6meifen_month_all!C35="","",_6meifen_month_all!C35)</f>
        <v/>
      </c>
      <c r="T37" s="70" t="str">
        <f>IF(_6meifen_month_all!A35="","",_6meifen_month_all!A35)</f>
        <v/>
      </c>
      <c r="U37" s="73" t="str">
        <f>IF(_6meifen_month_all!M35="","",_6meifen_month_all!M35)</f>
        <v/>
      </c>
      <c r="V37" s="85" t="str">
        <f>IF(_6meifen_month_all!C35="","",_6meifen_month_all!C35)</f>
        <v/>
      </c>
      <c r="W37" s="75" t="str">
        <f>IF(_6meifen_month_all!D35="","",_6meifen_month_all!D35)</f>
        <v/>
      </c>
      <c r="X37" s="75" t="str">
        <f>IF(_6meifen_month_all!E35="","",_6meifen_month_all!E35)</f>
        <v/>
      </c>
      <c r="Y37" s="75" t="str">
        <f>IF(_6meifen_month_all!F35="","",_6meifen_month_all!F35)</f>
        <v/>
      </c>
      <c r="Z37" s="75" t="str">
        <f>IF(_6meifen_month_all!G35="","",_6meifen_month_all!G35)</f>
        <v/>
      </c>
      <c r="AA37" s="75" t="str">
        <f>IF(_6meifen_month_all!H35="","",_6meifen_month_all!H35)</f>
        <v/>
      </c>
      <c r="AB37" s="75" t="str">
        <f>IF(_6meifen_month_all!I35="","",_6meifen_month_all!I35)</f>
        <v/>
      </c>
      <c r="AC37" s="75" t="str">
        <f>IF(_6meifen_month_all!J35="","",_6meifen_month_all!J35)</f>
        <v/>
      </c>
      <c r="AD37" s="75" t="str">
        <f>IF(_6meifen_month_all!K35="","",_6meifen_month_all!K35)</f>
        <v/>
      </c>
      <c r="AE37" s="75" t="str">
        <f>IF(_6meifen_month_all!L35="","",_6meifen_month_all!L35)</f>
        <v/>
      </c>
      <c r="AF37" s="83">
        <f>IF(LOOKUP($A37,质量日常跟踪表!$K$4:$K$744,质量日常跟踪表!AN$4:AN$744)="","",LOOKUP($A37,质量日常跟踪表!$K$4:$K$744,质量日常跟踪表!AN$4:AN$744))</f>
        <v>0</v>
      </c>
      <c r="AG37" s="84"/>
    </row>
    <row r="38" spans="1:33">
      <c r="A38" s="70" t="str">
        <f>IF(A37&lt;$A$2,A37+1,"")</f>
        <v/>
      </c>
      <c r="B38" s="71" t="str">
        <f>IF(_5meifen_month_all!C36="","",_5meifen_month_all!C36)</f>
        <v/>
      </c>
      <c r="C38" s="72" t="str">
        <f>IF(_5meifen_month_all!A36="","",_5meifen_month_all!A36)</f>
        <v/>
      </c>
      <c r="D38" s="73" t="str">
        <f>IF(_5meifen_month_all!M36="","",_5meifen_month_all!M36)</f>
        <v/>
      </c>
      <c r="E38" s="74" t="str">
        <f>IF(_5meifen_month_all!C36="","",_5meifen_month_all!C36)</f>
        <v/>
      </c>
      <c r="F38" s="75" t="str">
        <f>IF(_5meifen_month_all!D36="","",_5meifen_month_all!D36)</f>
        <v/>
      </c>
      <c r="G38" s="75" t="str">
        <f>IF(_5meifen_month_all!E36="","",_5meifen_month_all!E36)</f>
        <v/>
      </c>
      <c r="H38" s="75" t="str">
        <f>IF(_5meifen_month_all!F36="","",_5meifen_month_all!F36)</f>
        <v/>
      </c>
      <c r="I38" s="75" t="str">
        <f>IF(_5meifen_month_all!G36="","",_5meifen_month_all!G36)</f>
        <v/>
      </c>
      <c r="J38" s="75" t="str">
        <f>IF(_5meifen_month_all!H36="","",_5meifen_month_all!H36)</f>
        <v/>
      </c>
      <c r="K38" s="75" t="str">
        <f>IF(_5meifen_month_all!I36="","",_5meifen_month_all!I36)</f>
        <v/>
      </c>
      <c r="L38" s="75" t="str">
        <f>IF(_5meifen_month_all!J36="","",_5meifen_month_all!J36)</f>
        <v/>
      </c>
      <c r="M38" s="75" t="str">
        <f>IF(_5meifen_month_all!K36="","",_5meifen_month_all!K36)</f>
        <v/>
      </c>
      <c r="N38" s="75" t="str">
        <f>IF(_5meifen_month_all!L36="","",_5meifen_month_all!L36)</f>
        <v/>
      </c>
      <c r="O38" s="83">
        <f>IF(LOOKUP($A38,质量日常跟踪表!$K$4:$K$744,质量日常跟踪表!W$4:W$744)="","",LOOKUP($A38,质量日常跟踪表!$K$4:$K$744,质量日常跟踪表!W$4:W$744))</f>
        <v>0</v>
      </c>
      <c r="P38" s="84"/>
      <c r="R38" s="70" t="str">
        <f>IF(R37&lt;$A$2,R37+1,"")</f>
        <v/>
      </c>
      <c r="S38" s="71" t="str">
        <f>IF(_6meifen_month_all!C36="","",_6meifen_month_all!C36)</f>
        <v/>
      </c>
      <c r="T38" s="70" t="str">
        <f>IF(_6meifen_month_all!A36="","",_6meifen_month_all!A36)</f>
        <v/>
      </c>
      <c r="U38" s="73" t="str">
        <f>IF(_6meifen_month_all!M36="","",_6meifen_month_all!M36)</f>
        <v/>
      </c>
      <c r="V38" s="85" t="str">
        <f>IF(_6meifen_month_all!C36="","",_6meifen_month_all!C36)</f>
        <v/>
      </c>
      <c r="W38" s="75" t="str">
        <f>IF(_6meifen_month_all!D36="","",_6meifen_month_all!D36)</f>
        <v/>
      </c>
      <c r="X38" s="75" t="str">
        <f>IF(_6meifen_month_all!E36="","",_6meifen_month_all!E36)</f>
        <v/>
      </c>
      <c r="Y38" s="75" t="str">
        <f>IF(_6meifen_month_all!F36="","",_6meifen_month_all!F36)</f>
        <v/>
      </c>
      <c r="Z38" s="75" t="str">
        <f>IF(_6meifen_month_all!G36="","",_6meifen_month_all!G36)</f>
        <v/>
      </c>
      <c r="AA38" s="75" t="str">
        <f>IF(_6meifen_month_all!H36="","",_6meifen_month_all!H36)</f>
        <v/>
      </c>
      <c r="AB38" s="75" t="str">
        <f>IF(_6meifen_month_all!I36="","",_6meifen_month_all!I36)</f>
        <v/>
      </c>
      <c r="AC38" s="75" t="str">
        <f>IF(_6meifen_month_all!J36="","",_6meifen_month_all!J36)</f>
        <v/>
      </c>
      <c r="AD38" s="75" t="str">
        <f>IF(_6meifen_month_all!K36="","",_6meifen_month_all!K36)</f>
        <v/>
      </c>
      <c r="AE38" s="75" t="str">
        <f>IF(_6meifen_month_all!L36="","",_6meifen_month_all!L36)</f>
        <v/>
      </c>
      <c r="AF38" s="83">
        <f>IF(LOOKUP($A38,质量日常跟踪表!$K$4:$K$744,质量日常跟踪表!AN$4:AN$744)="","",LOOKUP($A38,质量日常跟踪表!$K$4:$K$744,质量日常跟踪表!AN$4:AN$744))</f>
        <v>0</v>
      </c>
      <c r="AG38" s="84"/>
    </row>
    <row r="39" spans="1:33">
      <c r="A39" s="70" t="str">
        <f>IF(A38&lt;$A$2,A38+1,"")</f>
        <v/>
      </c>
      <c r="B39" s="71" t="str">
        <f>IF(_5meifen_month_all!C37="","",_5meifen_month_all!C37)</f>
        <v/>
      </c>
      <c r="C39" s="72" t="str">
        <f>IF(_5meifen_month_all!A37="","",_5meifen_month_all!A37)</f>
        <v/>
      </c>
      <c r="D39" s="73" t="str">
        <f>IF(_5meifen_month_all!M37="","",_5meifen_month_all!M37)</f>
        <v/>
      </c>
      <c r="E39" s="74" t="str">
        <f>IF(_5meifen_month_all!C37="","",_5meifen_month_all!C37)</f>
        <v/>
      </c>
      <c r="F39" s="75" t="str">
        <f>IF(_5meifen_month_all!D37="","",_5meifen_month_all!D37)</f>
        <v/>
      </c>
      <c r="G39" s="75" t="str">
        <f>IF(_5meifen_month_all!E37="","",_5meifen_month_all!E37)</f>
        <v/>
      </c>
      <c r="H39" s="75" t="str">
        <f>IF(_5meifen_month_all!F37="","",_5meifen_month_all!F37)</f>
        <v/>
      </c>
      <c r="I39" s="75" t="str">
        <f>IF(_5meifen_month_all!G37="","",_5meifen_month_all!G37)</f>
        <v/>
      </c>
      <c r="J39" s="75" t="str">
        <f>IF(_5meifen_month_all!H37="","",_5meifen_month_all!H37)</f>
        <v/>
      </c>
      <c r="K39" s="75" t="str">
        <f>IF(_5meifen_month_all!I37="","",_5meifen_month_all!I37)</f>
        <v/>
      </c>
      <c r="L39" s="75" t="str">
        <f>IF(_5meifen_month_all!J37="","",_5meifen_month_all!J37)</f>
        <v/>
      </c>
      <c r="M39" s="75" t="str">
        <f>IF(_5meifen_month_all!K37="","",_5meifen_month_all!K37)</f>
        <v/>
      </c>
      <c r="N39" s="75" t="str">
        <f>IF(_5meifen_month_all!L37="","",_5meifen_month_all!L37)</f>
        <v/>
      </c>
      <c r="O39" s="83">
        <f>IF(LOOKUP($A39,质量日常跟踪表!$K$4:$K$744,质量日常跟踪表!W$4:W$744)="","",LOOKUP($A39,质量日常跟踪表!$K$4:$K$744,质量日常跟踪表!W$4:W$744))</f>
        <v>0</v>
      </c>
      <c r="P39" s="84"/>
      <c r="R39" s="70" t="str">
        <f>IF(R38&lt;$A$2,R38+1,"")</f>
        <v/>
      </c>
      <c r="S39" s="71" t="str">
        <f>IF(_6meifen_month_all!C37="","",_6meifen_month_all!C37)</f>
        <v/>
      </c>
      <c r="T39" s="70" t="str">
        <f>IF(_6meifen_month_all!A37="","",_6meifen_month_all!A37)</f>
        <v/>
      </c>
      <c r="U39" s="73" t="str">
        <f>IF(_6meifen_month_all!M37="","",_6meifen_month_all!M37)</f>
        <v/>
      </c>
      <c r="V39" s="85" t="str">
        <f>IF(_6meifen_month_all!C37="","",_6meifen_month_all!C37)</f>
        <v/>
      </c>
      <c r="W39" s="75" t="str">
        <f>IF(_6meifen_month_all!D37="","",_6meifen_month_all!D37)</f>
        <v/>
      </c>
      <c r="X39" s="75" t="str">
        <f>IF(_6meifen_month_all!E37="","",_6meifen_month_all!E37)</f>
        <v/>
      </c>
      <c r="Y39" s="75" t="str">
        <f>IF(_6meifen_month_all!F37="","",_6meifen_month_all!F37)</f>
        <v/>
      </c>
      <c r="Z39" s="75" t="str">
        <f>IF(_6meifen_month_all!G37="","",_6meifen_month_all!G37)</f>
        <v/>
      </c>
      <c r="AA39" s="75" t="str">
        <f>IF(_6meifen_month_all!H37="","",_6meifen_month_all!H37)</f>
        <v/>
      </c>
      <c r="AB39" s="75" t="str">
        <f>IF(_6meifen_month_all!I37="","",_6meifen_month_all!I37)</f>
        <v/>
      </c>
      <c r="AC39" s="75" t="str">
        <f>IF(_6meifen_month_all!J37="","",_6meifen_month_all!J37)</f>
        <v/>
      </c>
      <c r="AD39" s="75" t="str">
        <f>IF(_6meifen_month_all!K37="","",_6meifen_month_all!K37)</f>
        <v/>
      </c>
      <c r="AE39" s="75" t="str">
        <f>IF(_6meifen_month_all!L37="","",_6meifen_month_all!L37)</f>
        <v/>
      </c>
      <c r="AF39" s="83">
        <f>IF(LOOKUP($A39,质量日常跟踪表!$K$4:$K$744,质量日常跟踪表!AN$4:AN$744)="","",LOOKUP($A39,质量日常跟踪表!$K$4:$K$744,质量日常跟踪表!AN$4:AN$744))</f>
        <v>0</v>
      </c>
      <c r="AG39" s="84"/>
    </row>
    <row r="40" spans="1:33">
      <c r="A40" s="70" t="str">
        <f>IF(A39&lt;$A$2,A39+1,"")</f>
        <v/>
      </c>
      <c r="B40" s="71" t="str">
        <f>IF(_5meifen_month_all!C38="","",_5meifen_month_all!C38)</f>
        <v/>
      </c>
      <c r="C40" s="72" t="str">
        <f>IF(_5meifen_month_all!A38="","",_5meifen_month_all!A38)</f>
        <v/>
      </c>
      <c r="D40" s="73" t="str">
        <f>IF(_5meifen_month_all!M38="","",_5meifen_month_all!M38)</f>
        <v/>
      </c>
      <c r="E40" s="74" t="str">
        <f>IF(_5meifen_month_all!C38="","",_5meifen_month_all!C38)</f>
        <v/>
      </c>
      <c r="F40" s="75" t="str">
        <f>IF(_5meifen_month_all!D38="","",_5meifen_month_all!D38)</f>
        <v/>
      </c>
      <c r="G40" s="75" t="str">
        <f>IF(_5meifen_month_all!E38="","",_5meifen_month_all!E38)</f>
        <v/>
      </c>
      <c r="H40" s="75" t="str">
        <f>IF(_5meifen_month_all!F38="","",_5meifen_month_all!F38)</f>
        <v/>
      </c>
      <c r="I40" s="75" t="str">
        <f>IF(_5meifen_month_all!G38="","",_5meifen_month_all!G38)</f>
        <v/>
      </c>
      <c r="J40" s="75" t="str">
        <f>IF(_5meifen_month_all!H38="","",_5meifen_month_all!H38)</f>
        <v/>
      </c>
      <c r="K40" s="75" t="str">
        <f>IF(_5meifen_month_all!I38="","",_5meifen_month_all!I38)</f>
        <v/>
      </c>
      <c r="L40" s="75" t="str">
        <f>IF(_5meifen_month_all!J38="","",_5meifen_month_all!J38)</f>
        <v/>
      </c>
      <c r="M40" s="75" t="str">
        <f>IF(_5meifen_month_all!K38="","",_5meifen_month_all!K38)</f>
        <v/>
      </c>
      <c r="N40" s="75" t="str">
        <f>IF(_5meifen_month_all!L38="","",_5meifen_month_all!L38)</f>
        <v/>
      </c>
      <c r="O40" s="83">
        <f>IF(LOOKUP($A40,质量日常跟踪表!$K$4:$K$744,质量日常跟踪表!W$4:W$744)="","",LOOKUP($A40,质量日常跟踪表!$K$4:$K$744,质量日常跟踪表!W$4:W$744))</f>
        <v>0</v>
      </c>
      <c r="P40" s="84"/>
      <c r="R40" s="70" t="str">
        <f>IF(R39&lt;$A$2,R39+1,"")</f>
        <v/>
      </c>
      <c r="S40" s="71" t="str">
        <f>IF(_6meifen_month_all!C38="","",_6meifen_month_all!C38)</f>
        <v/>
      </c>
      <c r="T40" s="70" t="str">
        <f>IF(_6meifen_month_all!A38="","",_6meifen_month_all!A38)</f>
        <v/>
      </c>
      <c r="U40" s="73" t="str">
        <f>IF(_6meifen_month_all!M38="","",_6meifen_month_all!M38)</f>
        <v/>
      </c>
      <c r="V40" s="85" t="str">
        <f>IF(_6meifen_month_all!C38="","",_6meifen_month_all!C38)</f>
        <v/>
      </c>
      <c r="W40" s="75" t="str">
        <f>IF(_6meifen_month_all!D38="","",_6meifen_month_all!D38)</f>
        <v/>
      </c>
      <c r="X40" s="75" t="str">
        <f>IF(_6meifen_month_all!E38="","",_6meifen_month_all!E38)</f>
        <v/>
      </c>
      <c r="Y40" s="75" t="str">
        <f>IF(_6meifen_month_all!F38="","",_6meifen_month_all!F38)</f>
        <v/>
      </c>
      <c r="Z40" s="75" t="str">
        <f>IF(_6meifen_month_all!G38="","",_6meifen_month_all!G38)</f>
        <v/>
      </c>
      <c r="AA40" s="75" t="str">
        <f>IF(_6meifen_month_all!H38="","",_6meifen_month_all!H38)</f>
        <v/>
      </c>
      <c r="AB40" s="75" t="str">
        <f>IF(_6meifen_month_all!I38="","",_6meifen_month_all!I38)</f>
        <v/>
      </c>
      <c r="AC40" s="75" t="str">
        <f>IF(_6meifen_month_all!J38="","",_6meifen_month_all!J38)</f>
        <v/>
      </c>
      <c r="AD40" s="75" t="str">
        <f>IF(_6meifen_month_all!K38="","",_6meifen_month_all!K38)</f>
        <v/>
      </c>
      <c r="AE40" s="75" t="str">
        <f>IF(_6meifen_month_all!L38="","",_6meifen_month_all!L38)</f>
        <v/>
      </c>
      <c r="AF40" s="83">
        <f>IF(LOOKUP($A40,质量日常跟踪表!$K$4:$K$744,质量日常跟踪表!AN$4:AN$744)="","",LOOKUP($A40,质量日常跟踪表!$K$4:$K$744,质量日常跟踪表!AN$4:AN$744))</f>
        <v>0</v>
      </c>
      <c r="AG40" s="84"/>
    </row>
    <row r="41" spans="1:33">
      <c r="A41" s="70" t="str">
        <f>IF(A40&lt;$A$2,A40+1,"")</f>
        <v/>
      </c>
      <c r="B41" s="71" t="str">
        <f>IF(_5meifen_month_all!C39="","",_5meifen_month_all!C39)</f>
        <v/>
      </c>
      <c r="C41" s="72" t="str">
        <f>IF(_5meifen_month_all!A39="","",_5meifen_month_all!A39)</f>
        <v/>
      </c>
      <c r="D41" s="73" t="str">
        <f>IF(_5meifen_month_all!M39="","",_5meifen_month_all!M39)</f>
        <v/>
      </c>
      <c r="E41" s="74" t="str">
        <f>IF(_5meifen_month_all!C39="","",_5meifen_month_all!C39)</f>
        <v/>
      </c>
      <c r="F41" s="75" t="str">
        <f>IF(_5meifen_month_all!D39="","",_5meifen_month_all!D39)</f>
        <v/>
      </c>
      <c r="G41" s="75" t="str">
        <f>IF(_5meifen_month_all!E39="","",_5meifen_month_all!E39)</f>
        <v/>
      </c>
      <c r="H41" s="75" t="str">
        <f>IF(_5meifen_month_all!F39="","",_5meifen_month_all!F39)</f>
        <v/>
      </c>
      <c r="I41" s="75" t="str">
        <f>IF(_5meifen_month_all!G39="","",_5meifen_month_all!G39)</f>
        <v/>
      </c>
      <c r="J41" s="75" t="str">
        <f>IF(_5meifen_month_all!H39="","",_5meifen_month_all!H39)</f>
        <v/>
      </c>
      <c r="K41" s="75" t="str">
        <f>IF(_5meifen_month_all!I39="","",_5meifen_month_all!I39)</f>
        <v/>
      </c>
      <c r="L41" s="75" t="str">
        <f>IF(_5meifen_month_all!J39="","",_5meifen_month_all!J39)</f>
        <v/>
      </c>
      <c r="M41" s="75" t="str">
        <f>IF(_5meifen_month_all!K39="","",_5meifen_month_all!K39)</f>
        <v/>
      </c>
      <c r="N41" s="75" t="str">
        <f>IF(_5meifen_month_all!L39="","",_5meifen_month_all!L39)</f>
        <v/>
      </c>
      <c r="O41" s="83">
        <f>IF(LOOKUP($A41,质量日常跟踪表!$K$4:$K$744,质量日常跟踪表!W$4:W$744)="","",LOOKUP($A41,质量日常跟踪表!$K$4:$K$744,质量日常跟踪表!W$4:W$744))</f>
        <v>0</v>
      </c>
      <c r="P41" s="84"/>
      <c r="R41" s="70" t="str">
        <f>IF(R40&lt;$A$2,R40+1,"")</f>
        <v/>
      </c>
      <c r="S41" s="71" t="str">
        <f>IF(_6meifen_month_all!C39="","",_6meifen_month_all!C39)</f>
        <v/>
      </c>
      <c r="T41" s="70" t="str">
        <f>IF(_6meifen_month_all!A39="","",_6meifen_month_all!A39)</f>
        <v/>
      </c>
      <c r="U41" s="73" t="str">
        <f>IF(_6meifen_month_all!M39="","",_6meifen_month_all!M39)</f>
        <v/>
      </c>
      <c r="V41" s="85" t="str">
        <f>IF(_6meifen_month_all!C39="","",_6meifen_month_all!C39)</f>
        <v/>
      </c>
      <c r="W41" s="75" t="str">
        <f>IF(_6meifen_month_all!D39="","",_6meifen_month_all!D39)</f>
        <v/>
      </c>
      <c r="X41" s="75" t="str">
        <f>IF(_6meifen_month_all!E39="","",_6meifen_month_all!E39)</f>
        <v/>
      </c>
      <c r="Y41" s="75" t="str">
        <f>IF(_6meifen_month_all!F39="","",_6meifen_month_all!F39)</f>
        <v/>
      </c>
      <c r="Z41" s="75" t="str">
        <f>IF(_6meifen_month_all!G39="","",_6meifen_month_all!G39)</f>
        <v/>
      </c>
      <c r="AA41" s="75" t="str">
        <f>IF(_6meifen_month_all!H39="","",_6meifen_month_all!H39)</f>
        <v/>
      </c>
      <c r="AB41" s="75" t="str">
        <f>IF(_6meifen_month_all!I39="","",_6meifen_month_all!I39)</f>
        <v/>
      </c>
      <c r="AC41" s="75" t="str">
        <f>IF(_6meifen_month_all!J39="","",_6meifen_month_all!J39)</f>
        <v/>
      </c>
      <c r="AD41" s="75" t="str">
        <f>IF(_6meifen_month_all!K39="","",_6meifen_month_all!K39)</f>
        <v/>
      </c>
      <c r="AE41" s="75" t="str">
        <f>IF(_6meifen_month_all!L39="","",_6meifen_month_all!L39)</f>
        <v/>
      </c>
      <c r="AF41" s="83">
        <f>IF(LOOKUP($A41,质量日常跟踪表!$K$4:$K$744,质量日常跟踪表!AN$4:AN$744)="","",LOOKUP($A41,质量日常跟踪表!$K$4:$K$744,质量日常跟踪表!AN$4:AN$744))</f>
        <v>0</v>
      </c>
      <c r="AG41" s="84"/>
    </row>
    <row r="42" spans="1:33">
      <c r="A42" s="70" t="str">
        <f>IF(A41&lt;$A$2,A41+1,"")</f>
        <v/>
      </c>
      <c r="B42" s="71" t="str">
        <f>IF(_5meifen_month_all!C40="","",_5meifen_month_all!C40)</f>
        <v/>
      </c>
      <c r="C42" s="72" t="str">
        <f>IF(_5meifen_month_all!A40="","",_5meifen_month_all!A40)</f>
        <v/>
      </c>
      <c r="D42" s="73" t="str">
        <f>IF(_5meifen_month_all!M40="","",_5meifen_month_all!M40)</f>
        <v/>
      </c>
      <c r="E42" s="74" t="str">
        <f>IF(_5meifen_month_all!C40="","",_5meifen_month_all!C40)</f>
        <v/>
      </c>
      <c r="F42" s="75" t="str">
        <f>IF(_5meifen_month_all!D40="","",_5meifen_month_all!D40)</f>
        <v/>
      </c>
      <c r="G42" s="75" t="str">
        <f>IF(_5meifen_month_all!E40="","",_5meifen_month_all!E40)</f>
        <v/>
      </c>
      <c r="H42" s="75" t="str">
        <f>IF(_5meifen_month_all!F40="","",_5meifen_month_all!F40)</f>
        <v/>
      </c>
      <c r="I42" s="75" t="str">
        <f>IF(_5meifen_month_all!G40="","",_5meifen_month_all!G40)</f>
        <v/>
      </c>
      <c r="J42" s="75" t="str">
        <f>IF(_5meifen_month_all!H40="","",_5meifen_month_all!H40)</f>
        <v/>
      </c>
      <c r="K42" s="75" t="str">
        <f>IF(_5meifen_month_all!I40="","",_5meifen_month_all!I40)</f>
        <v/>
      </c>
      <c r="L42" s="75" t="str">
        <f>IF(_5meifen_month_all!J40="","",_5meifen_month_all!J40)</f>
        <v/>
      </c>
      <c r="M42" s="75" t="str">
        <f>IF(_5meifen_month_all!K40="","",_5meifen_month_all!K40)</f>
        <v/>
      </c>
      <c r="N42" s="75" t="str">
        <f>IF(_5meifen_month_all!L40="","",_5meifen_month_all!L40)</f>
        <v/>
      </c>
      <c r="O42" s="83">
        <f>IF(LOOKUP($A42,质量日常跟踪表!$K$4:$K$744,质量日常跟踪表!W$4:W$744)="","",LOOKUP($A42,质量日常跟踪表!$K$4:$K$744,质量日常跟踪表!W$4:W$744))</f>
        <v>0</v>
      </c>
      <c r="P42" s="84"/>
      <c r="R42" s="70" t="str">
        <f>IF(R41&lt;$A$2,R41+1,"")</f>
        <v/>
      </c>
      <c r="S42" s="71" t="str">
        <f>IF(_6meifen_month_all!C40="","",_6meifen_month_all!C40)</f>
        <v/>
      </c>
      <c r="T42" s="70" t="str">
        <f>IF(_6meifen_month_all!A40="","",_6meifen_month_all!A40)</f>
        <v/>
      </c>
      <c r="U42" s="73" t="str">
        <f>IF(_6meifen_month_all!M40="","",_6meifen_month_all!M40)</f>
        <v/>
      </c>
      <c r="V42" s="85" t="str">
        <f>IF(_6meifen_month_all!C40="","",_6meifen_month_all!C40)</f>
        <v/>
      </c>
      <c r="W42" s="75" t="str">
        <f>IF(_6meifen_month_all!D40="","",_6meifen_month_all!D40)</f>
        <v/>
      </c>
      <c r="X42" s="75" t="str">
        <f>IF(_6meifen_month_all!E40="","",_6meifen_month_all!E40)</f>
        <v/>
      </c>
      <c r="Y42" s="75" t="str">
        <f>IF(_6meifen_month_all!F40="","",_6meifen_month_all!F40)</f>
        <v/>
      </c>
      <c r="Z42" s="75" t="str">
        <f>IF(_6meifen_month_all!G40="","",_6meifen_month_all!G40)</f>
        <v/>
      </c>
      <c r="AA42" s="75" t="str">
        <f>IF(_6meifen_month_all!H40="","",_6meifen_month_all!H40)</f>
        <v/>
      </c>
      <c r="AB42" s="75" t="str">
        <f>IF(_6meifen_month_all!I40="","",_6meifen_month_all!I40)</f>
        <v/>
      </c>
      <c r="AC42" s="75" t="str">
        <f>IF(_6meifen_month_all!J40="","",_6meifen_month_all!J40)</f>
        <v/>
      </c>
      <c r="AD42" s="75" t="str">
        <f>IF(_6meifen_month_all!K40="","",_6meifen_month_all!K40)</f>
        <v/>
      </c>
      <c r="AE42" s="75" t="str">
        <f>IF(_6meifen_month_all!L40="","",_6meifen_month_all!L40)</f>
        <v/>
      </c>
      <c r="AF42" s="83">
        <f>IF(LOOKUP($A42,质量日常跟踪表!$K$4:$K$744,质量日常跟踪表!AN$4:AN$744)="","",LOOKUP($A42,质量日常跟踪表!$K$4:$K$744,质量日常跟踪表!AN$4:AN$744))</f>
        <v>0</v>
      </c>
      <c r="AG42" s="84"/>
    </row>
    <row r="43" spans="1:33">
      <c r="A43" s="70" t="str">
        <f>IF(A42&lt;$A$2,A42+1,"")</f>
        <v/>
      </c>
      <c r="B43" s="71" t="str">
        <f>IF(_5meifen_month_all!C41="","",_5meifen_month_all!C41)</f>
        <v/>
      </c>
      <c r="C43" s="72" t="str">
        <f>IF(_5meifen_month_all!A41="","",_5meifen_month_all!A41)</f>
        <v/>
      </c>
      <c r="D43" s="73" t="str">
        <f>IF(_5meifen_month_all!M41="","",_5meifen_month_all!M41)</f>
        <v/>
      </c>
      <c r="E43" s="74" t="str">
        <f>IF(_5meifen_month_all!C41="","",_5meifen_month_all!C41)</f>
        <v/>
      </c>
      <c r="F43" s="75" t="str">
        <f>IF(_5meifen_month_all!D41="","",_5meifen_month_all!D41)</f>
        <v/>
      </c>
      <c r="G43" s="75" t="str">
        <f>IF(_5meifen_month_all!E41="","",_5meifen_month_all!E41)</f>
        <v/>
      </c>
      <c r="H43" s="75" t="str">
        <f>IF(_5meifen_month_all!F41="","",_5meifen_month_all!F41)</f>
        <v/>
      </c>
      <c r="I43" s="75" t="str">
        <f>IF(_5meifen_month_all!G41="","",_5meifen_month_all!G41)</f>
        <v/>
      </c>
      <c r="J43" s="75" t="str">
        <f>IF(_5meifen_month_all!H41="","",_5meifen_month_all!H41)</f>
        <v/>
      </c>
      <c r="K43" s="75" t="str">
        <f>IF(_5meifen_month_all!I41="","",_5meifen_month_all!I41)</f>
        <v/>
      </c>
      <c r="L43" s="75" t="str">
        <f>IF(_5meifen_month_all!J41="","",_5meifen_month_all!J41)</f>
        <v/>
      </c>
      <c r="M43" s="75" t="str">
        <f>IF(_5meifen_month_all!K41="","",_5meifen_month_all!K41)</f>
        <v/>
      </c>
      <c r="N43" s="75" t="str">
        <f>IF(_5meifen_month_all!L41="","",_5meifen_month_all!L41)</f>
        <v/>
      </c>
      <c r="O43" s="83">
        <f>IF(LOOKUP($A43,质量日常跟踪表!$K$4:$K$744,质量日常跟踪表!W$4:W$744)="","",LOOKUP($A43,质量日常跟踪表!$K$4:$K$744,质量日常跟踪表!W$4:W$744))</f>
        <v>0</v>
      </c>
      <c r="P43" s="84"/>
      <c r="R43" s="70" t="str">
        <f>IF(R42&lt;$A$2,R42+1,"")</f>
        <v/>
      </c>
      <c r="S43" s="71" t="str">
        <f>IF(_6meifen_month_all!C41="","",_6meifen_month_all!C41)</f>
        <v/>
      </c>
      <c r="T43" s="70" t="str">
        <f>IF(_6meifen_month_all!A41="","",_6meifen_month_all!A41)</f>
        <v/>
      </c>
      <c r="U43" s="73" t="str">
        <f>IF(_6meifen_month_all!M41="","",_6meifen_month_all!M41)</f>
        <v/>
      </c>
      <c r="V43" s="85" t="str">
        <f>IF(_6meifen_month_all!C41="","",_6meifen_month_all!C41)</f>
        <v/>
      </c>
      <c r="W43" s="75" t="str">
        <f>IF(_6meifen_month_all!D41="","",_6meifen_month_all!D41)</f>
        <v/>
      </c>
      <c r="X43" s="75" t="str">
        <f>IF(_6meifen_month_all!E41="","",_6meifen_month_all!E41)</f>
        <v/>
      </c>
      <c r="Y43" s="75" t="str">
        <f>IF(_6meifen_month_all!F41="","",_6meifen_month_all!F41)</f>
        <v/>
      </c>
      <c r="Z43" s="75" t="str">
        <f>IF(_6meifen_month_all!G41="","",_6meifen_month_all!G41)</f>
        <v/>
      </c>
      <c r="AA43" s="75" t="str">
        <f>IF(_6meifen_month_all!H41="","",_6meifen_month_all!H41)</f>
        <v/>
      </c>
      <c r="AB43" s="75" t="str">
        <f>IF(_6meifen_month_all!I41="","",_6meifen_month_all!I41)</f>
        <v/>
      </c>
      <c r="AC43" s="75" t="str">
        <f>IF(_6meifen_month_all!J41="","",_6meifen_month_all!J41)</f>
        <v/>
      </c>
      <c r="AD43" s="75" t="str">
        <f>IF(_6meifen_month_all!K41="","",_6meifen_month_all!K41)</f>
        <v/>
      </c>
      <c r="AE43" s="75" t="str">
        <f>IF(_6meifen_month_all!L41="","",_6meifen_month_all!L41)</f>
        <v/>
      </c>
      <c r="AF43" s="83">
        <f>IF(LOOKUP($A43,质量日常跟踪表!$K$4:$K$744,质量日常跟踪表!AN$4:AN$744)="","",LOOKUP($A43,质量日常跟踪表!$K$4:$K$744,质量日常跟踪表!AN$4:AN$744))</f>
        <v>0</v>
      </c>
      <c r="AG43" s="84"/>
    </row>
    <row r="44" spans="1:33">
      <c r="A44" s="70" t="str">
        <f>IF(A43&lt;$A$2,A43+1,"")</f>
        <v/>
      </c>
      <c r="B44" s="71" t="str">
        <f>IF(_5meifen_month_all!C42="","",_5meifen_month_all!C42)</f>
        <v/>
      </c>
      <c r="C44" s="72" t="str">
        <f>IF(_5meifen_month_all!A42="","",_5meifen_month_all!A42)</f>
        <v/>
      </c>
      <c r="D44" s="73" t="str">
        <f>IF(_5meifen_month_all!M42="","",_5meifen_month_all!M42)</f>
        <v/>
      </c>
      <c r="E44" s="74" t="str">
        <f>IF(_5meifen_month_all!C42="","",_5meifen_month_all!C42)</f>
        <v/>
      </c>
      <c r="F44" s="75" t="str">
        <f>IF(_5meifen_month_all!D42="","",_5meifen_month_all!D42)</f>
        <v/>
      </c>
      <c r="G44" s="75" t="str">
        <f>IF(_5meifen_month_all!E42="","",_5meifen_month_all!E42)</f>
        <v/>
      </c>
      <c r="H44" s="75" t="str">
        <f>IF(_5meifen_month_all!F42="","",_5meifen_month_all!F42)</f>
        <v/>
      </c>
      <c r="I44" s="75" t="str">
        <f>IF(_5meifen_month_all!G42="","",_5meifen_month_all!G42)</f>
        <v/>
      </c>
      <c r="J44" s="75" t="str">
        <f>IF(_5meifen_month_all!H42="","",_5meifen_month_all!H42)</f>
        <v/>
      </c>
      <c r="K44" s="75" t="str">
        <f>IF(_5meifen_month_all!I42="","",_5meifen_month_all!I42)</f>
        <v/>
      </c>
      <c r="L44" s="75" t="str">
        <f>IF(_5meifen_month_all!J42="","",_5meifen_month_all!J42)</f>
        <v/>
      </c>
      <c r="M44" s="75" t="str">
        <f>IF(_5meifen_month_all!K42="","",_5meifen_month_all!K42)</f>
        <v/>
      </c>
      <c r="N44" s="75" t="str">
        <f>IF(_5meifen_month_all!L42="","",_5meifen_month_all!L42)</f>
        <v/>
      </c>
      <c r="O44" s="83">
        <f>IF(LOOKUP($A44,质量日常跟踪表!$K$4:$K$744,质量日常跟踪表!W$4:W$744)="","",LOOKUP($A44,质量日常跟踪表!$K$4:$K$744,质量日常跟踪表!W$4:W$744))</f>
        <v>0</v>
      </c>
      <c r="P44" s="84"/>
      <c r="R44" s="70" t="str">
        <f>IF(R43&lt;$A$2,R43+1,"")</f>
        <v/>
      </c>
      <c r="S44" s="71" t="str">
        <f>IF(_6meifen_month_all!C42="","",_6meifen_month_all!C42)</f>
        <v/>
      </c>
      <c r="T44" s="70" t="str">
        <f>IF(_6meifen_month_all!A42="","",_6meifen_month_all!A42)</f>
        <v/>
      </c>
      <c r="U44" s="73" t="str">
        <f>IF(_6meifen_month_all!M42="","",_6meifen_month_all!M42)</f>
        <v/>
      </c>
      <c r="V44" s="85" t="str">
        <f>IF(_6meifen_month_all!C42="","",_6meifen_month_all!C42)</f>
        <v/>
      </c>
      <c r="W44" s="75" t="str">
        <f>IF(_6meifen_month_all!D42="","",_6meifen_month_all!D42)</f>
        <v/>
      </c>
      <c r="X44" s="75" t="str">
        <f>IF(_6meifen_month_all!E42="","",_6meifen_month_all!E42)</f>
        <v/>
      </c>
      <c r="Y44" s="75" t="str">
        <f>IF(_6meifen_month_all!F42="","",_6meifen_month_all!F42)</f>
        <v/>
      </c>
      <c r="Z44" s="75" t="str">
        <f>IF(_6meifen_month_all!G42="","",_6meifen_month_all!G42)</f>
        <v/>
      </c>
      <c r="AA44" s="75" t="str">
        <f>IF(_6meifen_month_all!H42="","",_6meifen_month_all!H42)</f>
        <v/>
      </c>
      <c r="AB44" s="75" t="str">
        <f>IF(_6meifen_month_all!I42="","",_6meifen_month_all!I42)</f>
        <v/>
      </c>
      <c r="AC44" s="75" t="str">
        <f>IF(_6meifen_month_all!J42="","",_6meifen_month_all!J42)</f>
        <v/>
      </c>
      <c r="AD44" s="75" t="str">
        <f>IF(_6meifen_month_all!K42="","",_6meifen_month_all!K42)</f>
        <v/>
      </c>
      <c r="AE44" s="75" t="str">
        <f>IF(_6meifen_month_all!L42="","",_6meifen_month_all!L42)</f>
        <v/>
      </c>
      <c r="AF44" s="83">
        <f>IF(LOOKUP($A44,质量日常跟踪表!$K$4:$K$744,质量日常跟踪表!AN$4:AN$744)="","",LOOKUP($A44,质量日常跟踪表!$K$4:$K$744,质量日常跟踪表!AN$4:AN$744))</f>
        <v>0</v>
      </c>
      <c r="AG44" s="84"/>
    </row>
    <row r="45" spans="1:33">
      <c r="A45" s="70" t="str">
        <f>IF(A44&lt;$A$2,A44+1,"")</f>
        <v/>
      </c>
      <c r="B45" s="71" t="str">
        <f>IF(_5meifen_month_all!C43="","",_5meifen_month_all!C43)</f>
        <v/>
      </c>
      <c r="C45" s="72" t="str">
        <f>IF(_5meifen_month_all!A43="","",_5meifen_month_all!A43)</f>
        <v/>
      </c>
      <c r="D45" s="73" t="str">
        <f>IF(_5meifen_month_all!M43="","",_5meifen_month_all!M43)</f>
        <v/>
      </c>
      <c r="E45" s="74" t="str">
        <f>IF(_5meifen_month_all!C43="","",_5meifen_month_all!C43)</f>
        <v/>
      </c>
      <c r="F45" s="75" t="str">
        <f>IF(_5meifen_month_all!D43="","",_5meifen_month_all!D43)</f>
        <v/>
      </c>
      <c r="G45" s="75" t="str">
        <f>IF(_5meifen_month_all!E43="","",_5meifen_month_all!E43)</f>
        <v/>
      </c>
      <c r="H45" s="75" t="str">
        <f>IF(_5meifen_month_all!F43="","",_5meifen_month_all!F43)</f>
        <v/>
      </c>
      <c r="I45" s="75" t="str">
        <f>IF(_5meifen_month_all!G43="","",_5meifen_month_all!G43)</f>
        <v/>
      </c>
      <c r="J45" s="75" t="str">
        <f>IF(_5meifen_month_all!H43="","",_5meifen_month_all!H43)</f>
        <v/>
      </c>
      <c r="K45" s="75" t="str">
        <f>IF(_5meifen_month_all!I43="","",_5meifen_month_all!I43)</f>
        <v/>
      </c>
      <c r="L45" s="75" t="str">
        <f>IF(_5meifen_month_all!J43="","",_5meifen_month_all!J43)</f>
        <v/>
      </c>
      <c r="M45" s="75" t="str">
        <f>IF(_5meifen_month_all!K43="","",_5meifen_month_all!K43)</f>
        <v/>
      </c>
      <c r="N45" s="75" t="str">
        <f>IF(_5meifen_month_all!L43="","",_5meifen_month_all!L43)</f>
        <v/>
      </c>
      <c r="O45" s="83">
        <f>IF(LOOKUP($A45,质量日常跟踪表!$K$4:$K$744,质量日常跟踪表!W$4:W$744)="","",LOOKUP($A45,质量日常跟踪表!$K$4:$K$744,质量日常跟踪表!W$4:W$744))</f>
        <v>0</v>
      </c>
      <c r="P45" s="84"/>
      <c r="R45" s="70" t="str">
        <f>IF(R44&lt;$A$2,R44+1,"")</f>
        <v/>
      </c>
      <c r="S45" s="71" t="str">
        <f>IF(_6meifen_month_all!C43="","",_6meifen_month_all!C43)</f>
        <v/>
      </c>
      <c r="T45" s="70" t="str">
        <f>IF(_6meifen_month_all!A43="","",_6meifen_month_all!A43)</f>
        <v/>
      </c>
      <c r="U45" s="73" t="str">
        <f>IF(_6meifen_month_all!M43="","",_6meifen_month_all!M43)</f>
        <v/>
      </c>
      <c r="V45" s="85" t="str">
        <f>IF(_6meifen_month_all!C43="","",_6meifen_month_all!C43)</f>
        <v/>
      </c>
      <c r="W45" s="75" t="str">
        <f>IF(_6meifen_month_all!D43="","",_6meifen_month_all!D43)</f>
        <v/>
      </c>
      <c r="X45" s="75" t="str">
        <f>IF(_6meifen_month_all!E43="","",_6meifen_month_all!E43)</f>
        <v/>
      </c>
      <c r="Y45" s="75" t="str">
        <f>IF(_6meifen_month_all!F43="","",_6meifen_month_all!F43)</f>
        <v/>
      </c>
      <c r="Z45" s="75" t="str">
        <f>IF(_6meifen_month_all!G43="","",_6meifen_month_all!G43)</f>
        <v/>
      </c>
      <c r="AA45" s="75" t="str">
        <f>IF(_6meifen_month_all!H43="","",_6meifen_month_all!H43)</f>
        <v/>
      </c>
      <c r="AB45" s="75" t="str">
        <f>IF(_6meifen_month_all!I43="","",_6meifen_month_all!I43)</f>
        <v/>
      </c>
      <c r="AC45" s="75" t="str">
        <f>IF(_6meifen_month_all!J43="","",_6meifen_month_all!J43)</f>
        <v/>
      </c>
      <c r="AD45" s="75" t="str">
        <f>IF(_6meifen_month_all!K43="","",_6meifen_month_all!K43)</f>
        <v/>
      </c>
      <c r="AE45" s="75" t="str">
        <f>IF(_6meifen_month_all!L43="","",_6meifen_month_all!L43)</f>
        <v/>
      </c>
      <c r="AF45" s="83">
        <f>IF(LOOKUP($A45,质量日常跟踪表!$K$4:$K$744,质量日常跟踪表!AN$4:AN$744)="","",LOOKUP($A45,质量日常跟踪表!$K$4:$K$744,质量日常跟踪表!AN$4:AN$744))</f>
        <v>0</v>
      </c>
      <c r="AG45" s="84"/>
    </row>
    <row r="46" spans="1:33">
      <c r="A46" s="70" t="str">
        <f>IF(A45&lt;$A$2,A45+1,"")</f>
        <v/>
      </c>
      <c r="B46" s="71" t="str">
        <f>IF(_5meifen_month_all!C44="","",_5meifen_month_all!C44)</f>
        <v/>
      </c>
      <c r="C46" s="72" t="str">
        <f>IF(_5meifen_month_all!A44="","",_5meifen_month_all!A44)</f>
        <v/>
      </c>
      <c r="D46" s="73" t="str">
        <f>IF(_5meifen_month_all!M44="","",_5meifen_month_all!M44)</f>
        <v/>
      </c>
      <c r="E46" s="74" t="str">
        <f>IF(_5meifen_month_all!C44="","",_5meifen_month_all!C44)</f>
        <v/>
      </c>
      <c r="F46" s="75" t="str">
        <f>IF(_5meifen_month_all!D44="","",_5meifen_month_all!D44)</f>
        <v/>
      </c>
      <c r="G46" s="75" t="str">
        <f>IF(_5meifen_month_all!E44="","",_5meifen_month_all!E44)</f>
        <v/>
      </c>
      <c r="H46" s="75" t="str">
        <f>IF(_5meifen_month_all!F44="","",_5meifen_month_all!F44)</f>
        <v/>
      </c>
      <c r="I46" s="75" t="str">
        <f>IF(_5meifen_month_all!G44="","",_5meifen_month_all!G44)</f>
        <v/>
      </c>
      <c r="J46" s="75" t="str">
        <f>IF(_5meifen_month_all!H44="","",_5meifen_month_all!H44)</f>
        <v/>
      </c>
      <c r="K46" s="75" t="str">
        <f>IF(_5meifen_month_all!I44="","",_5meifen_month_all!I44)</f>
        <v/>
      </c>
      <c r="L46" s="75" t="str">
        <f>IF(_5meifen_month_all!J44="","",_5meifen_month_all!J44)</f>
        <v/>
      </c>
      <c r="M46" s="75" t="str">
        <f>IF(_5meifen_month_all!K44="","",_5meifen_month_all!K44)</f>
        <v/>
      </c>
      <c r="N46" s="75" t="str">
        <f>IF(_5meifen_month_all!L44="","",_5meifen_month_all!L44)</f>
        <v/>
      </c>
      <c r="O46" s="83">
        <f>IF(LOOKUP($A46,质量日常跟踪表!$K$4:$K$744,质量日常跟踪表!W$4:W$744)="","",LOOKUP($A46,质量日常跟踪表!$K$4:$K$744,质量日常跟踪表!W$4:W$744))</f>
        <v>0</v>
      </c>
      <c r="P46" s="84"/>
      <c r="R46" s="70" t="str">
        <f>IF(R45&lt;$A$2,R45+1,"")</f>
        <v/>
      </c>
      <c r="S46" s="71" t="str">
        <f>IF(_6meifen_month_all!C44="","",_6meifen_month_all!C44)</f>
        <v/>
      </c>
      <c r="T46" s="70" t="str">
        <f>IF(_6meifen_month_all!A44="","",_6meifen_month_all!A44)</f>
        <v/>
      </c>
      <c r="U46" s="73" t="str">
        <f>IF(_6meifen_month_all!M44="","",_6meifen_month_all!M44)</f>
        <v/>
      </c>
      <c r="V46" s="85" t="str">
        <f>IF(_6meifen_month_all!C44="","",_6meifen_month_all!C44)</f>
        <v/>
      </c>
      <c r="W46" s="75" t="str">
        <f>IF(_6meifen_month_all!D44="","",_6meifen_month_all!D44)</f>
        <v/>
      </c>
      <c r="X46" s="75" t="str">
        <f>IF(_6meifen_month_all!E44="","",_6meifen_month_all!E44)</f>
        <v/>
      </c>
      <c r="Y46" s="75" t="str">
        <f>IF(_6meifen_month_all!F44="","",_6meifen_month_all!F44)</f>
        <v/>
      </c>
      <c r="Z46" s="75" t="str">
        <f>IF(_6meifen_month_all!G44="","",_6meifen_month_all!G44)</f>
        <v/>
      </c>
      <c r="AA46" s="75" t="str">
        <f>IF(_6meifen_month_all!H44="","",_6meifen_month_all!H44)</f>
        <v/>
      </c>
      <c r="AB46" s="75" t="str">
        <f>IF(_6meifen_month_all!I44="","",_6meifen_month_all!I44)</f>
        <v/>
      </c>
      <c r="AC46" s="75" t="str">
        <f>IF(_6meifen_month_all!J44="","",_6meifen_month_all!J44)</f>
        <v/>
      </c>
      <c r="AD46" s="75" t="str">
        <f>IF(_6meifen_month_all!K44="","",_6meifen_month_all!K44)</f>
        <v/>
      </c>
      <c r="AE46" s="75" t="str">
        <f>IF(_6meifen_month_all!L44="","",_6meifen_month_all!L44)</f>
        <v/>
      </c>
      <c r="AF46" s="83">
        <f>IF(LOOKUP($A46,质量日常跟踪表!$K$4:$K$744,质量日常跟踪表!AN$4:AN$744)="","",LOOKUP($A46,质量日常跟踪表!$K$4:$K$744,质量日常跟踪表!AN$4:AN$744))</f>
        <v>0</v>
      </c>
      <c r="AG46" s="84"/>
    </row>
    <row r="47" spans="1:33">
      <c r="A47" s="70" t="str">
        <f>IF(A46&lt;$A$2,A46+1,"")</f>
        <v/>
      </c>
      <c r="B47" s="71" t="str">
        <f>IF(_5meifen_month_all!C45="","",_5meifen_month_all!C45)</f>
        <v/>
      </c>
      <c r="C47" s="72" t="str">
        <f>IF(_5meifen_month_all!A45="","",_5meifen_month_all!A45)</f>
        <v/>
      </c>
      <c r="D47" s="73" t="str">
        <f>IF(_5meifen_month_all!M45="","",_5meifen_month_all!M45)</f>
        <v/>
      </c>
      <c r="E47" s="74" t="str">
        <f>IF(_5meifen_month_all!C45="","",_5meifen_month_all!C45)</f>
        <v/>
      </c>
      <c r="F47" s="75" t="str">
        <f>IF(_5meifen_month_all!D45="","",_5meifen_month_all!D45)</f>
        <v/>
      </c>
      <c r="G47" s="75" t="str">
        <f>IF(_5meifen_month_all!E45="","",_5meifen_month_all!E45)</f>
        <v/>
      </c>
      <c r="H47" s="75" t="str">
        <f>IF(_5meifen_month_all!F45="","",_5meifen_month_all!F45)</f>
        <v/>
      </c>
      <c r="I47" s="75" t="str">
        <f>IF(_5meifen_month_all!G45="","",_5meifen_month_all!G45)</f>
        <v/>
      </c>
      <c r="J47" s="75" t="str">
        <f>IF(_5meifen_month_all!H45="","",_5meifen_month_all!H45)</f>
        <v/>
      </c>
      <c r="K47" s="75" t="str">
        <f>IF(_5meifen_month_all!I45="","",_5meifen_month_all!I45)</f>
        <v/>
      </c>
      <c r="L47" s="75" t="str">
        <f>IF(_5meifen_month_all!J45="","",_5meifen_month_all!J45)</f>
        <v/>
      </c>
      <c r="M47" s="75" t="str">
        <f>IF(_5meifen_month_all!K45="","",_5meifen_month_all!K45)</f>
        <v/>
      </c>
      <c r="N47" s="75" t="str">
        <f>IF(_5meifen_month_all!L45="","",_5meifen_month_all!L45)</f>
        <v/>
      </c>
      <c r="O47" s="83">
        <f>IF(LOOKUP($A47,质量日常跟踪表!$K$4:$K$744,质量日常跟踪表!W$4:W$744)="","",LOOKUP($A47,质量日常跟踪表!$K$4:$K$744,质量日常跟踪表!W$4:W$744))</f>
        <v>0</v>
      </c>
      <c r="P47" s="84"/>
      <c r="R47" s="70" t="str">
        <f>IF(R46&lt;$A$2,R46+1,"")</f>
        <v/>
      </c>
      <c r="S47" s="71" t="str">
        <f>IF(_6meifen_month_all!C45="","",_6meifen_month_all!C45)</f>
        <v/>
      </c>
      <c r="T47" s="70" t="str">
        <f>IF(_6meifen_month_all!A45="","",_6meifen_month_all!A45)</f>
        <v/>
      </c>
      <c r="U47" s="73" t="str">
        <f>IF(_6meifen_month_all!M45="","",_6meifen_month_all!M45)</f>
        <v/>
      </c>
      <c r="V47" s="85" t="str">
        <f>IF(_6meifen_month_all!C45="","",_6meifen_month_all!C45)</f>
        <v/>
      </c>
      <c r="W47" s="75" t="str">
        <f>IF(_6meifen_month_all!D45="","",_6meifen_month_all!D45)</f>
        <v/>
      </c>
      <c r="X47" s="75" t="str">
        <f>IF(_6meifen_month_all!E45="","",_6meifen_month_all!E45)</f>
        <v/>
      </c>
      <c r="Y47" s="75" t="str">
        <f>IF(_6meifen_month_all!F45="","",_6meifen_month_all!F45)</f>
        <v/>
      </c>
      <c r="Z47" s="75" t="str">
        <f>IF(_6meifen_month_all!G45="","",_6meifen_month_all!G45)</f>
        <v/>
      </c>
      <c r="AA47" s="75" t="str">
        <f>IF(_6meifen_month_all!H45="","",_6meifen_month_all!H45)</f>
        <v/>
      </c>
      <c r="AB47" s="75" t="str">
        <f>IF(_6meifen_month_all!I45="","",_6meifen_month_all!I45)</f>
        <v/>
      </c>
      <c r="AC47" s="75" t="str">
        <f>IF(_6meifen_month_all!J45="","",_6meifen_month_all!J45)</f>
        <v/>
      </c>
      <c r="AD47" s="75" t="str">
        <f>IF(_6meifen_month_all!K45="","",_6meifen_month_all!K45)</f>
        <v/>
      </c>
      <c r="AE47" s="75" t="str">
        <f>IF(_6meifen_month_all!L45="","",_6meifen_month_all!L45)</f>
        <v/>
      </c>
      <c r="AF47" s="83">
        <f>IF(LOOKUP($A47,质量日常跟踪表!$K$4:$K$744,质量日常跟踪表!AN$4:AN$744)="","",LOOKUP($A47,质量日常跟踪表!$K$4:$K$744,质量日常跟踪表!AN$4:AN$744))</f>
        <v>0</v>
      </c>
      <c r="AG47" s="84"/>
    </row>
    <row r="48" spans="1:33">
      <c r="A48" s="70" t="str">
        <f>IF(A47&lt;$A$2,A47+1,"")</f>
        <v/>
      </c>
      <c r="B48" s="71" t="str">
        <f>IF(_5meifen_month_all!C46="","",_5meifen_month_all!C46)</f>
        <v/>
      </c>
      <c r="C48" s="72" t="str">
        <f>IF(_5meifen_month_all!A46="","",_5meifen_month_all!A46)</f>
        <v/>
      </c>
      <c r="D48" s="73" t="str">
        <f>IF(_5meifen_month_all!M46="","",_5meifen_month_all!M46)</f>
        <v/>
      </c>
      <c r="E48" s="74" t="str">
        <f>IF(_5meifen_month_all!C46="","",_5meifen_month_all!C46)</f>
        <v/>
      </c>
      <c r="F48" s="75" t="str">
        <f>IF(_5meifen_month_all!D46="","",_5meifen_month_all!D46)</f>
        <v/>
      </c>
      <c r="G48" s="75" t="str">
        <f>IF(_5meifen_month_all!E46="","",_5meifen_month_all!E46)</f>
        <v/>
      </c>
      <c r="H48" s="75" t="str">
        <f>IF(_5meifen_month_all!F46="","",_5meifen_month_all!F46)</f>
        <v/>
      </c>
      <c r="I48" s="75" t="str">
        <f>IF(_5meifen_month_all!G46="","",_5meifen_month_all!G46)</f>
        <v/>
      </c>
      <c r="J48" s="75" t="str">
        <f>IF(_5meifen_month_all!H46="","",_5meifen_month_all!H46)</f>
        <v/>
      </c>
      <c r="K48" s="75" t="str">
        <f>IF(_5meifen_month_all!I46="","",_5meifen_month_all!I46)</f>
        <v/>
      </c>
      <c r="L48" s="75" t="str">
        <f>IF(_5meifen_month_all!J46="","",_5meifen_month_all!J46)</f>
        <v/>
      </c>
      <c r="M48" s="75" t="str">
        <f>IF(_5meifen_month_all!K46="","",_5meifen_month_all!K46)</f>
        <v/>
      </c>
      <c r="N48" s="75" t="str">
        <f>IF(_5meifen_month_all!L46="","",_5meifen_month_all!L46)</f>
        <v/>
      </c>
      <c r="O48" s="83">
        <f>IF(LOOKUP($A48,质量日常跟踪表!$K$4:$K$744,质量日常跟踪表!W$4:W$744)="","",LOOKUP($A48,质量日常跟踪表!$K$4:$K$744,质量日常跟踪表!W$4:W$744))</f>
        <v>0</v>
      </c>
      <c r="P48" s="84"/>
      <c r="R48" s="70" t="str">
        <f>IF(R47&lt;$A$2,R47+1,"")</f>
        <v/>
      </c>
      <c r="S48" s="71" t="str">
        <f>IF(_6meifen_month_all!C46="","",_6meifen_month_all!C46)</f>
        <v/>
      </c>
      <c r="T48" s="70" t="str">
        <f>IF(_6meifen_month_all!A46="","",_6meifen_month_all!A46)</f>
        <v/>
      </c>
      <c r="U48" s="73" t="str">
        <f>IF(_6meifen_month_all!M46="","",_6meifen_month_all!M46)</f>
        <v/>
      </c>
      <c r="V48" s="85" t="str">
        <f>IF(_6meifen_month_all!C46="","",_6meifen_month_all!C46)</f>
        <v/>
      </c>
      <c r="W48" s="75" t="str">
        <f>IF(_6meifen_month_all!D46="","",_6meifen_month_all!D46)</f>
        <v/>
      </c>
      <c r="X48" s="75" t="str">
        <f>IF(_6meifen_month_all!E46="","",_6meifen_month_all!E46)</f>
        <v/>
      </c>
      <c r="Y48" s="75" t="str">
        <f>IF(_6meifen_month_all!F46="","",_6meifen_month_all!F46)</f>
        <v/>
      </c>
      <c r="Z48" s="75" t="str">
        <f>IF(_6meifen_month_all!G46="","",_6meifen_month_all!G46)</f>
        <v/>
      </c>
      <c r="AA48" s="75" t="str">
        <f>IF(_6meifen_month_all!H46="","",_6meifen_month_all!H46)</f>
        <v/>
      </c>
      <c r="AB48" s="75" t="str">
        <f>IF(_6meifen_month_all!I46="","",_6meifen_month_all!I46)</f>
        <v/>
      </c>
      <c r="AC48" s="75" t="str">
        <f>IF(_6meifen_month_all!J46="","",_6meifen_month_all!J46)</f>
        <v/>
      </c>
      <c r="AD48" s="75" t="str">
        <f>IF(_6meifen_month_all!K46="","",_6meifen_month_all!K46)</f>
        <v/>
      </c>
      <c r="AE48" s="75" t="str">
        <f>IF(_6meifen_month_all!L46="","",_6meifen_month_all!L46)</f>
        <v/>
      </c>
      <c r="AF48" s="83">
        <f>IF(LOOKUP($A48,质量日常跟踪表!$K$4:$K$744,质量日常跟踪表!AN$4:AN$744)="","",LOOKUP($A48,质量日常跟踪表!$K$4:$K$744,质量日常跟踪表!AN$4:AN$744))</f>
        <v>0</v>
      </c>
      <c r="AG48" s="84"/>
    </row>
    <row r="49" spans="1:33">
      <c r="A49" s="70" t="str">
        <f>IF(A48&lt;$A$2,A48+1,"")</f>
        <v/>
      </c>
      <c r="B49" s="71" t="str">
        <f>IF(_5meifen_month_all!C47="","",_5meifen_month_all!C47)</f>
        <v/>
      </c>
      <c r="C49" s="72" t="str">
        <f>IF(_5meifen_month_all!A47="","",_5meifen_month_all!A47)</f>
        <v/>
      </c>
      <c r="D49" s="73" t="str">
        <f>IF(_5meifen_month_all!M47="","",_5meifen_month_all!M47)</f>
        <v/>
      </c>
      <c r="E49" s="74" t="str">
        <f>IF(_5meifen_month_all!C47="","",_5meifen_month_all!C47)</f>
        <v/>
      </c>
      <c r="F49" s="75" t="str">
        <f>IF(_5meifen_month_all!D47="","",_5meifen_month_all!D47)</f>
        <v/>
      </c>
      <c r="G49" s="75" t="str">
        <f>IF(_5meifen_month_all!E47="","",_5meifen_month_all!E47)</f>
        <v/>
      </c>
      <c r="H49" s="75" t="str">
        <f>IF(_5meifen_month_all!F47="","",_5meifen_month_all!F47)</f>
        <v/>
      </c>
      <c r="I49" s="75" t="str">
        <f>IF(_5meifen_month_all!G47="","",_5meifen_month_all!G47)</f>
        <v/>
      </c>
      <c r="J49" s="75" t="str">
        <f>IF(_5meifen_month_all!H47="","",_5meifen_month_all!H47)</f>
        <v/>
      </c>
      <c r="K49" s="75" t="str">
        <f>IF(_5meifen_month_all!I47="","",_5meifen_month_all!I47)</f>
        <v/>
      </c>
      <c r="L49" s="75" t="str">
        <f>IF(_5meifen_month_all!J47="","",_5meifen_month_all!J47)</f>
        <v/>
      </c>
      <c r="M49" s="75" t="str">
        <f>IF(_5meifen_month_all!K47="","",_5meifen_month_all!K47)</f>
        <v/>
      </c>
      <c r="N49" s="75" t="str">
        <f>IF(_5meifen_month_all!L47="","",_5meifen_month_all!L47)</f>
        <v/>
      </c>
      <c r="O49" s="83">
        <f>IF(LOOKUP($A49,质量日常跟踪表!$K$4:$K$744,质量日常跟踪表!W$4:W$744)="","",LOOKUP($A49,质量日常跟踪表!$K$4:$K$744,质量日常跟踪表!W$4:W$744))</f>
        <v>0</v>
      </c>
      <c r="P49" s="84"/>
      <c r="R49" s="70" t="str">
        <f>IF(R48&lt;$A$2,R48+1,"")</f>
        <v/>
      </c>
      <c r="S49" s="71" t="str">
        <f>IF(_6meifen_month_all!C47="","",_6meifen_month_all!C47)</f>
        <v/>
      </c>
      <c r="T49" s="70" t="str">
        <f>IF(_6meifen_month_all!A47="","",_6meifen_month_all!A47)</f>
        <v/>
      </c>
      <c r="U49" s="73" t="str">
        <f>IF(_6meifen_month_all!M47="","",_6meifen_month_all!M47)</f>
        <v/>
      </c>
      <c r="V49" s="85" t="str">
        <f>IF(_6meifen_month_all!C47="","",_6meifen_month_all!C47)</f>
        <v/>
      </c>
      <c r="W49" s="75" t="str">
        <f>IF(_6meifen_month_all!D47="","",_6meifen_month_all!D47)</f>
        <v/>
      </c>
      <c r="X49" s="75" t="str">
        <f>IF(_6meifen_month_all!E47="","",_6meifen_month_all!E47)</f>
        <v/>
      </c>
      <c r="Y49" s="75" t="str">
        <f>IF(_6meifen_month_all!F47="","",_6meifen_month_all!F47)</f>
        <v/>
      </c>
      <c r="Z49" s="75" t="str">
        <f>IF(_6meifen_month_all!G47="","",_6meifen_month_all!G47)</f>
        <v/>
      </c>
      <c r="AA49" s="75" t="str">
        <f>IF(_6meifen_month_all!H47="","",_6meifen_month_all!H47)</f>
        <v/>
      </c>
      <c r="AB49" s="75" t="str">
        <f>IF(_6meifen_month_all!I47="","",_6meifen_month_all!I47)</f>
        <v/>
      </c>
      <c r="AC49" s="75" t="str">
        <f>IF(_6meifen_month_all!J47="","",_6meifen_month_all!J47)</f>
        <v/>
      </c>
      <c r="AD49" s="75" t="str">
        <f>IF(_6meifen_month_all!K47="","",_6meifen_month_all!K47)</f>
        <v/>
      </c>
      <c r="AE49" s="75" t="str">
        <f>IF(_6meifen_month_all!L47="","",_6meifen_month_all!L47)</f>
        <v/>
      </c>
      <c r="AF49" s="83">
        <f>IF(LOOKUP($A49,质量日常跟踪表!$K$4:$K$744,质量日常跟踪表!AN$4:AN$744)="","",LOOKUP($A49,质量日常跟踪表!$K$4:$K$744,质量日常跟踪表!AN$4:AN$744))</f>
        <v>0</v>
      </c>
      <c r="AG49" s="84"/>
    </row>
    <row r="50" spans="1:33">
      <c r="A50" s="70" t="str">
        <f>IF(A49&lt;$A$2,A49+1,"")</f>
        <v/>
      </c>
      <c r="B50" s="71" t="str">
        <f>IF(_5meifen_month_all!C48="","",_5meifen_month_all!C48)</f>
        <v/>
      </c>
      <c r="C50" s="72" t="str">
        <f>IF(_5meifen_month_all!A48="","",_5meifen_month_all!A48)</f>
        <v/>
      </c>
      <c r="D50" s="73" t="str">
        <f>IF(_5meifen_month_all!M48="","",_5meifen_month_all!M48)</f>
        <v/>
      </c>
      <c r="E50" s="74" t="str">
        <f>IF(_5meifen_month_all!C48="","",_5meifen_month_all!C48)</f>
        <v/>
      </c>
      <c r="F50" s="75" t="str">
        <f>IF(_5meifen_month_all!D48="","",_5meifen_month_all!D48)</f>
        <v/>
      </c>
      <c r="G50" s="75" t="str">
        <f>IF(_5meifen_month_all!E48="","",_5meifen_month_all!E48)</f>
        <v/>
      </c>
      <c r="H50" s="75" t="str">
        <f>IF(_5meifen_month_all!F48="","",_5meifen_month_all!F48)</f>
        <v/>
      </c>
      <c r="I50" s="75" t="str">
        <f>IF(_5meifen_month_all!G48="","",_5meifen_month_all!G48)</f>
        <v/>
      </c>
      <c r="J50" s="75" t="str">
        <f>IF(_5meifen_month_all!H48="","",_5meifen_month_all!H48)</f>
        <v/>
      </c>
      <c r="K50" s="75" t="str">
        <f>IF(_5meifen_month_all!I48="","",_5meifen_month_all!I48)</f>
        <v/>
      </c>
      <c r="L50" s="75" t="str">
        <f>IF(_5meifen_month_all!J48="","",_5meifen_month_all!J48)</f>
        <v/>
      </c>
      <c r="M50" s="75" t="str">
        <f>IF(_5meifen_month_all!K48="","",_5meifen_month_all!K48)</f>
        <v/>
      </c>
      <c r="N50" s="75" t="str">
        <f>IF(_5meifen_month_all!L48="","",_5meifen_month_all!L48)</f>
        <v/>
      </c>
      <c r="O50" s="83">
        <f>IF(LOOKUP($A50,质量日常跟踪表!$K$4:$K$744,质量日常跟踪表!W$4:W$744)="","",LOOKUP($A50,质量日常跟踪表!$K$4:$K$744,质量日常跟踪表!W$4:W$744))</f>
        <v>0</v>
      </c>
      <c r="P50" s="84"/>
      <c r="R50" s="70" t="str">
        <f>IF(R49&lt;$A$2,R49+1,"")</f>
        <v/>
      </c>
      <c r="S50" s="71" t="str">
        <f>IF(_6meifen_month_all!C48="","",_6meifen_month_all!C48)</f>
        <v/>
      </c>
      <c r="T50" s="70" t="str">
        <f>IF(_6meifen_month_all!A48="","",_6meifen_month_all!A48)</f>
        <v/>
      </c>
      <c r="U50" s="73" t="str">
        <f>IF(_6meifen_month_all!M48="","",_6meifen_month_all!M48)</f>
        <v/>
      </c>
      <c r="V50" s="85" t="str">
        <f>IF(_6meifen_month_all!C48="","",_6meifen_month_all!C48)</f>
        <v/>
      </c>
      <c r="W50" s="75" t="str">
        <f>IF(_6meifen_month_all!D48="","",_6meifen_month_all!D48)</f>
        <v/>
      </c>
      <c r="X50" s="75" t="str">
        <f>IF(_6meifen_month_all!E48="","",_6meifen_month_all!E48)</f>
        <v/>
      </c>
      <c r="Y50" s="75" t="str">
        <f>IF(_6meifen_month_all!F48="","",_6meifen_month_all!F48)</f>
        <v/>
      </c>
      <c r="Z50" s="75" t="str">
        <f>IF(_6meifen_month_all!G48="","",_6meifen_month_all!G48)</f>
        <v/>
      </c>
      <c r="AA50" s="75" t="str">
        <f>IF(_6meifen_month_all!H48="","",_6meifen_month_all!H48)</f>
        <v/>
      </c>
      <c r="AB50" s="75" t="str">
        <f>IF(_6meifen_month_all!I48="","",_6meifen_month_all!I48)</f>
        <v/>
      </c>
      <c r="AC50" s="75" t="str">
        <f>IF(_6meifen_month_all!J48="","",_6meifen_month_all!J48)</f>
        <v/>
      </c>
      <c r="AD50" s="75" t="str">
        <f>IF(_6meifen_month_all!K48="","",_6meifen_month_all!K48)</f>
        <v/>
      </c>
      <c r="AE50" s="75" t="str">
        <f>IF(_6meifen_month_all!L48="","",_6meifen_month_all!L48)</f>
        <v/>
      </c>
      <c r="AF50" s="83">
        <f>IF(LOOKUP($A50,质量日常跟踪表!$K$4:$K$744,质量日常跟踪表!AN$4:AN$744)="","",LOOKUP($A50,质量日常跟踪表!$K$4:$K$744,质量日常跟踪表!AN$4:AN$744))</f>
        <v>0</v>
      </c>
      <c r="AG50" s="84"/>
    </row>
    <row r="51" spans="1:33">
      <c r="A51" s="70" t="str">
        <f>IF(A50&lt;$A$2,A50+1,"")</f>
        <v/>
      </c>
      <c r="B51" s="71" t="str">
        <f>IF(_5meifen_month_all!C49="","",_5meifen_month_all!C49)</f>
        <v/>
      </c>
      <c r="C51" s="72" t="str">
        <f>IF(_5meifen_month_all!A49="","",_5meifen_month_all!A49)</f>
        <v/>
      </c>
      <c r="D51" s="73" t="str">
        <f>IF(_5meifen_month_all!M49="","",_5meifen_month_all!M49)</f>
        <v/>
      </c>
      <c r="E51" s="74" t="str">
        <f>IF(_5meifen_month_all!C49="","",_5meifen_month_all!C49)</f>
        <v/>
      </c>
      <c r="F51" s="75" t="str">
        <f>IF(_5meifen_month_all!D49="","",_5meifen_month_all!D49)</f>
        <v/>
      </c>
      <c r="G51" s="75" t="str">
        <f>IF(_5meifen_month_all!E49="","",_5meifen_month_all!E49)</f>
        <v/>
      </c>
      <c r="H51" s="75" t="str">
        <f>IF(_5meifen_month_all!F49="","",_5meifen_month_all!F49)</f>
        <v/>
      </c>
      <c r="I51" s="75" t="str">
        <f>IF(_5meifen_month_all!G49="","",_5meifen_month_all!G49)</f>
        <v/>
      </c>
      <c r="J51" s="75" t="str">
        <f>IF(_5meifen_month_all!H49="","",_5meifen_month_all!H49)</f>
        <v/>
      </c>
      <c r="K51" s="75" t="str">
        <f>IF(_5meifen_month_all!I49="","",_5meifen_month_all!I49)</f>
        <v/>
      </c>
      <c r="L51" s="75" t="str">
        <f>IF(_5meifen_month_all!J49="","",_5meifen_month_all!J49)</f>
        <v/>
      </c>
      <c r="M51" s="75" t="str">
        <f>IF(_5meifen_month_all!K49="","",_5meifen_month_all!K49)</f>
        <v/>
      </c>
      <c r="N51" s="75" t="str">
        <f>IF(_5meifen_month_all!L49="","",_5meifen_month_all!L49)</f>
        <v/>
      </c>
      <c r="O51" s="83">
        <f>IF(LOOKUP($A51,质量日常跟踪表!$K$4:$K$744,质量日常跟踪表!W$4:W$744)="","",LOOKUP($A51,质量日常跟踪表!$K$4:$K$744,质量日常跟踪表!W$4:W$744))</f>
        <v>0</v>
      </c>
      <c r="P51" s="84"/>
      <c r="R51" s="70" t="str">
        <f>IF(R50&lt;$A$2,R50+1,"")</f>
        <v/>
      </c>
      <c r="S51" s="71" t="str">
        <f>IF(_6meifen_month_all!C49="","",_6meifen_month_all!C49)</f>
        <v/>
      </c>
      <c r="T51" s="70" t="str">
        <f>IF(_6meifen_month_all!A49="","",_6meifen_month_all!A49)</f>
        <v/>
      </c>
      <c r="U51" s="73" t="str">
        <f>IF(_6meifen_month_all!M49="","",_6meifen_month_all!M49)</f>
        <v/>
      </c>
      <c r="V51" s="85" t="str">
        <f>IF(_6meifen_month_all!C49="","",_6meifen_month_all!C49)</f>
        <v/>
      </c>
      <c r="W51" s="75" t="str">
        <f>IF(_6meifen_month_all!D49="","",_6meifen_month_all!D49)</f>
        <v/>
      </c>
      <c r="X51" s="75" t="str">
        <f>IF(_6meifen_month_all!E49="","",_6meifen_month_all!E49)</f>
        <v/>
      </c>
      <c r="Y51" s="75" t="str">
        <f>IF(_6meifen_month_all!F49="","",_6meifen_month_all!F49)</f>
        <v/>
      </c>
      <c r="Z51" s="75" t="str">
        <f>IF(_6meifen_month_all!G49="","",_6meifen_month_all!G49)</f>
        <v/>
      </c>
      <c r="AA51" s="75" t="str">
        <f>IF(_6meifen_month_all!H49="","",_6meifen_month_all!H49)</f>
        <v/>
      </c>
      <c r="AB51" s="75" t="str">
        <f>IF(_6meifen_month_all!I49="","",_6meifen_month_all!I49)</f>
        <v/>
      </c>
      <c r="AC51" s="75" t="str">
        <f>IF(_6meifen_month_all!J49="","",_6meifen_month_all!J49)</f>
        <v/>
      </c>
      <c r="AD51" s="75" t="str">
        <f>IF(_6meifen_month_all!K49="","",_6meifen_month_all!K49)</f>
        <v/>
      </c>
      <c r="AE51" s="75" t="str">
        <f>IF(_6meifen_month_all!L49="","",_6meifen_month_all!L49)</f>
        <v/>
      </c>
      <c r="AF51" s="83">
        <f>IF(LOOKUP($A51,质量日常跟踪表!$K$4:$K$744,质量日常跟踪表!AN$4:AN$744)="","",LOOKUP($A51,质量日常跟踪表!$K$4:$K$744,质量日常跟踪表!AN$4:AN$744))</f>
        <v>0</v>
      </c>
      <c r="AG51" s="84"/>
    </row>
    <row r="52" spans="1:33">
      <c r="A52" s="70" t="str">
        <f>IF(A51&lt;$A$2,A51+1,"")</f>
        <v/>
      </c>
      <c r="B52" s="71" t="str">
        <f>IF(_5meifen_month_all!C50="","",_5meifen_month_all!C50)</f>
        <v/>
      </c>
      <c r="C52" s="72" t="str">
        <f>IF(_5meifen_month_all!A50="","",_5meifen_month_all!A50)</f>
        <v/>
      </c>
      <c r="D52" s="73" t="str">
        <f>IF(_5meifen_month_all!M50="","",_5meifen_month_all!M50)</f>
        <v/>
      </c>
      <c r="E52" s="74" t="str">
        <f>IF(_5meifen_month_all!C50="","",_5meifen_month_all!C50)</f>
        <v/>
      </c>
      <c r="F52" s="75" t="str">
        <f>IF(_5meifen_month_all!D50="","",_5meifen_month_all!D50)</f>
        <v/>
      </c>
      <c r="G52" s="75" t="str">
        <f>IF(_5meifen_month_all!E50="","",_5meifen_month_all!E50)</f>
        <v/>
      </c>
      <c r="H52" s="75" t="str">
        <f>IF(_5meifen_month_all!F50="","",_5meifen_month_all!F50)</f>
        <v/>
      </c>
      <c r="I52" s="75" t="str">
        <f>IF(_5meifen_month_all!G50="","",_5meifen_month_all!G50)</f>
        <v/>
      </c>
      <c r="J52" s="75" t="str">
        <f>IF(_5meifen_month_all!H50="","",_5meifen_month_all!H50)</f>
        <v/>
      </c>
      <c r="K52" s="75" t="str">
        <f>IF(_5meifen_month_all!I50="","",_5meifen_month_all!I50)</f>
        <v/>
      </c>
      <c r="L52" s="75" t="str">
        <f>IF(_5meifen_month_all!J50="","",_5meifen_month_all!J50)</f>
        <v/>
      </c>
      <c r="M52" s="75" t="str">
        <f>IF(_5meifen_month_all!K50="","",_5meifen_month_all!K50)</f>
        <v/>
      </c>
      <c r="N52" s="75" t="str">
        <f>IF(_5meifen_month_all!L50="","",_5meifen_month_all!L50)</f>
        <v/>
      </c>
      <c r="O52" s="83">
        <f>IF(LOOKUP($A52,质量日常跟踪表!$K$4:$K$744,质量日常跟踪表!W$4:W$744)="","",LOOKUP($A52,质量日常跟踪表!$K$4:$K$744,质量日常跟踪表!W$4:W$744))</f>
        <v>0</v>
      </c>
      <c r="P52" s="84"/>
      <c r="R52" s="70" t="str">
        <f>IF(R51&lt;$A$2,R51+1,"")</f>
        <v/>
      </c>
      <c r="S52" s="71" t="str">
        <f>IF(_6meifen_month_all!C50="","",_6meifen_month_all!C50)</f>
        <v/>
      </c>
      <c r="T52" s="70" t="str">
        <f>IF(_6meifen_month_all!A50="","",_6meifen_month_all!A50)</f>
        <v/>
      </c>
      <c r="U52" s="73" t="str">
        <f>IF(_6meifen_month_all!M50="","",_6meifen_month_all!M50)</f>
        <v/>
      </c>
      <c r="V52" s="85" t="str">
        <f>IF(_6meifen_month_all!C50="","",_6meifen_month_all!C50)</f>
        <v/>
      </c>
      <c r="W52" s="75" t="str">
        <f>IF(_6meifen_month_all!D50="","",_6meifen_month_all!D50)</f>
        <v/>
      </c>
      <c r="X52" s="75" t="str">
        <f>IF(_6meifen_month_all!E50="","",_6meifen_month_all!E50)</f>
        <v/>
      </c>
      <c r="Y52" s="75" t="str">
        <f>IF(_6meifen_month_all!F50="","",_6meifen_month_all!F50)</f>
        <v/>
      </c>
      <c r="Z52" s="75" t="str">
        <f>IF(_6meifen_month_all!G50="","",_6meifen_month_all!G50)</f>
        <v/>
      </c>
      <c r="AA52" s="75" t="str">
        <f>IF(_6meifen_month_all!H50="","",_6meifen_month_all!H50)</f>
        <v/>
      </c>
      <c r="AB52" s="75" t="str">
        <f>IF(_6meifen_month_all!I50="","",_6meifen_month_all!I50)</f>
        <v/>
      </c>
      <c r="AC52" s="75" t="str">
        <f>IF(_6meifen_month_all!J50="","",_6meifen_month_all!J50)</f>
        <v/>
      </c>
      <c r="AD52" s="75" t="str">
        <f>IF(_6meifen_month_all!K50="","",_6meifen_month_all!K50)</f>
        <v/>
      </c>
      <c r="AE52" s="75" t="str">
        <f>IF(_6meifen_month_all!L50="","",_6meifen_month_all!L50)</f>
        <v/>
      </c>
      <c r="AF52" s="83">
        <f>IF(LOOKUP($A52,质量日常跟踪表!$K$4:$K$744,质量日常跟踪表!AN$4:AN$744)="","",LOOKUP($A52,质量日常跟踪表!$K$4:$K$744,质量日常跟踪表!AN$4:AN$744))</f>
        <v>0</v>
      </c>
      <c r="AG52" s="84"/>
    </row>
    <row r="53" spans="1:33">
      <c r="A53" s="70" t="str">
        <f>IF(A52&lt;$A$2,A52+1,"")</f>
        <v/>
      </c>
      <c r="B53" s="71" t="str">
        <f>IF(_5meifen_month_all!C51="","",_5meifen_month_all!C51)</f>
        <v/>
      </c>
      <c r="C53" s="72" t="str">
        <f>IF(_5meifen_month_all!A51="","",_5meifen_month_all!A51)</f>
        <v/>
      </c>
      <c r="D53" s="73" t="str">
        <f>IF(_5meifen_month_all!M51="","",_5meifen_month_all!M51)</f>
        <v/>
      </c>
      <c r="E53" s="74" t="str">
        <f>IF(_5meifen_month_all!C51="","",_5meifen_month_all!C51)</f>
        <v/>
      </c>
      <c r="F53" s="75" t="str">
        <f>IF(_5meifen_month_all!D51="","",_5meifen_month_all!D51)</f>
        <v/>
      </c>
      <c r="G53" s="75" t="str">
        <f>IF(_5meifen_month_all!E51="","",_5meifen_month_all!E51)</f>
        <v/>
      </c>
      <c r="H53" s="75" t="str">
        <f>IF(_5meifen_month_all!F51="","",_5meifen_month_all!F51)</f>
        <v/>
      </c>
      <c r="I53" s="75" t="str">
        <f>IF(_5meifen_month_all!G51="","",_5meifen_month_all!G51)</f>
        <v/>
      </c>
      <c r="J53" s="75" t="str">
        <f>IF(_5meifen_month_all!H51="","",_5meifen_month_all!H51)</f>
        <v/>
      </c>
      <c r="K53" s="75" t="str">
        <f>IF(_5meifen_month_all!I51="","",_5meifen_month_all!I51)</f>
        <v/>
      </c>
      <c r="L53" s="75" t="str">
        <f>IF(_5meifen_month_all!J51="","",_5meifen_month_all!J51)</f>
        <v/>
      </c>
      <c r="M53" s="75" t="str">
        <f>IF(_5meifen_month_all!K51="","",_5meifen_month_all!K51)</f>
        <v/>
      </c>
      <c r="N53" s="75" t="str">
        <f>IF(_5meifen_month_all!L51="","",_5meifen_month_all!L51)</f>
        <v/>
      </c>
      <c r="O53" s="83">
        <f>IF(LOOKUP($A53,质量日常跟踪表!$K$4:$K$744,质量日常跟踪表!W$4:W$744)="","",LOOKUP($A53,质量日常跟踪表!$K$4:$K$744,质量日常跟踪表!W$4:W$744))</f>
        <v>0</v>
      </c>
      <c r="P53" s="84"/>
      <c r="R53" s="70" t="str">
        <f>IF(R52&lt;$A$2,R52+1,"")</f>
        <v/>
      </c>
      <c r="S53" s="71" t="str">
        <f>IF(_6meifen_month_all!C51="","",_6meifen_month_all!C51)</f>
        <v/>
      </c>
      <c r="T53" s="70" t="str">
        <f>IF(_6meifen_month_all!A51="","",_6meifen_month_all!A51)</f>
        <v/>
      </c>
      <c r="U53" s="73" t="str">
        <f>IF(_6meifen_month_all!M51="","",_6meifen_month_all!M51)</f>
        <v/>
      </c>
      <c r="V53" s="85" t="str">
        <f>IF(_6meifen_month_all!C51="","",_6meifen_month_all!C51)</f>
        <v/>
      </c>
      <c r="W53" s="75" t="str">
        <f>IF(_6meifen_month_all!D51="","",_6meifen_month_all!D51)</f>
        <v/>
      </c>
      <c r="X53" s="75" t="str">
        <f>IF(_6meifen_month_all!E51="","",_6meifen_month_all!E51)</f>
        <v/>
      </c>
      <c r="Y53" s="75" t="str">
        <f>IF(_6meifen_month_all!F51="","",_6meifen_month_all!F51)</f>
        <v/>
      </c>
      <c r="Z53" s="75" t="str">
        <f>IF(_6meifen_month_all!G51="","",_6meifen_month_all!G51)</f>
        <v/>
      </c>
      <c r="AA53" s="75" t="str">
        <f>IF(_6meifen_month_all!H51="","",_6meifen_month_all!H51)</f>
        <v/>
      </c>
      <c r="AB53" s="75" t="str">
        <f>IF(_6meifen_month_all!I51="","",_6meifen_month_all!I51)</f>
        <v/>
      </c>
      <c r="AC53" s="75" t="str">
        <f>IF(_6meifen_month_all!J51="","",_6meifen_month_all!J51)</f>
        <v/>
      </c>
      <c r="AD53" s="75" t="str">
        <f>IF(_6meifen_month_all!K51="","",_6meifen_month_all!K51)</f>
        <v/>
      </c>
      <c r="AE53" s="75" t="str">
        <f>IF(_6meifen_month_all!L51="","",_6meifen_month_all!L51)</f>
        <v/>
      </c>
      <c r="AF53" s="83">
        <f>IF(LOOKUP($A53,质量日常跟踪表!$K$4:$K$744,质量日常跟踪表!AN$4:AN$744)="","",LOOKUP($A53,质量日常跟踪表!$K$4:$K$744,质量日常跟踪表!AN$4:AN$744))</f>
        <v>0</v>
      </c>
      <c r="AG53" s="84"/>
    </row>
    <row r="54" spans="1:33">
      <c r="A54" s="70" t="str">
        <f>IF(A53&lt;$A$2,A53+1,"")</f>
        <v/>
      </c>
      <c r="B54" s="71" t="str">
        <f>IF(_5meifen_month_all!C52="","",_5meifen_month_all!C52)</f>
        <v/>
      </c>
      <c r="C54" s="72" t="str">
        <f>IF(_5meifen_month_all!A52="","",_5meifen_month_all!A52)</f>
        <v/>
      </c>
      <c r="D54" s="73" t="str">
        <f>IF(_5meifen_month_all!M52="","",_5meifen_month_all!M52)</f>
        <v/>
      </c>
      <c r="E54" s="74" t="str">
        <f>IF(_5meifen_month_all!C52="","",_5meifen_month_all!C52)</f>
        <v/>
      </c>
      <c r="F54" s="75" t="str">
        <f>IF(_5meifen_month_all!D52="","",_5meifen_month_all!D52)</f>
        <v/>
      </c>
      <c r="G54" s="75" t="str">
        <f>IF(_5meifen_month_all!E52="","",_5meifen_month_all!E52)</f>
        <v/>
      </c>
      <c r="H54" s="75" t="str">
        <f>IF(_5meifen_month_all!F52="","",_5meifen_month_all!F52)</f>
        <v/>
      </c>
      <c r="I54" s="75" t="str">
        <f>IF(_5meifen_month_all!G52="","",_5meifen_month_all!G52)</f>
        <v/>
      </c>
      <c r="J54" s="75" t="str">
        <f>IF(_5meifen_month_all!H52="","",_5meifen_month_all!H52)</f>
        <v/>
      </c>
      <c r="K54" s="75" t="str">
        <f>IF(_5meifen_month_all!I52="","",_5meifen_month_all!I52)</f>
        <v/>
      </c>
      <c r="L54" s="75" t="str">
        <f>IF(_5meifen_month_all!J52="","",_5meifen_month_all!J52)</f>
        <v/>
      </c>
      <c r="M54" s="75" t="str">
        <f>IF(_5meifen_month_all!K52="","",_5meifen_month_all!K52)</f>
        <v/>
      </c>
      <c r="N54" s="75" t="str">
        <f>IF(_5meifen_month_all!L52="","",_5meifen_month_all!L52)</f>
        <v/>
      </c>
      <c r="O54" s="83">
        <f>IF(LOOKUP($A54,质量日常跟踪表!$K$4:$K$744,质量日常跟踪表!W$4:W$744)="","",LOOKUP($A54,质量日常跟踪表!$K$4:$K$744,质量日常跟踪表!W$4:W$744))</f>
        <v>0</v>
      </c>
      <c r="P54" s="84"/>
      <c r="R54" s="70" t="str">
        <f>IF(R53&lt;$A$2,R53+1,"")</f>
        <v/>
      </c>
      <c r="S54" s="71" t="str">
        <f>IF(_6meifen_month_all!C52="","",_6meifen_month_all!C52)</f>
        <v/>
      </c>
      <c r="T54" s="70" t="str">
        <f>IF(_6meifen_month_all!A52="","",_6meifen_month_all!A52)</f>
        <v/>
      </c>
      <c r="U54" s="73" t="str">
        <f>IF(_6meifen_month_all!M52="","",_6meifen_month_all!M52)</f>
        <v/>
      </c>
      <c r="V54" s="85" t="str">
        <f>IF(_6meifen_month_all!C52="","",_6meifen_month_all!C52)</f>
        <v/>
      </c>
      <c r="W54" s="75" t="str">
        <f>IF(_6meifen_month_all!D52="","",_6meifen_month_all!D52)</f>
        <v/>
      </c>
      <c r="X54" s="75" t="str">
        <f>IF(_6meifen_month_all!E52="","",_6meifen_month_all!E52)</f>
        <v/>
      </c>
      <c r="Y54" s="75" t="str">
        <f>IF(_6meifen_month_all!F52="","",_6meifen_month_all!F52)</f>
        <v/>
      </c>
      <c r="Z54" s="75" t="str">
        <f>IF(_6meifen_month_all!G52="","",_6meifen_month_all!G52)</f>
        <v/>
      </c>
      <c r="AA54" s="75" t="str">
        <f>IF(_6meifen_month_all!H52="","",_6meifen_month_all!H52)</f>
        <v/>
      </c>
      <c r="AB54" s="75" t="str">
        <f>IF(_6meifen_month_all!I52="","",_6meifen_month_all!I52)</f>
        <v/>
      </c>
      <c r="AC54" s="75" t="str">
        <f>IF(_6meifen_month_all!J52="","",_6meifen_month_all!J52)</f>
        <v/>
      </c>
      <c r="AD54" s="75" t="str">
        <f>IF(_6meifen_month_all!K52="","",_6meifen_month_all!K52)</f>
        <v/>
      </c>
      <c r="AE54" s="75" t="str">
        <f>IF(_6meifen_month_all!L52="","",_6meifen_month_all!L52)</f>
        <v/>
      </c>
      <c r="AF54" s="83">
        <f>IF(LOOKUP($A54,质量日常跟踪表!$K$4:$K$744,质量日常跟踪表!AN$4:AN$744)="","",LOOKUP($A54,质量日常跟踪表!$K$4:$K$744,质量日常跟踪表!AN$4:AN$744))</f>
        <v>0</v>
      </c>
      <c r="AG54" s="84"/>
    </row>
    <row r="55" spans="1:33">
      <c r="A55" s="70" t="str">
        <f>IF(A54&lt;$A$2,A54+1,"")</f>
        <v/>
      </c>
      <c r="B55" s="71" t="str">
        <f>IF(_5meifen_month_all!C53="","",_5meifen_month_all!C53)</f>
        <v/>
      </c>
      <c r="C55" s="72" t="str">
        <f>IF(_5meifen_month_all!A53="","",_5meifen_month_all!A53)</f>
        <v/>
      </c>
      <c r="D55" s="73" t="str">
        <f>IF(_5meifen_month_all!M53="","",_5meifen_month_all!M53)</f>
        <v/>
      </c>
      <c r="E55" s="74" t="str">
        <f>IF(_5meifen_month_all!C53="","",_5meifen_month_all!C53)</f>
        <v/>
      </c>
      <c r="F55" s="75" t="str">
        <f>IF(_5meifen_month_all!D53="","",_5meifen_month_all!D53)</f>
        <v/>
      </c>
      <c r="G55" s="75" t="str">
        <f>IF(_5meifen_month_all!E53="","",_5meifen_month_all!E53)</f>
        <v/>
      </c>
      <c r="H55" s="75" t="str">
        <f>IF(_5meifen_month_all!F53="","",_5meifen_month_all!F53)</f>
        <v/>
      </c>
      <c r="I55" s="75" t="str">
        <f>IF(_5meifen_month_all!G53="","",_5meifen_month_all!G53)</f>
        <v/>
      </c>
      <c r="J55" s="75" t="str">
        <f>IF(_5meifen_month_all!H53="","",_5meifen_month_all!H53)</f>
        <v/>
      </c>
      <c r="K55" s="75" t="str">
        <f>IF(_5meifen_month_all!I53="","",_5meifen_month_all!I53)</f>
        <v/>
      </c>
      <c r="L55" s="75" t="str">
        <f>IF(_5meifen_month_all!J53="","",_5meifen_month_all!J53)</f>
        <v/>
      </c>
      <c r="M55" s="75" t="str">
        <f>IF(_5meifen_month_all!K53="","",_5meifen_month_all!K53)</f>
        <v/>
      </c>
      <c r="N55" s="75" t="str">
        <f>IF(_5meifen_month_all!L53="","",_5meifen_month_all!L53)</f>
        <v/>
      </c>
      <c r="O55" s="83">
        <f>IF(LOOKUP($A55,质量日常跟踪表!$K$4:$K$744,质量日常跟踪表!W$4:W$744)="","",LOOKUP($A55,质量日常跟踪表!$K$4:$K$744,质量日常跟踪表!W$4:W$744))</f>
        <v>0</v>
      </c>
      <c r="P55" s="84"/>
      <c r="R55" s="70" t="str">
        <f>IF(R54&lt;$A$2,R54+1,"")</f>
        <v/>
      </c>
      <c r="S55" s="71" t="str">
        <f>IF(_6meifen_month_all!C53="","",_6meifen_month_all!C53)</f>
        <v/>
      </c>
      <c r="T55" s="70" t="str">
        <f>IF(_6meifen_month_all!A53="","",_6meifen_month_all!A53)</f>
        <v/>
      </c>
      <c r="U55" s="73" t="str">
        <f>IF(_6meifen_month_all!M53="","",_6meifen_month_all!M53)</f>
        <v/>
      </c>
      <c r="V55" s="85" t="str">
        <f>IF(_6meifen_month_all!C53="","",_6meifen_month_all!C53)</f>
        <v/>
      </c>
      <c r="W55" s="75" t="str">
        <f>IF(_6meifen_month_all!D53="","",_6meifen_month_all!D53)</f>
        <v/>
      </c>
      <c r="X55" s="75" t="str">
        <f>IF(_6meifen_month_all!E53="","",_6meifen_month_all!E53)</f>
        <v/>
      </c>
      <c r="Y55" s="75" t="str">
        <f>IF(_6meifen_month_all!F53="","",_6meifen_month_all!F53)</f>
        <v/>
      </c>
      <c r="Z55" s="75" t="str">
        <f>IF(_6meifen_month_all!G53="","",_6meifen_month_all!G53)</f>
        <v/>
      </c>
      <c r="AA55" s="75" t="str">
        <f>IF(_6meifen_month_all!H53="","",_6meifen_month_all!H53)</f>
        <v/>
      </c>
      <c r="AB55" s="75" t="str">
        <f>IF(_6meifen_month_all!I53="","",_6meifen_month_all!I53)</f>
        <v/>
      </c>
      <c r="AC55" s="75" t="str">
        <f>IF(_6meifen_month_all!J53="","",_6meifen_month_all!J53)</f>
        <v/>
      </c>
      <c r="AD55" s="75" t="str">
        <f>IF(_6meifen_month_all!K53="","",_6meifen_month_all!K53)</f>
        <v/>
      </c>
      <c r="AE55" s="75" t="str">
        <f>IF(_6meifen_month_all!L53="","",_6meifen_month_all!L53)</f>
        <v/>
      </c>
      <c r="AF55" s="83">
        <f>IF(LOOKUP($A55,质量日常跟踪表!$K$4:$K$744,质量日常跟踪表!AN$4:AN$744)="","",LOOKUP($A55,质量日常跟踪表!$K$4:$K$744,质量日常跟踪表!AN$4:AN$744))</f>
        <v>0</v>
      </c>
      <c r="AG55" s="84"/>
    </row>
    <row r="56" spans="1:33">
      <c r="A56" s="70" t="str">
        <f>IF(A55&lt;$A$2,A55+1,"")</f>
        <v/>
      </c>
      <c r="B56" s="71" t="str">
        <f>IF(_5meifen_month_all!C54="","",_5meifen_month_all!C54)</f>
        <v/>
      </c>
      <c r="C56" s="72" t="str">
        <f>IF(_5meifen_month_all!A54="","",_5meifen_month_all!A54)</f>
        <v/>
      </c>
      <c r="D56" s="73" t="str">
        <f>IF(_5meifen_month_all!M54="","",_5meifen_month_all!M54)</f>
        <v/>
      </c>
      <c r="E56" s="74" t="str">
        <f>IF(_5meifen_month_all!C54="","",_5meifen_month_all!C54)</f>
        <v/>
      </c>
      <c r="F56" s="75" t="str">
        <f>IF(_5meifen_month_all!D54="","",_5meifen_month_all!D54)</f>
        <v/>
      </c>
      <c r="G56" s="75" t="str">
        <f>IF(_5meifen_month_all!E54="","",_5meifen_month_all!E54)</f>
        <v/>
      </c>
      <c r="H56" s="75" t="str">
        <f>IF(_5meifen_month_all!F54="","",_5meifen_month_all!F54)</f>
        <v/>
      </c>
      <c r="I56" s="75" t="str">
        <f>IF(_5meifen_month_all!G54="","",_5meifen_month_all!G54)</f>
        <v/>
      </c>
      <c r="J56" s="75" t="str">
        <f>IF(_5meifen_month_all!H54="","",_5meifen_month_all!H54)</f>
        <v/>
      </c>
      <c r="K56" s="75" t="str">
        <f>IF(_5meifen_month_all!I54="","",_5meifen_month_all!I54)</f>
        <v/>
      </c>
      <c r="L56" s="75" t="str">
        <f>IF(_5meifen_month_all!J54="","",_5meifen_month_all!J54)</f>
        <v/>
      </c>
      <c r="M56" s="75" t="str">
        <f>IF(_5meifen_month_all!K54="","",_5meifen_month_all!K54)</f>
        <v/>
      </c>
      <c r="N56" s="75" t="str">
        <f>IF(_5meifen_month_all!L54="","",_5meifen_month_all!L54)</f>
        <v/>
      </c>
      <c r="O56" s="83">
        <f>IF(LOOKUP($A56,质量日常跟踪表!$K$4:$K$744,质量日常跟踪表!W$4:W$744)="","",LOOKUP($A56,质量日常跟踪表!$K$4:$K$744,质量日常跟踪表!W$4:W$744))</f>
        <v>0</v>
      </c>
      <c r="P56" s="84"/>
      <c r="R56" s="70" t="str">
        <f>IF(R55&lt;$A$2,R55+1,"")</f>
        <v/>
      </c>
      <c r="S56" s="71" t="str">
        <f>IF(_6meifen_month_all!C54="","",_6meifen_month_all!C54)</f>
        <v/>
      </c>
      <c r="T56" s="70" t="str">
        <f>IF(_6meifen_month_all!A54="","",_6meifen_month_all!A54)</f>
        <v/>
      </c>
      <c r="U56" s="73" t="str">
        <f>IF(_6meifen_month_all!M54="","",_6meifen_month_all!M54)</f>
        <v/>
      </c>
      <c r="V56" s="85" t="str">
        <f>IF(_6meifen_month_all!C54="","",_6meifen_month_all!C54)</f>
        <v/>
      </c>
      <c r="W56" s="75" t="str">
        <f>IF(_6meifen_month_all!D54="","",_6meifen_month_all!D54)</f>
        <v/>
      </c>
      <c r="X56" s="75" t="str">
        <f>IF(_6meifen_month_all!E54="","",_6meifen_month_all!E54)</f>
        <v/>
      </c>
      <c r="Y56" s="75" t="str">
        <f>IF(_6meifen_month_all!F54="","",_6meifen_month_all!F54)</f>
        <v/>
      </c>
      <c r="Z56" s="75" t="str">
        <f>IF(_6meifen_month_all!G54="","",_6meifen_month_all!G54)</f>
        <v/>
      </c>
      <c r="AA56" s="75" t="str">
        <f>IF(_6meifen_month_all!H54="","",_6meifen_month_all!H54)</f>
        <v/>
      </c>
      <c r="AB56" s="75" t="str">
        <f>IF(_6meifen_month_all!I54="","",_6meifen_month_all!I54)</f>
        <v/>
      </c>
      <c r="AC56" s="75" t="str">
        <f>IF(_6meifen_month_all!J54="","",_6meifen_month_all!J54)</f>
        <v/>
      </c>
      <c r="AD56" s="75" t="str">
        <f>IF(_6meifen_month_all!K54="","",_6meifen_month_all!K54)</f>
        <v/>
      </c>
      <c r="AE56" s="75" t="str">
        <f>IF(_6meifen_month_all!L54="","",_6meifen_month_all!L54)</f>
        <v/>
      </c>
      <c r="AF56" s="83">
        <f>IF(LOOKUP($A56,质量日常跟踪表!$K$4:$K$744,质量日常跟踪表!AN$4:AN$744)="","",LOOKUP($A56,质量日常跟踪表!$K$4:$K$744,质量日常跟踪表!AN$4:AN$744))</f>
        <v>0</v>
      </c>
      <c r="AG56" s="84"/>
    </row>
    <row r="57" spans="1:33">
      <c r="A57" s="70" t="str">
        <f>IF(A56&lt;$A$2,A56+1,"")</f>
        <v/>
      </c>
      <c r="B57" s="71" t="str">
        <f>IF(_5meifen_month_all!C55="","",_5meifen_month_all!C55)</f>
        <v/>
      </c>
      <c r="C57" s="72" t="str">
        <f>IF(_5meifen_month_all!A55="","",_5meifen_month_all!A55)</f>
        <v/>
      </c>
      <c r="D57" s="73" t="str">
        <f>IF(_5meifen_month_all!M55="","",_5meifen_month_all!M55)</f>
        <v/>
      </c>
      <c r="E57" s="74" t="str">
        <f>IF(_5meifen_month_all!C55="","",_5meifen_month_all!C55)</f>
        <v/>
      </c>
      <c r="F57" s="75" t="str">
        <f>IF(_5meifen_month_all!D55="","",_5meifen_month_all!D55)</f>
        <v/>
      </c>
      <c r="G57" s="75" t="str">
        <f>IF(_5meifen_month_all!E55="","",_5meifen_month_all!E55)</f>
        <v/>
      </c>
      <c r="H57" s="75" t="str">
        <f>IF(_5meifen_month_all!F55="","",_5meifen_month_all!F55)</f>
        <v/>
      </c>
      <c r="I57" s="75" t="str">
        <f>IF(_5meifen_month_all!G55="","",_5meifen_month_all!G55)</f>
        <v/>
      </c>
      <c r="J57" s="75" t="str">
        <f>IF(_5meifen_month_all!H55="","",_5meifen_month_all!H55)</f>
        <v/>
      </c>
      <c r="K57" s="75" t="str">
        <f>IF(_5meifen_month_all!I55="","",_5meifen_month_all!I55)</f>
        <v/>
      </c>
      <c r="L57" s="75" t="str">
        <f>IF(_5meifen_month_all!J55="","",_5meifen_month_all!J55)</f>
        <v/>
      </c>
      <c r="M57" s="75" t="str">
        <f>IF(_5meifen_month_all!K55="","",_5meifen_month_all!K55)</f>
        <v/>
      </c>
      <c r="N57" s="75" t="str">
        <f>IF(_5meifen_month_all!L55="","",_5meifen_month_all!L55)</f>
        <v/>
      </c>
      <c r="O57" s="83">
        <f>IF(LOOKUP($A57,质量日常跟踪表!$K$4:$K$744,质量日常跟踪表!W$4:W$744)="","",LOOKUP($A57,质量日常跟踪表!$K$4:$K$744,质量日常跟踪表!W$4:W$744))</f>
        <v>0</v>
      </c>
      <c r="P57" s="84"/>
      <c r="R57" s="70" t="str">
        <f>IF(R56&lt;$A$2,R56+1,"")</f>
        <v/>
      </c>
      <c r="S57" s="71" t="str">
        <f>IF(_6meifen_month_all!C55="","",_6meifen_month_all!C55)</f>
        <v/>
      </c>
      <c r="T57" s="70" t="str">
        <f>IF(_6meifen_month_all!A55="","",_6meifen_month_all!A55)</f>
        <v/>
      </c>
      <c r="U57" s="73" t="str">
        <f>IF(_6meifen_month_all!M55="","",_6meifen_month_all!M55)</f>
        <v/>
      </c>
      <c r="V57" s="85" t="str">
        <f>IF(_6meifen_month_all!C55="","",_6meifen_month_all!C55)</f>
        <v/>
      </c>
      <c r="W57" s="75" t="str">
        <f>IF(_6meifen_month_all!D55="","",_6meifen_month_all!D55)</f>
        <v/>
      </c>
      <c r="X57" s="75" t="str">
        <f>IF(_6meifen_month_all!E55="","",_6meifen_month_all!E55)</f>
        <v/>
      </c>
      <c r="Y57" s="75" t="str">
        <f>IF(_6meifen_month_all!F55="","",_6meifen_month_all!F55)</f>
        <v/>
      </c>
      <c r="Z57" s="75" t="str">
        <f>IF(_6meifen_month_all!G55="","",_6meifen_month_all!G55)</f>
        <v/>
      </c>
      <c r="AA57" s="75" t="str">
        <f>IF(_6meifen_month_all!H55="","",_6meifen_month_all!H55)</f>
        <v/>
      </c>
      <c r="AB57" s="75" t="str">
        <f>IF(_6meifen_month_all!I55="","",_6meifen_month_all!I55)</f>
        <v/>
      </c>
      <c r="AC57" s="75" t="str">
        <f>IF(_6meifen_month_all!J55="","",_6meifen_month_all!J55)</f>
        <v/>
      </c>
      <c r="AD57" s="75" t="str">
        <f>IF(_6meifen_month_all!K55="","",_6meifen_month_all!K55)</f>
        <v/>
      </c>
      <c r="AE57" s="75" t="str">
        <f>IF(_6meifen_month_all!L55="","",_6meifen_month_all!L55)</f>
        <v/>
      </c>
      <c r="AF57" s="83">
        <f>IF(LOOKUP($A57,质量日常跟踪表!$K$4:$K$744,质量日常跟踪表!AN$4:AN$744)="","",LOOKUP($A57,质量日常跟踪表!$K$4:$K$744,质量日常跟踪表!AN$4:AN$744))</f>
        <v>0</v>
      </c>
      <c r="AG57" s="84"/>
    </row>
    <row r="58" spans="1:33">
      <c r="A58" s="70" t="str">
        <f>IF(A57&lt;$A$2,A57+1,"")</f>
        <v/>
      </c>
      <c r="B58" s="71" t="str">
        <f>IF(_5meifen_month_all!C56="","",_5meifen_month_all!C56)</f>
        <v/>
      </c>
      <c r="C58" s="72" t="str">
        <f>IF(_5meifen_month_all!A56="","",_5meifen_month_all!A56)</f>
        <v/>
      </c>
      <c r="D58" s="73" t="str">
        <f>IF(_5meifen_month_all!M56="","",_5meifen_month_all!M56)</f>
        <v/>
      </c>
      <c r="E58" s="74" t="str">
        <f>IF(_5meifen_month_all!C56="","",_5meifen_month_all!C56)</f>
        <v/>
      </c>
      <c r="F58" s="75" t="str">
        <f>IF(_5meifen_month_all!D56="","",_5meifen_month_all!D56)</f>
        <v/>
      </c>
      <c r="G58" s="75" t="str">
        <f>IF(_5meifen_month_all!E56="","",_5meifen_month_all!E56)</f>
        <v/>
      </c>
      <c r="H58" s="75" t="str">
        <f>IF(_5meifen_month_all!F56="","",_5meifen_month_all!F56)</f>
        <v/>
      </c>
      <c r="I58" s="75" t="str">
        <f>IF(_5meifen_month_all!G56="","",_5meifen_month_all!G56)</f>
        <v/>
      </c>
      <c r="J58" s="75" t="str">
        <f>IF(_5meifen_month_all!H56="","",_5meifen_month_all!H56)</f>
        <v/>
      </c>
      <c r="K58" s="75" t="str">
        <f>IF(_5meifen_month_all!I56="","",_5meifen_month_all!I56)</f>
        <v/>
      </c>
      <c r="L58" s="75" t="str">
        <f>IF(_5meifen_month_all!J56="","",_5meifen_month_all!J56)</f>
        <v/>
      </c>
      <c r="M58" s="75" t="str">
        <f>IF(_5meifen_month_all!K56="","",_5meifen_month_all!K56)</f>
        <v/>
      </c>
      <c r="N58" s="75" t="str">
        <f>IF(_5meifen_month_all!L56="","",_5meifen_month_all!L56)</f>
        <v/>
      </c>
      <c r="O58" s="83">
        <f>IF(LOOKUP($A58,质量日常跟踪表!$K$4:$K$744,质量日常跟踪表!W$4:W$744)="","",LOOKUP($A58,质量日常跟踪表!$K$4:$K$744,质量日常跟踪表!W$4:W$744))</f>
        <v>0</v>
      </c>
      <c r="P58" s="84"/>
      <c r="R58" s="70" t="str">
        <f>IF(R57&lt;$A$2,R57+1,"")</f>
        <v/>
      </c>
      <c r="S58" s="71" t="str">
        <f>IF(_6meifen_month_all!C56="","",_6meifen_month_all!C56)</f>
        <v/>
      </c>
      <c r="T58" s="70" t="str">
        <f>IF(_6meifen_month_all!A56="","",_6meifen_month_all!A56)</f>
        <v/>
      </c>
      <c r="U58" s="73" t="str">
        <f>IF(_6meifen_month_all!M56="","",_6meifen_month_all!M56)</f>
        <v/>
      </c>
      <c r="V58" s="85" t="str">
        <f>IF(_6meifen_month_all!C56="","",_6meifen_month_all!C56)</f>
        <v/>
      </c>
      <c r="W58" s="75" t="str">
        <f>IF(_6meifen_month_all!D56="","",_6meifen_month_all!D56)</f>
        <v/>
      </c>
      <c r="X58" s="75" t="str">
        <f>IF(_6meifen_month_all!E56="","",_6meifen_month_all!E56)</f>
        <v/>
      </c>
      <c r="Y58" s="75" t="str">
        <f>IF(_6meifen_month_all!F56="","",_6meifen_month_all!F56)</f>
        <v/>
      </c>
      <c r="Z58" s="75" t="str">
        <f>IF(_6meifen_month_all!G56="","",_6meifen_month_all!G56)</f>
        <v/>
      </c>
      <c r="AA58" s="75" t="str">
        <f>IF(_6meifen_month_all!H56="","",_6meifen_month_all!H56)</f>
        <v/>
      </c>
      <c r="AB58" s="75" t="str">
        <f>IF(_6meifen_month_all!I56="","",_6meifen_month_all!I56)</f>
        <v/>
      </c>
      <c r="AC58" s="75" t="str">
        <f>IF(_6meifen_month_all!J56="","",_6meifen_month_all!J56)</f>
        <v/>
      </c>
      <c r="AD58" s="75" t="str">
        <f>IF(_6meifen_month_all!K56="","",_6meifen_month_all!K56)</f>
        <v/>
      </c>
      <c r="AE58" s="75" t="str">
        <f>IF(_6meifen_month_all!L56="","",_6meifen_month_all!L56)</f>
        <v/>
      </c>
      <c r="AF58" s="83">
        <f>IF(LOOKUP($A58,质量日常跟踪表!$K$4:$K$744,质量日常跟踪表!AN$4:AN$744)="","",LOOKUP($A58,质量日常跟踪表!$K$4:$K$744,质量日常跟踪表!AN$4:AN$744))</f>
        <v>0</v>
      </c>
      <c r="AG58" s="84"/>
    </row>
    <row r="59" spans="1:33">
      <c r="A59" s="70" t="str">
        <f>IF(A58&lt;$A$2,A58+1,"")</f>
        <v/>
      </c>
      <c r="B59" s="71" t="str">
        <f>IF(_5meifen_month_all!C57="","",_5meifen_month_all!C57)</f>
        <v/>
      </c>
      <c r="C59" s="72" t="str">
        <f>IF(_5meifen_month_all!A57="","",_5meifen_month_all!A57)</f>
        <v/>
      </c>
      <c r="D59" s="73" t="str">
        <f>IF(_5meifen_month_all!M57="","",_5meifen_month_all!M57)</f>
        <v/>
      </c>
      <c r="E59" s="74" t="str">
        <f>IF(_5meifen_month_all!C57="","",_5meifen_month_all!C57)</f>
        <v/>
      </c>
      <c r="F59" s="75" t="str">
        <f>IF(_5meifen_month_all!D57="","",_5meifen_month_all!D57)</f>
        <v/>
      </c>
      <c r="G59" s="75" t="str">
        <f>IF(_5meifen_month_all!E57="","",_5meifen_month_all!E57)</f>
        <v/>
      </c>
      <c r="H59" s="75" t="str">
        <f>IF(_5meifen_month_all!F57="","",_5meifen_month_all!F57)</f>
        <v/>
      </c>
      <c r="I59" s="75" t="str">
        <f>IF(_5meifen_month_all!G57="","",_5meifen_month_all!G57)</f>
        <v/>
      </c>
      <c r="J59" s="75" t="str">
        <f>IF(_5meifen_month_all!H57="","",_5meifen_month_all!H57)</f>
        <v/>
      </c>
      <c r="K59" s="75" t="str">
        <f>IF(_5meifen_month_all!I57="","",_5meifen_month_all!I57)</f>
        <v/>
      </c>
      <c r="L59" s="75" t="str">
        <f>IF(_5meifen_month_all!J57="","",_5meifen_month_all!J57)</f>
        <v/>
      </c>
      <c r="M59" s="75" t="str">
        <f>IF(_5meifen_month_all!K57="","",_5meifen_month_all!K57)</f>
        <v/>
      </c>
      <c r="N59" s="75" t="str">
        <f>IF(_5meifen_month_all!L57="","",_5meifen_month_all!L57)</f>
        <v/>
      </c>
      <c r="O59" s="83">
        <f>IF(LOOKUP($A59,质量日常跟踪表!$K$4:$K$744,质量日常跟踪表!W$4:W$744)="","",LOOKUP($A59,质量日常跟踪表!$K$4:$K$744,质量日常跟踪表!W$4:W$744))</f>
        <v>0</v>
      </c>
      <c r="P59" s="84"/>
      <c r="R59" s="70" t="str">
        <f>IF(R58&lt;$A$2,R58+1,"")</f>
        <v/>
      </c>
      <c r="S59" s="71" t="str">
        <f>IF(_6meifen_month_all!C57="","",_6meifen_month_all!C57)</f>
        <v/>
      </c>
      <c r="T59" s="70" t="str">
        <f>IF(_6meifen_month_all!A57="","",_6meifen_month_all!A57)</f>
        <v/>
      </c>
      <c r="U59" s="73" t="str">
        <f>IF(_6meifen_month_all!M57="","",_6meifen_month_all!M57)</f>
        <v/>
      </c>
      <c r="V59" s="85" t="str">
        <f>IF(_6meifen_month_all!C57="","",_6meifen_month_all!C57)</f>
        <v/>
      </c>
      <c r="W59" s="75" t="str">
        <f>IF(_6meifen_month_all!D57="","",_6meifen_month_all!D57)</f>
        <v/>
      </c>
      <c r="X59" s="75" t="str">
        <f>IF(_6meifen_month_all!E57="","",_6meifen_month_all!E57)</f>
        <v/>
      </c>
      <c r="Y59" s="75" t="str">
        <f>IF(_6meifen_month_all!F57="","",_6meifen_month_all!F57)</f>
        <v/>
      </c>
      <c r="Z59" s="75" t="str">
        <f>IF(_6meifen_month_all!G57="","",_6meifen_month_all!G57)</f>
        <v/>
      </c>
      <c r="AA59" s="75" t="str">
        <f>IF(_6meifen_month_all!H57="","",_6meifen_month_all!H57)</f>
        <v/>
      </c>
      <c r="AB59" s="75" t="str">
        <f>IF(_6meifen_month_all!I57="","",_6meifen_month_all!I57)</f>
        <v/>
      </c>
      <c r="AC59" s="75" t="str">
        <f>IF(_6meifen_month_all!J57="","",_6meifen_month_all!J57)</f>
        <v/>
      </c>
      <c r="AD59" s="75" t="str">
        <f>IF(_6meifen_month_all!K57="","",_6meifen_month_all!K57)</f>
        <v/>
      </c>
      <c r="AE59" s="75" t="str">
        <f>IF(_6meifen_month_all!L57="","",_6meifen_month_all!L57)</f>
        <v/>
      </c>
      <c r="AF59" s="83">
        <f>IF(LOOKUP($A59,质量日常跟踪表!$K$4:$K$744,质量日常跟踪表!AN$4:AN$744)="","",LOOKUP($A59,质量日常跟踪表!$K$4:$K$744,质量日常跟踪表!AN$4:AN$744))</f>
        <v>0</v>
      </c>
      <c r="AG59" s="84"/>
    </row>
    <row r="60" spans="1:33">
      <c r="A60" s="70" t="str">
        <f>IF(A59&lt;$A$2,A59+1,"")</f>
        <v/>
      </c>
      <c r="B60" s="71" t="str">
        <f>IF(_5meifen_month_all!C58="","",_5meifen_month_all!C58)</f>
        <v/>
      </c>
      <c r="C60" s="72" t="str">
        <f>IF(_5meifen_month_all!A58="","",_5meifen_month_all!A58)</f>
        <v/>
      </c>
      <c r="D60" s="73" t="str">
        <f>IF(_5meifen_month_all!M58="","",_5meifen_month_all!M58)</f>
        <v/>
      </c>
      <c r="E60" s="74" t="str">
        <f>IF(_5meifen_month_all!C58="","",_5meifen_month_all!C58)</f>
        <v/>
      </c>
      <c r="F60" s="75" t="str">
        <f>IF(_5meifen_month_all!D58="","",_5meifen_month_all!D58)</f>
        <v/>
      </c>
      <c r="G60" s="75" t="str">
        <f>IF(_5meifen_month_all!E58="","",_5meifen_month_all!E58)</f>
        <v/>
      </c>
      <c r="H60" s="75" t="str">
        <f>IF(_5meifen_month_all!F58="","",_5meifen_month_all!F58)</f>
        <v/>
      </c>
      <c r="I60" s="75" t="str">
        <f>IF(_5meifen_month_all!G58="","",_5meifen_month_all!G58)</f>
        <v/>
      </c>
      <c r="J60" s="75" t="str">
        <f>IF(_5meifen_month_all!H58="","",_5meifen_month_all!H58)</f>
        <v/>
      </c>
      <c r="K60" s="75" t="str">
        <f>IF(_5meifen_month_all!I58="","",_5meifen_month_all!I58)</f>
        <v/>
      </c>
      <c r="L60" s="75" t="str">
        <f>IF(_5meifen_month_all!J58="","",_5meifen_month_all!J58)</f>
        <v/>
      </c>
      <c r="M60" s="75" t="str">
        <f>IF(_5meifen_month_all!K58="","",_5meifen_month_all!K58)</f>
        <v/>
      </c>
      <c r="N60" s="75" t="str">
        <f>IF(_5meifen_month_all!L58="","",_5meifen_month_all!L58)</f>
        <v/>
      </c>
      <c r="O60" s="83">
        <f>IF(LOOKUP($A60,质量日常跟踪表!$K$4:$K$744,质量日常跟踪表!W$4:W$744)="","",LOOKUP($A60,质量日常跟踪表!$K$4:$K$744,质量日常跟踪表!W$4:W$744))</f>
        <v>0</v>
      </c>
      <c r="P60" s="84"/>
      <c r="R60" s="70" t="str">
        <f>IF(R59&lt;$A$2,R59+1,"")</f>
        <v/>
      </c>
      <c r="S60" s="71" t="str">
        <f>IF(_6meifen_month_all!C58="","",_6meifen_month_all!C58)</f>
        <v/>
      </c>
      <c r="T60" s="70" t="str">
        <f>IF(_6meifen_month_all!A58="","",_6meifen_month_all!A58)</f>
        <v/>
      </c>
      <c r="U60" s="73" t="str">
        <f>IF(_6meifen_month_all!M58="","",_6meifen_month_all!M58)</f>
        <v/>
      </c>
      <c r="V60" s="85" t="str">
        <f>IF(_6meifen_month_all!C58="","",_6meifen_month_all!C58)</f>
        <v/>
      </c>
      <c r="W60" s="75" t="str">
        <f>IF(_6meifen_month_all!D58="","",_6meifen_month_all!D58)</f>
        <v/>
      </c>
      <c r="X60" s="75" t="str">
        <f>IF(_6meifen_month_all!E58="","",_6meifen_month_all!E58)</f>
        <v/>
      </c>
      <c r="Y60" s="75" t="str">
        <f>IF(_6meifen_month_all!F58="","",_6meifen_month_all!F58)</f>
        <v/>
      </c>
      <c r="Z60" s="75" t="str">
        <f>IF(_6meifen_month_all!G58="","",_6meifen_month_all!G58)</f>
        <v/>
      </c>
      <c r="AA60" s="75" t="str">
        <f>IF(_6meifen_month_all!H58="","",_6meifen_month_all!H58)</f>
        <v/>
      </c>
      <c r="AB60" s="75" t="str">
        <f>IF(_6meifen_month_all!I58="","",_6meifen_month_all!I58)</f>
        <v/>
      </c>
      <c r="AC60" s="75" t="str">
        <f>IF(_6meifen_month_all!J58="","",_6meifen_month_all!J58)</f>
        <v/>
      </c>
      <c r="AD60" s="75" t="str">
        <f>IF(_6meifen_month_all!K58="","",_6meifen_month_all!K58)</f>
        <v/>
      </c>
      <c r="AE60" s="75" t="str">
        <f>IF(_6meifen_month_all!L58="","",_6meifen_month_all!L58)</f>
        <v/>
      </c>
      <c r="AF60" s="83">
        <f>IF(LOOKUP($A60,质量日常跟踪表!$K$4:$K$744,质量日常跟踪表!AN$4:AN$744)="","",LOOKUP($A60,质量日常跟踪表!$K$4:$K$744,质量日常跟踪表!AN$4:AN$744))</f>
        <v>0</v>
      </c>
      <c r="AG60" s="84"/>
    </row>
    <row r="61" spans="1:33">
      <c r="A61" s="70" t="str">
        <f>IF(A60&lt;$A$2,A60+1,"")</f>
        <v/>
      </c>
      <c r="B61" s="71" t="str">
        <f>IF(_5meifen_month_all!C59="","",_5meifen_month_all!C59)</f>
        <v/>
      </c>
      <c r="C61" s="72" t="str">
        <f>IF(_5meifen_month_all!A59="","",_5meifen_month_all!A59)</f>
        <v/>
      </c>
      <c r="D61" s="73" t="str">
        <f>IF(_5meifen_month_all!M59="","",_5meifen_month_all!M59)</f>
        <v/>
      </c>
      <c r="E61" s="74" t="str">
        <f>IF(_5meifen_month_all!C59="","",_5meifen_month_all!C59)</f>
        <v/>
      </c>
      <c r="F61" s="75" t="str">
        <f>IF(_5meifen_month_all!D59="","",_5meifen_month_all!D59)</f>
        <v/>
      </c>
      <c r="G61" s="75" t="str">
        <f>IF(_5meifen_month_all!E59="","",_5meifen_month_all!E59)</f>
        <v/>
      </c>
      <c r="H61" s="75" t="str">
        <f>IF(_5meifen_month_all!F59="","",_5meifen_month_all!F59)</f>
        <v/>
      </c>
      <c r="I61" s="75" t="str">
        <f>IF(_5meifen_month_all!G59="","",_5meifen_month_all!G59)</f>
        <v/>
      </c>
      <c r="J61" s="75" t="str">
        <f>IF(_5meifen_month_all!H59="","",_5meifen_month_all!H59)</f>
        <v/>
      </c>
      <c r="K61" s="75" t="str">
        <f>IF(_5meifen_month_all!I59="","",_5meifen_month_all!I59)</f>
        <v/>
      </c>
      <c r="L61" s="75" t="str">
        <f>IF(_5meifen_month_all!J59="","",_5meifen_month_all!J59)</f>
        <v/>
      </c>
      <c r="M61" s="75" t="str">
        <f>IF(_5meifen_month_all!K59="","",_5meifen_month_all!K59)</f>
        <v/>
      </c>
      <c r="N61" s="75" t="str">
        <f>IF(_5meifen_month_all!L59="","",_5meifen_month_all!L59)</f>
        <v/>
      </c>
      <c r="O61" s="83">
        <f>IF(LOOKUP($A61,质量日常跟踪表!$K$4:$K$744,质量日常跟踪表!W$4:W$744)="","",LOOKUP($A61,质量日常跟踪表!$K$4:$K$744,质量日常跟踪表!W$4:W$744))</f>
        <v>0</v>
      </c>
      <c r="P61" s="84"/>
      <c r="R61" s="70" t="str">
        <f>IF(R60&lt;$A$2,R60+1,"")</f>
        <v/>
      </c>
      <c r="S61" s="71" t="str">
        <f>IF(_6meifen_month_all!C59="","",_6meifen_month_all!C59)</f>
        <v/>
      </c>
      <c r="T61" s="70" t="str">
        <f>IF(_6meifen_month_all!A59="","",_6meifen_month_all!A59)</f>
        <v/>
      </c>
      <c r="U61" s="73" t="str">
        <f>IF(_6meifen_month_all!M59="","",_6meifen_month_all!M59)</f>
        <v/>
      </c>
      <c r="V61" s="85" t="str">
        <f>IF(_6meifen_month_all!C59="","",_6meifen_month_all!C59)</f>
        <v/>
      </c>
      <c r="W61" s="75" t="str">
        <f>IF(_6meifen_month_all!D59="","",_6meifen_month_all!D59)</f>
        <v/>
      </c>
      <c r="X61" s="75" t="str">
        <f>IF(_6meifen_month_all!E59="","",_6meifen_month_all!E59)</f>
        <v/>
      </c>
      <c r="Y61" s="75" t="str">
        <f>IF(_6meifen_month_all!F59="","",_6meifen_month_all!F59)</f>
        <v/>
      </c>
      <c r="Z61" s="75" t="str">
        <f>IF(_6meifen_month_all!G59="","",_6meifen_month_all!G59)</f>
        <v/>
      </c>
      <c r="AA61" s="75" t="str">
        <f>IF(_6meifen_month_all!H59="","",_6meifen_month_all!H59)</f>
        <v/>
      </c>
      <c r="AB61" s="75" t="str">
        <f>IF(_6meifen_month_all!I59="","",_6meifen_month_all!I59)</f>
        <v/>
      </c>
      <c r="AC61" s="75" t="str">
        <f>IF(_6meifen_month_all!J59="","",_6meifen_month_all!J59)</f>
        <v/>
      </c>
      <c r="AD61" s="75" t="str">
        <f>IF(_6meifen_month_all!K59="","",_6meifen_month_all!K59)</f>
        <v/>
      </c>
      <c r="AE61" s="75" t="str">
        <f>IF(_6meifen_month_all!L59="","",_6meifen_month_all!L59)</f>
        <v/>
      </c>
      <c r="AF61" s="83">
        <f>IF(LOOKUP($A61,质量日常跟踪表!$K$4:$K$744,质量日常跟踪表!AN$4:AN$744)="","",LOOKUP($A61,质量日常跟踪表!$K$4:$K$744,质量日常跟踪表!AN$4:AN$744))</f>
        <v>0</v>
      </c>
      <c r="AG61" s="84"/>
    </row>
    <row r="62" spans="1:33">
      <c r="A62" s="70" t="str">
        <f>IF(A61&lt;$A$2,A61+1,"")</f>
        <v/>
      </c>
      <c r="B62" s="71" t="str">
        <f>IF(_5meifen_month_all!C60="","",_5meifen_month_all!C60)</f>
        <v/>
      </c>
      <c r="C62" s="72" t="str">
        <f>IF(_5meifen_month_all!A60="","",_5meifen_month_all!A60)</f>
        <v/>
      </c>
      <c r="D62" s="73" t="str">
        <f>IF(_5meifen_month_all!M60="","",_5meifen_month_all!M60)</f>
        <v/>
      </c>
      <c r="E62" s="74" t="str">
        <f>IF(_5meifen_month_all!C60="","",_5meifen_month_all!C60)</f>
        <v/>
      </c>
      <c r="F62" s="75" t="str">
        <f>IF(_5meifen_month_all!D60="","",_5meifen_month_all!D60)</f>
        <v/>
      </c>
      <c r="G62" s="75" t="str">
        <f>IF(_5meifen_month_all!E60="","",_5meifen_month_all!E60)</f>
        <v/>
      </c>
      <c r="H62" s="75" t="str">
        <f>IF(_5meifen_month_all!F60="","",_5meifen_month_all!F60)</f>
        <v/>
      </c>
      <c r="I62" s="75" t="str">
        <f>IF(_5meifen_month_all!G60="","",_5meifen_month_all!G60)</f>
        <v/>
      </c>
      <c r="J62" s="75" t="str">
        <f>IF(_5meifen_month_all!H60="","",_5meifen_month_all!H60)</f>
        <v/>
      </c>
      <c r="K62" s="75" t="str">
        <f>IF(_5meifen_month_all!I60="","",_5meifen_month_all!I60)</f>
        <v/>
      </c>
      <c r="L62" s="75" t="str">
        <f>IF(_5meifen_month_all!J60="","",_5meifen_month_all!J60)</f>
        <v/>
      </c>
      <c r="M62" s="75" t="str">
        <f>IF(_5meifen_month_all!K60="","",_5meifen_month_all!K60)</f>
        <v/>
      </c>
      <c r="N62" s="75" t="str">
        <f>IF(_5meifen_month_all!L60="","",_5meifen_month_all!L60)</f>
        <v/>
      </c>
      <c r="O62" s="83">
        <f>IF(LOOKUP($A62,质量日常跟踪表!$K$4:$K$744,质量日常跟踪表!W$4:W$744)="","",LOOKUP($A62,质量日常跟踪表!$K$4:$K$744,质量日常跟踪表!W$4:W$744))</f>
        <v>0</v>
      </c>
      <c r="P62" s="84"/>
      <c r="R62" s="70" t="str">
        <f>IF(R61&lt;$A$2,R61+1,"")</f>
        <v/>
      </c>
      <c r="S62" s="71" t="str">
        <f>IF(_6meifen_month_all!C60="","",_6meifen_month_all!C60)</f>
        <v/>
      </c>
      <c r="T62" s="70" t="str">
        <f>IF(_6meifen_month_all!A60="","",_6meifen_month_all!A60)</f>
        <v/>
      </c>
      <c r="U62" s="73" t="str">
        <f>IF(_6meifen_month_all!M60="","",_6meifen_month_all!M60)</f>
        <v/>
      </c>
      <c r="V62" s="85" t="str">
        <f>IF(_6meifen_month_all!C60="","",_6meifen_month_all!C60)</f>
        <v/>
      </c>
      <c r="W62" s="75" t="str">
        <f>IF(_6meifen_month_all!D60="","",_6meifen_month_all!D60)</f>
        <v/>
      </c>
      <c r="X62" s="75" t="str">
        <f>IF(_6meifen_month_all!E60="","",_6meifen_month_all!E60)</f>
        <v/>
      </c>
      <c r="Y62" s="75" t="str">
        <f>IF(_6meifen_month_all!F60="","",_6meifen_month_all!F60)</f>
        <v/>
      </c>
      <c r="Z62" s="75" t="str">
        <f>IF(_6meifen_month_all!G60="","",_6meifen_month_all!G60)</f>
        <v/>
      </c>
      <c r="AA62" s="75" t="str">
        <f>IF(_6meifen_month_all!H60="","",_6meifen_month_all!H60)</f>
        <v/>
      </c>
      <c r="AB62" s="75" t="str">
        <f>IF(_6meifen_month_all!I60="","",_6meifen_month_all!I60)</f>
        <v/>
      </c>
      <c r="AC62" s="75" t="str">
        <f>IF(_6meifen_month_all!J60="","",_6meifen_month_all!J60)</f>
        <v/>
      </c>
      <c r="AD62" s="75" t="str">
        <f>IF(_6meifen_month_all!K60="","",_6meifen_month_all!K60)</f>
        <v/>
      </c>
      <c r="AE62" s="75" t="str">
        <f>IF(_6meifen_month_all!L60="","",_6meifen_month_all!L60)</f>
        <v/>
      </c>
      <c r="AF62" s="83">
        <f>IF(LOOKUP($A62,质量日常跟踪表!$K$4:$K$744,质量日常跟踪表!AN$4:AN$744)="","",LOOKUP($A62,质量日常跟踪表!$K$4:$K$744,质量日常跟踪表!AN$4:AN$744))</f>
        <v>0</v>
      </c>
      <c r="AG62" s="84"/>
    </row>
    <row r="63" spans="1:33">
      <c r="A63" s="70" t="str">
        <f>IF(A62&lt;$A$2,A62+1,"")</f>
        <v/>
      </c>
      <c r="B63" s="71" t="str">
        <f>IF(_5meifen_month_all!C61="","",_5meifen_month_all!C61)</f>
        <v/>
      </c>
      <c r="C63" s="72" t="str">
        <f>IF(_5meifen_month_all!A61="","",_5meifen_month_all!A61)</f>
        <v/>
      </c>
      <c r="D63" s="73" t="str">
        <f>IF(_5meifen_month_all!M61="","",_5meifen_month_all!M61)</f>
        <v/>
      </c>
      <c r="E63" s="74" t="str">
        <f>IF(_5meifen_month_all!C61="","",_5meifen_month_all!C61)</f>
        <v/>
      </c>
      <c r="F63" s="75" t="str">
        <f>IF(_5meifen_month_all!D61="","",_5meifen_month_all!D61)</f>
        <v/>
      </c>
      <c r="G63" s="75" t="str">
        <f>IF(_5meifen_month_all!E61="","",_5meifen_month_all!E61)</f>
        <v/>
      </c>
      <c r="H63" s="75" t="str">
        <f>IF(_5meifen_month_all!F61="","",_5meifen_month_all!F61)</f>
        <v/>
      </c>
      <c r="I63" s="75" t="str">
        <f>IF(_5meifen_month_all!G61="","",_5meifen_month_all!G61)</f>
        <v/>
      </c>
      <c r="J63" s="75" t="str">
        <f>IF(_5meifen_month_all!H61="","",_5meifen_month_all!H61)</f>
        <v/>
      </c>
      <c r="K63" s="75" t="str">
        <f>IF(_5meifen_month_all!I61="","",_5meifen_month_all!I61)</f>
        <v/>
      </c>
      <c r="L63" s="75" t="str">
        <f>IF(_5meifen_month_all!J61="","",_5meifen_month_all!J61)</f>
        <v/>
      </c>
      <c r="M63" s="75" t="str">
        <f>IF(_5meifen_month_all!K61="","",_5meifen_month_all!K61)</f>
        <v/>
      </c>
      <c r="N63" s="75" t="str">
        <f>IF(_5meifen_month_all!L61="","",_5meifen_month_all!L61)</f>
        <v/>
      </c>
      <c r="O63" s="83">
        <f>IF(LOOKUP($A63,质量日常跟踪表!$K$4:$K$744,质量日常跟踪表!W$4:W$744)="","",LOOKUP($A63,质量日常跟踪表!$K$4:$K$744,质量日常跟踪表!W$4:W$744))</f>
        <v>0</v>
      </c>
      <c r="P63" s="84"/>
      <c r="R63" s="70" t="str">
        <f>IF(R62&lt;$A$2,R62+1,"")</f>
        <v/>
      </c>
      <c r="S63" s="71" t="str">
        <f>IF(_6meifen_month_all!C61="","",_6meifen_month_all!C61)</f>
        <v/>
      </c>
      <c r="T63" s="70" t="str">
        <f>IF(_6meifen_month_all!A61="","",_6meifen_month_all!A61)</f>
        <v/>
      </c>
      <c r="U63" s="73" t="str">
        <f>IF(_6meifen_month_all!M61="","",_6meifen_month_all!M61)</f>
        <v/>
      </c>
      <c r="V63" s="85" t="str">
        <f>IF(_6meifen_month_all!C61="","",_6meifen_month_all!C61)</f>
        <v/>
      </c>
      <c r="W63" s="75" t="str">
        <f>IF(_6meifen_month_all!D61="","",_6meifen_month_all!D61)</f>
        <v/>
      </c>
      <c r="X63" s="75" t="str">
        <f>IF(_6meifen_month_all!E61="","",_6meifen_month_all!E61)</f>
        <v/>
      </c>
      <c r="Y63" s="75" t="str">
        <f>IF(_6meifen_month_all!F61="","",_6meifen_month_all!F61)</f>
        <v/>
      </c>
      <c r="Z63" s="75" t="str">
        <f>IF(_6meifen_month_all!G61="","",_6meifen_month_all!G61)</f>
        <v/>
      </c>
      <c r="AA63" s="75" t="str">
        <f>IF(_6meifen_month_all!H61="","",_6meifen_month_all!H61)</f>
        <v/>
      </c>
      <c r="AB63" s="75" t="str">
        <f>IF(_6meifen_month_all!I61="","",_6meifen_month_all!I61)</f>
        <v/>
      </c>
      <c r="AC63" s="75" t="str">
        <f>IF(_6meifen_month_all!J61="","",_6meifen_month_all!J61)</f>
        <v/>
      </c>
      <c r="AD63" s="75" t="str">
        <f>IF(_6meifen_month_all!K61="","",_6meifen_month_all!K61)</f>
        <v/>
      </c>
      <c r="AE63" s="75" t="str">
        <f>IF(_6meifen_month_all!L61="","",_6meifen_month_all!L61)</f>
        <v/>
      </c>
      <c r="AF63" s="83">
        <f>IF(LOOKUP($A63,质量日常跟踪表!$K$4:$K$744,质量日常跟踪表!AN$4:AN$744)="","",LOOKUP($A63,质量日常跟踪表!$K$4:$K$744,质量日常跟踪表!AN$4:AN$744))</f>
        <v>0</v>
      </c>
      <c r="AG63" s="84"/>
    </row>
    <row r="64" spans="1:33">
      <c r="A64" s="70" t="str">
        <f>IF(A63&lt;$A$2,A63+1,"")</f>
        <v/>
      </c>
      <c r="B64" s="71" t="str">
        <f>IF(_5meifen_month_all!C62="","",_5meifen_month_all!C62)</f>
        <v/>
      </c>
      <c r="C64" s="72" t="str">
        <f>IF(_5meifen_month_all!A62="","",_5meifen_month_all!A62)</f>
        <v/>
      </c>
      <c r="D64" s="73" t="str">
        <f>IF(_5meifen_month_all!M62="","",_5meifen_month_all!M62)</f>
        <v/>
      </c>
      <c r="E64" s="74" t="str">
        <f>IF(_5meifen_month_all!C62="","",_5meifen_month_all!C62)</f>
        <v/>
      </c>
      <c r="F64" s="75" t="str">
        <f>IF(_5meifen_month_all!D62="","",_5meifen_month_all!D62)</f>
        <v/>
      </c>
      <c r="G64" s="75" t="str">
        <f>IF(_5meifen_month_all!E62="","",_5meifen_month_all!E62)</f>
        <v/>
      </c>
      <c r="H64" s="75" t="str">
        <f>IF(_5meifen_month_all!F62="","",_5meifen_month_all!F62)</f>
        <v/>
      </c>
      <c r="I64" s="75" t="str">
        <f>IF(_5meifen_month_all!G62="","",_5meifen_month_all!G62)</f>
        <v/>
      </c>
      <c r="J64" s="75" t="str">
        <f>IF(_5meifen_month_all!H62="","",_5meifen_month_all!H62)</f>
        <v/>
      </c>
      <c r="K64" s="75" t="str">
        <f>IF(_5meifen_month_all!I62="","",_5meifen_month_all!I62)</f>
        <v/>
      </c>
      <c r="L64" s="75" t="str">
        <f>IF(_5meifen_month_all!J62="","",_5meifen_month_all!J62)</f>
        <v/>
      </c>
      <c r="M64" s="75" t="str">
        <f>IF(_5meifen_month_all!K62="","",_5meifen_month_all!K62)</f>
        <v/>
      </c>
      <c r="N64" s="75" t="str">
        <f>IF(_5meifen_month_all!L62="","",_5meifen_month_all!L62)</f>
        <v/>
      </c>
      <c r="O64" s="83">
        <f>IF(LOOKUP($A64,质量日常跟踪表!$K$4:$K$744,质量日常跟踪表!W$4:W$744)="","",LOOKUP($A64,质量日常跟踪表!$K$4:$K$744,质量日常跟踪表!W$4:W$744))</f>
        <v>0</v>
      </c>
      <c r="P64" s="84"/>
      <c r="R64" s="70" t="str">
        <f>IF(R63&lt;$A$2,R63+1,"")</f>
        <v/>
      </c>
      <c r="S64" s="71" t="str">
        <f>IF(_6meifen_month_all!C62="","",_6meifen_month_all!C62)</f>
        <v/>
      </c>
      <c r="T64" s="70" t="str">
        <f>IF(_6meifen_month_all!A62="","",_6meifen_month_all!A62)</f>
        <v/>
      </c>
      <c r="U64" s="73" t="str">
        <f>IF(_6meifen_month_all!M62="","",_6meifen_month_all!M62)</f>
        <v/>
      </c>
      <c r="V64" s="85" t="str">
        <f>IF(_6meifen_month_all!C62="","",_6meifen_month_all!C62)</f>
        <v/>
      </c>
      <c r="W64" s="75" t="str">
        <f>IF(_6meifen_month_all!D62="","",_6meifen_month_all!D62)</f>
        <v/>
      </c>
      <c r="X64" s="75" t="str">
        <f>IF(_6meifen_month_all!E62="","",_6meifen_month_all!E62)</f>
        <v/>
      </c>
      <c r="Y64" s="75" t="str">
        <f>IF(_6meifen_month_all!F62="","",_6meifen_month_all!F62)</f>
        <v/>
      </c>
      <c r="Z64" s="75" t="str">
        <f>IF(_6meifen_month_all!G62="","",_6meifen_month_all!G62)</f>
        <v/>
      </c>
      <c r="AA64" s="75" t="str">
        <f>IF(_6meifen_month_all!H62="","",_6meifen_month_all!H62)</f>
        <v/>
      </c>
      <c r="AB64" s="75" t="str">
        <f>IF(_6meifen_month_all!I62="","",_6meifen_month_all!I62)</f>
        <v/>
      </c>
      <c r="AC64" s="75" t="str">
        <f>IF(_6meifen_month_all!J62="","",_6meifen_month_all!J62)</f>
        <v/>
      </c>
      <c r="AD64" s="75" t="str">
        <f>IF(_6meifen_month_all!K62="","",_6meifen_month_all!K62)</f>
        <v/>
      </c>
      <c r="AE64" s="75" t="str">
        <f>IF(_6meifen_month_all!L62="","",_6meifen_month_all!L62)</f>
        <v/>
      </c>
      <c r="AF64" s="83">
        <f>IF(LOOKUP($A64,质量日常跟踪表!$K$4:$K$744,质量日常跟踪表!AN$4:AN$744)="","",LOOKUP($A64,质量日常跟踪表!$K$4:$K$744,质量日常跟踪表!AN$4:AN$744))</f>
        <v>0</v>
      </c>
      <c r="AG64" s="84"/>
    </row>
    <row r="65" spans="1:33">
      <c r="A65" s="70" t="str">
        <f>IF(A64&lt;$A$2,A64+1,"")</f>
        <v/>
      </c>
      <c r="B65" s="71" t="str">
        <f>IF(_5meifen_month_all!C63="","",_5meifen_month_all!C63)</f>
        <v/>
      </c>
      <c r="C65" s="72" t="str">
        <f>IF(_5meifen_month_all!A63="","",_5meifen_month_all!A63)</f>
        <v/>
      </c>
      <c r="D65" s="73" t="str">
        <f>IF(_5meifen_month_all!M63="","",_5meifen_month_all!M63)</f>
        <v/>
      </c>
      <c r="E65" s="74" t="str">
        <f>IF(_5meifen_month_all!C63="","",_5meifen_month_all!C63)</f>
        <v/>
      </c>
      <c r="F65" s="75" t="str">
        <f>IF(_5meifen_month_all!D63="","",_5meifen_month_all!D63)</f>
        <v/>
      </c>
      <c r="G65" s="75" t="str">
        <f>IF(_5meifen_month_all!E63="","",_5meifen_month_all!E63)</f>
        <v/>
      </c>
      <c r="H65" s="75" t="str">
        <f>IF(_5meifen_month_all!F63="","",_5meifen_month_all!F63)</f>
        <v/>
      </c>
      <c r="I65" s="75" t="str">
        <f>IF(_5meifen_month_all!G63="","",_5meifen_month_all!G63)</f>
        <v/>
      </c>
      <c r="J65" s="75" t="str">
        <f>IF(_5meifen_month_all!H63="","",_5meifen_month_all!H63)</f>
        <v/>
      </c>
      <c r="K65" s="75" t="str">
        <f>IF(_5meifen_month_all!I63="","",_5meifen_month_all!I63)</f>
        <v/>
      </c>
      <c r="L65" s="75" t="str">
        <f>IF(_5meifen_month_all!J63="","",_5meifen_month_all!J63)</f>
        <v/>
      </c>
      <c r="M65" s="75" t="str">
        <f>IF(_5meifen_month_all!K63="","",_5meifen_month_all!K63)</f>
        <v/>
      </c>
      <c r="N65" s="75" t="str">
        <f>IF(_5meifen_month_all!L63="","",_5meifen_month_all!L63)</f>
        <v/>
      </c>
      <c r="O65" s="83">
        <f>IF(LOOKUP($A65,质量日常跟踪表!$K$4:$K$744,质量日常跟踪表!W$4:W$744)="","",LOOKUP($A65,质量日常跟踪表!$K$4:$K$744,质量日常跟踪表!W$4:W$744))</f>
        <v>0</v>
      </c>
      <c r="P65" s="84"/>
      <c r="R65" s="70" t="str">
        <f>IF(R64&lt;$A$2,R64+1,"")</f>
        <v/>
      </c>
      <c r="S65" s="71" t="str">
        <f>IF(_6meifen_month_all!C63="","",_6meifen_month_all!C63)</f>
        <v/>
      </c>
      <c r="T65" s="70" t="str">
        <f>IF(_6meifen_month_all!A63="","",_6meifen_month_all!A63)</f>
        <v/>
      </c>
      <c r="U65" s="73" t="str">
        <f>IF(_6meifen_month_all!M63="","",_6meifen_month_all!M63)</f>
        <v/>
      </c>
      <c r="V65" s="85" t="str">
        <f>IF(_6meifen_month_all!C63="","",_6meifen_month_all!C63)</f>
        <v/>
      </c>
      <c r="W65" s="75" t="str">
        <f>IF(_6meifen_month_all!D63="","",_6meifen_month_all!D63)</f>
        <v/>
      </c>
      <c r="X65" s="75" t="str">
        <f>IF(_6meifen_month_all!E63="","",_6meifen_month_all!E63)</f>
        <v/>
      </c>
      <c r="Y65" s="75" t="str">
        <f>IF(_6meifen_month_all!F63="","",_6meifen_month_all!F63)</f>
        <v/>
      </c>
      <c r="Z65" s="75" t="str">
        <f>IF(_6meifen_month_all!G63="","",_6meifen_month_all!G63)</f>
        <v/>
      </c>
      <c r="AA65" s="75" t="str">
        <f>IF(_6meifen_month_all!H63="","",_6meifen_month_all!H63)</f>
        <v/>
      </c>
      <c r="AB65" s="75" t="str">
        <f>IF(_6meifen_month_all!I63="","",_6meifen_month_all!I63)</f>
        <v/>
      </c>
      <c r="AC65" s="75" t="str">
        <f>IF(_6meifen_month_all!J63="","",_6meifen_month_all!J63)</f>
        <v/>
      </c>
      <c r="AD65" s="75" t="str">
        <f>IF(_6meifen_month_all!K63="","",_6meifen_month_all!K63)</f>
        <v/>
      </c>
      <c r="AE65" s="75" t="str">
        <f>IF(_6meifen_month_all!L63="","",_6meifen_month_all!L63)</f>
        <v/>
      </c>
      <c r="AF65" s="83">
        <f>IF(LOOKUP($A65,质量日常跟踪表!$K$4:$K$744,质量日常跟踪表!AN$4:AN$744)="","",LOOKUP($A65,质量日常跟踪表!$K$4:$K$744,质量日常跟踪表!AN$4:AN$744))</f>
        <v>0</v>
      </c>
      <c r="AG65" s="84"/>
    </row>
    <row r="66" spans="1:33">
      <c r="A66" s="70" t="str">
        <f>IF(A65&lt;$A$2,A65+1,"")</f>
        <v/>
      </c>
      <c r="B66" s="86"/>
      <c r="C66" s="84"/>
      <c r="D66" s="87"/>
      <c r="E66" s="88"/>
      <c r="F66" s="87" t="e">
        <f t="shared" ref="F66:M66" si="0">AVERAGEIF(F4:F65,"&gt;0")</f>
        <v>#DIV/0!</v>
      </c>
      <c r="G66" s="87" t="e">
        <f t="shared" si="0"/>
        <v>#DIV/0!</v>
      </c>
      <c r="H66" s="87" t="e">
        <f t="shared" si="0"/>
        <v>#DIV/0!</v>
      </c>
      <c r="I66" s="87" t="e">
        <f t="shared" si="0"/>
        <v>#DIV/0!</v>
      </c>
      <c r="J66" s="87" t="e">
        <f t="shared" si="0"/>
        <v>#DIV/0!</v>
      </c>
      <c r="K66" s="87" t="e">
        <f t="shared" si="0"/>
        <v>#DIV/0!</v>
      </c>
      <c r="L66" s="87" t="e">
        <f t="shared" si="0"/>
        <v>#DIV/0!</v>
      </c>
      <c r="M66" s="89" t="e">
        <f t="shared" si="0"/>
        <v>#DIV/0!</v>
      </c>
      <c r="N66" s="33"/>
      <c r="O66" s="90"/>
      <c r="P66" s="91">
        <f>SUM(P4:P65)</f>
        <v>0</v>
      </c>
      <c r="R66" s="70" t="str">
        <f>IF(R65&lt;$A$2,R65+1,"")</f>
        <v/>
      </c>
      <c r="S66" s="86"/>
      <c r="T66" s="87"/>
      <c r="U66" s="87"/>
      <c r="V66" s="92"/>
      <c r="W66" s="87" t="e">
        <f t="shared" ref="W66:AD66" si="1">AVERAGEIF(W4:W65,"&gt;0")</f>
        <v>#DIV/0!</v>
      </c>
      <c r="X66" s="87" t="e">
        <f t="shared" si="1"/>
        <v>#DIV/0!</v>
      </c>
      <c r="Y66" s="87" t="e">
        <f t="shared" si="1"/>
        <v>#DIV/0!</v>
      </c>
      <c r="Z66" s="87" t="e">
        <f t="shared" si="1"/>
        <v>#DIV/0!</v>
      </c>
      <c r="AA66" s="87" t="e">
        <f t="shared" si="1"/>
        <v>#DIV/0!</v>
      </c>
      <c r="AB66" s="87" t="e">
        <f t="shared" si="1"/>
        <v>#DIV/0!</v>
      </c>
      <c r="AC66" s="87" t="e">
        <f t="shared" si="1"/>
        <v>#DIV/0!</v>
      </c>
      <c r="AD66" s="89" t="e">
        <f t="shared" si="1"/>
        <v>#DIV/0!</v>
      </c>
      <c r="AE66" s="33"/>
      <c r="AF66" s="90"/>
      <c r="AG66" s="91">
        <f>SUM(AG4:AG65)</f>
        <v>0</v>
      </c>
    </row>
  </sheetData>
  <mergeCells count="6">
    <mergeCell ref="C1:D1"/>
    <mergeCell ref="F1:P1"/>
    <mergeCell ref="T1:U1"/>
    <mergeCell ref="W1:AG1"/>
    <mergeCell ref="F2:L2"/>
    <mergeCell ref="W2:AC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Z1316"/>
  <sheetViews>
    <sheetView showGridLines="0" topLeftCell="E1" workbookViewId="0">
      <selection activeCell="M9" sqref="M9"/>
    </sheetView>
  </sheetViews>
  <sheetFormatPr defaultColWidth="4.62222222222222" defaultRowHeight="15"/>
  <cols>
    <col min="1" max="1" width="10.2518518518519" style="1" hidden="1" customWidth="1"/>
    <col min="2" max="2" width="7.87407407407407" style="1" hidden="1" customWidth="1"/>
    <col min="3" max="3" width="8" style="1" hidden="1" customWidth="1"/>
    <col min="4" max="4" width="6.25185185185185" style="1" hidden="1" customWidth="1"/>
    <col min="5" max="5" width="4.62222222222222" customWidth="1"/>
    <col min="6" max="6" width="7.74814814814815" customWidth="1"/>
    <col min="7" max="7" width="12.8740740740741" customWidth="1"/>
    <col min="8" max="8" width="9.87407407407407" customWidth="1"/>
    <col min="9" max="9" width="11.8740740740741" customWidth="1"/>
    <col min="10" max="10" width="11.6222222222222" customWidth="1"/>
    <col min="11" max="11" width="9.5037037037037" customWidth="1"/>
    <col min="12" max="12" width="9.12592592592593" customWidth="1"/>
    <col min="13" max="13" width="9.62222222222222"/>
    <col min="14" max="14" width="7.5037037037037"/>
    <col min="15" max="15" width="11.7481481481481" customWidth="1"/>
    <col min="16" max="16" width="8.62222222222222" customWidth="1"/>
    <col min="17" max="17" width="8.5037037037037"/>
    <col min="18" max="18" width="10.5037037037037" customWidth="1"/>
    <col min="19" max="19" width="4.87407407407407" hidden="1" customWidth="1"/>
    <col min="20" max="20" width="4.62222222222222" customWidth="1"/>
  </cols>
  <sheetData>
    <row r="1" spans="19:19">
      <c r="S1" s="32">
        <v>-120</v>
      </c>
    </row>
    <row r="2" ht="21" spans="1:18">
      <c r="A2" s="2" t="s">
        <v>3</v>
      </c>
      <c r="B2" s="2" t="s">
        <v>91</v>
      </c>
      <c r="C2" s="3" t="s">
        <v>6</v>
      </c>
      <c r="D2" s="2" t="s">
        <v>4</v>
      </c>
      <c r="F2" s="4" t="s">
        <v>92</v>
      </c>
      <c r="G2" s="5">
        <v>43344</v>
      </c>
      <c r="H2" s="4" t="s">
        <v>93</v>
      </c>
      <c r="I2" s="5">
        <v>43373</v>
      </c>
      <c r="Q2" s="33"/>
      <c r="R2" s="33"/>
    </row>
    <row r="3" ht="21" customHeight="1" spans="1:26">
      <c r="A3" s="6"/>
      <c r="B3" s="6"/>
      <c r="C3" s="7"/>
      <c r="D3" s="6"/>
      <c r="F3" s="8"/>
      <c r="G3" s="9" t="s">
        <v>8</v>
      </c>
      <c r="H3" s="10"/>
      <c r="I3" s="10"/>
      <c r="J3" s="10"/>
      <c r="K3" s="29"/>
      <c r="L3" s="9" t="s">
        <v>9</v>
      </c>
      <c r="M3" s="10"/>
      <c r="N3" s="10"/>
      <c r="O3" s="10"/>
      <c r="P3" s="29"/>
      <c r="Q3" s="23" t="s">
        <v>85</v>
      </c>
      <c r="R3" s="23"/>
      <c r="T3" s="34" t="s">
        <v>94</v>
      </c>
      <c r="U3" s="35"/>
      <c r="V3" s="35"/>
      <c r="W3" s="35"/>
      <c r="X3" s="35"/>
      <c r="Y3" s="35"/>
      <c r="Z3" s="46"/>
    </row>
    <row r="4" ht="18" customHeight="1" spans="1:26">
      <c r="A4" s="11">
        <v>43101</v>
      </c>
      <c r="B4" s="12" t="s">
        <v>86</v>
      </c>
      <c r="C4" s="13">
        <v>3</v>
      </c>
      <c r="D4" s="14" t="str">
        <f t="shared" ref="D4:D12" si="0">IF(C4=1,"甲",IF(C4=2,"乙",IF(C4=3,"丙",IF(C4=4,"丁",""))))</f>
        <v>丙</v>
      </c>
      <c r="F4" s="8" t="s">
        <v>4</v>
      </c>
      <c r="G4" s="15" t="s">
        <v>95</v>
      </c>
      <c r="H4" s="15" t="s">
        <v>81</v>
      </c>
      <c r="I4" s="15" t="s">
        <v>64</v>
      </c>
      <c r="J4" s="30" t="s">
        <v>21</v>
      </c>
      <c r="K4" s="30" t="s">
        <v>96</v>
      </c>
      <c r="L4" s="15" t="s">
        <v>95</v>
      </c>
      <c r="M4" s="15" t="s">
        <v>81</v>
      </c>
      <c r="N4" s="15" t="s">
        <v>64</v>
      </c>
      <c r="O4" s="30" t="s">
        <v>21</v>
      </c>
      <c r="P4" s="30" t="s">
        <v>96</v>
      </c>
      <c r="Q4" s="36" t="s">
        <v>8</v>
      </c>
      <c r="R4" s="36" t="s">
        <v>9</v>
      </c>
      <c r="T4" s="37"/>
      <c r="U4" s="38"/>
      <c r="V4" s="38"/>
      <c r="W4" s="38"/>
      <c r="X4" s="38"/>
      <c r="Y4" s="38"/>
      <c r="Z4" s="47"/>
    </row>
    <row r="5" ht="18.75" spans="1:26">
      <c r="A5" s="11">
        <f>A4</f>
        <v>43101</v>
      </c>
      <c r="B5" s="12" t="s">
        <v>87</v>
      </c>
      <c r="C5" s="16">
        <f>IF(C4=4,1,C4+1)</f>
        <v>4</v>
      </c>
      <c r="D5" s="14" t="str">
        <f t="shared" si="0"/>
        <v>丁</v>
      </c>
      <c r="F5" s="17" t="s">
        <v>72</v>
      </c>
      <c r="G5" s="18" t="e">
        <f>SUMPRODUCT((焦粉报表!$B$6:$B$67&gt;=$G$2)*(焦粉报表!$B$6:$B$67&lt;=$I$2)*(焦粉报表!$D$6:$D$67=$F5),焦粉报表!F$6:F$67)/SUMPRODUCT((焦粉报表!$B$6:$B$67&gt;=$G$2)*(焦粉报表!$B$6:$B$67&lt;=$I$2)*(焦粉报表!$D$6:$D$67=$F5)*(焦粉报表!F$6:F$67&lt;&gt;""))</f>
        <v>#DIV/0!</v>
      </c>
      <c r="H5" s="18" t="e">
        <f>SUMPRODUCT((焦粉报表!$B$6:$B$67&gt;=$G$2)*(焦粉报表!$B$6:$B$67&lt;=$I$2)*(焦粉报表!$D$6:$D$67=$F5),焦粉报表!G$6:G$67)/SUMPRODUCT((焦粉报表!$B$6:$B$67&gt;=$G$2)*(焦粉报表!$B$6:$B$67&lt;=$I$2)*(焦粉报表!$D$6:$D$67=$F5)*(焦粉报表!G$6:G$67&lt;&gt;""))</f>
        <v>#DIV/0!</v>
      </c>
      <c r="I5" s="31" t="e">
        <f>100-G5-H5</f>
        <v>#DIV/0!</v>
      </c>
      <c r="J5" s="18" t="e">
        <f>SUMPRODUCT((焦粉报表!$B$6:$B$67&gt;=$G$2)*(焦粉报表!$B$6:$B$67&lt;=$I$2)*(焦粉报表!$D$6:$D$67=$F5),焦粉报表!M$6:M$67)/SUMPRODUCT((焦粉报表!$B$6:$B$67&gt;=$G$2)*(焦粉报表!$B$6:$B$67&lt;=$I$2)*(焦粉报表!$D$6:$D$67=$F5)*(焦粉报表!M$6:M$67&lt;&gt;""))</f>
        <v>#DIV/0!</v>
      </c>
      <c r="K5" s="18" t="e">
        <f>SUMPRODUCT((焦粉报表!$B$6:$B$67&gt;=$G$2)*(焦粉报表!$B$6:$B$67&lt;=$I$2)*(焦粉报表!$D$6:$D$67=$F5),焦粉报表!N$6:N$67)/SUMPRODUCT((焦粉报表!$B$6:$B$67&gt;=$G$2)*(焦粉报表!$B$6:$B$67&lt;=$I$2)*(焦粉报表!$D$6:$D$67=$F5)*(焦粉报表!N$6:N$67&lt;&gt;""))</f>
        <v>#DIV/0!</v>
      </c>
      <c r="L5" s="18" t="e">
        <f>SUMPRODUCT((焦粉报表!$V$6:$V$67&gt;=$G$2)*(焦粉报表!$V$6:$V$67&lt;=$I$2)*(焦粉报表!$X$6:$X$67=$F5),焦粉报表!Z$6:Z$67)/SUMPRODUCT((焦粉报表!$V$6:$V$67&gt;=$G$2)*(焦粉报表!$V$6:$V$67&lt;=$I$2)*(焦粉报表!$X$6:$X$67=$F5)*(焦粉报表!Z$6:Z$67&lt;&gt;""))</f>
        <v>#DIV/0!</v>
      </c>
      <c r="M5" s="18" t="e">
        <f>SUMPRODUCT((焦粉报表!$V$6:$V$67&gt;=$G$2)*(焦粉报表!$V$6:$V$67&lt;=$I$2)*(焦粉报表!$X$6:$X$67=$F5),焦粉报表!AA$6:AA$67)/SUMPRODUCT((焦粉报表!$V$6:$V$67&gt;=$G$2)*(焦粉报表!$V$6:$V$67&lt;=$I$2)*(焦粉报表!$X$6:$X$67=$F5)*(焦粉报表!AA$6:AA$67&lt;&gt;""))</f>
        <v>#DIV/0!</v>
      </c>
      <c r="N5" s="31" t="e">
        <f>100-L5-M5</f>
        <v>#DIV/0!</v>
      </c>
      <c r="O5" s="18" t="e">
        <f>SUMPRODUCT((焦粉报表!$V$6:$V$67&gt;=$G$2)*(焦粉报表!$V$6:$V$67&lt;=$I$2)*(焦粉报表!$X$6:$X$67=$F5),焦粉报表!AG$6:AG$67)/SUMPRODUCT((焦粉报表!$V$6:$V$67&gt;=$G$2)*(焦粉报表!$V$6:$V$67&lt;=$I$2)*(焦粉报表!$X$6:$X$67=$F5)*(焦粉报表!AG$6:AG$67&lt;&gt;""))</f>
        <v>#DIV/0!</v>
      </c>
      <c r="P5" s="18" t="e">
        <f>SUMPRODUCT((焦粉报表!$V$6:$V$67&gt;=$G$2)*(焦粉报表!$V$6:$V$67&lt;=$I$2)*(焦粉报表!$X$6:$X$67=$F5),焦粉报表!AH$6:AH$67)/SUMPRODUCT((焦粉报表!$V$6:$V$67&gt;=$G$2)*(焦粉报表!$V$6:$V$67&lt;=$I$2)*(焦粉报表!$X$6:$X$67=$F5)*(焦粉报表!AH$6:AH$67&lt;&gt;""))</f>
        <v>#DIV/0!</v>
      </c>
      <c r="Q5" s="17">
        <f>SUMPRODUCT((焦粉考核!$A$3:$A$95&gt;=$G$2)*(焦粉考核!$A$3:$A$95&lt;=$I$2)*(焦粉考核!$E$3:$E$95=$F5),焦粉考核!$R$3:$R$95)</f>
        <v>0</v>
      </c>
      <c r="R5" s="17">
        <f>SUMPRODUCT((焦粉考核!$A$3:$A$95&gt;=$G$2)*(焦粉考核!$A$3:$A$95&lt;=$I$2)*(焦粉考核!$E$3:$E$95=$F5),焦粉考核!$AF$3:$AF$95)</f>
        <v>0</v>
      </c>
      <c r="T5" s="37"/>
      <c r="U5" s="38"/>
      <c r="V5" s="38"/>
      <c r="W5" s="38"/>
      <c r="X5" s="38"/>
      <c r="Y5" s="38"/>
      <c r="Z5" s="47"/>
    </row>
    <row r="6" ht="18.75" spans="1:26">
      <c r="A6" s="11">
        <f>A5</f>
        <v>43101</v>
      </c>
      <c r="B6" s="12" t="s">
        <v>88</v>
      </c>
      <c r="C6" s="16">
        <f>IF(C5=4,1,C5+1)</f>
        <v>1</v>
      </c>
      <c r="D6" s="14" t="str">
        <f t="shared" si="0"/>
        <v>甲</v>
      </c>
      <c r="F6" s="17" t="s">
        <v>73</v>
      </c>
      <c r="G6" s="18" t="e">
        <f>SUMPRODUCT((焦粉报表!$B$6:$B$67&gt;=$G$2)*(焦粉报表!$B$6:$B$67&lt;=$I$2)*(焦粉报表!$D$6:$D$67=$F6),焦粉报表!F$6:F$67)/SUMPRODUCT((焦粉报表!$B$6:$B$67&gt;=$G$2)*(焦粉报表!$B$6:$B$67&lt;=$I$2)*(焦粉报表!$D$6:$D$67=$F6)*(焦粉报表!F$6:F$67&lt;&gt;""))</f>
        <v>#DIV/0!</v>
      </c>
      <c r="H6" s="18" t="e">
        <f>SUMPRODUCT((焦粉报表!$B$6:$B$67&gt;=$G$2)*(焦粉报表!$B$6:$B$67&lt;=$I$2)*(焦粉报表!$D$6:$D$67=$F6),焦粉报表!G$6:G$67)/SUMPRODUCT((焦粉报表!$B$6:$B$67&gt;=$G$2)*(焦粉报表!$B$6:$B$67&lt;=$I$2)*(焦粉报表!$D$6:$D$67=$F6)*(焦粉报表!G$6:G$67&lt;&gt;""))</f>
        <v>#DIV/0!</v>
      </c>
      <c r="I6" s="31" t="e">
        <f>100-G6-H6</f>
        <v>#DIV/0!</v>
      </c>
      <c r="J6" s="18" t="e">
        <f>SUMPRODUCT((焦粉报表!$B$6:$B$67&gt;=$G$2)*(焦粉报表!$B$6:$B$67&lt;=$I$2)*(焦粉报表!$D$6:$D$67=$F6),焦粉报表!M$6:M$67)/SUMPRODUCT((焦粉报表!$B$6:$B$67&gt;=$G$2)*(焦粉报表!$B$6:$B$67&lt;=$I$2)*(焦粉报表!$D$6:$D$67=$F6)*(焦粉报表!M$6:M$67&lt;&gt;""))</f>
        <v>#DIV/0!</v>
      </c>
      <c r="K6" s="18" t="e">
        <f>SUMPRODUCT((焦粉报表!$B$6:$B$67&gt;=$G$2)*(焦粉报表!$B$6:$B$67&lt;=$I$2)*(焦粉报表!$D$6:$D$67=$F6),焦粉报表!N$6:N$67)/SUMPRODUCT((焦粉报表!$B$6:$B$67&gt;=$G$2)*(焦粉报表!$B$6:$B$67&lt;=$I$2)*(焦粉报表!$D$6:$D$67=$F6)*(焦粉报表!N$6:N$67&lt;&gt;""))</f>
        <v>#DIV/0!</v>
      </c>
      <c r="L6" s="18" t="e">
        <f>SUMPRODUCT((焦粉报表!$V$6:$V$67&gt;=$G$2)*(焦粉报表!$V$6:$V$67&lt;=$I$2)*(焦粉报表!$X$6:$X$67=$F6),焦粉报表!Z$6:Z$67)/SUMPRODUCT((焦粉报表!$V$6:$V$67&gt;=$G$2)*(焦粉报表!$V$6:$V$67&lt;=$I$2)*(焦粉报表!$X$6:$X$67=$F6)*(焦粉报表!Z$6:Z$67&lt;&gt;""))</f>
        <v>#DIV/0!</v>
      </c>
      <c r="M6" s="18" t="e">
        <f>SUMPRODUCT((焦粉报表!$V$6:$V$67&gt;=$G$2)*(焦粉报表!$V$6:$V$67&lt;=$I$2)*(焦粉报表!$X$6:$X$67=$F6),焦粉报表!AA$6:AA$67)/SUMPRODUCT((焦粉报表!$V$6:$V$67&gt;=$G$2)*(焦粉报表!$V$6:$V$67&lt;=$I$2)*(焦粉报表!$X$6:$X$67=$F6)*(焦粉报表!AA$6:AA$67&lt;&gt;""))</f>
        <v>#DIV/0!</v>
      </c>
      <c r="N6" s="31" t="e">
        <f>100-L6-M6</f>
        <v>#DIV/0!</v>
      </c>
      <c r="O6" s="18" t="e">
        <f>SUMPRODUCT((焦粉报表!$V$6:$V$67&gt;=$G$2)*(焦粉报表!$V$6:$V$67&lt;=$I$2)*(焦粉报表!$X$6:$X$67=$F6),焦粉报表!AG$6:AG$67)/SUMPRODUCT((焦粉报表!$V$6:$V$67&gt;=$G$2)*(焦粉报表!$V$6:$V$67&lt;=$I$2)*(焦粉报表!$X$6:$X$67=$F6)*(焦粉报表!AG$6:AG$67&lt;&gt;""))</f>
        <v>#DIV/0!</v>
      </c>
      <c r="P6" s="18" t="e">
        <f>SUMPRODUCT((焦粉报表!$V$6:$V$67&gt;=$G$2)*(焦粉报表!$V$6:$V$67&lt;=$I$2)*(焦粉报表!$X$6:$X$67=$F6),焦粉报表!AH$6:AH$67)/SUMPRODUCT((焦粉报表!$V$6:$V$67&gt;=$G$2)*(焦粉报表!$V$6:$V$67&lt;=$I$2)*(焦粉报表!$X$6:$X$67=$F6)*(焦粉报表!AH$6:AH$67&lt;&gt;""))</f>
        <v>#DIV/0!</v>
      </c>
      <c r="Q6" s="17">
        <f>SUMPRODUCT((焦粉考核!$A$3:$A$95&gt;=$G$2)*(焦粉考核!$A$3:$A$95&lt;=$I$2)*(焦粉考核!$E$3:$E$95=$F6),焦粉考核!$R$3:$R$95)</f>
        <v>0</v>
      </c>
      <c r="R6" s="17">
        <f>SUMPRODUCT((焦粉考核!$A$3:$A$95&gt;=$G$2)*(焦粉考核!$A$3:$A$95&lt;=$I$2)*(焦粉考核!$E$3:$E$95=$F6),焦粉考核!$AF$3:$AF$95)</f>
        <v>0</v>
      </c>
      <c r="T6" s="37"/>
      <c r="U6" s="38"/>
      <c r="V6" s="38"/>
      <c r="W6" s="38"/>
      <c r="X6" s="38"/>
      <c r="Y6" s="38"/>
      <c r="Z6" s="47"/>
    </row>
    <row r="7" ht="18.75" spans="1:26">
      <c r="A7" s="11">
        <f>A4+1</f>
        <v>43102</v>
      </c>
      <c r="B7" s="12" t="s">
        <v>86</v>
      </c>
      <c r="C7" s="13">
        <v>3</v>
      </c>
      <c r="D7" s="14" t="str">
        <f t="shared" si="0"/>
        <v>丙</v>
      </c>
      <c r="F7" s="17" t="s">
        <v>74</v>
      </c>
      <c r="G7" s="18" t="e">
        <f>SUMPRODUCT((焦粉报表!$B$6:$B$67&gt;=$G$2)*(焦粉报表!$B$6:$B$67&lt;=$I$2)*(焦粉报表!$D$6:$D$67=$F7),焦粉报表!F$6:F$67)/SUMPRODUCT((焦粉报表!$B$6:$B$67&gt;=$G$2)*(焦粉报表!$B$6:$B$67&lt;=$I$2)*(焦粉报表!$D$6:$D$67=$F7)*(焦粉报表!F$6:F$67&lt;&gt;""))</f>
        <v>#DIV/0!</v>
      </c>
      <c r="H7" s="18" t="e">
        <f>SUMPRODUCT((焦粉报表!$B$6:$B$67&gt;=$G$2)*(焦粉报表!$B$6:$B$67&lt;=$I$2)*(焦粉报表!$D$6:$D$67=$F7),焦粉报表!G$6:G$67)/SUMPRODUCT((焦粉报表!$B$6:$B$67&gt;=$G$2)*(焦粉报表!$B$6:$B$67&lt;=$I$2)*(焦粉报表!$D$6:$D$67=$F7)*(焦粉报表!G$6:G$67&lt;&gt;""))</f>
        <v>#DIV/0!</v>
      </c>
      <c r="I7" s="31" t="e">
        <f>100-G7-H7</f>
        <v>#DIV/0!</v>
      </c>
      <c r="J7" s="18" t="e">
        <f>SUMPRODUCT((焦粉报表!$B$6:$B$67&gt;=$G$2)*(焦粉报表!$B$6:$B$67&lt;=$I$2)*(焦粉报表!$D$6:$D$67=$F7),焦粉报表!M$6:M$67)/SUMPRODUCT((焦粉报表!$B$6:$B$67&gt;=$G$2)*(焦粉报表!$B$6:$B$67&lt;=$I$2)*(焦粉报表!$D$6:$D$67=$F7)*(焦粉报表!M$6:M$67&lt;&gt;""))</f>
        <v>#DIV/0!</v>
      </c>
      <c r="K7" s="18" t="e">
        <f>SUMPRODUCT((焦粉报表!$B$6:$B$67&gt;=$G$2)*(焦粉报表!$B$6:$B$67&lt;=$I$2)*(焦粉报表!$D$6:$D$67=$F7),焦粉报表!N$6:N$67)/SUMPRODUCT((焦粉报表!$B$6:$B$67&gt;=$G$2)*(焦粉报表!$B$6:$B$67&lt;=$I$2)*(焦粉报表!$D$6:$D$67=$F7)*(焦粉报表!N$6:N$67&lt;&gt;""))</f>
        <v>#DIV/0!</v>
      </c>
      <c r="L7" s="18" t="e">
        <f>SUMPRODUCT((焦粉报表!$V$6:$V$67&gt;=$G$2)*(焦粉报表!$V$6:$V$67&lt;=$I$2)*(焦粉报表!$X$6:$X$67=$F7),焦粉报表!Z$6:Z$67)/SUMPRODUCT((焦粉报表!$V$6:$V$67&gt;=$G$2)*(焦粉报表!$V$6:$V$67&lt;=$I$2)*(焦粉报表!$X$6:$X$67=$F7)*(焦粉报表!Z$6:Z$67&lt;&gt;""))</f>
        <v>#DIV/0!</v>
      </c>
      <c r="M7" s="18" t="e">
        <f>SUMPRODUCT((焦粉报表!$V$6:$V$67&gt;=$G$2)*(焦粉报表!$V$6:$V$67&lt;=$I$2)*(焦粉报表!$X$6:$X$67=$F7),焦粉报表!AA$6:AA$67)/SUMPRODUCT((焦粉报表!$V$6:$V$67&gt;=$G$2)*(焦粉报表!$V$6:$V$67&lt;=$I$2)*(焦粉报表!$X$6:$X$67=$F7)*(焦粉报表!AA$6:AA$67&lt;&gt;""))</f>
        <v>#DIV/0!</v>
      </c>
      <c r="N7" s="31" t="e">
        <f>100-L7-M7</f>
        <v>#DIV/0!</v>
      </c>
      <c r="O7" s="18" t="e">
        <f>SUMPRODUCT((焦粉报表!$V$6:$V$67&gt;=$G$2)*(焦粉报表!$V$6:$V$67&lt;=$I$2)*(焦粉报表!$X$6:$X$67=$F7),焦粉报表!AG$6:AG$67)/SUMPRODUCT((焦粉报表!$V$6:$V$67&gt;=$G$2)*(焦粉报表!$V$6:$V$67&lt;=$I$2)*(焦粉报表!$X$6:$X$67=$F7)*(焦粉报表!AG$6:AG$67&lt;&gt;""))</f>
        <v>#DIV/0!</v>
      </c>
      <c r="P7" s="18" t="e">
        <f>SUMPRODUCT((焦粉报表!$V$6:$V$67&gt;=$G$2)*(焦粉报表!$V$6:$V$67&lt;=$I$2)*(焦粉报表!$X$6:$X$67=$F7),焦粉报表!AH$6:AH$67)/SUMPRODUCT((焦粉报表!$V$6:$V$67&gt;=$G$2)*(焦粉报表!$V$6:$V$67&lt;=$I$2)*(焦粉报表!$X$6:$X$67=$F7)*(焦粉报表!AH$6:AH$67&lt;&gt;""))</f>
        <v>#DIV/0!</v>
      </c>
      <c r="Q7" s="17">
        <f>SUMPRODUCT((焦粉考核!$A$3:$A$95&gt;=$G$2)*(焦粉考核!$A$3:$A$95&lt;=$I$2)*(焦粉考核!$E$3:$E$95=$F7),焦粉考核!$R$3:$R$95)</f>
        <v>0</v>
      </c>
      <c r="R7" s="17">
        <f>SUMPRODUCT((焦粉考核!$A$3:$A$95&gt;=$G$2)*(焦粉考核!$A$3:$A$95&lt;=$I$2)*(焦粉考核!$E$3:$E$95=$F7),焦粉考核!$AF$3:$AF$95)</f>
        <v>0</v>
      </c>
      <c r="T7" s="37"/>
      <c r="U7" s="38"/>
      <c r="V7" s="38"/>
      <c r="W7" s="38"/>
      <c r="X7" s="38"/>
      <c r="Y7" s="38"/>
      <c r="Z7" s="47"/>
    </row>
    <row r="8" ht="18.75" spans="1:26">
      <c r="A8" s="11">
        <f>A7</f>
        <v>43102</v>
      </c>
      <c r="B8" s="12" t="s">
        <v>87</v>
      </c>
      <c r="C8" s="16">
        <f>IF(C7=4,1,C7+1)</f>
        <v>4</v>
      </c>
      <c r="D8" s="14" t="str">
        <f t="shared" si="0"/>
        <v>丁</v>
      </c>
      <c r="F8" s="17" t="s">
        <v>75</v>
      </c>
      <c r="G8" s="18" t="e">
        <f>SUMPRODUCT((焦粉报表!$B$6:$B$67&gt;=$G$2)*(焦粉报表!$B$6:$B$67&lt;=$I$2)*(焦粉报表!$D$6:$D$67=$F8),焦粉报表!F$6:F$67)/SUMPRODUCT((焦粉报表!$B$6:$B$67&gt;=$G$2)*(焦粉报表!$B$6:$B$67&lt;=$I$2)*(焦粉报表!$D$6:$D$67=$F8)*(焦粉报表!F$6:F$67&lt;&gt;""))</f>
        <v>#DIV/0!</v>
      </c>
      <c r="H8" s="18" t="e">
        <f>SUMPRODUCT((焦粉报表!$B$6:$B$67&gt;=$G$2)*(焦粉报表!$B$6:$B$67&lt;=$I$2)*(焦粉报表!$D$6:$D$67=$F8),焦粉报表!G$6:G$67)/SUMPRODUCT((焦粉报表!$B$6:$B$67&gt;=$G$2)*(焦粉报表!$B$6:$B$67&lt;=$I$2)*(焦粉报表!$D$6:$D$67=$F8)*(焦粉报表!G$6:G$67&lt;&gt;""))</f>
        <v>#DIV/0!</v>
      </c>
      <c r="I8" s="31" t="e">
        <f>100-G8-H8</f>
        <v>#DIV/0!</v>
      </c>
      <c r="J8" s="18" t="e">
        <f>SUMPRODUCT((焦粉报表!$B$6:$B$67&gt;=$G$2)*(焦粉报表!$B$6:$B$67&lt;=$I$2)*(焦粉报表!$D$6:$D$67=$F8),焦粉报表!M$6:M$67)/SUMPRODUCT((焦粉报表!$B$6:$B$67&gt;=$G$2)*(焦粉报表!$B$6:$B$67&lt;=$I$2)*(焦粉报表!$D$6:$D$67=$F8)*(焦粉报表!M$6:M$67&lt;&gt;""))</f>
        <v>#DIV/0!</v>
      </c>
      <c r="K8" s="18" t="e">
        <f>SUMPRODUCT((焦粉报表!$B$6:$B$67&gt;=$G$2)*(焦粉报表!$B$6:$B$67&lt;=$I$2)*(焦粉报表!$D$6:$D$67=$F8),焦粉报表!N$6:N$67)/SUMPRODUCT((焦粉报表!$B$6:$B$67&gt;=$G$2)*(焦粉报表!$B$6:$B$67&lt;=$I$2)*(焦粉报表!$D$6:$D$67=$F8)*(焦粉报表!N$6:N$67&lt;&gt;""))</f>
        <v>#DIV/0!</v>
      </c>
      <c r="L8" s="18" t="e">
        <f>SUMPRODUCT((焦粉报表!$V$6:$V$67&gt;=$G$2)*(焦粉报表!$V$6:$V$67&lt;=$I$2)*(焦粉报表!$X$6:$X$67=$F8),焦粉报表!Z$6:Z$67)/SUMPRODUCT((焦粉报表!$V$6:$V$67&gt;=$G$2)*(焦粉报表!$V$6:$V$67&lt;=$I$2)*(焦粉报表!$X$6:$X$67=$F8)*(焦粉报表!Z$6:Z$67&lt;&gt;""))</f>
        <v>#DIV/0!</v>
      </c>
      <c r="M8" s="18" t="e">
        <f>SUMPRODUCT((焦粉报表!$V$6:$V$67&gt;=$G$2)*(焦粉报表!$V$6:$V$67&lt;=$I$2)*(焦粉报表!$X$6:$X$67=$F8),焦粉报表!AA$6:AA$67)/SUMPRODUCT((焦粉报表!$V$6:$V$67&gt;=$G$2)*(焦粉报表!$V$6:$V$67&lt;=$I$2)*(焦粉报表!$X$6:$X$67=$F8)*(焦粉报表!AA$6:AA$67&lt;&gt;""))</f>
        <v>#DIV/0!</v>
      </c>
      <c r="N8" s="31" t="e">
        <f>100-L8-M8</f>
        <v>#DIV/0!</v>
      </c>
      <c r="O8" s="18" t="e">
        <f>SUMPRODUCT((焦粉报表!$V$6:$V$67&gt;=$G$2)*(焦粉报表!$V$6:$V$67&lt;=$I$2)*(焦粉报表!$X$6:$X$67=$F8),焦粉报表!AG$6:AG$67)/SUMPRODUCT((焦粉报表!$V$6:$V$67&gt;=$G$2)*(焦粉报表!$V$6:$V$67&lt;=$I$2)*(焦粉报表!$X$6:$X$67=$F8)*(焦粉报表!AG$6:AG$67&lt;&gt;""))</f>
        <v>#DIV/0!</v>
      </c>
      <c r="P8" s="18" t="e">
        <f>SUMPRODUCT((焦粉报表!$V$6:$V$67&gt;=$G$2)*(焦粉报表!$V$6:$V$67&lt;=$I$2)*(焦粉报表!$X$6:$X$67=$F8),焦粉报表!AH$6:AH$67)/SUMPRODUCT((焦粉报表!$V$6:$V$67&gt;=$G$2)*(焦粉报表!$V$6:$V$67&lt;=$I$2)*(焦粉报表!$X$6:$X$67=$F8)*(焦粉报表!AH$6:AH$67&lt;&gt;""))</f>
        <v>#DIV/0!</v>
      </c>
      <c r="Q8" s="17">
        <f>SUMPRODUCT((焦粉考核!$A$3:$A$95&gt;=$G$2)*(焦粉考核!$A$3:$A$95&lt;=$I$2)*(焦粉考核!$E$3:$E$95=$F8),焦粉考核!$R$3:$R$95)</f>
        <v>0</v>
      </c>
      <c r="R8" s="17">
        <f>SUMPRODUCT((焦粉考核!$A$3:$A$95&gt;=$G$2)*(焦粉考核!$A$3:$A$95&lt;=$I$2)*(焦粉考核!$E$3:$E$95=$F8),焦粉考核!$AF$3:$AF$95)</f>
        <v>0</v>
      </c>
      <c r="T8" s="37"/>
      <c r="U8" s="38"/>
      <c r="V8" s="38"/>
      <c r="W8" s="38"/>
      <c r="X8" s="38"/>
      <c r="Y8" s="38"/>
      <c r="Z8" s="47"/>
    </row>
    <row r="9" ht="19.5" spans="1:26">
      <c r="A9" s="11">
        <f>A8</f>
        <v>43102</v>
      </c>
      <c r="B9" s="12" t="s">
        <v>88</v>
      </c>
      <c r="C9" s="16">
        <f>IF(C8=4,1,C8+1)</f>
        <v>1</v>
      </c>
      <c r="D9" s="14" t="str">
        <f t="shared" si="0"/>
        <v>甲</v>
      </c>
      <c r="F9" s="17" t="s">
        <v>61</v>
      </c>
      <c r="G9" s="19" t="e">
        <f>SUMPRODUCT((焦粉报表!$B$6:$B$67&gt;=$G$2)*(焦粉报表!$B$6:$B$67&lt;=$I$2),焦粉报表!F$6:F$67)/SUMPRODUCT((焦粉报表!$B$6:$B$67&gt;=$G$2)*(焦粉报表!$B$6:$B$67&lt;=$I$2)*(焦粉报表!F$6:F$67&lt;&gt;""))</f>
        <v>#DIV/0!</v>
      </c>
      <c r="H9" s="18" t="e">
        <f>SUMPRODUCT((焦粉报表!$B$6:$B$67&gt;=$G$2)*(焦粉报表!$B$6:$B$67&lt;=$I$2),焦粉报表!G$6:G$67)/SUMPRODUCT((焦粉报表!$B$6:$B$67&gt;=$G$2)*(焦粉报表!$B$6:$B$67&lt;=$I$2)*(焦粉报表!G$6:G$67&lt;&gt;""))</f>
        <v>#DIV/0!</v>
      </c>
      <c r="I9" s="31" t="e">
        <f>100-G9-H9</f>
        <v>#DIV/0!</v>
      </c>
      <c r="J9" s="18" t="e">
        <f>SUMPRODUCT((焦粉报表!$B$6:$B$67&gt;=$G$2)*(焦粉报表!$B$6:$B$67&lt;=$I$2),焦粉报表!M$6:M$67)/SUMPRODUCT((焦粉报表!$B$6:$B$67&gt;=$G$2)*(焦粉报表!$B$6:$B$67&lt;=$I$2)*(焦粉报表!M$6:M$67&lt;&gt;""))</f>
        <v>#DIV/0!</v>
      </c>
      <c r="K9" s="19" t="e">
        <f>SUMPRODUCT((焦粉报表!$B$6:$B$67&gt;=$G$2)*(焦粉报表!$B$6:$B$67&lt;=$I$2),焦粉报表!N$6:N$67)/SUMPRODUCT((焦粉报表!$B$6:$B$67&gt;=$G$2)*(焦粉报表!$B$6:$B$67&lt;=$I$2)*(焦粉报表!N$6:N$67&lt;&gt;""))</f>
        <v>#DIV/0!</v>
      </c>
      <c r="L9" s="19" t="e">
        <f>SUMPRODUCT((焦粉报表!$V$6:$V$67&gt;=$G$2)*(焦粉报表!$V$6:$V$67&lt;=$I$2),焦粉报表!Z$6:Z$67)/SUMPRODUCT((焦粉报表!$V$6:$V$67&gt;=$G$2)*(焦粉报表!$V$6:$V$67&lt;=$I$2)*(焦粉报表!Z$6:Z$67&lt;&gt;""))</f>
        <v>#DIV/0!</v>
      </c>
      <c r="M9" s="18" t="e">
        <f>SUMPRODUCT((焦粉报表!$V$6:$V$67&gt;=$G$2)*(焦粉报表!$V$6:$V$67&lt;=$I$2),焦粉报表!AA$6:AA$67)/SUMPRODUCT((焦粉报表!$V$6:$V$67&gt;=$G$2)*(焦粉报表!$V$6:$V$67&lt;=$I$2)*(焦粉报表!AA$6:AA$67&lt;&gt;""))</f>
        <v>#DIV/0!</v>
      </c>
      <c r="N9" s="31" t="e">
        <f>100-L9-M9</f>
        <v>#DIV/0!</v>
      </c>
      <c r="O9" s="18" t="e">
        <f>SUMPRODUCT((焦粉报表!$V$6:$V$67&gt;=$G$2)*(焦粉报表!$V$6:$V$67&lt;=$I$2),焦粉报表!AG$6:AG$67)/SUMPRODUCT((焦粉报表!$V$6:$V$67&gt;=$G$2)*(焦粉报表!$V$6:$V$67&lt;=$I$2)*(焦粉报表!AG$6:AG$67&lt;&gt;""))</f>
        <v>#DIV/0!</v>
      </c>
      <c r="P9" s="19" t="e">
        <f>SUMPRODUCT((焦粉报表!$V$6:$V$67&gt;=$G$2)*(焦粉报表!$V$6:$V$67&lt;=$I$2),焦粉报表!AH$6:AH$67)/SUMPRODUCT((焦粉报表!$V$6:$V$67&gt;=$G$2)*(焦粉报表!$V$6:$V$67&lt;=$I$2)*(焦粉报表!AH$6:AH$67&lt;&gt;""))</f>
        <v>#DIV/0!</v>
      </c>
      <c r="Q9" s="39">
        <f>SUM(Q5:Q8)</f>
        <v>0</v>
      </c>
      <c r="R9" s="39">
        <f>SUM(R5:R8)</f>
        <v>0</v>
      </c>
      <c r="T9" s="40"/>
      <c r="U9" s="41"/>
      <c r="V9" s="41"/>
      <c r="W9" s="41"/>
      <c r="X9" s="41"/>
      <c r="Y9" s="41"/>
      <c r="Z9" s="48"/>
    </row>
    <row r="10" customHeight="1" spans="1:24">
      <c r="A10" s="11">
        <f>A7+1</f>
        <v>43103</v>
      </c>
      <c r="B10" s="20" t="s">
        <v>86</v>
      </c>
      <c r="C10" s="21">
        <f>IF(C4=1,4,C4-1)</f>
        <v>2</v>
      </c>
      <c r="D10" s="14" t="str">
        <f t="shared" si="0"/>
        <v>乙</v>
      </c>
      <c r="U10" s="42"/>
      <c r="V10" s="42"/>
      <c r="W10" s="42"/>
      <c r="X10" s="42"/>
    </row>
    <row r="11" ht="21" customHeight="1" spans="1:24">
      <c r="A11" s="11">
        <f>A10</f>
        <v>43103</v>
      </c>
      <c r="B11" s="20" t="s">
        <v>87</v>
      </c>
      <c r="C11" s="21">
        <f>IF(C10=4,1,C10+1)</f>
        <v>3</v>
      </c>
      <c r="D11" s="14" t="str">
        <f t="shared" si="0"/>
        <v>丙</v>
      </c>
      <c r="U11" s="42"/>
      <c r="V11" s="42"/>
      <c r="W11" s="42"/>
      <c r="X11" s="42"/>
    </row>
    <row r="12" ht="20.25" spans="1:24">
      <c r="A12" s="11">
        <f>A11</f>
        <v>43103</v>
      </c>
      <c r="B12" s="20" t="s">
        <v>88</v>
      </c>
      <c r="C12" s="21">
        <f>IF(C11=4,1,C11+1)</f>
        <v>4</v>
      </c>
      <c r="D12" s="14" t="str">
        <f t="shared" si="0"/>
        <v>丁</v>
      </c>
      <c r="F12" s="22" t="s">
        <v>66</v>
      </c>
      <c r="G12" s="23" t="s">
        <v>8</v>
      </c>
      <c r="H12" s="23"/>
      <c r="L12" s="23" t="s">
        <v>9</v>
      </c>
      <c r="M12" s="23"/>
      <c r="Q12" s="43" t="s">
        <v>97</v>
      </c>
      <c r="R12" s="43"/>
      <c r="U12" s="42"/>
      <c r="V12" s="42"/>
      <c r="W12" s="42"/>
      <c r="X12" s="42"/>
    </row>
    <row r="13" ht="20.25" spans="1:24">
      <c r="A13" s="11"/>
      <c r="B13" s="20"/>
      <c r="C13" s="21"/>
      <c r="D13" s="14"/>
      <c r="F13" s="22"/>
      <c r="G13" s="24" t="s">
        <v>64</v>
      </c>
      <c r="H13" s="24" t="s">
        <v>14</v>
      </c>
      <c r="L13" s="24" t="s">
        <v>64</v>
      </c>
      <c r="M13" s="24" t="s">
        <v>14</v>
      </c>
      <c r="Q13" s="44" t="s">
        <v>98</v>
      </c>
      <c r="R13" s="44" t="s">
        <v>99</v>
      </c>
      <c r="U13" s="42"/>
      <c r="V13" s="42"/>
      <c r="W13" s="42"/>
      <c r="X13" s="42"/>
    </row>
    <row r="14" ht="20.25" customHeight="1" spans="1:18">
      <c r="A14" s="11">
        <f>A10+1</f>
        <v>43104</v>
      </c>
      <c r="B14" s="20" t="s">
        <v>86</v>
      </c>
      <c r="C14" s="21">
        <f>IF(C7=1,4,C7-1)</f>
        <v>2</v>
      </c>
      <c r="D14" s="14" t="str">
        <f t="shared" ref="D14:D77" si="1">IF(C14=1,"甲",IF(C14=2,"乙",IF(C14=3,"丙",IF(C14=4,"丁",""))))</f>
        <v>乙</v>
      </c>
      <c r="F14" s="8" t="s">
        <v>4</v>
      </c>
      <c r="G14" s="25">
        <v>0.7</v>
      </c>
      <c r="H14" s="26">
        <v>0.1</v>
      </c>
      <c r="L14" s="25">
        <v>0.7</v>
      </c>
      <c r="M14" s="26">
        <v>0.1</v>
      </c>
      <c r="Q14" s="44"/>
      <c r="R14" s="44"/>
    </row>
    <row r="15" ht="18.75" spans="1:18">
      <c r="A15" s="11">
        <f>A14</f>
        <v>43104</v>
      </c>
      <c r="B15" s="20" t="s">
        <v>87</v>
      </c>
      <c r="C15" s="21">
        <f>IF(C14=4,1,C14+1)</f>
        <v>3</v>
      </c>
      <c r="D15" s="14" t="str">
        <f t="shared" si="1"/>
        <v>丙</v>
      </c>
      <c r="F15" s="17" t="s">
        <v>72</v>
      </c>
      <c r="G15" s="27" t="e">
        <f>SUMPRODUCT((焦粉报表!$B$6:$B$67&gt;=$G$2)*(焦粉报表!$B$6:$B$67&lt;=$I$2)*(焦粉报表!$D$6:$D$67=$F15)*(焦粉报表!$O$6:$O$67&lt;&gt;"")*(焦粉报表!$O$6:$O$67&gt;=$G$14))/SUMPRODUCT((焦粉报表!$B$6:$B$67&gt;=$G$2)*(焦粉报表!$B$6:$B$67&lt;=$I$2)*(焦粉报表!$D$6:$D$67=$F15)*(焦粉报表!$O$6:$O$67&lt;&gt;""))</f>
        <v>#DIV/0!</v>
      </c>
      <c r="H15" s="27" t="e">
        <f>SUMPRODUCT((焦粉报表!$B$6:$B$67&gt;=$G$2)*(焦粉报表!$B$6:$B$67&lt;=$I$2)*(焦粉报表!$D$6:$D$67=$F15)*(焦粉报表!$Q$6:$Q$67="√"))/SUMPRODUCT((焦粉报表!$B$6:$B$67&gt;=$G$2)*(焦粉报表!$B$6:$B$67&lt;=$I$2)*(焦粉报表!$D$6:$D$67=$F15)*(焦粉报表!$Q$6:$Q$67&lt;&gt;""))</f>
        <v>#DIV/0!</v>
      </c>
      <c r="L15" s="27" t="e">
        <f>SUMPRODUCT((焦粉报表!$V$6:$V$67&gt;=$G$2)*(焦粉报表!$V$6:$V$67&lt;=$I$2)*(焦粉报表!$X$6:$X$67=$F15)*(焦粉报表!$AI$6:$AI$67&lt;&gt;"")*(焦粉报表!$AI$6:$AI$67&gt;=$L$14))/SUMPRODUCT((焦粉报表!$V$6:$V$67&gt;=$G$2)*(焦粉报表!$V$6:$V$67&lt;=$I$2)*(焦粉报表!$X$6:$X$67=$F15)*(焦粉报表!$AI$6:$AI$67&lt;&gt;""))</f>
        <v>#DIV/0!</v>
      </c>
      <c r="M15" s="27" t="e">
        <f>SUMPRODUCT((焦粉报表!$V$6:$V$67&gt;=$G$2)*(焦粉报表!$V$6:$V$67&lt;=$I$2)*(焦粉报表!$X$6:$X$67=$F15)*(焦粉报表!$AK$6:$AK$67="√"))/SUMPRODUCT((焦粉报表!$V$6:$V$67&gt;=$G$2)*(焦粉报表!$V$6:$V$67&lt;=$I$2)*(焦粉报表!$X$6:$X$67=$F15)*(焦粉报表!$AK$6:$AK$67&lt;&gt;""))</f>
        <v>#DIV/0!</v>
      </c>
      <c r="Q15" s="45">
        <v>0.7</v>
      </c>
      <c r="R15" s="45">
        <v>0.7</v>
      </c>
    </row>
    <row r="16" ht="18.75" spans="1:18">
      <c r="A16" s="11">
        <f>A15</f>
        <v>43104</v>
      </c>
      <c r="B16" s="20" t="s">
        <v>88</v>
      </c>
      <c r="C16" s="21">
        <f>IF(C15=4,1,C15+1)</f>
        <v>4</v>
      </c>
      <c r="D16" s="14" t="str">
        <f t="shared" si="1"/>
        <v>丁</v>
      </c>
      <c r="F16" s="17" t="s">
        <v>73</v>
      </c>
      <c r="G16" s="27" t="e">
        <f>SUMPRODUCT((焦粉报表!$B$6:$B$67&gt;=$G$2)*(焦粉报表!$B$6:$B$67&lt;=$I$2)*(焦粉报表!$D$6:$D$67=$F16)*(焦粉报表!$O$6:$O$67&lt;&gt;"")*(焦粉报表!$O$6:$O$67&gt;=$G$14))/SUMPRODUCT((焦粉报表!$B$6:$B$67&gt;=$G$2)*(焦粉报表!$B$6:$B$67&lt;=$I$2)*(焦粉报表!$D$6:$D$67=$F16)*(焦粉报表!$O$6:$O$67&lt;&gt;""))</f>
        <v>#DIV/0!</v>
      </c>
      <c r="H16" s="27" t="e">
        <f>SUMPRODUCT((焦粉报表!$B$6:$B$67&gt;=$G$2)*(焦粉报表!$B$6:$B$67&lt;=$I$2)*(焦粉报表!$D$6:$D$67=$F16)*(焦粉报表!$Q$6:$Q$67="√"))/SUMPRODUCT((焦粉报表!$B$6:$B$67&gt;=$G$2)*(焦粉报表!$B$6:$B$67&lt;=$I$2)*(焦粉报表!$D$6:$D$67=$F16)*(焦粉报表!$Q$6:$Q$67&lt;&gt;""))</f>
        <v>#DIV/0!</v>
      </c>
      <c r="L16" s="27" t="e">
        <f>SUMPRODUCT((焦粉报表!$V$6:$V$67&gt;=$G$2)*(焦粉报表!$V$6:$V$67&lt;=$I$2)*(焦粉报表!$X$6:$X$67=$F16)*(焦粉报表!$AI$6:$AI$67&lt;&gt;"")*(焦粉报表!$AI$6:$AI$67&gt;=$L$14))/SUMPRODUCT((焦粉报表!$V$6:$V$67&gt;=$G$2)*(焦粉报表!$V$6:$V$67&lt;=$I$2)*(焦粉报表!$X$6:$X$67=$F16)*(焦粉报表!$AI$6:$AI$67&lt;&gt;""))</f>
        <v>#DIV/0!</v>
      </c>
      <c r="M16" s="27" t="e">
        <f>SUMPRODUCT((焦粉报表!$V$6:$V$67&gt;=$G$2)*(焦粉报表!$V$6:$V$67&lt;=$I$2)*(焦粉报表!$X$6:$X$67=$F16)*(焦粉报表!$AK$6:$AK$67="√"))/SUMPRODUCT((焦粉报表!$V$6:$V$67&gt;=$G$2)*(焦粉报表!$V$6:$V$67&lt;=$I$2)*(焦粉报表!$X$6:$X$67=$F16)*(焦粉报表!$AK$6:$AK$67&lt;&gt;""))</f>
        <v>#DIV/0!</v>
      </c>
      <c r="Q16" s="45">
        <v>0.7</v>
      </c>
      <c r="R16" s="45">
        <v>0.7</v>
      </c>
    </row>
    <row r="17" ht="18.75" spans="1:18">
      <c r="A17" s="11">
        <f>A14+1</f>
        <v>43105</v>
      </c>
      <c r="B17" s="20" t="s">
        <v>86</v>
      </c>
      <c r="C17" s="21">
        <f>IF(C10=1,4,C10-1)</f>
        <v>1</v>
      </c>
      <c r="D17" s="14" t="str">
        <f t="shared" si="1"/>
        <v>甲</v>
      </c>
      <c r="F17" s="17" t="s">
        <v>74</v>
      </c>
      <c r="G17" s="27" t="e">
        <f>SUMPRODUCT((焦粉报表!$B$6:$B$67&gt;=$G$2)*(焦粉报表!$B$6:$B$67&lt;=$I$2)*(焦粉报表!$D$6:$D$67=$F17)*(焦粉报表!$O$6:$O$67&lt;&gt;"")*(焦粉报表!$O$6:$O$67&gt;=$G$14))/SUMPRODUCT((焦粉报表!$B$6:$B$67&gt;=$G$2)*(焦粉报表!$B$6:$B$67&lt;=$I$2)*(焦粉报表!$D$6:$D$67=$F17)*(焦粉报表!$O$6:$O$67&lt;&gt;""))</f>
        <v>#DIV/0!</v>
      </c>
      <c r="H17" s="27" t="e">
        <f>SUMPRODUCT((焦粉报表!$B$6:$B$67&gt;=$G$2)*(焦粉报表!$B$6:$B$67&lt;=$I$2)*(焦粉报表!$D$6:$D$67=$F17)*(焦粉报表!$Q$6:$Q$67="√"))/SUMPRODUCT((焦粉报表!$B$6:$B$67&gt;=$G$2)*(焦粉报表!$B$6:$B$67&lt;=$I$2)*(焦粉报表!$D$6:$D$67=$F17)*(焦粉报表!$Q$6:$Q$67&lt;&gt;""))</f>
        <v>#DIV/0!</v>
      </c>
      <c r="L17" s="27" t="e">
        <f>SUMPRODUCT((焦粉报表!$V$6:$V$67&gt;=$G$2)*(焦粉报表!$V$6:$V$67&lt;=$I$2)*(焦粉报表!$X$6:$X$67=$F17)*(焦粉报表!$AI$6:$AI$67&lt;&gt;"")*(焦粉报表!$AI$6:$AI$67&gt;=$L$14))/SUMPRODUCT((焦粉报表!$V$6:$V$67&gt;=$G$2)*(焦粉报表!$V$6:$V$67&lt;=$I$2)*(焦粉报表!$X$6:$X$67=$F17)*(焦粉报表!$AI$6:$AI$67&lt;&gt;""))</f>
        <v>#DIV/0!</v>
      </c>
      <c r="M17" s="27" t="e">
        <f>SUMPRODUCT((焦粉报表!$V$6:$V$67&gt;=$G$2)*(焦粉报表!$V$6:$V$67&lt;=$I$2)*(焦粉报表!$X$6:$X$67=$F17)*(焦粉报表!$AK$6:$AK$67="√"))/SUMPRODUCT((焦粉报表!$V$6:$V$67&gt;=$G$2)*(焦粉报表!$V$6:$V$67&lt;=$I$2)*(焦粉报表!$X$6:$X$67=$F17)*(焦粉报表!$AK$6:$AK$67&lt;&gt;""))</f>
        <v>#DIV/0!</v>
      </c>
      <c r="Q17" s="45">
        <v>0.7</v>
      </c>
      <c r="R17" s="45">
        <v>0.7</v>
      </c>
    </row>
    <row r="18" ht="18.75" spans="1:18">
      <c r="A18" s="11">
        <f>A17</f>
        <v>43105</v>
      </c>
      <c r="B18" s="20" t="s">
        <v>87</v>
      </c>
      <c r="C18" s="21">
        <f>IF(C17=4,1,C17+1)</f>
        <v>2</v>
      </c>
      <c r="D18" s="14" t="str">
        <f t="shared" si="1"/>
        <v>乙</v>
      </c>
      <c r="F18" s="17" t="s">
        <v>75</v>
      </c>
      <c r="G18" s="27" t="e">
        <f>SUMPRODUCT((焦粉报表!$B$6:$B$67&gt;=$G$2)*(焦粉报表!$B$6:$B$67&lt;=$I$2)*(焦粉报表!$D$6:$D$67=$F18)*(焦粉报表!$O$6:$O$67&lt;&gt;"")*(焦粉报表!$O$6:$O$67&gt;=$G$14))/SUMPRODUCT((焦粉报表!$B$6:$B$67&gt;=$G$2)*(焦粉报表!$B$6:$B$67&lt;=$I$2)*(焦粉报表!$D$6:$D$67=$F18)*(焦粉报表!$O$6:$O$67&lt;&gt;""))</f>
        <v>#DIV/0!</v>
      </c>
      <c r="H18" s="27" t="e">
        <f>SUMPRODUCT((焦粉报表!$B$6:$B$67&gt;=$G$2)*(焦粉报表!$B$6:$B$67&lt;=$I$2)*(焦粉报表!$D$6:$D$67=$F18)*(焦粉报表!$Q$6:$Q$67="√"))/SUMPRODUCT((焦粉报表!$B$6:$B$67&gt;=$G$2)*(焦粉报表!$B$6:$B$67&lt;=$I$2)*(焦粉报表!$D$6:$D$67=$F18)*(焦粉报表!$Q$6:$Q$67&lt;&gt;""))</f>
        <v>#DIV/0!</v>
      </c>
      <c r="L18" s="27" t="e">
        <f>SUMPRODUCT((焦粉报表!$V$6:$V$67&gt;=$G$2)*(焦粉报表!$V$6:$V$67&lt;=$I$2)*(焦粉报表!$X$6:$X$67=$F18)*(焦粉报表!$AI$6:$AI$67&lt;&gt;"")*(焦粉报表!$AI$6:$AI$67&gt;=$L$14))/SUMPRODUCT((焦粉报表!$V$6:$V$67&gt;=$G$2)*(焦粉报表!$V$6:$V$67&lt;=$I$2)*(焦粉报表!$X$6:$X$67=$F18)*(焦粉报表!$AI$6:$AI$67&lt;&gt;""))</f>
        <v>#DIV/0!</v>
      </c>
      <c r="M18" s="27" t="e">
        <f>SUMPRODUCT((焦粉报表!$V$6:$V$67&gt;=$G$2)*(焦粉报表!$V$6:$V$67&lt;=$I$2)*(焦粉报表!$X$6:$X$67=$F18)*(焦粉报表!$AK$6:$AK$67="√"))/SUMPRODUCT((焦粉报表!$V$6:$V$67&gt;=$G$2)*(焦粉报表!$V$6:$V$67&lt;=$I$2)*(焦粉报表!$X$6:$X$67=$F18)*(焦粉报表!$AK$6:$AK$67&lt;&gt;""))</f>
        <v>#DIV/0!</v>
      </c>
      <c r="Q18" s="45">
        <v>0.7</v>
      </c>
      <c r="R18" s="45">
        <v>0.7</v>
      </c>
    </row>
    <row r="19" ht="18.75" spans="1:18">
      <c r="A19" s="11">
        <f>A18</f>
        <v>43105</v>
      </c>
      <c r="B19" s="20" t="s">
        <v>88</v>
      </c>
      <c r="C19" s="21">
        <f>IF(C18=4,1,C18+1)</f>
        <v>3</v>
      </c>
      <c r="D19" s="14" t="str">
        <f t="shared" si="1"/>
        <v>丙</v>
      </c>
      <c r="F19" s="17" t="s">
        <v>61</v>
      </c>
      <c r="G19" s="28" t="e">
        <f>SUMPRODUCT((焦粉报表!$B$6:$B$67&gt;=$G$2)*(焦粉报表!$B$6:$B$67&lt;=$I$2)*(焦粉报表!$O$6:$O$67&lt;&gt;"")*(焦粉报表!$O$6:$O$67&gt;=$G$14))/SUMPRODUCT((焦粉报表!$B$6:$B$67&gt;=$G$2)*(焦粉报表!$B$6:$B$67&lt;=$I$2)*(焦粉报表!$O$6:$O$67&lt;&gt;""))</f>
        <v>#DIV/0!</v>
      </c>
      <c r="H19" s="27" t="e">
        <f>SUMPRODUCT((焦粉报表!$B$6:$B$67&gt;=$G$2)*(焦粉报表!$B$6:$B$67&lt;=$I$2)*(焦粉报表!$Q$6:$Q$67="√"))/SUMPRODUCT((焦粉报表!$B$6:$B$67&gt;=$G$2)*(焦粉报表!$B$6:$B$67&lt;=$I$2)*(焦粉报表!$Q$6:$Q$67&lt;&gt;""))</f>
        <v>#DIV/0!</v>
      </c>
      <c r="L19" s="28" t="e">
        <f>SUMPRODUCT((焦粉报表!$V$6:$V$67&gt;=$G$2)*(焦粉报表!$V$6:$V$67&lt;=$I$2)*(焦粉报表!$AI$6:$AI$67&lt;&gt;"")*(焦粉报表!$AI$6:$AI$67&gt;=$L$14))/SUMPRODUCT((焦粉报表!$V$6:$V$67&gt;=$G$2)*(焦粉报表!$V$6:$V$67&lt;=$I$2)*(焦粉报表!$AI$6:$AI$67&lt;&gt;""))</f>
        <v>#DIV/0!</v>
      </c>
      <c r="M19" s="27" t="e">
        <f>SUMPRODUCT((焦粉报表!$V$6:$V$67&gt;=$G$2)*(焦粉报表!$V$6:$V$67&lt;=$I$2)*(焦粉报表!$AK$6:$AK$67="√"))/SUMPRODUCT((焦粉报表!$V$6:$V$67&gt;=$G$2)*(焦粉报表!$V$6:$V$67&lt;=$I$2)*(焦粉报表!$AK$6:$AK$67&lt;&gt;""))</f>
        <v>#DIV/0!</v>
      </c>
      <c r="Q19" s="45">
        <v>0.7</v>
      </c>
      <c r="R19" s="45">
        <v>0.7</v>
      </c>
    </row>
    <row r="20" spans="1:4">
      <c r="A20" s="11">
        <f>A17+1</f>
        <v>43106</v>
      </c>
      <c r="B20" s="20" t="s">
        <v>86</v>
      </c>
      <c r="C20" s="21">
        <f>IF(C14=1,4,C14-1)</f>
        <v>1</v>
      </c>
      <c r="D20" s="14" t="str">
        <f t="shared" si="1"/>
        <v>甲</v>
      </c>
    </row>
    <row r="21" spans="1:4">
      <c r="A21" s="11">
        <f>A20</f>
        <v>43106</v>
      </c>
      <c r="B21" s="20" t="s">
        <v>87</v>
      </c>
      <c r="C21" s="21">
        <f>IF(C20=4,1,C20+1)</f>
        <v>2</v>
      </c>
      <c r="D21" s="14" t="str">
        <f t="shared" si="1"/>
        <v>乙</v>
      </c>
    </row>
    <row r="22" ht="20.25" spans="1:8">
      <c r="A22" s="11">
        <f>A21</f>
        <v>43106</v>
      </c>
      <c r="B22" s="20" t="s">
        <v>88</v>
      </c>
      <c r="C22" s="21">
        <f>IF(C21=4,1,C21+1)</f>
        <v>3</v>
      </c>
      <c r="D22" s="14" t="str">
        <f t="shared" si="1"/>
        <v>丙</v>
      </c>
      <c r="F22" s="22" t="s">
        <v>66</v>
      </c>
      <c r="G22" s="23" t="s">
        <v>100</v>
      </c>
      <c r="H22" s="23"/>
    </row>
    <row r="23" ht="18.75" spans="1:8">
      <c r="A23" s="11">
        <f>A20+1</f>
        <v>43107</v>
      </c>
      <c r="B23" s="20" t="s">
        <v>86</v>
      </c>
      <c r="C23" s="21">
        <f>IF(C17=1,4,C17-1)</f>
        <v>4</v>
      </c>
      <c r="D23" s="14" t="str">
        <f t="shared" si="1"/>
        <v>丁</v>
      </c>
      <c r="F23" s="22"/>
      <c r="G23" s="24" t="s">
        <v>64</v>
      </c>
      <c r="H23" s="24" t="s">
        <v>14</v>
      </c>
    </row>
    <row r="24" ht="18.75" spans="1:8">
      <c r="A24" s="11">
        <f>A23</f>
        <v>43107</v>
      </c>
      <c r="B24" s="20" t="s">
        <v>87</v>
      </c>
      <c r="C24" s="21">
        <f>IF(C23=4,1,C23+1)</f>
        <v>1</v>
      </c>
      <c r="D24" s="14" t="str">
        <f t="shared" si="1"/>
        <v>甲</v>
      </c>
      <c r="F24" s="17" t="s">
        <v>61</v>
      </c>
      <c r="G24" s="28" t="e">
        <f>AVERAGE(G19,L19)</f>
        <v>#DIV/0!</v>
      </c>
      <c r="H24" s="27" t="e">
        <f>(SUMPRODUCT((焦粉报表!$B$6:$B$67&gt;=$G$2)*(焦粉报表!$B$6:$B$67&lt;=$I$2)*(焦粉报表!$Q$6:$Q$67="√"))+SUMPRODUCT((焦粉报表!$B$6:$B$67&gt;=$G$2)*(焦粉报表!$B$6:$B$67&lt;=$I$2)*(焦粉报表!$AK$6:$AK$67="√")))/(SUMPRODUCT((焦粉报表!$B$6:$B$67&gt;=$G$2)*(焦粉报表!$B$6:$B$67&lt;=$I$2)*(焦粉报表!$Q$6:$Q$67&lt;&gt;""))+SUMPRODUCT((焦粉报表!$B$6:$B$67&gt;=$G$2)*(焦粉报表!$B$6:$B$67&lt;=$I$2)*(焦粉报表!$AK$6:$AK$67&lt;&gt;"")))</f>
        <v>#DIV/0!</v>
      </c>
    </row>
    <row r="25" spans="1:4">
      <c r="A25" s="11">
        <f>A24</f>
        <v>43107</v>
      </c>
      <c r="B25" s="20" t="s">
        <v>88</v>
      </c>
      <c r="C25" s="21">
        <f>IF(C24=4,1,C24+1)</f>
        <v>2</v>
      </c>
      <c r="D25" s="14" t="str">
        <f t="shared" si="1"/>
        <v>乙</v>
      </c>
    </row>
    <row r="26" spans="1:4">
      <c r="A26" s="11">
        <f>A23+1</f>
        <v>43108</v>
      </c>
      <c r="B26" s="20" t="s">
        <v>86</v>
      </c>
      <c r="C26" s="21">
        <f>IF(C20=1,4,C20-1)</f>
        <v>4</v>
      </c>
      <c r="D26" s="14" t="str">
        <f t="shared" si="1"/>
        <v>丁</v>
      </c>
    </row>
    <row r="27" spans="1:4">
      <c r="A27" s="11">
        <f>A26</f>
        <v>43108</v>
      </c>
      <c r="B27" s="20" t="s">
        <v>87</v>
      </c>
      <c r="C27" s="21">
        <f>IF(C26=4,1,C26+1)</f>
        <v>1</v>
      </c>
      <c r="D27" s="14" t="str">
        <f t="shared" si="1"/>
        <v>甲</v>
      </c>
    </row>
    <row r="28" spans="1:4">
      <c r="A28" s="11">
        <f>A27</f>
        <v>43108</v>
      </c>
      <c r="B28" s="20" t="s">
        <v>88</v>
      </c>
      <c r="C28" s="21">
        <f>IF(C27=4,1,C27+1)</f>
        <v>2</v>
      </c>
      <c r="D28" s="14" t="str">
        <f t="shared" si="1"/>
        <v>乙</v>
      </c>
    </row>
    <row r="29" spans="1:4">
      <c r="A29" s="11">
        <f>A26+1</f>
        <v>43109</v>
      </c>
      <c r="B29" s="20" t="s">
        <v>86</v>
      </c>
      <c r="C29" s="21">
        <f>IF(C23=1,4,C23-1)</f>
        <v>3</v>
      </c>
      <c r="D29" s="14" t="str">
        <f t="shared" si="1"/>
        <v>丙</v>
      </c>
    </row>
    <row r="30" spans="1:4">
      <c r="A30" s="11">
        <f>A29</f>
        <v>43109</v>
      </c>
      <c r="B30" s="20" t="s">
        <v>87</v>
      </c>
      <c r="C30" s="21">
        <f>IF(C29=4,1,C29+1)</f>
        <v>4</v>
      </c>
      <c r="D30" s="14" t="str">
        <f t="shared" si="1"/>
        <v>丁</v>
      </c>
    </row>
    <row r="31" spans="1:4">
      <c r="A31" s="11">
        <f>A30</f>
        <v>43109</v>
      </c>
      <c r="B31" s="20" t="s">
        <v>88</v>
      </c>
      <c r="C31" s="21">
        <f>IF(C30=4,1,C30+1)</f>
        <v>1</v>
      </c>
      <c r="D31" s="14" t="str">
        <f t="shared" si="1"/>
        <v>甲</v>
      </c>
    </row>
    <row r="32" spans="1:4">
      <c r="A32" s="11">
        <f>A29+1</f>
        <v>43110</v>
      </c>
      <c r="B32" s="20" t="s">
        <v>86</v>
      </c>
      <c r="C32" s="21">
        <f>IF(C26=1,4,C26-1)</f>
        <v>3</v>
      </c>
      <c r="D32" s="14" t="str">
        <f t="shared" si="1"/>
        <v>丙</v>
      </c>
    </row>
    <row r="33" spans="1:4">
      <c r="A33" s="11">
        <f>A32</f>
        <v>43110</v>
      </c>
      <c r="B33" s="20" t="s">
        <v>87</v>
      </c>
      <c r="C33" s="21">
        <f>IF(C32=4,1,C32+1)</f>
        <v>4</v>
      </c>
      <c r="D33" s="14" t="str">
        <f t="shared" si="1"/>
        <v>丁</v>
      </c>
    </row>
    <row r="34" spans="1:4">
      <c r="A34" s="11">
        <f>A33</f>
        <v>43110</v>
      </c>
      <c r="B34" s="20" t="s">
        <v>88</v>
      </c>
      <c r="C34" s="21">
        <f>IF(C33=4,1,C33+1)</f>
        <v>1</v>
      </c>
      <c r="D34" s="14" t="str">
        <f t="shared" si="1"/>
        <v>甲</v>
      </c>
    </row>
    <row r="35" spans="1:4">
      <c r="A35" s="11">
        <f>A32+1</f>
        <v>43111</v>
      </c>
      <c r="B35" s="20" t="s">
        <v>86</v>
      </c>
      <c r="C35" s="21">
        <f>IF(C29=1,4,C29-1)</f>
        <v>2</v>
      </c>
      <c r="D35" s="14" t="str">
        <f t="shared" si="1"/>
        <v>乙</v>
      </c>
    </row>
    <row r="36" spans="1:4">
      <c r="A36" s="11">
        <f>A35</f>
        <v>43111</v>
      </c>
      <c r="B36" s="20" t="s">
        <v>87</v>
      </c>
      <c r="C36" s="21">
        <f>IF(C35=4,1,C35+1)</f>
        <v>3</v>
      </c>
      <c r="D36" s="14" t="str">
        <f t="shared" si="1"/>
        <v>丙</v>
      </c>
    </row>
    <row r="37" spans="1:4">
      <c r="A37" s="11">
        <f>A36</f>
        <v>43111</v>
      </c>
      <c r="B37" s="20" t="s">
        <v>88</v>
      </c>
      <c r="C37" s="21">
        <f>IF(C36=4,1,C36+1)</f>
        <v>4</v>
      </c>
      <c r="D37" s="14" t="str">
        <f t="shared" si="1"/>
        <v>丁</v>
      </c>
    </row>
    <row r="38" spans="1:4">
      <c r="A38" s="11">
        <f>A35+1</f>
        <v>43112</v>
      </c>
      <c r="B38" s="20" t="s">
        <v>86</v>
      </c>
      <c r="C38" s="21">
        <f>IF(C32=1,4,C32-1)</f>
        <v>2</v>
      </c>
      <c r="D38" s="14" t="str">
        <f t="shared" si="1"/>
        <v>乙</v>
      </c>
    </row>
    <row r="39" spans="1:4">
      <c r="A39" s="11">
        <f>A38</f>
        <v>43112</v>
      </c>
      <c r="B39" s="20" t="s">
        <v>87</v>
      </c>
      <c r="C39" s="21">
        <f>IF(C38=4,1,C38+1)</f>
        <v>3</v>
      </c>
      <c r="D39" s="14" t="str">
        <f t="shared" si="1"/>
        <v>丙</v>
      </c>
    </row>
    <row r="40" spans="1:4">
      <c r="A40" s="11">
        <f>A39</f>
        <v>43112</v>
      </c>
      <c r="B40" s="20" t="s">
        <v>88</v>
      </c>
      <c r="C40" s="21">
        <f>IF(C39=4,1,C39+1)</f>
        <v>4</v>
      </c>
      <c r="D40" s="14" t="str">
        <f t="shared" si="1"/>
        <v>丁</v>
      </c>
    </row>
    <row r="41" spans="1:4">
      <c r="A41" s="11">
        <f>A38+1</f>
        <v>43113</v>
      </c>
      <c r="B41" s="20" t="s">
        <v>86</v>
      </c>
      <c r="C41" s="21">
        <f>IF(C35=1,4,C35-1)</f>
        <v>1</v>
      </c>
      <c r="D41" s="14" t="str">
        <f t="shared" si="1"/>
        <v>甲</v>
      </c>
    </row>
    <row r="42" spans="1:4">
      <c r="A42" s="11">
        <f>A41</f>
        <v>43113</v>
      </c>
      <c r="B42" s="20" t="s">
        <v>87</v>
      </c>
      <c r="C42" s="21">
        <f>IF(C41=4,1,C41+1)</f>
        <v>2</v>
      </c>
      <c r="D42" s="14" t="str">
        <f t="shared" si="1"/>
        <v>乙</v>
      </c>
    </row>
    <row r="43" spans="1:4">
      <c r="A43" s="11">
        <f>A42</f>
        <v>43113</v>
      </c>
      <c r="B43" s="20" t="s">
        <v>88</v>
      </c>
      <c r="C43" s="21">
        <f>IF(C42=4,1,C42+1)</f>
        <v>3</v>
      </c>
      <c r="D43" s="14" t="str">
        <f t="shared" si="1"/>
        <v>丙</v>
      </c>
    </row>
    <row r="44" spans="1:4">
      <c r="A44" s="11">
        <f>A41+1</f>
        <v>43114</v>
      </c>
      <c r="B44" s="20" t="s">
        <v>86</v>
      </c>
      <c r="C44" s="21">
        <f>IF(C38=1,4,C38-1)</f>
        <v>1</v>
      </c>
      <c r="D44" s="14" t="str">
        <f t="shared" si="1"/>
        <v>甲</v>
      </c>
    </row>
    <row r="45" spans="1:4">
      <c r="A45" s="11">
        <f>A44</f>
        <v>43114</v>
      </c>
      <c r="B45" s="20" t="s">
        <v>87</v>
      </c>
      <c r="C45" s="21">
        <f>IF(C44=4,1,C44+1)</f>
        <v>2</v>
      </c>
      <c r="D45" s="14" t="str">
        <f t="shared" si="1"/>
        <v>乙</v>
      </c>
    </row>
    <row r="46" spans="1:4">
      <c r="A46" s="11">
        <f>A45</f>
        <v>43114</v>
      </c>
      <c r="B46" s="20" t="s">
        <v>88</v>
      </c>
      <c r="C46" s="21">
        <f>IF(C45=4,1,C45+1)</f>
        <v>3</v>
      </c>
      <c r="D46" s="14" t="str">
        <f t="shared" si="1"/>
        <v>丙</v>
      </c>
    </row>
    <row r="47" spans="1:4">
      <c r="A47" s="11">
        <f>A44+1</f>
        <v>43115</v>
      </c>
      <c r="B47" s="20" t="s">
        <v>86</v>
      </c>
      <c r="C47" s="21">
        <f>IF(C41=1,4,C41-1)</f>
        <v>4</v>
      </c>
      <c r="D47" s="14" t="str">
        <f t="shared" si="1"/>
        <v>丁</v>
      </c>
    </row>
    <row r="48" spans="1:4">
      <c r="A48" s="11">
        <f>A47</f>
        <v>43115</v>
      </c>
      <c r="B48" s="20" t="s">
        <v>87</v>
      </c>
      <c r="C48" s="21">
        <f>IF(C47=4,1,C47+1)</f>
        <v>1</v>
      </c>
      <c r="D48" s="14" t="str">
        <f t="shared" si="1"/>
        <v>甲</v>
      </c>
    </row>
    <row r="49" spans="1:4">
      <c r="A49" s="11">
        <f>A48</f>
        <v>43115</v>
      </c>
      <c r="B49" s="20" t="s">
        <v>88</v>
      </c>
      <c r="C49" s="21">
        <f>IF(C48=4,1,C48+1)</f>
        <v>2</v>
      </c>
      <c r="D49" s="14" t="str">
        <f t="shared" si="1"/>
        <v>乙</v>
      </c>
    </row>
    <row r="50" spans="1:4">
      <c r="A50" s="11">
        <f>A47+1</f>
        <v>43116</v>
      </c>
      <c r="B50" s="20" t="s">
        <v>86</v>
      </c>
      <c r="C50" s="21">
        <f>IF(C44=1,4,C44-1)</f>
        <v>4</v>
      </c>
      <c r="D50" s="14" t="str">
        <f t="shared" si="1"/>
        <v>丁</v>
      </c>
    </row>
    <row r="51" spans="1:4">
      <c r="A51" s="11">
        <f>A50</f>
        <v>43116</v>
      </c>
      <c r="B51" s="20" t="s">
        <v>87</v>
      </c>
      <c r="C51" s="21">
        <f>IF(C50=4,1,C50+1)</f>
        <v>1</v>
      </c>
      <c r="D51" s="14" t="str">
        <f t="shared" si="1"/>
        <v>甲</v>
      </c>
    </row>
    <row r="52" spans="1:4">
      <c r="A52" s="11">
        <f>A51</f>
        <v>43116</v>
      </c>
      <c r="B52" s="20" t="s">
        <v>88</v>
      </c>
      <c r="C52" s="21">
        <f>IF(C51=4,1,C51+1)</f>
        <v>2</v>
      </c>
      <c r="D52" s="14" t="str">
        <f t="shared" si="1"/>
        <v>乙</v>
      </c>
    </row>
    <row r="53" spans="1:4">
      <c r="A53" s="11">
        <f>A50+1</f>
        <v>43117</v>
      </c>
      <c r="B53" s="20" t="s">
        <v>86</v>
      </c>
      <c r="C53" s="21">
        <f>IF(C47=1,4,C47-1)</f>
        <v>3</v>
      </c>
      <c r="D53" s="14" t="str">
        <f t="shared" si="1"/>
        <v>丙</v>
      </c>
    </row>
    <row r="54" spans="1:4">
      <c r="A54" s="11">
        <f>A53</f>
        <v>43117</v>
      </c>
      <c r="B54" s="20" t="s">
        <v>87</v>
      </c>
      <c r="C54" s="21">
        <f>IF(C53=4,1,C53+1)</f>
        <v>4</v>
      </c>
      <c r="D54" s="14" t="str">
        <f t="shared" si="1"/>
        <v>丁</v>
      </c>
    </row>
    <row r="55" spans="1:4">
      <c r="A55" s="11">
        <f>A54</f>
        <v>43117</v>
      </c>
      <c r="B55" s="20" t="s">
        <v>88</v>
      </c>
      <c r="C55" s="21">
        <f>IF(C54=4,1,C54+1)</f>
        <v>1</v>
      </c>
      <c r="D55" s="14" t="str">
        <f t="shared" si="1"/>
        <v>甲</v>
      </c>
    </row>
    <row r="56" spans="1:4">
      <c r="A56" s="11">
        <f>A53+1</f>
        <v>43118</v>
      </c>
      <c r="B56" s="20" t="s">
        <v>86</v>
      </c>
      <c r="C56" s="21">
        <f>IF(C50=1,4,C50-1)</f>
        <v>3</v>
      </c>
      <c r="D56" s="14" t="str">
        <f t="shared" si="1"/>
        <v>丙</v>
      </c>
    </row>
    <row r="57" spans="1:4">
      <c r="A57" s="11">
        <f>A56</f>
        <v>43118</v>
      </c>
      <c r="B57" s="20" t="s">
        <v>87</v>
      </c>
      <c r="C57" s="21">
        <f>IF(C56=4,1,C56+1)</f>
        <v>4</v>
      </c>
      <c r="D57" s="14" t="str">
        <f t="shared" si="1"/>
        <v>丁</v>
      </c>
    </row>
    <row r="58" spans="1:4">
      <c r="A58" s="11">
        <f>A57</f>
        <v>43118</v>
      </c>
      <c r="B58" s="20" t="s">
        <v>88</v>
      </c>
      <c r="C58" s="21">
        <f>IF(C57=4,1,C57+1)</f>
        <v>1</v>
      </c>
      <c r="D58" s="14" t="str">
        <f t="shared" si="1"/>
        <v>甲</v>
      </c>
    </row>
    <row r="59" spans="1:4">
      <c r="A59" s="11">
        <f>A56+1</f>
        <v>43119</v>
      </c>
      <c r="B59" s="20" t="s">
        <v>86</v>
      </c>
      <c r="C59" s="21">
        <f>IF(C53=1,4,C53-1)</f>
        <v>2</v>
      </c>
      <c r="D59" s="14" t="str">
        <f t="shared" si="1"/>
        <v>乙</v>
      </c>
    </row>
    <row r="60" spans="1:4">
      <c r="A60" s="11">
        <f>A59</f>
        <v>43119</v>
      </c>
      <c r="B60" s="20" t="s">
        <v>87</v>
      </c>
      <c r="C60" s="21">
        <f>IF(C59=4,1,C59+1)</f>
        <v>3</v>
      </c>
      <c r="D60" s="14" t="str">
        <f t="shared" si="1"/>
        <v>丙</v>
      </c>
    </row>
    <row r="61" spans="1:4">
      <c r="A61" s="11">
        <f>A60</f>
        <v>43119</v>
      </c>
      <c r="B61" s="20" t="s">
        <v>88</v>
      </c>
      <c r="C61" s="21">
        <f>IF(C60=4,1,C60+1)</f>
        <v>4</v>
      </c>
      <c r="D61" s="14" t="str">
        <f t="shared" si="1"/>
        <v>丁</v>
      </c>
    </row>
    <row r="62" spans="1:4">
      <c r="A62" s="11">
        <f>A59+1</f>
        <v>43120</v>
      </c>
      <c r="B62" s="20" t="s">
        <v>86</v>
      </c>
      <c r="C62" s="21">
        <f>IF(C56=1,4,C56-1)</f>
        <v>2</v>
      </c>
      <c r="D62" s="14" t="str">
        <f t="shared" si="1"/>
        <v>乙</v>
      </c>
    </row>
    <row r="63" spans="1:4">
      <c r="A63" s="11">
        <f>A62</f>
        <v>43120</v>
      </c>
      <c r="B63" s="20" t="s">
        <v>87</v>
      </c>
      <c r="C63" s="21">
        <f>IF(C62=4,1,C62+1)</f>
        <v>3</v>
      </c>
      <c r="D63" s="14" t="str">
        <f t="shared" si="1"/>
        <v>丙</v>
      </c>
    </row>
    <row r="64" spans="1:4">
      <c r="A64" s="11">
        <f>A63</f>
        <v>43120</v>
      </c>
      <c r="B64" s="20" t="s">
        <v>88</v>
      </c>
      <c r="C64" s="21">
        <f>IF(C63=4,1,C63+1)</f>
        <v>4</v>
      </c>
      <c r="D64" s="14" t="str">
        <f t="shared" si="1"/>
        <v>丁</v>
      </c>
    </row>
    <row r="65" spans="1:4">
      <c r="A65" s="11">
        <f>A62+1</f>
        <v>43121</v>
      </c>
      <c r="B65" s="20" t="s">
        <v>86</v>
      </c>
      <c r="C65" s="21">
        <f>IF(C59=1,4,C59-1)</f>
        <v>1</v>
      </c>
      <c r="D65" s="14" t="str">
        <f t="shared" si="1"/>
        <v>甲</v>
      </c>
    </row>
    <row r="66" spans="1:4">
      <c r="A66" s="11">
        <f>A65</f>
        <v>43121</v>
      </c>
      <c r="B66" s="20" t="s">
        <v>87</v>
      </c>
      <c r="C66" s="21">
        <f>IF(C65=4,1,C65+1)</f>
        <v>2</v>
      </c>
      <c r="D66" s="14" t="str">
        <f t="shared" si="1"/>
        <v>乙</v>
      </c>
    </row>
    <row r="67" spans="1:4">
      <c r="A67" s="11">
        <f>A66</f>
        <v>43121</v>
      </c>
      <c r="B67" s="20" t="s">
        <v>88</v>
      </c>
      <c r="C67" s="21">
        <f>IF(C66=4,1,C66+1)</f>
        <v>3</v>
      </c>
      <c r="D67" s="14" t="str">
        <f t="shared" si="1"/>
        <v>丙</v>
      </c>
    </row>
    <row r="68" spans="1:4">
      <c r="A68" s="11">
        <f>A65+1</f>
        <v>43122</v>
      </c>
      <c r="B68" s="20" t="s">
        <v>86</v>
      </c>
      <c r="C68" s="21">
        <f>IF(C62=1,4,C62-1)</f>
        <v>1</v>
      </c>
      <c r="D68" s="14" t="str">
        <f t="shared" si="1"/>
        <v>甲</v>
      </c>
    </row>
    <row r="69" spans="1:4">
      <c r="A69" s="11">
        <f>A68</f>
        <v>43122</v>
      </c>
      <c r="B69" s="20" t="s">
        <v>87</v>
      </c>
      <c r="C69" s="21">
        <f>IF(C68=4,1,C68+1)</f>
        <v>2</v>
      </c>
      <c r="D69" s="14" t="str">
        <f t="shared" si="1"/>
        <v>乙</v>
      </c>
    </row>
    <row r="70" spans="1:4">
      <c r="A70" s="11">
        <f>A69</f>
        <v>43122</v>
      </c>
      <c r="B70" s="20" t="s">
        <v>88</v>
      </c>
      <c r="C70" s="21">
        <f>IF(C69=4,1,C69+1)</f>
        <v>3</v>
      </c>
      <c r="D70" s="14" t="str">
        <f t="shared" si="1"/>
        <v>丙</v>
      </c>
    </row>
    <row r="71" spans="1:4">
      <c r="A71" s="11">
        <f>A68+1</f>
        <v>43123</v>
      </c>
      <c r="B71" s="20" t="s">
        <v>86</v>
      </c>
      <c r="C71" s="21">
        <f>IF(C65=1,4,C65-1)</f>
        <v>4</v>
      </c>
      <c r="D71" s="14" t="str">
        <f t="shared" si="1"/>
        <v>丁</v>
      </c>
    </row>
    <row r="72" spans="1:4">
      <c r="A72" s="11">
        <f>A71</f>
        <v>43123</v>
      </c>
      <c r="B72" s="20" t="s">
        <v>87</v>
      </c>
      <c r="C72" s="21">
        <f>IF(C71=4,1,C71+1)</f>
        <v>1</v>
      </c>
      <c r="D72" s="14" t="str">
        <f t="shared" si="1"/>
        <v>甲</v>
      </c>
    </row>
    <row r="73" spans="1:4">
      <c r="A73" s="11">
        <f>A72</f>
        <v>43123</v>
      </c>
      <c r="B73" s="20" t="s">
        <v>88</v>
      </c>
      <c r="C73" s="21">
        <f>IF(C72=4,1,C72+1)</f>
        <v>2</v>
      </c>
      <c r="D73" s="14" t="str">
        <f t="shared" si="1"/>
        <v>乙</v>
      </c>
    </row>
    <row r="74" spans="1:4">
      <c r="A74" s="11">
        <f>A71+1</f>
        <v>43124</v>
      </c>
      <c r="B74" s="20" t="s">
        <v>86</v>
      </c>
      <c r="C74" s="21">
        <f>IF(C68=1,4,C68-1)</f>
        <v>4</v>
      </c>
      <c r="D74" s="14" t="str">
        <f t="shared" si="1"/>
        <v>丁</v>
      </c>
    </row>
    <row r="75" spans="1:4">
      <c r="A75" s="11">
        <f>A74</f>
        <v>43124</v>
      </c>
      <c r="B75" s="20" t="s">
        <v>87</v>
      </c>
      <c r="C75" s="21">
        <f>IF(C74=4,1,C74+1)</f>
        <v>1</v>
      </c>
      <c r="D75" s="14" t="str">
        <f t="shared" si="1"/>
        <v>甲</v>
      </c>
    </row>
    <row r="76" spans="1:4">
      <c r="A76" s="11">
        <f>A75</f>
        <v>43124</v>
      </c>
      <c r="B76" s="20" t="s">
        <v>88</v>
      </c>
      <c r="C76" s="21">
        <f>IF(C75=4,1,C75+1)</f>
        <v>2</v>
      </c>
      <c r="D76" s="14" t="str">
        <f t="shared" si="1"/>
        <v>乙</v>
      </c>
    </row>
    <row r="77" spans="1:4">
      <c r="A77" s="11">
        <f>A74+1</f>
        <v>43125</v>
      </c>
      <c r="B77" s="20" t="s">
        <v>86</v>
      </c>
      <c r="C77" s="21">
        <f>IF(C71=1,4,C71-1)</f>
        <v>3</v>
      </c>
      <c r="D77" s="14" t="str">
        <f t="shared" si="1"/>
        <v>丙</v>
      </c>
    </row>
    <row r="78" spans="1:4">
      <c r="A78" s="11">
        <f>A77</f>
        <v>43125</v>
      </c>
      <c r="B78" s="20" t="s">
        <v>87</v>
      </c>
      <c r="C78" s="21">
        <f>IF(C77=4,1,C77+1)</f>
        <v>4</v>
      </c>
      <c r="D78" s="14" t="str">
        <f t="shared" ref="D78:D141" si="2">IF(C78=1,"甲",IF(C78=2,"乙",IF(C78=3,"丙",IF(C78=4,"丁",""))))</f>
        <v>丁</v>
      </c>
    </row>
    <row r="79" spans="1:4">
      <c r="A79" s="11">
        <f>A78</f>
        <v>43125</v>
      </c>
      <c r="B79" s="20" t="s">
        <v>88</v>
      </c>
      <c r="C79" s="21">
        <f>IF(C78=4,1,C78+1)</f>
        <v>1</v>
      </c>
      <c r="D79" s="14" t="str">
        <f t="shared" si="2"/>
        <v>甲</v>
      </c>
    </row>
    <row r="80" spans="1:4">
      <c r="A80" s="11">
        <f>A77+1</f>
        <v>43126</v>
      </c>
      <c r="B80" s="20" t="s">
        <v>86</v>
      </c>
      <c r="C80" s="21">
        <f>IF(C74=1,4,C74-1)</f>
        <v>3</v>
      </c>
      <c r="D80" s="14" t="str">
        <f t="shared" si="2"/>
        <v>丙</v>
      </c>
    </row>
    <row r="81" spans="1:4">
      <c r="A81" s="11">
        <f>A80</f>
        <v>43126</v>
      </c>
      <c r="B81" s="20" t="s">
        <v>87</v>
      </c>
      <c r="C81" s="21">
        <f>IF(C80=4,1,C80+1)</f>
        <v>4</v>
      </c>
      <c r="D81" s="14" t="str">
        <f t="shared" si="2"/>
        <v>丁</v>
      </c>
    </row>
    <row r="82" spans="1:4">
      <c r="A82" s="11">
        <f>A81</f>
        <v>43126</v>
      </c>
      <c r="B82" s="20" t="s">
        <v>88</v>
      </c>
      <c r="C82" s="21">
        <f>IF(C81=4,1,C81+1)</f>
        <v>1</v>
      </c>
      <c r="D82" s="14" t="str">
        <f t="shared" si="2"/>
        <v>甲</v>
      </c>
    </row>
    <row r="83" spans="1:4">
      <c r="A83" s="11">
        <f>A80+1</f>
        <v>43127</v>
      </c>
      <c r="B83" s="20" t="s">
        <v>86</v>
      </c>
      <c r="C83" s="21">
        <f>IF(C77=1,4,C77-1)</f>
        <v>2</v>
      </c>
      <c r="D83" s="14" t="str">
        <f t="shared" si="2"/>
        <v>乙</v>
      </c>
    </row>
    <row r="84" spans="1:4">
      <c r="A84" s="11">
        <f>A83</f>
        <v>43127</v>
      </c>
      <c r="B84" s="20" t="s">
        <v>87</v>
      </c>
      <c r="C84" s="21">
        <f>IF(C83=4,1,C83+1)</f>
        <v>3</v>
      </c>
      <c r="D84" s="14" t="str">
        <f t="shared" si="2"/>
        <v>丙</v>
      </c>
    </row>
    <row r="85" spans="1:4">
      <c r="A85" s="11">
        <f>A84</f>
        <v>43127</v>
      </c>
      <c r="B85" s="20" t="s">
        <v>88</v>
      </c>
      <c r="C85" s="21">
        <f>IF(C84=4,1,C84+1)</f>
        <v>4</v>
      </c>
      <c r="D85" s="14" t="str">
        <f t="shared" si="2"/>
        <v>丁</v>
      </c>
    </row>
    <row r="86" spans="1:4">
      <c r="A86" s="11">
        <f>A83+1</f>
        <v>43128</v>
      </c>
      <c r="B86" s="20" t="s">
        <v>86</v>
      </c>
      <c r="C86" s="21">
        <f>IF(C80=1,4,C80-1)</f>
        <v>2</v>
      </c>
      <c r="D86" s="14" t="str">
        <f t="shared" si="2"/>
        <v>乙</v>
      </c>
    </row>
    <row r="87" spans="1:4">
      <c r="A87" s="11">
        <f>A86</f>
        <v>43128</v>
      </c>
      <c r="B87" s="20" t="s">
        <v>87</v>
      </c>
      <c r="C87" s="21">
        <f>IF(C86=4,1,C86+1)</f>
        <v>3</v>
      </c>
      <c r="D87" s="14" t="str">
        <f t="shared" si="2"/>
        <v>丙</v>
      </c>
    </row>
    <row r="88" spans="1:4">
      <c r="A88" s="11">
        <f>A87</f>
        <v>43128</v>
      </c>
      <c r="B88" s="20" t="s">
        <v>88</v>
      </c>
      <c r="C88" s="21">
        <f>IF(C87=4,1,C87+1)</f>
        <v>4</v>
      </c>
      <c r="D88" s="14" t="str">
        <f t="shared" si="2"/>
        <v>丁</v>
      </c>
    </row>
    <row r="89" spans="1:4">
      <c r="A89" s="11">
        <f>A86+1</f>
        <v>43129</v>
      </c>
      <c r="B89" s="20" t="s">
        <v>86</v>
      </c>
      <c r="C89" s="21">
        <f>IF(C83=1,4,C83-1)</f>
        <v>1</v>
      </c>
      <c r="D89" s="14" t="str">
        <f t="shared" si="2"/>
        <v>甲</v>
      </c>
    </row>
    <row r="90" spans="1:4">
      <c r="A90" s="11">
        <f>A89</f>
        <v>43129</v>
      </c>
      <c r="B90" s="20" t="s">
        <v>87</v>
      </c>
      <c r="C90" s="21">
        <f>IF(C89=4,1,C89+1)</f>
        <v>2</v>
      </c>
      <c r="D90" s="14" t="str">
        <f t="shared" si="2"/>
        <v>乙</v>
      </c>
    </row>
    <row r="91" spans="1:4">
      <c r="A91" s="11">
        <f>A90</f>
        <v>43129</v>
      </c>
      <c r="B91" s="20" t="s">
        <v>88</v>
      </c>
      <c r="C91" s="21">
        <f>IF(C90=4,1,C90+1)</f>
        <v>3</v>
      </c>
      <c r="D91" s="14" t="str">
        <f t="shared" si="2"/>
        <v>丙</v>
      </c>
    </row>
    <row r="92" spans="1:4">
      <c r="A92" s="11">
        <f>A89+1</f>
        <v>43130</v>
      </c>
      <c r="B92" s="20" t="s">
        <v>86</v>
      </c>
      <c r="C92" s="21">
        <f>IF(C86=1,4,C86-1)</f>
        <v>1</v>
      </c>
      <c r="D92" s="14" t="str">
        <f t="shared" si="2"/>
        <v>甲</v>
      </c>
    </row>
    <row r="93" spans="1:4">
      <c r="A93" s="11">
        <f>A92</f>
        <v>43130</v>
      </c>
      <c r="B93" s="20" t="s">
        <v>87</v>
      </c>
      <c r="C93" s="21">
        <f>IF(C92=4,1,C92+1)</f>
        <v>2</v>
      </c>
      <c r="D93" s="14" t="str">
        <f t="shared" si="2"/>
        <v>乙</v>
      </c>
    </row>
    <row r="94" spans="1:4">
      <c r="A94" s="11">
        <f>A93</f>
        <v>43130</v>
      </c>
      <c r="B94" s="20" t="s">
        <v>88</v>
      </c>
      <c r="C94" s="21">
        <f>IF(C93=4,1,C93+1)</f>
        <v>3</v>
      </c>
      <c r="D94" s="14" t="str">
        <f t="shared" si="2"/>
        <v>丙</v>
      </c>
    </row>
    <row r="95" spans="1:4">
      <c r="A95" s="11">
        <f>A92+1</f>
        <v>43131</v>
      </c>
      <c r="B95" s="20" t="s">
        <v>86</v>
      </c>
      <c r="C95" s="21">
        <f>IF(C89=1,4,C89-1)</f>
        <v>4</v>
      </c>
      <c r="D95" s="14" t="str">
        <f t="shared" si="2"/>
        <v>丁</v>
      </c>
    </row>
    <row r="96" spans="1:4">
      <c r="A96" s="11">
        <f>A95</f>
        <v>43131</v>
      </c>
      <c r="B96" s="20" t="s">
        <v>87</v>
      </c>
      <c r="C96" s="21">
        <f>IF(C95=4,1,C95+1)</f>
        <v>1</v>
      </c>
      <c r="D96" s="14" t="str">
        <f t="shared" si="2"/>
        <v>甲</v>
      </c>
    </row>
    <row r="97" spans="1:4">
      <c r="A97" s="11">
        <f>A96</f>
        <v>43131</v>
      </c>
      <c r="B97" s="20" t="s">
        <v>88</v>
      </c>
      <c r="C97" s="21">
        <f>IF(C96=4,1,C96+1)</f>
        <v>2</v>
      </c>
      <c r="D97" s="14" t="str">
        <f t="shared" si="2"/>
        <v>乙</v>
      </c>
    </row>
    <row r="98" spans="1:4">
      <c r="A98" s="11">
        <f>A95+1</f>
        <v>43132</v>
      </c>
      <c r="B98" s="20" t="s">
        <v>86</v>
      </c>
      <c r="C98" s="21">
        <f>IF(C92=1,4,C92-1)</f>
        <v>4</v>
      </c>
      <c r="D98" s="14" t="str">
        <f t="shared" si="2"/>
        <v>丁</v>
      </c>
    </row>
    <row r="99" spans="1:4">
      <c r="A99" s="11">
        <f>A98</f>
        <v>43132</v>
      </c>
      <c r="B99" s="20" t="s">
        <v>87</v>
      </c>
      <c r="C99" s="21">
        <f>IF(C98=4,1,C98+1)</f>
        <v>1</v>
      </c>
      <c r="D99" s="14" t="str">
        <f t="shared" si="2"/>
        <v>甲</v>
      </c>
    </row>
    <row r="100" spans="1:4">
      <c r="A100" s="11">
        <f>A99</f>
        <v>43132</v>
      </c>
      <c r="B100" s="20" t="s">
        <v>88</v>
      </c>
      <c r="C100" s="21">
        <f>IF(C99=4,1,C99+1)</f>
        <v>2</v>
      </c>
      <c r="D100" s="14" t="str">
        <f t="shared" si="2"/>
        <v>乙</v>
      </c>
    </row>
    <row r="101" spans="1:4">
      <c r="A101" s="11">
        <f>A98+1</f>
        <v>43133</v>
      </c>
      <c r="B101" s="20" t="s">
        <v>86</v>
      </c>
      <c r="C101" s="21">
        <f>IF(C95=1,4,C95-1)</f>
        <v>3</v>
      </c>
      <c r="D101" s="14" t="str">
        <f t="shared" si="2"/>
        <v>丙</v>
      </c>
    </row>
    <row r="102" spans="1:4">
      <c r="A102" s="11">
        <f>A101</f>
        <v>43133</v>
      </c>
      <c r="B102" s="20" t="s">
        <v>87</v>
      </c>
      <c r="C102" s="21">
        <f>IF(C101=4,1,C101+1)</f>
        <v>4</v>
      </c>
      <c r="D102" s="14" t="str">
        <f t="shared" si="2"/>
        <v>丁</v>
      </c>
    </row>
    <row r="103" spans="1:4">
      <c r="A103" s="11">
        <f>A102</f>
        <v>43133</v>
      </c>
      <c r="B103" s="20" t="s">
        <v>88</v>
      </c>
      <c r="C103" s="21">
        <f>IF(C102=4,1,C102+1)</f>
        <v>1</v>
      </c>
      <c r="D103" s="14" t="str">
        <f t="shared" si="2"/>
        <v>甲</v>
      </c>
    </row>
    <row r="104" spans="1:4">
      <c r="A104" s="11">
        <f>A101+1</f>
        <v>43134</v>
      </c>
      <c r="B104" s="20" t="s">
        <v>86</v>
      </c>
      <c r="C104" s="21">
        <f>IF(C98=1,4,C98-1)</f>
        <v>3</v>
      </c>
      <c r="D104" s="14" t="str">
        <f t="shared" si="2"/>
        <v>丙</v>
      </c>
    </row>
    <row r="105" spans="1:4">
      <c r="A105" s="11">
        <f>A104</f>
        <v>43134</v>
      </c>
      <c r="B105" s="20" t="s">
        <v>87</v>
      </c>
      <c r="C105" s="21">
        <f>IF(C104=4,1,C104+1)</f>
        <v>4</v>
      </c>
      <c r="D105" s="14" t="str">
        <f t="shared" si="2"/>
        <v>丁</v>
      </c>
    </row>
    <row r="106" spans="1:4">
      <c r="A106" s="11">
        <f>A105</f>
        <v>43134</v>
      </c>
      <c r="B106" s="20" t="s">
        <v>88</v>
      </c>
      <c r="C106" s="21">
        <f>IF(C105=4,1,C105+1)</f>
        <v>1</v>
      </c>
      <c r="D106" s="14" t="str">
        <f t="shared" si="2"/>
        <v>甲</v>
      </c>
    </row>
    <row r="107" spans="1:4">
      <c r="A107" s="11">
        <f>A104+1</f>
        <v>43135</v>
      </c>
      <c r="B107" s="20" t="s">
        <v>86</v>
      </c>
      <c r="C107" s="21">
        <f>IF(C101=1,4,C101-1)</f>
        <v>2</v>
      </c>
      <c r="D107" s="14" t="str">
        <f t="shared" si="2"/>
        <v>乙</v>
      </c>
    </row>
    <row r="108" spans="1:4">
      <c r="A108" s="11">
        <f>A107</f>
        <v>43135</v>
      </c>
      <c r="B108" s="20" t="s">
        <v>87</v>
      </c>
      <c r="C108" s="21">
        <f>IF(C107=4,1,C107+1)</f>
        <v>3</v>
      </c>
      <c r="D108" s="14" t="str">
        <f t="shared" si="2"/>
        <v>丙</v>
      </c>
    </row>
    <row r="109" spans="1:4">
      <c r="A109" s="11">
        <f>A108</f>
        <v>43135</v>
      </c>
      <c r="B109" s="20" t="s">
        <v>88</v>
      </c>
      <c r="C109" s="21">
        <f>IF(C108=4,1,C108+1)</f>
        <v>4</v>
      </c>
      <c r="D109" s="14" t="str">
        <f t="shared" si="2"/>
        <v>丁</v>
      </c>
    </row>
    <row r="110" spans="1:4">
      <c r="A110" s="11">
        <f>A107+1</f>
        <v>43136</v>
      </c>
      <c r="B110" s="20" t="s">
        <v>86</v>
      </c>
      <c r="C110" s="21">
        <f>IF(C104=1,4,C104-1)</f>
        <v>2</v>
      </c>
      <c r="D110" s="14" t="str">
        <f t="shared" si="2"/>
        <v>乙</v>
      </c>
    </row>
    <row r="111" spans="1:4">
      <c r="A111" s="11">
        <f>A110</f>
        <v>43136</v>
      </c>
      <c r="B111" s="20" t="s">
        <v>87</v>
      </c>
      <c r="C111" s="21">
        <f>IF(C110=4,1,C110+1)</f>
        <v>3</v>
      </c>
      <c r="D111" s="14" t="str">
        <f t="shared" si="2"/>
        <v>丙</v>
      </c>
    </row>
    <row r="112" spans="1:4">
      <c r="A112" s="11">
        <f>A111</f>
        <v>43136</v>
      </c>
      <c r="B112" s="20" t="s">
        <v>88</v>
      </c>
      <c r="C112" s="21">
        <f>IF(C111=4,1,C111+1)</f>
        <v>4</v>
      </c>
      <c r="D112" s="14" t="str">
        <f t="shared" si="2"/>
        <v>丁</v>
      </c>
    </row>
    <row r="113" spans="1:4">
      <c r="A113" s="11">
        <f>A110+1</f>
        <v>43137</v>
      </c>
      <c r="B113" s="20" t="s">
        <v>86</v>
      </c>
      <c r="C113" s="21">
        <f>IF(C107=1,4,C107-1)</f>
        <v>1</v>
      </c>
      <c r="D113" s="14" t="str">
        <f t="shared" si="2"/>
        <v>甲</v>
      </c>
    </row>
    <row r="114" spans="1:4">
      <c r="A114" s="11">
        <f>A113</f>
        <v>43137</v>
      </c>
      <c r="B114" s="20" t="s">
        <v>87</v>
      </c>
      <c r="C114" s="21">
        <f>IF(C113=4,1,C113+1)</f>
        <v>2</v>
      </c>
      <c r="D114" s="14" t="str">
        <f t="shared" si="2"/>
        <v>乙</v>
      </c>
    </row>
    <row r="115" spans="1:4">
      <c r="A115" s="11">
        <f>A114</f>
        <v>43137</v>
      </c>
      <c r="B115" s="20" t="s">
        <v>88</v>
      </c>
      <c r="C115" s="21">
        <f>IF(C114=4,1,C114+1)</f>
        <v>3</v>
      </c>
      <c r="D115" s="14" t="str">
        <f t="shared" si="2"/>
        <v>丙</v>
      </c>
    </row>
    <row r="116" spans="1:4">
      <c r="A116" s="11">
        <f>A113+1</f>
        <v>43138</v>
      </c>
      <c r="B116" s="20" t="s">
        <v>86</v>
      </c>
      <c r="C116" s="21">
        <f>IF(C110=1,4,C110-1)</f>
        <v>1</v>
      </c>
      <c r="D116" s="14" t="str">
        <f t="shared" si="2"/>
        <v>甲</v>
      </c>
    </row>
    <row r="117" spans="1:4">
      <c r="A117" s="11">
        <f>A116</f>
        <v>43138</v>
      </c>
      <c r="B117" s="20" t="s">
        <v>87</v>
      </c>
      <c r="C117" s="21">
        <f>IF(C116=4,1,C116+1)</f>
        <v>2</v>
      </c>
      <c r="D117" s="14" t="str">
        <f t="shared" si="2"/>
        <v>乙</v>
      </c>
    </row>
    <row r="118" spans="1:4">
      <c r="A118" s="11">
        <f>A117</f>
        <v>43138</v>
      </c>
      <c r="B118" s="20" t="s">
        <v>88</v>
      </c>
      <c r="C118" s="21">
        <f>IF(C117=4,1,C117+1)</f>
        <v>3</v>
      </c>
      <c r="D118" s="14" t="str">
        <f t="shared" si="2"/>
        <v>丙</v>
      </c>
    </row>
    <row r="119" spans="1:4">
      <c r="A119" s="11">
        <f>A116+1</f>
        <v>43139</v>
      </c>
      <c r="B119" s="20" t="s">
        <v>86</v>
      </c>
      <c r="C119" s="21">
        <f>IF(C113=1,4,C113-1)</f>
        <v>4</v>
      </c>
      <c r="D119" s="14" t="str">
        <f t="shared" si="2"/>
        <v>丁</v>
      </c>
    </row>
    <row r="120" spans="1:4">
      <c r="A120" s="11">
        <f>A119</f>
        <v>43139</v>
      </c>
      <c r="B120" s="20" t="s">
        <v>87</v>
      </c>
      <c r="C120" s="21">
        <f>IF(C119=4,1,C119+1)</f>
        <v>1</v>
      </c>
      <c r="D120" s="14" t="str">
        <f t="shared" si="2"/>
        <v>甲</v>
      </c>
    </row>
    <row r="121" spans="1:4">
      <c r="A121" s="11">
        <f>A120</f>
        <v>43139</v>
      </c>
      <c r="B121" s="20" t="s">
        <v>88</v>
      </c>
      <c r="C121" s="21">
        <f>IF(C120=4,1,C120+1)</f>
        <v>2</v>
      </c>
      <c r="D121" s="14" t="str">
        <f t="shared" si="2"/>
        <v>乙</v>
      </c>
    </row>
    <row r="122" spans="1:4">
      <c r="A122" s="11">
        <f>A119+1</f>
        <v>43140</v>
      </c>
      <c r="B122" s="20" t="s">
        <v>86</v>
      </c>
      <c r="C122" s="21">
        <f>IF(C116=1,4,C116-1)</f>
        <v>4</v>
      </c>
      <c r="D122" s="14" t="str">
        <f t="shared" si="2"/>
        <v>丁</v>
      </c>
    </row>
    <row r="123" spans="1:4">
      <c r="A123" s="11">
        <f>A122</f>
        <v>43140</v>
      </c>
      <c r="B123" s="20" t="s">
        <v>87</v>
      </c>
      <c r="C123" s="21">
        <f>IF(C122=4,1,C122+1)</f>
        <v>1</v>
      </c>
      <c r="D123" s="14" t="str">
        <f t="shared" si="2"/>
        <v>甲</v>
      </c>
    </row>
    <row r="124" spans="1:4">
      <c r="A124" s="11">
        <f>A123</f>
        <v>43140</v>
      </c>
      <c r="B124" s="20" t="s">
        <v>88</v>
      </c>
      <c r="C124" s="21">
        <f>IF(C123=4,1,C123+1)</f>
        <v>2</v>
      </c>
      <c r="D124" s="14" t="str">
        <f t="shared" si="2"/>
        <v>乙</v>
      </c>
    </row>
    <row r="125" spans="1:4">
      <c r="A125" s="11">
        <f>A122+1</f>
        <v>43141</v>
      </c>
      <c r="B125" s="20" t="s">
        <v>86</v>
      </c>
      <c r="C125" s="21">
        <f>IF(C119=1,4,C119-1)</f>
        <v>3</v>
      </c>
      <c r="D125" s="14" t="str">
        <f t="shared" si="2"/>
        <v>丙</v>
      </c>
    </row>
    <row r="126" spans="1:4">
      <c r="A126" s="11">
        <f>A125</f>
        <v>43141</v>
      </c>
      <c r="B126" s="20" t="s">
        <v>87</v>
      </c>
      <c r="C126" s="21">
        <f>IF(C125=4,1,C125+1)</f>
        <v>4</v>
      </c>
      <c r="D126" s="14" t="str">
        <f t="shared" si="2"/>
        <v>丁</v>
      </c>
    </row>
    <row r="127" spans="1:4">
      <c r="A127" s="11">
        <f>A126</f>
        <v>43141</v>
      </c>
      <c r="B127" s="20" t="s">
        <v>88</v>
      </c>
      <c r="C127" s="21">
        <f>IF(C126=4,1,C126+1)</f>
        <v>1</v>
      </c>
      <c r="D127" s="14" t="str">
        <f t="shared" si="2"/>
        <v>甲</v>
      </c>
    </row>
    <row r="128" spans="1:4">
      <c r="A128" s="11">
        <f>A125+1</f>
        <v>43142</v>
      </c>
      <c r="B128" s="20" t="s">
        <v>86</v>
      </c>
      <c r="C128" s="21">
        <f>IF(C122=1,4,C122-1)</f>
        <v>3</v>
      </c>
      <c r="D128" s="14" t="str">
        <f t="shared" si="2"/>
        <v>丙</v>
      </c>
    </row>
    <row r="129" spans="1:4">
      <c r="A129" s="11">
        <f>A128</f>
        <v>43142</v>
      </c>
      <c r="B129" s="20" t="s">
        <v>87</v>
      </c>
      <c r="C129" s="21">
        <f>IF(C128=4,1,C128+1)</f>
        <v>4</v>
      </c>
      <c r="D129" s="14" t="str">
        <f t="shared" si="2"/>
        <v>丁</v>
      </c>
    </row>
    <row r="130" spans="1:4">
      <c r="A130" s="11">
        <f>A129</f>
        <v>43142</v>
      </c>
      <c r="B130" s="20" t="s">
        <v>88</v>
      </c>
      <c r="C130" s="21">
        <f>IF(C129=4,1,C129+1)</f>
        <v>1</v>
      </c>
      <c r="D130" s="14" t="str">
        <f t="shared" si="2"/>
        <v>甲</v>
      </c>
    </row>
    <row r="131" spans="1:4">
      <c r="A131" s="11">
        <f>A128+1</f>
        <v>43143</v>
      </c>
      <c r="B131" s="20" t="s">
        <v>86</v>
      </c>
      <c r="C131" s="21">
        <f>IF(C125=1,4,C125-1)</f>
        <v>2</v>
      </c>
      <c r="D131" s="14" t="str">
        <f t="shared" si="2"/>
        <v>乙</v>
      </c>
    </row>
    <row r="132" spans="1:4">
      <c r="A132" s="11">
        <f>A131</f>
        <v>43143</v>
      </c>
      <c r="B132" s="20" t="s">
        <v>87</v>
      </c>
      <c r="C132" s="21">
        <f>IF(C131=4,1,C131+1)</f>
        <v>3</v>
      </c>
      <c r="D132" s="14" t="str">
        <f t="shared" si="2"/>
        <v>丙</v>
      </c>
    </row>
    <row r="133" spans="1:4">
      <c r="A133" s="11">
        <f>A132</f>
        <v>43143</v>
      </c>
      <c r="B133" s="20" t="s">
        <v>88</v>
      </c>
      <c r="C133" s="21">
        <f>IF(C132=4,1,C132+1)</f>
        <v>4</v>
      </c>
      <c r="D133" s="14" t="str">
        <f t="shared" si="2"/>
        <v>丁</v>
      </c>
    </row>
    <row r="134" spans="1:4">
      <c r="A134" s="11">
        <f>A131+1</f>
        <v>43144</v>
      </c>
      <c r="B134" s="20" t="s">
        <v>86</v>
      </c>
      <c r="C134" s="21">
        <f>IF(C128=1,4,C128-1)</f>
        <v>2</v>
      </c>
      <c r="D134" s="14" t="str">
        <f t="shared" si="2"/>
        <v>乙</v>
      </c>
    </row>
    <row r="135" spans="1:4">
      <c r="A135" s="11">
        <f>A134</f>
        <v>43144</v>
      </c>
      <c r="B135" s="20" t="s">
        <v>87</v>
      </c>
      <c r="C135" s="21">
        <f>IF(C134=4,1,C134+1)</f>
        <v>3</v>
      </c>
      <c r="D135" s="14" t="str">
        <f t="shared" si="2"/>
        <v>丙</v>
      </c>
    </row>
    <row r="136" spans="1:4">
      <c r="A136" s="11">
        <f>A135</f>
        <v>43144</v>
      </c>
      <c r="B136" s="20" t="s">
        <v>88</v>
      </c>
      <c r="C136" s="21">
        <f>IF(C135=4,1,C135+1)</f>
        <v>4</v>
      </c>
      <c r="D136" s="14" t="str">
        <f t="shared" si="2"/>
        <v>丁</v>
      </c>
    </row>
    <row r="137" spans="1:4">
      <c r="A137" s="11">
        <f>A134+1</f>
        <v>43145</v>
      </c>
      <c r="B137" s="20" t="s">
        <v>86</v>
      </c>
      <c r="C137" s="21">
        <f>IF(C131=1,4,C131-1)</f>
        <v>1</v>
      </c>
      <c r="D137" s="14" t="str">
        <f t="shared" si="2"/>
        <v>甲</v>
      </c>
    </row>
    <row r="138" spans="1:4">
      <c r="A138" s="11">
        <f>A137</f>
        <v>43145</v>
      </c>
      <c r="B138" s="20" t="s">
        <v>87</v>
      </c>
      <c r="C138" s="21">
        <f>IF(C137=4,1,C137+1)</f>
        <v>2</v>
      </c>
      <c r="D138" s="14" t="str">
        <f t="shared" si="2"/>
        <v>乙</v>
      </c>
    </row>
    <row r="139" spans="1:4">
      <c r="A139" s="11">
        <f>A138</f>
        <v>43145</v>
      </c>
      <c r="B139" s="20" t="s">
        <v>88</v>
      </c>
      <c r="C139" s="21">
        <f>IF(C138=4,1,C138+1)</f>
        <v>3</v>
      </c>
      <c r="D139" s="14" t="str">
        <f t="shared" si="2"/>
        <v>丙</v>
      </c>
    </row>
    <row r="140" spans="1:4">
      <c r="A140" s="11">
        <f>A137+1</f>
        <v>43146</v>
      </c>
      <c r="B140" s="20" t="s">
        <v>86</v>
      </c>
      <c r="C140" s="21">
        <f>IF(C134=1,4,C134-1)</f>
        <v>1</v>
      </c>
      <c r="D140" s="14" t="str">
        <f t="shared" si="2"/>
        <v>甲</v>
      </c>
    </row>
    <row r="141" spans="1:4">
      <c r="A141" s="11">
        <f>A140</f>
        <v>43146</v>
      </c>
      <c r="B141" s="20" t="s">
        <v>87</v>
      </c>
      <c r="C141" s="21">
        <f>IF(C140=4,1,C140+1)</f>
        <v>2</v>
      </c>
      <c r="D141" s="14" t="str">
        <f t="shared" si="2"/>
        <v>乙</v>
      </c>
    </row>
    <row r="142" spans="1:4">
      <c r="A142" s="11">
        <f>A141</f>
        <v>43146</v>
      </c>
      <c r="B142" s="20" t="s">
        <v>88</v>
      </c>
      <c r="C142" s="21">
        <f>IF(C141=4,1,C141+1)</f>
        <v>3</v>
      </c>
      <c r="D142" s="14" t="str">
        <f t="shared" ref="D142:D205" si="3">IF(C142=1,"甲",IF(C142=2,"乙",IF(C142=3,"丙",IF(C142=4,"丁",""))))</f>
        <v>丙</v>
      </c>
    </row>
    <row r="143" spans="1:4">
      <c r="A143" s="11">
        <f>A140+1</f>
        <v>43147</v>
      </c>
      <c r="B143" s="20" t="s">
        <v>86</v>
      </c>
      <c r="C143" s="21">
        <f>IF(C137=1,4,C137-1)</f>
        <v>4</v>
      </c>
      <c r="D143" s="14" t="str">
        <f t="shared" si="3"/>
        <v>丁</v>
      </c>
    </row>
    <row r="144" spans="1:4">
      <c r="A144" s="11">
        <f>A143</f>
        <v>43147</v>
      </c>
      <c r="B144" s="20" t="s">
        <v>87</v>
      </c>
      <c r="C144" s="21">
        <f>IF(C143=4,1,C143+1)</f>
        <v>1</v>
      </c>
      <c r="D144" s="14" t="str">
        <f t="shared" si="3"/>
        <v>甲</v>
      </c>
    </row>
    <row r="145" spans="1:4">
      <c r="A145" s="11">
        <f>A144</f>
        <v>43147</v>
      </c>
      <c r="B145" s="20" t="s">
        <v>88</v>
      </c>
      <c r="C145" s="21">
        <f>IF(C144=4,1,C144+1)</f>
        <v>2</v>
      </c>
      <c r="D145" s="14" t="str">
        <f t="shared" si="3"/>
        <v>乙</v>
      </c>
    </row>
    <row r="146" spans="1:4">
      <c r="A146" s="11">
        <f>A143+1</f>
        <v>43148</v>
      </c>
      <c r="B146" s="20" t="s">
        <v>86</v>
      </c>
      <c r="C146" s="21">
        <f>IF(C140=1,4,C140-1)</f>
        <v>4</v>
      </c>
      <c r="D146" s="14" t="str">
        <f t="shared" si="3"/>
        <v>丁</v>
      </c>
    </row>
    <row r="147" spans="1:4">
      <c r="A147" s="11">
        <f>A146</f>
        <v>43148</v>
      </c>
      <c r="B147" s="20" t="s">
        <v>87</v>
      </c>
      <c r="C147" s="21">
        <f>IF(C146=4,1,C146+1)</f>
        <v>1</v>
      </c>
      <c r="D147" s="14" t="str">
        <f t="shared" si="3"/>
        <v>甲</v>
      </c>
    </row>
    <row r="148" spans="1:4">
      <c r="A148" s="11">
        <f>A147</f>
        <v>43148</v>
      </c>
      <c r="B148" s="20" t="s">
        <v>88</v>
      </c>
      <c r="C148" s="21">
        <f>IF(C147=4,1,C147+1)</f>
        <v>2</v>
      </c>
      <c r="D148" s="14" t="str">
        <f t="shared" si="3"/>
        <v>乙</v>
      </c>
    </row>
    <row r="149" spans="1:4">
      <c r="A149" s="11">
        <f>A146+1</f>
        <v>43149</v>
      </c>
      <c r="B149" s="20" t="s">
        <v>86</v>
      </c>
      <c r="C149" s="21">
        <f>IF(C143=1,4,C143-1)</f>
        <v>3</v>
      </c>
      <c r="D149" s="14" t="str">
        <f t="shared" si="3"/>
        <v>丙</v>
      </c>
    </row>
    <row r="150" spans="1:4">
      <c r="A150" s="11">
        <f>A149</f>
        <v>43149</v>
      </c>
      <c r="B150" s="20" t="s">
        <v>87</v>
      </c>
      <c r="C150" s="21">
        <f>IF(C149=4,1,C149+1)</f>
        <v>4</v>
      </c>
      <c r="D150" s="14" t="str">
        <f t="shared" si="3"/>
        <v>丁</v>
      </c>
    </row>
    <row r="151" spans="1:4">
      <c r="A151" s="11">
        <f>A150</f>
        <v>43149</v>
      </c>
      <c r="B151" s="20" t="s">
        <v>88</v>
      </c>
      <c r="C151" s="21">
        <f>IF(C150=4,1,C150+1)</f>
        <v>1</v>
      </c>
      <c r="D151" s="14" t="str">
        <f t="shared" si="3"/>
        <v>甲</v>
      </c>
    </row>
    <row r="152" spans="1:4">
      <c r="A152" s="11">
        <f>A149+1</f>
        <v>43150</v>
      </c>
      <c r="B152" s="20" t="s">
        <v>86</v>
      </c>
      <c r="C152" s="21">
        <f>IF(C146=1,4,C146-1)</f>
        <v>3</v>
      </c>
      <c r="D152" s="14" t="str">
        <f t="shared" si="3"/>
        <v>丙</v>
      </c>
    </row>
    <row r="153" spans="1:4">
      <c r="A153" s="11">
        <f>A152</f>
        <v>43150</v>
      </c>
      <c r="B153" s="20" t="s">
        <v>87</v>
      </c>
      <c r="C153" s="21">
        <f>IF(C152=4,1,C152+1)</f>
        <v>4</v>
      </c>
      <c r="D153" s="14" t="str">
        <f t="shared" si="3"/>
        <v>丁</v>
      </c>
    </row>
    <row r="154" spans="1:4">
      <c r="A154" s="11">
        <f>A153</f>
        <v>43150</v>
      </c>
      <c r="B154" s="20" t="s">
        <v>88</v>
      </c>
      <c r="C154" s="21">
        <f>IF(C153=4,1,C153+1)</f>
        <v>1</v>
      </c>
      <c r="D154" s="14" t="str">
        <f t="shared" si="3"/>
        <v>甲</v>
      </c>
    </row>
    <row r="155" spans="1:4">
      <c r="A155" s="11">
        <f>A152+1</f>
        <v>43151</v>
      </c>
      <c r="B155" s="20" t="s">
        <v>86</v>
      </c>
      <c r="C155" s="21">
        <f>IF(C149=1,4,C149-1)</f>
        <v>2</v>
      </c>
      <c r="D155" s="14" t="str">
        <f t="shared" si="3"/>
        <v>乙</v>
      </c>
    </row>
    <row r="156" spans="1:4">
      <c r="A156" s="11">
        <f>A155</f>
        <v>43151</v>
      </c>
      <c r="B156" s="20" t="s">
        <v>87</v>
      </c>
      <c r="C156" s="21">
        <f>IF(C155=4,1,C155+1)</f>
        <v>3</v>
      </c>
      <c r="D156" s="14" t="str">
        <f t="shared" si="3"/>
        <v>丙</v>
      </c>
    </row>
    <row r="157" spans="1:4">
      <c r="A157" s="11">
        <f>A156</f>
        <v>43151</v>
      </c>
      <c r="B157" s="20" t="s">
        <v>88</v>
      </c>
      <c r="C157" s="21">
        <f>IF(C156=4,1,C156+1)</f>
        <v>4</v>
      </c>
      <c r="D157" s="14" t="str">
        <f t="shared" si="3"/>
        <v>丁</v>
      </c>
    </row>
    <row r="158" spans="1:4">
      <c r="A158" s="11">
        <f>A155+1</f>
        <v>43152</v>
      </c>
      <c r="B158" s="20" t="s">
        <v>86</v>
      </c>
      <c r="C158" s="21">
        <f>IF(C152=1,4,C152-1)</f>
        <v>2</v>
      </c>
      <c r="D158" s="14" t="str">
        <f t="shared" si="3"/>
        <v>乙</v>
      </c>
    </row>
    <row r="159" spans="1:4">
      <c r="A159" s="11">
        <f>A158</f>
        <v>43152</v>
      </c>
      <c r="B159" s="20" t="s">
        <v>87</v>
      </c>
      <c r="C159" s="21">
        <f>IF(C158=4,1,C158+1)</f>
        <v>3</v>
      </c>
      <c r="D159" s="14" t="str">
        <f t="shared" si="3"/>
        <v>丙</v>
      </c>
    </row>
    <row r="160" spans="1:4">
      <c r="A160" s="11">
        <f>A159</f>
        <v>43152</v>
      </c>
      <c r="B160" s="20" t="s">
        <v>88</v>
      </c>
      <c r="C160" s="21">
        <f>IF(C159=4,1,C159+1)</f>
        <v>4</v>
      </c>
      <c r="D160" s="14" t="str">
        <f t="shared" si="3"/>
        <v>丁</v>
      </c>
    </row>
    <row r="161" spans="1:4">
      <c r="A161" s="11">
        <f>A158+1</f>
        <v>43153</v>
      </c>
      <c r="B161" s="20" t="s">
        <v>86</v>
      </c>
      <c r="C161" s="21">
        <f>IF(C155=1,4,C155-1)</f>
        <v>1</v>
      </c>
      <c r="D161" s="14" t="str">
        <f t="shared" si="3"/>
        <v>甲</v>
      </c>
    </row>
    <row r="162" spans="1:4">
      <c r="A162" s="11">
        <f>A161</f>
        <v>43153</v>
      </c>
      <c r="B162" s="20" t="s">
        <v>87</v>
      </c>
      <c r="C162" s="21">
        <f>IF(C161=4,1,C161+1)</f>
        <v>2</v>
      </c>
      <c r="D162" s="14" t="str">
        <f t="shared" si="3"/>
        <v>乙</v>
      </c>
    </row>
    <row r="163" spans="1:4">
      <c r="A163" s="11">
        <f>A162</f>
        <v>43153</v>
      </c>
      <c r="B163" s="20" t="s">
        <v>88</v>
      </c>
      <c r="C163" s="21">
        <f>IF(C162=4,1,C162+1)</f>
        <v>3</v>
      </c>
      <c r="D163" s="14" t="str">
        <f t="shared" si="3"/>
        <v>丙</v>
      </c>
    </row>
    <row r="164" spans="1:4">
      <c r="A164" s="11">
        <f>A161+1</f>
        <v>43154</v>
      </c>
      <c r="B164" s="20" t="s">
        <v>86</v>
      </c>
      <c r="C164" s="21">
        <f>IF(C158=1,4,C158-1)</f>
        <v>1</v>
      </c>
      <c r="D164" s="14" t="str">
        <f t="shared" si="3"/>
        <v>甲</v>
      </c>
    </row>
    <row r="165" spans="1:4">
      <c r="A165" s="11">
        <f>A164</f>
        <v>43154</v>
      </c>
      <c r="B165" s="20" t="s">
        <v>87</v>
      </c>
      <c r="C165" s="21">
        <f>IF(C164=4,1,C164+1)</f>
        <v>2</v>
      </c>
      <c r="D165" s="14" t="str">
        <f t="shared" si="3"/>
        <v>乙</v>
      </c>
    </row>
    <row r="166" spans="1:4">
      <c r="A166" s="11">
        <f>A165</f>
        <v>43154</v>
      </c>
      <c r="B166" s="20" t="s">
        <v>88</v>
      </c>
      <c r="C166" s="21">
        <f>IF(C165=4,1,C165+1)</f>
        <v>3</v>
      </c>
      <c r="D166" s="14" t="str">
        <f t="shared" si="3"/>
        <v>丙</v>
      </c>
    </row>
    <row r="167" spans="1:4">
      <c r="A167" s="11">
        <f>A164+1</f>
        <v>43155</v>
      </c>
      <c r="B167" s="20" t="s">
        <v>86</v>
      </c>
      <c r="C167" s="21">
        <f>IF(C161=1,4,C161-1)</f>
        <v>4</v>
      </c>
      <c r="D167" s="14" t="str">
        <f t="shared" si="3"/>
        <v>丁</v>
      </c>
    </row>
    <row r="168" spans="1:4">
      <c r="A168" s="11">
        <f>A167</f>
        <v>43155</v>
      </c>
      <c r="B168" s="20" t="s">
        <v>87</v>
      </c>
      <c r="C168" s="21">
        <f>IF(C167=4,1,C167+1)</f>
        <v>1</v>
      </c>
      <c r="D168" s="14" t="str">
        <f t="shared" si="3"/>
        <v>甲</v>
      </c>
    </row>
    <row r="169" spans="1:4">
      <c r="A169" s="11">
        <f>A168</f>
        <v>43155</v>
      </c>
      <c r="B169" s="20" t="s">
        <v>88</v>
      </c>
      <c r="C169" s="21">
        <f>IF(C168=4,1,C168+1)</f>
        <v>2</v>
      </c>
      <c r="D169" s="14" t="str">
        <f t="shared" si="3"/>
        <v>乙</v>
      </c>
    </row>
    <row r="170" spans="1:4">
      <c r="A170" s="11">
        <f>A167+1</f>
        <v>43156</v>
      </c>
      <c r="B170" s="20" t="s">
        <v>86</v>
      </c>
      <c r="C170" s="21">
        <f>IF(C164=1,4,C164-1)</f>
        <v>4</v>
      </c>
      <c r="D170" s="14" t="str">
        <f t="shared" si="3"/>
        <v>丁</v>
      </c>
    </row>
    <row r="171" spans="1:4">
      <c r="A171" s="11">
        <f>A170</f>
        <v>43156</v>
      </c>
      <c r="B171" s="20" t="s">
        <v>87</v>
      </c>
      <c r="C171" s="21">
        <f>IF(C170=4,1,C170+1)</f>
        <v>1</v>
      </c>
      <c r="D171" s="14" t="str">
        <f t="shared" si="3"/>
        <v>甲</v>
      </c>
    </row>
    <row r="172" spans="1:4">
      <c r="A172" s="11">
        <f>A171</f>
        <v>43156</v>
      </c>
      <c r="B172" s="20" t="s">
        <v>88</v>
      </c>
      <c r="C172" s="21">
        <f>IF(C171=4,1,C171+1)</f>
        <v>2</v>
      </c>
      <c r="D172" s="14" t="str">
        <f t="shared" si="3"/>
        <v>乙</v>
      </c>
    </row>
    <row r="173" spans="1:4">
      <c r="A173" s="11">
        <f>A170+1</f>
        <v>43157</v>
      </c>
      <c r="B173" s="20" t="s">
        <v>86</v>
      </c>
      <c r="C173" s="21">
        <f>IF(C167=1,4,C167-1)</f>
        <v>3</v>
      </c>
      <c r="D173" s="14" t="str">
        <f t="shared" si="3"/>
        <v>丙</v>
      </c>
    </row>
    <row r="174" spans="1:4">
      <c r="A174" s="11">
        <f>A173</f>
        <v>43157</v>
      </c>
      <c r="B174" s="20" t="s">
        <v>87</v>
      </c>
      <c r="C174" s="21">
        <f>IF(C173=4,1,C173+1)</f>
        <v>4</v>
      </c>
      <c r="D174" s="14" t="str">
        <f t="shared" si="3"/>
        <v>丁</v>
      </c>
    </row>
    <row r="175" spans="1:4">
      <c r="A175" s="11">
        <f>A174</f>
        <v>43157</v>
      </c>
      <c r="B175" s="20" t="s">
        <v>88</v>
      </c>
      <c r="C175" s="21">
        <f>IF(C174=4,1,C174+1)</f>
        <v>1</v>
      </c>
      <c r="D175" s="14" t="str">
        <f t="shared" si="3"/>
        <v>甲</v>
      </c>
    </row>
    <row r="176" spans="1:4">
      <c r="A176" s="11">
        <f>A173+1</f>
        <v>43158</v>
      </c>
      <c r="B176" s="20" t="s">
        <v>86</v>
      </c>
      <c r="C176" s="21">
        <f>IF(C170=1,4,C170-1)</f>
        <v>3</v>
      </c>
      <c r="D176" s="14" t="str">
        <f t="shared" si="3"/>
        <v>丙</v>
      </c>
    </row>
    <row r="177" spans="1:4">
      <c r="A177" s="11">
        <f>A176</f>
        <v>43158</v>
      </c>
      <c r="B177" s="20" t="s">
        <v>87</v>
      </c>
      <c r="C177" s="21">
        <f>IF(C176=4,1,C176+1)</f>
        <v>4</v>
      </c>
      <c r="D177" s="14" t="str">
        <f t="shared" si="3"/>
        <v>丁</v>
      </c>
    </row>
    <row r="178" spans="1:4">
      <c r="A178" s="11">
        <f>A177</f>
        <v>43158</v>
      </c>
      <c r="B178" s="20" t="s">
        <v>88</v>
      </c>
      <c r="C178" s="21">
        <f>IF(C177=4,1,C177+1)</f>
        <v>1</v>
      </c>
      <c r="D178" s="14" t="str">
        <f t="shared" si="3"/>
        <v>甲</v>
      </c>
    </row>
    <row r="179" spans="1:4">
      <c r="A179" s="11">
        <f>A176+1</f>
        <v>43159</v>
      </c>
      <c r="B179" s="20" t="s">
        <v>86</v>
      </c>
      <c r="C179" s="21">
        <f>IF(C173=1,4,C173-1)</f>
        <v>2</v>
      </c>
      <c r="D179" s="14" t="str">
        <f t="shared" si="3"/>
        <v>乙</v>
      </c>
    </row>
    <row r="180" spans="1:4">
      <c r="A180" s="11">
        <f>A179</f>
        <v>43159</v>
      </c>
      <c r="B180" s="20" t="s">
        <v>87</v>
      </c>
      <c r="C180" s="21">
        <f>IF(C179=4,1,C179+1)</f>
        <v>3</v>
      </c>
      <c r="D180" s="14" t="str">
        <f t="shared" si="3"/>
        <v>丙</v>
      </c>
    </row>
    <row r="181" spans="1:4">
      <c r="A181" s="11">
        <f>A180</f>
        <v>43159</v>
      </c>
      <c r="B181" s="20" t="s">
        <v>88</v>
      </c>
      <c r="C181" s="21">
        <f>IF(C180=4,1,C180+1)</f>
        <v>4</v>
      </c>
      <c r="D181" s="14" t="str">
        <f t="shared" si="3"/>
        <v>丁</v>
      </c>
    </row>
    <row r="182" spans="1:4">
      <c r="A182" s="11">
        <f>A179+1</f>
        <v>43160</v>
      </c>
      <c r="B182" s="20" t="s">
        <v>86</v>
      </c>
      <c r="C182" s="21">
        <f>IF(C176=1,4,C176-1)</f>
        <v>2</v>
      </c>
      <c r="D182" s="14" t="str">
        <f t="shared" si="3"/>
        <v>乙</v>
      </c>
    </row>
    <row r="183" spans="1:4">
      <c r="A183" s="11">
        <f>A182</f>
        <v>43160</v>
      </c>
      <c r="B183" s="20" t="s">
        <v>87</v>
      </c>
      <c r="C183" s="21">
        <f>IF(C182=4,1,C182+1)</f>
        <v>3</v>
      </c>
      <c r="D183" s="14" t="str">
        <f t="shared" si="3"/>
        <v>丙</v>
      </c>
    </row>
    <row r="184" spans="1:4">
      <c r="A184" s="11">
        <f>A183</f>
        <v>43160</v>
      </c>
      <c r="B184" s="20" t="s">
        <v>88</v>
      </c>
      <c r="C184" s="21">
        <f>IF(C183=4,1,C183+1)</f>
        <v>4</v>
      </c>
      <c r="D184" s="14" t="str">
        <f t="shared" si="3"/>
        <v>丁</v>
      </c>
    </row>
    <row r="185" spans="1:4">
      <c r="A185" s="11">
        <f>A182+1</f>
        <v>43161</v>
      </c>
      <c r="B185" s="20" t="s">
        <v>86</v>
      </c>
      <c r="C185" s="21">
        <f>IF(C179=1,4,C179-1)</f>
        <v>1</v>
      </c>
      <c r="D185" s="14" t="str">
        <f t="shared" si="3"/>
        <v>甲</v>
      </c>
    </row>
    <row r="186" spans="1:4">
      <c r="A186" s="11">
        <f>A185</f>
        <v>43161</v>
      </c>
      <c r="B186" s="20" t="s">
        <v>87</v>
      </c>
      <c r="C186" s="21">
        <f>IF(C185=4,1,C185+1)</f>
        <v>2</v>
      </c>
      <c r="D186" s="14" t="str">
        <f t="shared" si="3"/>
        <v>乙</v>
      </c>
    </row>
    <row r="187" spans="1:4">
      <c r="A187" s="11">
        <f>A186</f>
        <v>43161</v>
      </c>
      <c r="B187" s="20" t="s">
        <v>88</v>
      </c>
      <c r="C187" s="21">
        <f>IF(C186=4,1,C186+1)</f>
        <v>3</v>
      </c>
      <c r="D187" s="14" t="str">
        <f t="shared" si="3"/>
        <v>丙</v>
      </c>
    </row>
    <row r="188" spans="1:4">
      <c r="A188" s="11">
        <f>A185+1</f>
        <v>43162</v>
      </c>
      <c r="B188" s="20" t="s">
        <v>86</v>
      </c>
      <c r="C188" s="21">
        <f>IF(C182=1,4,C182-1)</f>
        <v>1</v>
      </c>
      <c r="D188" s="14" t="str">
        <f t="shared" si="3"/>
        <v>甲</v>
      </c>
    </row>
    <row r="189" spans="1:4">
      <c r="A189" s="11">
        <f>A188</f>
        <v>43162</v>
      </c>
      <c r="B189" s="20" t="s">
        <v>87</v>
      </c>
      <c r="C189" s="21">
        <f>IF(C188=4,1,C188+1)</f>
        <v>2</v>
      </c>
      <c r="D189" s="14" t="str">
        <f t="shared" si="3"/>
        <v>乙</v>
      </c>
    </row>
    <row r="190" spans="1:4">
      <c r="A190" s="11">
        <f>A189</f>
        <v>43162</v>
      </c>
      <c r="B190" s="20" t="s">
        <v>88</v>
      </c>
      <c r="C190" s="21">
        <f>IF(C189=4,1,C189+1)</f>
        <v>3</v>
      </c>
      <c r="D190" s="14" t="str">
        <f t="shared" si="3"/>
        <v>丙</v>
      </c>
    </row>
    <row r="191" spans="1:4">
      <c r="A191" s="11">
        <f>A188+1</f>
        <v>43163</v>
      </c>
      <c r="B191" s="20" t="s">
        <v>86</v>
      </c>
      <c r="C191" s="21">
        <f>IF(C185=1,4,C185-1)</f>
        <v>4</v>
      </c>
      <c r="D191" s="14" t="str">
        <f t="shared" si="3"/>
        <v>丁</v>
      </c>
    </row>
    <row r="192" spans="1:4">
      <c r="A192" s="11">
        <f>A191</f>
        <v>43163</v>
      </c>
      <c r="B192" s="20" t="s">
        <v>87</v>
      </c>
      <c r="C192" s="21">
        <f>IF(C191=4,1,C191+1)</f>
        <v>1</v>
      </c>
      <c r="D192" s="14" t="str">
        <f t="shared" si="3"/>
        <v>甲</v>
      </c>
    </row>
    <row r="193" spans="1:4">
      <c r="A193" s="11">
        <f>A192</f>
        <v>43163</v>
      </c>
      <c r="B193" s="20" t="s">
        <v>88</v>
      </c>
      <c r="C193" s="21">
        <f>IF(C192=4,1,C192+1)</f>
        <v>2</v>
      </c>
      <c r="D193" s="14" t="str">
        <f t="shared" si="3"/>
        <v>乙</v>
      </c>
    </row>
    <row r="194" spans="1:4">
      <c r="A194" s="11">
        <f>A191+1</f>
        <v>43164</v>
      </c>
      <c r="B194" s="20" t="s">
        <v>86</v>
      </c>
      <c r="C194" s="21">
        <f>IF(C188=1,4,C188-1)</f>
        <v>4</v>
      </c>
      <c r="D194" s="14" t="str">
        <f t="shared" si="3"/>
        <v>丁</v>
      </c>
    </row>
    <row r="195" spans="1:4">
      <c r="A195" s="11">
        <f>A194</f>
        <v>43164</v>
      </c>
      <c r="B195" s="20" t="s">
        <v>87</v>
      </c>
      <c r="C195" s="21">
        <f>IF(C194=4,1,C194+1)</f>
        <v>1</v>
      </c>
      <c r="D195" s="14" t="str">
        <f t="shared" si="3"/>
        <v>甲</v>
      </c>
    </row>
    <row r="196" spans="1:4">
      <c r="A196" s="11">
        <f>A195</f>
        <v>43164</v>
      </c>
      <c r="B196" s="20" t="s">
        <v>88</v>
      </c>
      <c r="C196" s="21">
        <f>IF(C195=4,1,C195+1)</f>
        <v>2</v>
      </c>
      <c r="D196" s="14" t="str">
        <f t="shared" si="3"/>
        <v>乙</v>
      </c>
    </row>
    <row r="197" spans="1:4">
      <c r="A197" s="11">
        <f>A194+1</f>
        <v>43165</v>
      </c>
      <c r="B197" s="20" t="s">
        <v>86</v>
      </c>
      <c r="C197" s="21">
        <f>IF(C191=1,4,C191-1)</f>
        <v>3</v>
      </c>
      <c r="D197" s="14" t="str">
        <f t="shared" si="3"/>
        <v>丙</v>
      </c>
    </row>
    <row r="198" spans="1:4">
      <c r="A198" s="11">
        <f>A197</f>
        <v>43165</v>
      </c>
      <c r="B198" s="20" t="s">
        <v>87</v>
      </c>
      <c r="C198" s="21">
        <f>IF(C197=4,1,C197+1)</f>
        <v>4</v>
      </c>
      <c r="D198" s="14" t="str">
        <f t="shared" si="3"/>
        <v>丁</v>
      </c>
    </row>
    <row r="199" spans="1:4">
      <c r="A199" s="11">
        <f>A198</f>
        <v>43165</v>
      </c>
      <c r="B199" s="20" t="s">
        <v>88</v>
      </c>
      <c r="C199" s="21">
        <f>IF(C198=4,1,C198+1)</f>
        <v>1</v>
      </c>
      <c r="D199" s="14" t="str">
        <f t="shared" si="3"/>
        <v>甲</v>
      </c>
    </row>
    <row r="200" spans="1:4">
      <c r="A200" s="11">
        <f>A197+1</f>
        <v>43166</v>
      </c>
      <c r="B200" s="20" t="s">
        <v>86</v>
      </c>
      <c r="C200" s="21">
        <f>IF(C194=1,4,C194-1)</f>
        <v>3</v>
      </c>
      <c r="D200" s="14" t="str">
        <f t="shared" si="3"/>
        <v>丙</v>
      </c>
    </row>
    <row r="201" spans="1:4">
      <c r="A201" s="11">
        <f>A200</f>
        <v>43166</v>
      </c>
      <c r="B201" s="20" t="s">
        <v>87</v>
      </c>
      <c r="C201" s="21">
        <f>IF(C200=4,1,C200+1)</f>
        <v>4</v>
      </c>
      <c r="D201" s="14" t="str">
        <f t="shared" si="3"/>
        <v>丁</v>
      </c>
    </row>
    <row r="202" spans="1:4">
      <c r="A202" s="11">
        <f>A201</f>
        <v>43166</v>
      </c>
      <c r="B202" s="20" t="s">
        <v>88</v>
      </c>
      <c r="C202" s="21">
        <f>IF(C201=4,1,C201+1)</f>
        <v>1</v>
      </c>
      <c r="D202" s="14" t="str">
        <f t="shared" si="3"/>
        <v>甲</v>
      </c>
    </row>
    <row r="203" spans="1:4">
      <c r="A203" s="11">
        <f>A200+1</f>
        <v>43167</v>
      </c>
      <c r="B203" s="20" t="s">
        <v>86</v>
      </c>
      <c r="C203" s="21">
        <f>IF(C197=1,4,C197-1)</f>
        <v>2</v>
      </c>
      <c r="D203" s="14" t="str">
        <f t="shared" si="3"/>
        <v>乙</v>
      </c>
    </row>
    <row r="204" spans="1:4">
      <c r="A204" s="11">
        <f>A203</f>
        <v>43167</v>
      </c>
      <c r="B204" s="20" t="s">
        <v>87</v>
      </c>
      <c r="C204" s="21">
        <f>IF(C203=4,1,C203+1)</f>
        <v>3</v>
      </c>
      <c r="D204" s="14" t="str">
        <f t="shared" si="3"/>
        <v>丙</v>
      </c>
    </row>
    <row r="205" spans="1:4">
      <c r="A205" s="11">
        <f>A204</f>
        <v>43167</v>
      </c>
      <c r="B205" s="20" t="s">
        <v>88</v>
      </c>
      <c r="C205" s="21">
        <f>IF(C204=4,1,C204+1)</f>
        <v>4</v>
      </c>
      <c r="D205" s="14" t="str">
        <f t="shared" si="3"/>
        <v>丁</v>
      </c>
    </row>
    <row r="206" spans="1:4">
      <c r="A206" s="11">
        <f>A203+1</f>
        <v>43168</v>
      </c>
      <c r="B206" s="20" t="s">
        <v>86</v>
      </c>
      <c r="C206" s="21">
        <f>IF(C200=1,4,C200-1)</f>
        <v>2</v>
      </c>
      <c r="D206" s="14" t="str">
        <f t="shared" ref="D206:D269" si="4">IF(C206=1,"甲",IF(C206=2,"乙",IF(C206=3,"丙",IF(C206=4,"丁",""))))</f>
        <v>乙</v>
      </c>
    </row>
    <row r="207" spans="1:4">
      <c r="A207" s="11">
        <f>A206</f>
        <v>43168</v>
      </c>
      <c r="B207" s="20" t="s">
        <v>87</v>
      </c>
      <c r="C207" s="21">
        <f>IF(C206=4,1,C206+1)</f>
        <v>3</v>
      </c>
      <c r="D207" s="14" t="str">
        <f t="shared" si="4"/>
        <v>丙</v>
      </c>
    </row>
    <row r="208" spans="1:4">
      <c r="A208" s="11">
        <f>A207</f>
        <v>43168</v>
      </c>
      <c r="B208" s="20" t="s">
        <v>88</v>
      </c>
      <c r="C208" s="21">
        <f>IF(C207=4,1,C207+1)</f>
        <v>4</v>
      </c>
      <c r="D208" s="14" t="str">
        <f t="shared" si="4"/>
        <v>丁</v>
      </c>
    </row>
    <row r="209" spans="1:4">
      <c r="A209" s="11">
        <f>A206+1</f>
        <v>43169</v>
      </c>
      <c r="B209" s="20" t="s">
        <v>86</v>
      </c>
      <c r="C209" s="21">
        <f>IF(C203=1,4,C203-1)</f>
        <v>1</v>
      </c>
      <c r="D209" s="14" t="str">
        <f t="shared" si="4"/>
        <v>甲</v>
      </c>
    </row>
    <row r="210" spans="1:4">
      <c r="A210" s="11">
        <f>A209</f>
        <v>43169</v>
      </c>
      <c r="B210" s="20" t="s">
        <v>87</v>
      </c>
      <c r="C210" s="21">
        <f>IF(C209=4,1,C209+1)</f>
        <v>2</v>
      </c>
      <c r="D210" s="14" t="str">
        <f t="shared" si="4"/>
        <v>乙</v>
      </c>
    </row>
    <row r="211" spans="1:4">
      <c r="A211" s="11">
        <f>A210</f>
        <v>43169</v>
      </c>
      <c r="B211" s="20" t="s">
        <v>88</v>
      </c>
      <c r="C211" s="21">
        <f>IF(C210=4,1,C210+1)</f>
        <v>3</v>
      </c>
      <c r="D211" s="14" t="str">
        <f t="shared" si="4"/>
        <v>丙</v>
      </c>
    </row>
    <row r="212" spans="1:4">
      <c r="A212" s="11">
        <f>A209+1</f>
        <v>43170</v>
      </c>
      <c r="B212" s="20" t="s">
        <v>86</v>
      </c>
      <c r="C212" s="21">
        <f>IF(C206=1,4,C206-1)</f>
        <v>1</v>
      </c>
      <c r="D212" s="14" t="str">
        <f t="shared" si="4"/>
        <v>甲</v>
      </c>
    </row>
    <row r="213" spans="1:4">
      <c r="A213" s="11">
        <f>A212</f>
        <v>43170</v>
      </c>
      <c r="B213" s="20" t="s">
        <v>87</v>
      </c>
      <c r="C213" s="21">
        <f>IF(C212=4,1,C212+1)</f>
        <v>2</v>
      </c>
      <c r="D213" s="14" t="str">
        <f t="shared" si="4"/>
        <v>乙</v>
      </c>
    </row>
    <row r="214" spans="1:4">
      <c r="A214" s="11">
        <f>A213</f>
        <v>43170</v>
      </c>
      <c r="B214" s="20" t="s">
        <v>88</v>
      </c>
      <c r="C214" s="21">
        <f>IF(C213=4,1,C213+1)</f>
        <v>3</v>
      </c>
      <c r="D214" s="14" t="str">
        <f t="shared" si="4"/>
        <v>丙</v>
      </c>
    </row>
    <row r="215" spans="1:4">
      <c r="A215" s="11">
        <f>A212+1</f>
        <v>43171</v>
      </c>
      <c r="B215" s="20" t="s">
        <v>86</v>
      </c>
      <c r="C215" s="21">
        <f>IF(C209=1,4,C209-1)</f>
        <v>4</v>
      </c>
      <c r="D215" s="14" t="str">
        <f t="shared" si="4"/>
        <v>丁</v>
      </c>
    </row>
    <row r="216" spans="1:4">
      <c r="A216" s="11">
        <f>A215</f>
        <v>43171</v>
      </c>
      <c r="B216" s="20" t="s">
        <v>87</v>
      </c>
      <c r="C216" s="21">
        <f>IF(C215=4,1,C215+1)</f>
        <v>1</v>
      </c>
      <c r="D216" s="14" t="str">
        <f t="shared" si="4"/>
        <v>甲</v>
      </c>
    </row>
    <row r="217" spans="1:4">
      <c r="A217" s="11">
        <f>A216</f>
        <v>43171</v>
      </c>
      <c r="B217" s="20" t="s">
        <v>88</v>
      </c>
      <c r="C217" s="21">
        <f>IF(C216=4,1,C216+1)</f>
        <v>2</v>
      </c>
      <c r="D217" s="14" t="str">
        <f t="shared" si="4"/>
        <v>乙</v>
      </c>
    </row>
    <row r="218" spans="1:4">
      <c r="A218" s="11">
        <f>A215+1</f>
        <v>43172</v>
      </c>
      <c r="B218" s="20" t="s">
        <v>86</v>
      </c>
      <c r="C218" s="21">
        <f>IF(C212=1,4,C212-1)</f>
        <v>4</v>
      </c>
      <c r="D218" s="14" t="str">
        <f t="shared" si="4"/>
        <v>丁</v>
      </c>
    </row>
    <row r="219" spans="1:4">
      <c r="A219" s="11">
        <f>A218</f>
        <v>43172</v>
      </c>
      <c r="B219" s="20" t="s">
        <v>87</v>
      </c>
      <c r="C219" s="21">
        <f>IF(C218=4,1,C218+1)</f>
        <v>1</v>
      </c>
      <c r="D219" s="14" t="str">
        <f t="shared" si="4"/>
        <v>甲</v>
      </c>
    </row>
    <row r="220" spans="1:4">
      <c r="A220" s="11">
        <f>A219</f>
        <v>43172</v>
      </c>
      <c r="B220" s="20" t="s">
        <v>88</v>
      </c>
      <c r="C220" s="21">
        <f>IF(C219=4,1,C219+1)</f>
        <v>2</v>
      </c>
      <c r="D220" s="14" t="str">
        <f t="shared" si="4"/>
        <v>乙</v>
      </c>
    </row>
    <row r="221" spans="1:4">
      <c r="A221" s="11">
        <f>A218+1</f>
        <v>43173</v>
      </c>
      <c r="B221" s="20" t="s">
        <v>86</v>
      </c>
      <c r="C221" s="21">
        <f>IF(C215=1,4,C215-1)</f>
        <v>3</v>
      </c>
      <c r="D221" s="14" t="str">
        <f t="shared" si="4"/>
        <v>丙</v>
      </c>
    </row>
    <row r="222" spans="1:4">
      <c r="A222" s="11">
        <f>A221</f>
        <v>43173</v>
      </c>
      <c r="B222" s="20" t="s">
        <v>87</v>
      </c>
      <c r="C222" s="21">
        <f>IF(C221=4,1,C221+1)</f>
        <v>4</v>
      </c>
      <c r="D222" s="14" t="str">
        <f t="shared" si="4"/>
        <v>丁</v>
      </c>
    </row>
    <row r="223" spans="1:4">
      <c r="A223" s="11">
        <f>A222</f>
        <v>43173</v>
      </c>
      <c r="B223" s="20" t="s">
        <v>88</v>
      </c>
      <c r="C223" s="21">
        <f>IF(C222=4,1,C222+1)</f>
        <v>1</v>
      </c>
      <c r="D223" s="14" t="str">
        <f t="shared" si="4"/>
        <v>甲</v>
      </c>
    </row>
    <row r="224" spans="1:4">
      <c r="A224" s="11">
        <f>A221+1</f>
        <v>43174</v>
      </c>
      <c r="B224" s="20" t="s">
        <v>86</v>
      </c>
      <c r="C224" s="21">
        <f>IF(C218=1,4,C218-1)</f>
        <v>3</v>
      </c>
      <c r="D224" s="14" t="str">
        <f t="shared" si="4"/>
        <v>丙</v>
      </c>
    </row>
    <row r="225" spans="1:4">
      <c r="A225" s="11">
        <f>A224</f>
        <v>43174</v>
      </c>
      <c r="B225" s="20" t="s">
        <v>87</v>
      </c>
      <c r="C225" s="21">
        <f>IF(C224=4,1,C224+1)</f>
        <v>4</v>
      </c>
      <c r="D225" s="14" t="str">
        <f t="shared" si="4"/>
        <v>丁</v>
      </c>
    </row>
    <row r="226" spans="1:4">
      <c r="A226" s="11">
        <f>A225</f>
        <v>43174</v>
      </c>
      <c r="B226" s="20" t="s">
        <v>88</v>
      </c>
      <c r="C226" s="21">
        <f>IF(C225=4,1,C225+1)</f>
        <v>1</v>
      </c>
      <c r="D226" s="14" t="str">
        <f t="shared" si="4"/>
        <v>甲</v>
      </c>
    </row>
    <row r="227" spans="1:4">
      <c r="A227" s="11">
        <f>A224+1</f>
        <v>43175</v>
      </c>
      <c r="B227" s="20" t="s">
        <v>86</v>
      </c>
      <c r="C227" s="21">
        <f>IF(C221=1,4,C221-1)</f>
        <v>2</v>
      </c>
      <c r="D227" s="14" t="str">
        <f t="shared" si="4"/>
        <v>乙</v>
      </c>
    </row>
    <row r="228" spans="1:4">
      <c r="A228" s="11">
        <f>A227</f>
        <v>43175</v>
      </c>
      <c r="B228" s="20" t="s">
        <v>87</v>
      </c>
      <c r="C228" s="21">
        <f>IF(C227=4,1,C227+1)</f>
        <v>3</v>
      </c>
      <c r="D228" s="14" t="str">
        <f t="shared" si="4"/>
        <v>丙</v>
      </c>
    </row>
    <row r="229" spans="1:4">
      <c r="A229" s="11">
        <f>A228</f>
        <v>43175</v>
      </c>
      <c r="B229" s="20" t="s">
        <v>88</v>
      </c>
      <c r="C229" s="21">
        <f>IF(C228=4,1,C228+1)</f>
        <v>4</v>
      </c>
      <c r="D229" s="14" t="str">
        <f t="shared" si="4"/>
        <v>丁</v>
      </c>
    </row>
    <row r="230" spans="1:4">
      <c r="A230" s="11">
        <f>A227+1</f>
        <v>43176</v>
      </c>
      <c r="B230" s="20" t="s">
        <v>86</v>
      </c>
      <c r="C230" s="21">
        <f>IF(C224=1,4,C224-1)</f>
        <v>2</v>
      </c>
      <c r="D230" s="14" t="str">
        <f t="shared" si="4"/>
        <v>乙</v>
      </c>
    </row>
    <row r="231" spans="1:4">
      <c r="A231" s="11">
        <f>A230</f>
        <v>43176</v>
      </c>
      <c r="B231" s="20" t="s">
        <v>87</v>
      </c>
      <c r="C231" s="21">
        <f>IF(C230=4,1,C230+1)</f>
        <v>3</v>
      </c>
      <c r="D231" s="14" t="str">
        <f t="shared" si="4"/>
        <v>丙</v>
      </c>
    </row>
    <row r="232" spans="1:4">
      <c r="A232" s="11">
        <f>A231</f>
        <v>43176</v>
      </c>
      <c r="B232" s="20" t="s">
        <v>88</v>
      </c>
      <c r="C232" s="21">
        <f>IF(C231=4,1,C231+1)</f>
        <v>4</v>
      </c>
      <c r="D232" s="14" t="str">
        <f t="shared" si="4"/>
        <v>丁</v>
      </c>
    </row>
    <row r="233" spans="1:4">
      <c r="A233" s="11">
        <f>A230+1</f>
        <v>43177</v>
      </c>
      <c r="B233" s="20" t="s">
        <v>86</v>
      </c>
      <c r="C233" s="21">
        <f>IF(C227=1,4,C227-1)</f>
        <v>1</v>
      </c>
      <c r="D233" s="14" t="str">
        <f t="shared" si="4"/>
        <v>甲</v>
      </c>
    </row>
    <row r="234" spans="1:4">
      <c r="A234" s="11">
        <f>A233</f>
        <v>43177</v>
      </c>
      <c r="B234" s="20" t="s">
        <v>87</v>
      </c>
      <c r="C234" s="21">
        <f>IF(C233=4,1,C233+1)</f>
        <v>2</v>
      </c>
      <c r="D234" s="14" t="str">
        <f t="shared" si="4"/>
        <v>乙</v>
      </c>
    </row>
    <row r="235" spans="1:4">
      <c r="A235" s="11">
        <f>A234</f>
        <v>43177</v>
      </c>
      <c r="B235" s="20" t="s">
        <v>88</v>
      </c>
      <c r="C235" s="21">
        <f>IF(C234=4,1,C234+1)</f>
        <v>3</v>
      </c>
      <c r="D235" s="14" t="str">
        <f t="shared" si="4"/>
        <v>丙</v>
      </c>
    </row>
    <row r="236" spans="1:4">
      <c r="A236" s="11">
        <f>A233+1</f>
        <v>43178</v>
      </c>
      <c r="B236" s="20" t="s">
        <v>86</v>
      </c>
      <c r="C236" s="21">
        <f>IF(C230=1,4,C230-1)</f>
        <v>1</v>
      </c>
      <c r="D236" s="14" t="str">
        <f t="shared" si="4"/>
        <v>甲</v>
      </c>
    </row>
    <row r="237" spans="1:4">
      <c r="A237" s="11">
        <f>A236</f>
        <v>43178</v>
      </c>
      <c r="B237" s="20" t="s">
        <v>87</v>
      </c>
      <c r="C237" s="21">
        <f>IF(C236=4,1,C236+1)</f>
        <v>2</v>
      </c>
      <c r="D237" s="14" t="str">
        <f t="shared" si="4"/>
        <v>乙</v>
      </c>
    </row>
    <row r="238" spans="1:4">
      <c r="A238" s="11">
        <f>A237</f>
        <v>43178</v>
      </c>
      <c r="B238" s="20" t="s">
        <v>88</v>
      </c>
      <c r="C238" s="21">
        <f>IF(C237=4,1,C237+1)</f>
        <v>3</v>
      </c>
      <c r="D238" s="14" t="str">
        <f t="shared" si="4"/>
        <v>丙</v>
      </c>
    </row>
    <row r="239" spans="1:4">
      <c r="A239" s="11">
        <f>A236+1</f>
        <v>43179</v>
      </c>
      <c r="B239" s="20" t="s">
        <v>86</v>
      </c>
      <c r="C239" s="21">
        <f>IF(C233=1,4,C233-1)</f>
        <v>4</v>
      </c>
      <c r="D239" s="14" t="str">
        <f t="shared" si="4"/>
        <v>丁</v>
      </c>
    </row>
    <row r="240" spans="1:4">
      <c r="A240" s="11">
        <f>A239</f>
        <v>43179</v>
      </c>
      <c r="B240" s="20" t="s">
        <v>87</v>
      </c>
      <c r="C240" s="21">
        <f>IF(C239=4,1,C239+1)</f>
        <v>1</v>
      </c>
      <c r="D240" s="14" t="str">
        <f t="shared" si="4"/>
        <v>甲</v>
      </c>
    </row>
    <row r="241" spans="1:4">
      <c r="A241" s="11">
        <f>A240</f>
        <v>43179</v>
      </c>
      <c r="B241" s="20" t="s">
        <v>88</v>
      </c>
      <c r="C241" s="21">
        <f>IF(C240=4,1,C240+1)</f>
        <v>2</v>
      </c>
      <c r="D241" s="14" t="str">
        <f t="shared" si="4"/>
        <v>乙</v>
      </c>
    </row>
    <row r="242" spans="1:4">
      <c r="A242" s="11">
        <f>A239+1</f>
        <v>43180</v>
      </c>
      <c r="B242" s="20" t="s">
        <v>86</v>
      </c>
      <c r="C242" s="21">
        <f>IF(C236=1,4,C236-1)</f>
        <v>4</v>
      </c>
      <c r="D242" s="14" t="str">
        <f t="shared" si="4"/>
        <v>丁</v>
      </c>
    </row>
    <row r="243" spans="1:4">
      <c r="A243" s="11">
        <f>A242</f>
        <v>43180</v>
      </c>
      <c r="B243" s="20" t="s">
        <v>87</v>
      </c>
      <c r="C243" s="21">
        <f>IF(C242=4,1,C242+1)</f>
        <v>1</v>
      </c>
      <c r="D243" s="14" t="str">
        <f t="shared" si="4"/>
        <v>甲</v>
      </c>
    </row>
    <row r="244" spans="1:4">
      <c r="A244" s="11">
        <f>A243</f>
        <v>43180</v>
      </c>
      <c r="B244" s="20" t="s">
        <v>88</v>
      </c>
      <c r="C244" s="21">
        <f>IF(C243=4,1,C243+1)</f>
        <v>2</v>
      </c>
      <c r="D244" s="14" t="str">
        <f t="shared" si="4"/>
        <v>乙</v>
      </c>
    </row>
    <row r="245" spans="1:4">
      <c r="A245" s="11">
        <f>A242+1</f>
        <v>43181</v>
      </c>
      <c r="B245" s="20" t="s">
        <v>86</v>
      </c>
      <c r="C245" s="21">
        <f>IF(C239=1,4,C239-1)</f>
        <v>3</v>
      </c>
      <c r="D245" s="14" t="str">
        <f t="shared" si="4"/>
        <v>丙</v>
      </c>
    </row>
    <row r="246" spans="1:4">
      <c r="A246" s="11">
        <f>A245</f>
        <v>43181</v>
      </c>
      <c r="B246" s="20" t="s">
        <v>87</v>
      </c>
      <c r="C246" s="21">
        <f>IF(C245=4,1,C245+1)</f>
        <v>4</v>
      </c>
      <c r="D246" s="14" t="str">
        <f t="shared" si="4"/>
        <v>丁</v>
      </c>
    </row>
    <row r="247" spans="1:4">
      <c r="A247" s="11">
        <f>A246</f>
        <v>43181</v>
      </c>
      <c r="B247" s="20" t="s">
        <v>88</v>
      </c>
      <c r="C247" s="21">
        <f>IF(C246=4,1,C246+1)</f>
        <v>1</v>
      </c>
      <c r="D247" s="14" t="str">
        <f t="shared" si="4"/>
        <v>甲</v>
      </c>
    </row>
    <row r="248" spans="1:4">
      <c r="A248" s="11">
        <f>A245+1</f>
        <v>43182</v>
      </c>
      <c r="B248" s="20" t="s">
        <v>86</v>
      </c>
      <c r="C248" s="21">
        <f>IF(C242=1,4,C242-1)</f>
        <v>3</v>
      </c>
      <c r="D248" s="14" t="str">
        <f t="shared" si="4"/>
        <v>丙</v>
      </c>
    </row>
    <row r="249" spans="1:4">
      <c r="A249" s="11">
        <f>A248</f>
        <v>43182</v>
      </c>
      <c r="B249" s="20" t="s">
        <v>87</v>
      </c>
      <c r="C249" s="21">
        <f>IF(C248=4,1,C248+1)</f>
        <v>4</v>
      </c>
      <c r="D249" s="14" t="str">
        <f t="shared" si="4"/>
        <v>丁</v>
      </c>
    </row>
    <row r="250" spans="1:4">
      <c r="A250" s="11">
        <f>A249</f>
        <v>43182</v>
      </c>
      <c r="B250" s="20" t="s">
        <v>88</v>
      </c>
      <c r="C250" s="21">
        <f>IF(C249=4,1,C249+1)</f>
        <v>1</v>
      </c>
      <c r="D250" s="14" t="str">
        <f t="shared" si="4"/>
        <v>甲</v>
      </c>
    </row>
    <row r="251" spans="1:4">
      <c r="A251" s="11">
        <f>A248+1</f>
        <v>43183</v>
      </c>
      <c r="B251" s="20" t="s">
        <v>86</v>
      </c>
      <c r="C251" s="21">
        <f>IF(C245=1,4,C245-1)</f>
        <v>2</v>
      </c>
      <c r="D251" s="14" t="str">
        <f t="shared" si="4"/>
        <v>乙</v>
      </c>
    </row>
    <row r="252" spans="1:4">
      <c r="A252" s="11">
        <f>A251</f>
        <v>43183</v>
      </c>
      <c r="B252" s="20" t="s">
        <v>87</v>
      </c>
      <c r="C252" s="21">
        <f>IF(C251=4,1,C251+1)</f>
        <v>3</v>
      </c>
      <c r="D252" s="14" t="str">
        <f t="shared" si="4"/>
        <v>丙</v>
      </c>
    </row>
    <row r="253" spans="1:4">
      <c r="A253" s="11">
        <f>A252</f>
        <v>43183</v>
      </c>
      <c r="B253" s="20" t="s">
        <v>88</v>
      </c>
      <c r="C253" s="21">
        <f>IF(C252=4,1,C252+1)</f>
        <v>4</v>
      </c>
      <c r="D253" s="14" t="str">
        <f t="shared" si="4"/>
        <v>丁</v>
      </c>
    </row>
    <row r="254" spans="1:4">
      <c r="A254" s="11">
        <f>A251+1</f>
        <v>43184</v>
      </c>
      <c r="B254" s="20" t="s">
        <v>86</v>
      </c>
      <c r="C254" s="21">
        <f>IF(C248=1,4,C248-1)</f>
        <v>2</v>
      </c>
      <c r="D254" s="14" t="str">
        <f t="shared" si="4"/>
        <v>乙</v>
      </c>
    </row>
    <row r="255" spans="1:4">
      <c r="A255" s="11">
        <f>A254</f>
        <v>43184</v>
      </c>
      <c r="B255" s="20" t="s">
        <v>87</v>
      </c>
      <c r="C255" s="21">
        <f>IF(C254=4,1,C254+1)</f>
        <v>3</v>
      </c>
      <c r="D255" s="14" t="str">
        <f t="shared" si="4"/>
        <v>丙</v>
      </c>
    </row>
    <row r="256" spans="1:4">
      <c r="A256" s="11">
        <f>A255</f>
        <v>43184</v>
      </c>
      <c r="B256" s="20" t="s">
        <v>88</v>
      </c>
      <c r="C256" s="21">
        <f>IF(C255=4,1,C255+1)</f>
        <v>4</v>
      </c>
      <c r="D256" s="14" t="str">
        <f t="shared" si="4"/>
        <v>丁</v>
      </c>
    </row>
    <row r="257" spans="1:4">
      <c r="A257" s="11">
        <f>A254+1</f>
        <v>43185</v>
      </c>
      <c r="B257" s="20" t="s">
        <v>86</v>
      </c>
      <c r="C257" s="21">
        <f>IF(C251=1,4,C251-1)</f>
        <v>1</v>
      </c>
      <c r="D257" s="14" t="str">
        <f t="shared" si="4"/>
        <v>甲</v>
      </c>
    </row>
    <row r="258" spans="1:4">
      <c r="A258" s="11">
        <f>A257</f>
        <v>43185</v>
      </c>
      <c r="B258" s="20" t="s">
        <v>87</v>
      </c>
      <c r="C258" s="21">
        <f>IF(C257=4,1,C257+1)</f>
        <v>2</v>
      </c>
      <c r="D258" s="14" t="str">
        <f t="shared" si="4"/>
        <v>乙</v>
      </c>
    </row>
    <row r="259" spans="1:4">
      <c r="A259" s="11">
        <f>A258</f>
        <v>43185</v>
      </c>
      <c r="B259" s="20" t="s">
        <v>88</v>
      </c>
      <c r="C259" s="21">
        <f>IF(C258=4,1,C258+1)</f>
        <v>3</v>
      </c>
      <c r="D259" s="14" t="str">
        <f t="shared" si="4"/>
        <v>丙</v>
      </c>
    </row>
    <row r="260" spans="1:4">
      <c r="A260" s="11">
        <f>A257+1</f>
        <v>43186</v>
      </c>
      <c r="B260" s="20" t="s">
        <v>86</v>
      </c>
      <c r="C260" s="21">
        <f>IF(C254=1,4,C254-1)</f>
        <v>1</v>
      </c>
      <c r="D260" s="14" t="str">
        <f t="shared" si="4"/>
        <v>甲</v>
      </c>
    </row>
    <row r="261" spans="1:4">
      <c r="A261" s="11">
        <f>A260</f>
        <v>43186</v>
      </c>
      <c r="B261" s="20" t="s">
        <v>87</v>
      </c>
      <c r="C261" s="21">
        <f>IF(C260=4,1,C260+1)</f>
        <v>2</v>
      </c>
      <c r="D261" s="14" t="str">
        <f t="shared" si="4"/>
        <v>乙</v>
      </c>
    </row>
    <row r="262" spans="1:4">
      <c r="A262" s="11">
        <f>A261</f>
        <v>43186</v>
      </c>
      <c r="B262" s="20" t="s">
        <v>88</v>
      </c>
      <c r="C262" s="21">
        <f>IF(C261=4,1,C261+1)</f>
        <v>3</v>
      </c>
      <c r="D262" s="14" t="str">
        <f t="shared" si="4"/>
        <v>丙</v>
      </c>
    </row>
    <row r="263" spans="1:4">
      <c r="A263" s="11">
        <f>A260+1</f>
        <v>43187</v>
      </c>
      <c r="B263" s="20" t="s">
        <v>86</v>
      </c>
      <c r="C263" s="21">
        <f>IF(C257=1,4,C257-1)</f>
        <v>4</v>
      </c>
      <c r="D263" s="14" t="str">
        <f t="shared" si="4"/>
        <v>丁</v>
      </c>
    </row>
    <row r="264" spans="1:4">
      <c r="A264" s="11">
        <f>A263</f>
        <v>43187</v>
      </c>
      <c r="B264" s="20" t="s">
        <v>87</v>
      </c>
      <c r="C264" s="21">
        <f>IF(C263=4,1,C263+1)</f>
        <v>1</v>
      </c>
      <c r="D264" s="14" t="str">
        <f t="shared" si="4"/>
        <v>甲</v>
      </c>
    </row>
    <row r="265" spans="1:4">
      <c r="A265" s="11">
        <f>A264</f>
        <v>43187</v>
      </c>
      <c r="B265" s="20" t="s">
        <v>88</v>
      </c>
      <c r="C265" s="21">
        <f>IF(C264=4,1,C264+1)</f>
        <v>2</v>
      </c>
      <c r="D265" s="14" t="str">
        <f t="shared" si="4"/>
        <v>乙</v>
      </c>
    </row>
    <row r="266" spans="1:4">
      <c r="A266" s="11">
        <f>A263+1</f>
        <v>43188</v>
      </c>
      <c r="B266" s="20" t="s">
        <v>86</v>
      </c>
      <c r="C266" s="21">
        <f>IF(C260=1,4,C260-1)</f>
        <v>4</v>
      </c>
      <c r="D266" s="14" t="str">
        <f t="shared" si="4"/>
        <v>丁</v>
      </c>
    </row>
    <row r="267" spans="1:4">
      <c r="A267" s="11">
        <f>A266</f>
        <v>43188</v>
      </c>
      <c r="B267" s="20" t="s">
        <v>87</v>
      </c>
      <c r="C267" s="21">
        <f>IF(C266=4,1,C266+1)</f>
        <v>1</v>
      </c>
      <c r="D267" s="14" t="str">
        <f t="shared" si="4"/>
        <v>甲</v>
      </c>
    </row>
    <row r="268" spans="1:4">
      <c r="A268" s="11">
        <f>A267</f>
        <v>43188</v>
      </c>
      <c r="B268" s="20" t="s">
        <v>88</v>
      </c>
      <c r="C268" s="21">
        <f>IF(C267=4,1,C267+1)</f>
        <v>2</v>
      </c>
      <c r="D268" s="14" t="str">
        <f t="shared" si="4"/>
        <v>乙</v>
      </c>
    </row>
    <row r="269" spans="1:4">
      <c r="A269" s="11">
        <f>A266+1</f>
        <v>43189</v>
      </c>
      <c r="B269" s="20" t="s">
        <v>86</v>
      </c>
      <c r="C269" s="21">
        <f>IF(C263=1,4,C263-1)</f>
        <v>3</v>
      </c>
      <c r="D269" s="14" t="str">
        <f t="shared" si="4"/>
        <v>丙</v>
      </c>
    </row>
    <row r="270" spans="1:4">
      <c r="A270" s="11">
        <f>A269</f>
        <v>43189</v>
      </c>
      <c r="B270" s="20" t="s">
        <v>87</v>
      </c>
      <c r="C270" s="21">
        <f>IF(C269=4,1,C269+1)</f>
        <v>4</v>
      </c>
      <c r="D270" s="14" t="str">
        <f t="shared" ref="D270:D333" si="5">IF(C270=1,"甲",IF(C270=2,"乙",IF(C270=3,"丙",IF(C270=4,"丁",""))))</f>
        <v>丁</v>
      </c>
    </row>
    <row r="271" spans="1:4">
      <c r="A271" s="11">
        <f>A270</f>
        <v>43189</v>
      </c>
      <c r="B271" s="20" t="s">
        <v>88</v>
      </c>
      <c r="C271" s="21">
        <f>IF(C270=4,1,C270+1)</f>
        <v>1</v>
      </c>
      <c r="D271" s="14" t="str">
        <f t="shared" si="5"/>
        <v>甲</v>
      </c>
    </row>
    <row r="272" spans="1:4">
      <c r="A272" s="11">
        <f>A269+1</f>
        <v>43190</v>
      </c>
      <c r="B272" s="20" t="s">
        <v>86</v>
      </c>
      <c r="C272" s="21">
        <f>IF(C266=1,4,C266-1)</f>
        <v>3</v>
      </c>
      <c r="D272" s="14" t="str">
        <f t="shared" si="5"/>
        <v>丙</v>
      </c>
    </row>
    <row r="273" spans="1:4">
      <c r="A273" s="11">
        <f>A272</f>
        <v>43190</v>
      </c>
      <c r="B273" s="20" t="s">
        <v>87</v>
      </c>
      <c r="C273" s="21">
        <f>IF(C272=4,1,C272+1)</f>
        <v>4</v>
      </c>
      <c r="D273" s="14" t="str">
        <f t="shared" si="5"/>
        <v>丁</v>
      </c>
    </row>
    <row r="274" spans="1:4">
      <c r="A274" s="11">
        <f>A273</f>
        <v>43190</v>
      </c>
      <c r="B274" s="20" t="s">
        <v>88</v>
      </c>
      <c r="C274" s="21">
        <f>IF(C273=4,1,C273+1)</f>
        <v>1</v>
      </c>
      <c r="D274" s="14" t="str">
        <f t="shared" si="5"/>
        <v>甲</v>
      </c>
    </row>
    <row r="275" spans="1:4">
      <c r="A275" s="11">
        <f>A272+1</f>
        <v>43191</v>
      </c>
      <c r="B275" s="20" t="s">
        <v>86</v>
      </c>
      <c r="C275" s="21">
        <f>IF(C269=1,4,C269-1)</f>
        <v>2</v>
      </c>
      <c r="D275" s="14" t="str">
        <f t="shared" si="5"/>
        <v>乙</v>
      </c>
    </row>
    <row r="276" spans="1:4">
      <c r="A276" s="11">
        <f>A275</f>
        <v>43191</v>
      </c>
      <c r="B276" s="20" t="s">
        <v>87</v>
      </c>
      <c r="C276" s="21">
        <f>IF(C275=4,1,C275+1)</f>
        <v>3</v>
      </c>
      <c r="D276" s="14" t="str">
        <f t="shared" si="5"/>
        <v>丙</v>
      </c>
    </row>
    <row r="277" spans="1:4">
      <c r="A277" s="11">
        <f>A276</f>
        <v>43191</v>
      </c>
      <c r="B277" s="20" t="s">
        <v>88</v>
      </c>
      <c r="C277" s="21">
        <f>IF(C276=4,1,C276+1)</f>
        <v>4</v>
      </c>
      <c r="D277" s="14" t="str">
        <f t="shared" si="5"/>
        <v>丁</v>
      </c>
    </row>
    <row r="278" spans="1:4">
      <c r="A278" s="11">
        <f>A275+1</f>
        <v>43192</v>
      </c>
      <c r="B278" s="20" t="s">
        <v>86</v>
      </c>
      <c r="C278" s="21">
        <f>IF(C272=1,4,C272-1)</f>
        <v>2</v>
      </c>
      <c r="D278" s="14" t="str">
        <f t="shared" si="5"/>
        <v>乙</v>
      </c>
    </row>
    <row r="279" spans="1:4">
      <c r="A279" s="11">
        <f>A278</f>
        <v>43192</v>
      </c>
      <c r="B279" s="20" t="s">
        <v>87</v>
      </c>
      <c r="C279" s="21">
        <f>IF(C278=4,1,C278+1)</f>
        <v>3</v>
      </c>
      <c r="D279" s="14" t="str">
        <f t="shared" si="5"/>
        <v>丙</v>
      </c>
    </row>
    <row r="280" spans="1:4">
      <c r="A280" s="11">
        <f>A279</f>
        <v>43192</v>
      </c>
      <c r="B280" s="20" t="s">
        <v>88</v>
      </c>
      <c r="C280" s="21">
        <f>IF(C279=4,1,C279+1)</f>
        <v>4</v>
      </c>
      <c r="D280" s="14" t="str">
        <f t="shared" si="5"/>
        <v>丁</v>
      </c>
    </row>
    <row r="281" spans="1:4">
      <c r="A281" s="11">
        <f>A278+1</f>
        <v>43193</v>
      </c>
      <c r="B281" s="20" t="s">
        <v>86</v>
      </c>
      <c r="C281" s="21">
        <f>IF(C275=1,4,C275-1)</f>
        <v>1</v>
      </c>
      <c r="D281" s="14" t="str">
        <f t="shared" si="5"/>
        <v>甲</v>
      </c>
    </row>
    <row r="282" spans="1:4">
      <c r="A282" s="11">
        <f>A281</f>
        <v>43193</v>
      </c>
      <c r="B282" s="20" t="s">
        <v>87</v>
      </c>
      <c r="C282" s="21">
        <f>IF(C281=4,1,C281+1)</f>
        <v>2</v>
      </c>
      <c r="D282" s="14" t="str">
        <f t="shared" si="5"/>
        <v>乙</v>
      </c>
    </row>
    <row r="283" spans="1:4">
      <c r="A283" s="11">
        <f>A282</f>
        <v>43193</v>
      </c>
      <c r="B283" s="20" t="s">
        <v>88</v>
      </c>
      <c r="C283" s="21">
        <f>IF(C282=4,1,C282+1)</f>
        <v>3</v>
      </c>
      <c r="D283" s="14" t="str">
        <f t="shared" si="5"/>
        <v>丙</v>
      </c>
    </row>
    <row r="284" spans="1:4">
      <c r="A284" s="11">
        <f>A281+1</f>
        <v>43194</v>
      </c>
      <c r="B284" s="20" t="s">
        <v>86</v>
      </c>
      <c r="C284" s="21">
        <f>IF(C278=1,4,C278-1)</f>
        <v>1</v>
      </c>
      <c r="D284" s="14" t="str">
        <f t="shared" si="5"/>
        <v>甲</v>
      </c>
    </row>
    <row r="285" spans="1:4">
      <c r="A285" s="11">
        <f>A284</f>
        <v>43194</v>
      </c>
      <c r="B285" s="20" t="s">
        <v>87</v>
      </c>
      <c r="C285" s="21">
        <f>IF(C284=4,1,C284+1)</f>
        <v>2</v>
      </c>
      <c r="D285" s="14" t="str">
        <f t="shared" si="5"/>
        <v>乙</v>
      </c>
    </row>
    <row r="286" spans="1:4">
      <c r="A286" s="11">
        <f>A285</f>
        <v>43194</v>
      </c>
      <c r="B286" s="20" t="s">
        <v>88</v>
      </c>
      <c r="C286" s="21">
        <f>IF(C285=4,1,C285+1)</f>
        <v>3</v>
      </c>
      <c r="D286" s="14" t="str">
        <f t="shared" si="5"/>
        <v>丙</v>
      </c>
    </row>
    <row r="287" spans="1:4">
      <c r="A287" s="11">
        <f>A284+1</f>
        <v>43195</v>
      </c>
      <c r="B287" s="20" t="s">
        <v>86</v>
      </c>
      <c r="C287" s="21">
        <f>IF(C281=1,4,C281-1)</f>
        <v>4</v>
      </c>
      <c r="D287" s="14" t="str">
        <f t="shared" si="5"/>
        <v>丁</v>
      </c>
    </row>
    <row r="288" spans="1:4">
      <c r="A288" s="11">
        <f>A287</f>
        <v>43195</v>
      </c>
      <c r="B288" s="20" t="s">
        <v>87</v>
      </c>
      <c r="C288" s="21">
        <f>IF(C287=4,1,C287+1)</f>
        <v>1</v>
      </c>
      <c r="D288" s="14" t="str">
        <f t="shared" si="5"/>
        <v>甲</v>
      </c>
    </row>
    <row r="289" spans="1:4">
      <c r="A289" s="11">
        <f>A288</f>
        <v>43195</v>
      </c>
      <c r="B289" s="20" t="s">
        <v>88</v>
      </c>
      <c r="C289" s="21">
        <f>IF(C288=4,1,C288+1)</f>
        <v>2</v>
      </c>
      <c r="D289" s="14" t="str">
        <f t="shared" si="5"/>
        <v>乙</v>
      </c>
    </row>
    <row r="290" spans="1:4">
      <c r="A290" s="11">
        <f>A287+1</f>
        <v>43196</v>
      </c>
      <c r="B290" s="20" t="s">
        <v>86</v>
      </c>
      <c r="C290" s="21">
        <f>IF(C284=1,4,C284-1)</f>
        <v>4</v>
      </c>
      <c r="D290" s="14" t="str">
        <f t="shared" si="5"/>
        <v>丁</v>
      </c>
    </row>
    <row r="291" spans="1:4">
      <c r="A291" s="11">
        <f>A290</f>
        <v>43196</v>
      </c>
      <c r="B291" s="20" t="s">
        <v>87</v>
      </c>
      <c r="C291" s="21">
        <f>IF(C290=4,1,C290+1)</f>
        <v>1</v>
      </c>
      <c r="D291" s="14" t="str">
        <f t="shared" si="5"/>
        <v>甲</v>
      </c>
    </row>
    <row r="292" spans="1:4">
      <c r="A292" s="11">
        <f>A291</f>
        <v>43196</v>
      </c>
      <c r="B292" s="20" t="s">
        <v>88</v>
      </c>
      <c r="C292" s="21">
        <f>IF(C291=4,1,C291+1)</f>
        <v>2</v>
      </c>
      <c r="D292" s="14" t="str">
        <f t="shared" si="5"/>
        <v>乙</v>
      </c>
    </row>
    <row r="293" spans="1:4">
      <c r="A293" s="11">
        <f>A290+1</f>
        <v>43197</v>
      </c>
      <c r="B293" s="20" t="s">
        <v>86</v>
      </c>
      <c r="C293" s="21">
        <f>IF(C287=1,4,C287-1)</f>
        <v>3</v>
      </c>
      <c r="D293" s="14" t="str">
        <f t="shared" si="5"/>
        <v>丙</v>
      </c>
    </row>
    <row r="294" spans="1:4">
      <c r="A294" s="11">
        <f>A293</f>
        <v>43197</v>
      </c>
      <c r="B294" s="20" t="s">
        <v>87</v>
      </c>
      <c r="C294" s="21">
        <f>IF(C293=4,1,C293+1)</f>
        <v>4</v>
      </c>
      <c r="D294" s="14" t="str">
        <f t="shared" si="5"/>
        <v>丁</v>
      </c>
    </row>
    <row r="295" spans="1:4">
      <c r="A295" s="11">
        <f>A294</f>
        <v>43197</v>
      </c>
      <c r="B295" s="20" t="s">
        <v>88</v>
      </c>
      <c r="C295" s="21">
        <f>IF(C294=4,1,C294+1)</f>
        <v>1</v>
      </c>
      <c r="D295" s="14" t="str">
        <f t="shared" si="5"/>
        <v>甲</v>
      </c>
    </row>
    <row r="296" spans="1:4">
      <c r="A296" s="11">
        <f>A293+1</f>
        <v>43198</v>
      </c>
      <c r="B296" s="20" t="s">
        <v>86</v>
      </c>
      <c r="C296" s="21">
        <f>IF(C290=1,4,C290-1)</f>
        <v>3</v>
      </c>
      <c r="D296" s="14" t="str">
        <f t="shared" si="5"/>
        <v>丙</v>
      </c>
    </row>
    <row r="297" spans="1:4">
      <c r="A297" s="11">
        <f>A296</f>
        <v>43198</v>
      </c>
      <c r="B297" s="20" t="s">
        <v>87</v>
      </c>
      <c r="C297" s="21">
        <f>IF(C296=4,1,C296+1)</f>
        <v>4</v>
      </c>
      <c r="D297" s="14" t="str">
        <f t="shared" si="5"/>
        <v>丁</v>
      </c>
    </row>
    <row r="298" spans="1:4">
      <c r="A298" s="11">
        <f>A297</f>
        <v>43198</v>
      </c>
      <c r="B298" s="20" t="s">
        <v>88</v>
      </c>
      <c r="C298" s="21">
        <f>IF(C297=4,1,C297+1)</f>
        <v>1</v>
      </c>
      <c r="D298" s="14" t="str">
        <f t="shared" si="5"/>
        <v>甲</v>
      </c>
    </row>
    <row r="299" spans="1:4">
      <c r="A299" s="11">
        <f>A296+1</f>
        <v>43199</v>
      </c>
      <c r="B299" s="20" t="s">
        <v>86</v>
      </c>
      <c r="C299" s="21">
        <f>IF(C293=1,4,C293-1)</f>
        <v>2</v>
      </c>
      <c r="D299" s="14" t="str">
        <f t="shared" si="5"/>
        <v>乙</v>
      </c>
    </row>
    <row r="300" spans="1:4">
      <c r="A300" s="11">
        <f>A299</f>
        <v>43199</v>
      </c>
      <c r="B300" s="20" t="s">
        <v>87</v>
      </c>
      <c r="C300" s="21">
        <f>IF(C299=4,1,C299+1)</f>
        <v>3</v>
      </c>
      <c r="D300" s="14" t="str">
        <f t="shared" si="5"/>
        <v>丙</v>
      </c>
    </row>
    <row r="301" spans="1:4">
      <c r="A301" s="11">
        <f>A300</f>
        <v>43199</v>
      </c>
      <c r="B301" s="20" t="s">
        <v>88</v>
      </c>
      <c r="C301" s="21">
        <f>IF(C300=4,1,C300+1)</f>
        <v>4</v>
      </c>
      <c r="D301" s="14" t="str">
        <f t="shared" si="5"/>
        <v>丁</v>
      </c>
    </row>
    <row r="302" spans="1:4">
      <c r="A302" s="11">
        <f>A299+1</f>
        <v>43200</v>
      </c>
      <c r="B302" s="20" t="s">
        <v>86</v>
      </c>
      <c r="C302" s="21">
        <f>IF(C296=1,4,C296-1)</f>
        <v>2</v>
      </c>
      <c r="D302" s="14" t="str">
        <f t="shared" si="5"/>
        <v>乙</v>
      </c>
    </row>
    <row r="303" spans="1:4">
      <c r="A303" s="11">
        <f>A302</f>
        <v>43200</v>
      </c>
      <c r="B303" s="20" t="s">
        <v>87</v>
      </c>
      <c r="C303" s="21">
        <f>IF(C302=4,1,C302+1)</f>
        <v>3</v>
      </c>
      <c r="D303" s="14" t="str">
        <f t="shared" si="5"/>
        <v>丙</v>
      </c>
    </row>
    <row r="304" spans="1:4">
      <c r="A304" s="11">
        <f>A303</f>
        <v>43200</v>
      </c>
      <c r="B304" s="20" t="s">
        <v>88</v>
      </c>
      <c r="C304" s="21">
        <f>IF(C303=4,1,C303+1)</f>
        <v>4</v>
      </c>
      <c r="D304" s="14" t="str">
        <f t="shared" si="5"/>
        <v>丁</v>
      </c>
    </row>
    <row r="305" spans="1:4">
      <c r="A305" s="11">
        <f>A302+1</f>
        <v>43201</v>
      </c>
      <c r="B305" s="20" t="s">
        <v>86</v>
      </c>
      <c r="C305" s="21">
        <f>IF(C299=1,4,C299-1)</f>
        <v>1</v>
      </c>
      <c r="D305" s="14" t="str">
        <f t="shared" si="5"/>
        <v>甲</v>
      </c>
    </row>
    <row r="306" spans="1:4">
      <c r="A306" s="11">
        <f>A305</f>
        <v>43201</v>
      </c>
      <c r="B306" s="20" t="s">
        <v>87</v>
      </c>
      <c r="C306" s="21">
        <f>IF(C305=4,1,C305+1)</f>
        <v>2</v>
      </c>
      <c r="D306" s="14" t="str">
        <f t="shared" si="5"/>
        <v>乙</v>
      </c>
    </row>
    <row r="307" spans="1:4">
      <c r="A307" s="11">
        <f>A306</f>
        <v>43201</v>
      </c>
      <c r="B307" s="20" t="s">
        <v>88</v>
      </c>
      <c r="C307" s="21">
        <f>IF(C306=4,1,C306+1)</f>
        <v>3</v>
      </c>
      <c r="D307" s="14" t="str">
        <f t="shared" si="5"/>
        <v>丙</v>
      </c>
    </row>
    <row r="308" spans="1:4">
      <c r="A308" s="11">
        <f>A305+1</f>
        <v>43202</v>
      </c>
      <c r="B308" s="20" t="s">
        <v>86</v>
      </c>
      <c r="C308" s="21">
        <f>IF(C302=1,4,C302-1)</f>
        <v>1</v>
      </c>
      <c r="D308" s="14" t="str">
        <f t="shared" si="5"/>
        <v>甲</v>
      </c>
    </row>
    <row r="309" spans="1:4">
      <c r="A309" s="11">
        <f>A308</f>
        <v>43202</v>
      </c>
      <c r="B309" s="20" t="s">
        <v>87</v>
      </c>
      <c r="C309" s="21">
        <f>IF(C308=4,1,C308+1)</f>
        <v>2</v>
      </c>
      <c r="D309" s="14" t="str">
        <f t="shared" si="5"/>
        <v>乙</v>
      </c>
    </row>
    <row r="310" spans="1:4">
      <c r="A310" s="11">
        <f>A309</f>
        <v>43202</v>
      </c>
      <c r="B310" s="20" t="s">
        <v>88</v>
      </c>
      <c r="C310" s="21">
        <f>IF(C309=4,1,C309+1)</f>
        <v>3</v>
      </c>
      <c r="D310" s="14" t="str">
        <f t="shared" si="5"/>
        <v>丙</v>
      </c>
    </row>
    <row r="311" spans="1:4">
      <c r="A311" s="11">
        <f>A308+1</f>
        <v>43203</v>
      </c>
      <c r="B311" s="20" t="s">
        <v>86</v>
      </c>
      <c r="C311" s="21">
        <f>IF(C305=1,4,C305-1)</f>
        <v>4</v>
      </c>
      <c r="D311" s="14" t="str">
        <f t="shared" si="5"/>
        <v>丁</v>
      </c>
    </row>
    <row r="312" spans="1:4">
      <c r="A312" s="11">
        <f>A311</f>
        <v>43203</v>
      </c>
      <c r="B312" s="20" t="s">
        <v>87</v>
      </c>
      <c r="C312" s="21">
        <f>IF(C311=4,1,C311+1)</f>
        <v>1</v>
      </c>
      <c r="D312" s="14" t="str">
        <f t="shared" si="5"/>
        <v>甲</v>
      </c>
    </row>
    <row r="313" spans="1:4">
      <c r="A313" s="11">
        <f>A312</f>
        <v>43203</v>
      </c>
      <c r="B313" s="20" t="s">
        <v>88</v>
      </c>
      <c r="C313" s="21">
        <f>IF(C312=4,1,C312+1)</f>
        <v>2</v>
      </c>
      <c r="D313" s="14" t="str">
        <f t="shared" si="5"/>
        <v>乙</v>
      </c>
    </row>
    <row r="314" spans="1:4">
      <c r="A314" s="11">
        <f>A311+1</f>
        <v>43204</v>
      </c>
      <c r="B314" s="20" t="s">
        <v>86</v>
      </c>
      <c r="C314" s="21">
        <f>IF(C308=1,4,C308-1)</f>
        <v>4</v>
      </c>
      <c r="D314" s="14" t="str">
        <f t="shared" si="5"/>
        <v>丁</v>
      </c>
    </row>
    <row r="315" spans="1:4">
      <c r="A315" s="11">
        <f>A314</f>
        <v>43204</v>
      </c>
      <c r="B315" s="20" t="s">
        <v>87</v>
      </c>
      <c r="C315" s="21">
        <f>IF(C314=4,1,C314+1)</f>
        <v>1</v>
      </c>
      <c r="D315" s="14" t="str">
        <f t="shared" si="5"/>
        <v>甲</v>
      </c>
    </row>
    <row r="316" spans="1:4">
      <c r="A316" s="11">
        <f>A315</f>
        <v>43204</v>
      </c>
      <c r="B316" s="20" t="s">
        <v>88</v>
      </c>
      <c r="C316" s="21">
        <f>IF(C315=4,1,C315+1)</f>
        <v>2</v>
      </c>
      <c r="D316" s="14" t="str">
        <f t="shared" si="5"/>
        <v>乙</v>
      </c>
    </row>
    <row r="317" spans="1:4">
      <c r="A317" s="11">
        <f>A314+1</f>
        <v>43205</v>
      </c>
      <c r="B317" s="20" t="s">
        <v>86</v>
      </c>
      <c r="C317" s="21">
        <f>IF(C311=1,4,C311-1)</f>
        <v>3</v>
      </c>
      <c r="D317" s="14" t="str">
        <f t="shared" si="5"/>
        <v>丙</v>
      </c>
    </row>
    <row r="318" spans="1:4">
      <c r="A318" s="11">
        <f>A317</f>
        <v>43205</v>
      </c>
      <c r="B318" s="20" t="s">
        <v>87</v>
      </c>
      <c r="C318" s="21">
        <f>IF(C317=4,1,C317+1)</f>
        <v>4</v>
      </c>
      <c r="D318" s="14" t="str">
        <f t="shared" si="5"/>
        <v>丁</v>
      </c>
    </row>
    <row r="319" spans="1:4">
      <c r="A319" s="11">
        <f>A318</f>
        <v>43205</v>
      </c>
      <c r="B319" s="20" t="s">
        <v>88</v>
      </c>
      <c r="C319" s="21">
        <f>IF(C318=4,1,C318+1)</f>
        <v>1</v>
      </c>
      <c r="D319" s="14" t="str">
        <f t="shared" si="5"/>
        <v>甲</v>
      </c>
    </row>
    <row r="320" spans="1:4">
      <c r="A320" s="11">
        <f>A317+1</f>
        <v>43206</v>
      </c>
      <c r="B320" s="20" t="s">
        <v>86</v>
      </c>
      <c r="C320" s="21">
        <f>IF(C314=1,4,C314-1)</f>
        <v>3</v>
      </c>
      <c r="D320" s="14" t="str">
        <f t="shared" si="5"/>
        <v>丙</v>
      </c>
    </row>
    <row r="321" spans="1:4">
      <c r="A321" s="11">
        <f>A320</f>
        <v>43206</v>
      </c>
      <c r="B321" s="20" t="s">
        <v>87</v>
      </c>
      <c r="C321" s="21">
        <f>IF(C320=4,1,C320+1)</f>
        <v>4</v>
      </c>
      <c r="D321" s="14" t="str">
        <f t="shared" si="5"/>
        <v>丁</v>
      </c>
    </row>
    <row r="322" spans="1:4">
      <c r="A322" s="11">
        <f>A321</f>
        <v>43206</v>
      </c>
      <c r="B322" s="20" t="s">
        <v>88</v>
      </c>
      <c r="C322" s="21">
        <f>IF(C321=4,1,C321+1)</f>
        <v>1</v>
      </c>
      <c r="D322" s="14" t="str">
        <f t="shared" si="5"/>
        <v>甲</v>
      </c>
    </row>
    <row r="323" spans="1:4">
      <c r="A323" s="11">
        <f>A320+1</f>
        <v>43207</v>
      </c>
      <c r="B323" s="20" t="s">
        <v>86</v>
      </c>
      <c r="C323" s="21">
        <f>IF(C317=1,4,C317-1)</f>
        <v>2</v>
      </c>
      <c r="D323" s="14" t="str">
        <f t="shared" si="5"/>
        <v>乙</v>
      </c>
    </row>
    <row r="324" spans="1:4">
      <c r="A324" s="11">
        <f>A323</f>
        <v>43207</v>
      </c>
      <c r="B324" s="20" t="s">
        <v>87</v>
      </c>
      <c r="C324" s="21">
        <f>IF(C323=4,1,C323+1)</f>
        <v>3</v>
      </c>
      <c r="D324" s="14" t="str">
        <f t="shared" si="5"/>
        <v>丙</v>
      </c>
    </row>
    <row r="325" spans="1:4">
      <c r="A325" s="11">
        <f>A324</f>
        <v>43207</v>
      </c>
      <c r="B325" s="20" t="s">
        <v>88</v>
      </c>
      <c r="C325" s="21">
        <f>IF(C324=4,1,C324+1)</f>
        <v>4</v>
      </c>
      <c r="D325" s="14" t="str">
        <f t="shared" si="5"/>
        <v>丁</v>
      </c>
    </row>
    <row r="326" spans="1:4">
      <c r="A326" s="11">
        <f>A323+1</f>
        <v>43208</v>
      </c>
      <c r="B326" s="20" t="s">
        <v>86</v>
      </c>
      <c r="C326" s="21">
        <f>IF(C320=1,4,C320-1)</f>
        <v>2</v>
      </c>
      <c r="D326" s="14" t="str">
        <f t="shared" si="5"/>
        <v>乙</v>
      </c>
    </row>
    <row r="327" spans="1:4">
      <c r="A327" s="11">
        <f>A326</f>
        <v>43208</v>
      </c>
      <c r="B327" s="20" t="s">
        <v>87</v>
      </c>
      <c r="C327" s="21">
        <f>IF(C326=4,1,C326+1)</f>
        <v>3</v>
      </c>
      <c r="D327" s="14" t="str">
        <f t="shared" si="5"/>
        <v>丙</v>
      </c>
    </row>
    <row r="328" spans="1:4">
      <c r="A328" s="11">
        <f>A327</f>
        <v>43208</v>
      </c>
      <c r="B328" s="20" t="s">
        <v>88</v>
      </c>
      <c r="C328" s="21">
        <f>IF(C327=4,1,C327+1)</f>
        <v>4</v>
      </c>
      <c r="D328" s="14" t="str">
        <f t="shared" si="5"/>
        <v>丁</v>
      </c>
    </row>
    <row r="329" spans="1:4">
      <c r="A329" s="11">
        <f>A326+1</f>
        <v>43209</v>
      </c>
      <c r="B329" s="20" t="s">
        <v>86</v>
      </c>
      <c r="C329" s="21">
        <f>IF(C323=1,4,C323-1)</f>
        <v>1</v>
      </c>
      <c r="D329" s="14" t="str">
        <f t="shared" si="5"/>
        <v>甲</v>
      </c>
    </row>
    <row r="330" spans="1:4">
      <c r="A330" s="11">
        <f>A329</f>
        <v>43209</v>
      </c>
      <c r="B330" s="20" t="s">
        <v>87</v>
      </c>
      <c r="C330" s="21">
        <f>IF(C329=4,1,C329+1)</f>
        <v>2</v>
      </c>
      <c r="D330" s="14" t="str">
        <f t="shared" si="5"/>
        <v>乙</v>
      </c>
    </row>
    <row r="331" spans="1:4">
      <c r="A331" s="11">
        <f>A330</f>
        <v>43209</v>
      </c>
      <c r="B331" s="20" t="s">
        <v>88</v>
      </c>
      <c r="C331" s="21">
        <f>IF(C330=4,1,C330+1)</f>
        <v>3</v>
      </c>
      <c r="D331" s="14" t="str">
        <f t="shared" si="5"/>
        <v>丙</v>
      </c>
    </row>
    <row r="332" spans="1:4">
      <c r="A332" s="11">
        <f>A329+1</f>
        <v>43210</v>
      </c>
      <c r="B332" s="20" t="s">
        <v>86</v>
      </c>
      <c r="C332" s="21">
        <f>IF(C326=1,4,C326-1)</f>
        <v>1</v>
      </c>
      <c r="D332" s="14" t="str">
        <f t="shared" si="5"/>
        <v>甲</v>
      </c>
    </row>
    <row r="333" spans="1:4">
      <c r="A333" s="11">
        <f>A332</f>
        <v>43210</v>
      </c>
      <c r="B333" s="20" t="s">
        <v>87</v>
      </c>
      <c r="C333" s="21">
        <f>IF(C332=4,1,C332+1)</f>
        <v>2</v>
      </c>
      <c r="D333" s="14" t="str">
        <f t="shared" si="5"/>
        <v>乙</v>
      </c>
    </row>
    <row r="334" spans="1:4">
      <c r="A334" s="11">
        <f>A333</f>
        <v>43210</v>
      </c>
      <c r="B334" s="20" t="s">
        <v>88</v>
      </c>
      <c r="C334" s="21">
        <f>IF(C333=4,1,C333+1)</f>
        <v>3</v>
      </c>
      <c r="D334" s="14" t="str">
        <f t="shared" ref="D334:D397" si="6">IF(C334=1,"甲",IF(C334=2,"乙",IF(C334=3,"丙",IF(C334=4,"丁",""))))</f>
        <v>丙</v>
      </c>
    </row>
    <row r="335" spans="1:4">
      <c r="A335" s="11">
        <f>A332+1</f>
        <v>43211</v>
      </c>
      <c r="B335" s="20" t="s">
        <v>86</v>
      </c>
      <c r="C335" s="21">
        <f>IF(C329=1,4,C329-1)</f>
        <v>4</v>
      </c>
      <c r="D335" s="14" t="str">
        <f t="shared" si="6"/>
        <v>丁</v>
      </c>
    </row>
    <row r="336" spans="1:4">
      <c r="A336" s="11">
        <f>A335</f>
        <v>43211</v>
      </c>
      <c r="B336" s="20" t="s">
        <v>87</v>
      </c>
      <c r="C336" s="21">
        <f>IF(C335=4,1,C335+1)</f>
        <v>1</v>
      </c>
      <c r="D336" s="14" t="str">
        <f t="shared" si="6"/>
        <v>甲</v>
      </c>
    </row>
    <row r="337" spans="1:4">
      <c r="A337" s="11">
        <f>A336</f>
        <v>43211</v>
      </c>
      <c r="B337" s="20" t="s">
        <v>88</v>
      </c>
      <c r="C337" s="21">
        <f>IF(C336=4,1,C336+1)</f>
        <v>2</v>
      </c>
      <c r="D337" s="14" t="str">
        <f t="shared" si="6"/>
        <v>乙</v>
      </c>
    </row>
    <row r="338" spans="1:4">
      <c r="A338" s="11">
        <f>A335+1</f>
        <v>43212</v>
      </c>
      <c r="B338" s="20" t="s">
        <v>86</v>
      </c>
      <c r="C338" s="21">
        <f>IF(C332=1,4,C332-1)</f>
        <v>4</v>
      </c>
      <c r="D338" s="14" t="str">
        <f t="shared" si="6"/>
        <v>丁</v>
      </c>
    </row>
    <row r="339" spans="1:4">
      <c r="A339" s="11">
        <f>A338</f>
        <v>43212</v>
      </c>
      <c r="B339" s="20" t="s">
        <v>87</v>
      </c>
      <c r="C339" s="21">
        <f>IF(C338=4,1,C338+1)</f>
        <v>1</v>
      </c>
      <c r="D339" s="14" t="str">
        <f t="shared" si="6"/>
        <v>甲</v>
      </c>
    </row>
    <row r="340" spans="1:4">
      <c r="A340" s="11">
        <f>A339</f>
        <v>43212</v>
      </c>
      <c r="B340" s="20" t="s">
        <v>88</v>
      </c>
      <c r="C340" s="21">
        <f>IF(C339=4,1,C339+1)</f>
        <v>2</v>
      </c>
      <c r="D340" s="14" t="str">
        <f t="shared" si="6"/>
        <v>乙</v>
      </c>
    </row>
    <row r="341" spans="1:4">
      <c r="A341" s="11">
        <f>A338+1</f>
        <v>43213</v>
      </c>
      <c r="B341" s="20" t="s">
        <v>86</v>
      </c>
      <c r="C341" s="21">
        <f>IF(C335=1,4,C335-1)</f>
        <v>3</v>
      </c>
      <c r="D341" s="14" t="str">
        <f t="shared" si="6"/>
        <v>丙</v>
      </c>
    </row>
    <row r="342" spans="1:4">
      <c r="A342" s="11">
        <f>A341</f>
        <v>43213</v>
      </c>
      <c r="B342" s="20" t="s">
        <v>87</v>
      </c>
      <c r="C342" s="21">
        <f>IF(C341=4,1,C341+1)</f>
        <v>4</v>
      </c>
      <c r="D342" s="14" t="str">
        <f t="shared" si="6"/>
        <v>丁</v>
      </c>
    </row>
    <row r="343" spans="1:4">
      <c r="A343" s="11">
        <f>A342</f>
        <v>43213</v>
      </c>
      <c r="B343" s="20" t="s">
        <v>88</v>
      </c>
      <c r="C343" s="21">
        <f>IF(C342=4,1,C342+1)</f>
        <v>1</v>
      </c>
      <c r="D343" s="14" t="str">
        <f t="shared" si="6"/>
        <v>甲</v>
      </c>
    </row>
    <row r="344" spans="1:4">
      <c r="A344" s="11">
        <f>A341+1</f>
        <v>43214</v>
      </c>
      <c r="B344" s="20" t="s">
        <v>86</v>
      </c>
      <c r="C344" s="21">
        <f>IF(C338=1,4,C338-1)</f>
        <v>3</v>
      </c>
      <c r="D344" s="14" t="str">
        <f t="shared" si="6"/>
        <v>丙</v>
      </c>
    </row>
    <row r="345" spans="1:4">
      <c r="A345" s="11">
        <f>A344</f>
        <v>43214</v>
      </c>
      <c r="B345" s="20" t="s">
        <v>87</v>
      </c>
      <c r="C345" s="21">
        <f>IF(C344=4,1,C344+1)</f>
        <v>4</v>
      </c>
      <c r="D345" s="14" t="str">
        <f t="shared" si="6"/>
        <v>丁</v>
      </c>
    </row>
    <row r="346" spans="1:4">
      <c r="A346" s="11">
        <f>A345</f>
        <v>43214</v>
      </c>
      <c r="B346" s="20" t="s">
        <v>88</v>
      </c>
      <c r="C346" s="21">
        <f>IF(C345=4,1,C345+1)</f>
        <v>1</v>
      </c>
      <c r="D346" s="14" t="str">
        <f t="shared" si="6"/>
        <v>甲</v>
      </c>
    </row>
    <row r="347" spans="1:4">
      <c r="A347" s="11">
        <f>A344+1</f>
        <v>43215</v>
      </c>
      <c r="B347" s="20" t="s">
        <v>86</v>
      </c>
      <c r="C347" s="21">
        <f>IF(C341=1,4,C341-1)</f>
        <v>2</v>
      </c>
      <c r="D347" s="14" t="str">
        <f t="shared" si="6"/>
        <v>乙</v>
      </c>
    </row>
    <row r="348" spans="1:4">
      <c r="A348" s="11">
        <f>A347</f>
        <v>43215</v>
      </c>
      <c r="B348" s="20" t="s">
        <v>87</v>
      </c>
      <c r="C348" s="21">
        <f>IF(C347=4,1,C347+1)</f>
        <v>3</v>
      </c>
      <c r="D348" s="14" t="str">
        <f t="shared" si="6"/>
        <v>丙</v>
      </c>
    </row>
    <row r="349" spans="1:4">
      <c r="A349" s="11">
        <f>A348</f>
        <v>43215</v>
      </c>
      <c r="B349" s="20" t="s">
        <v>88</v>
      </c>
      <c r="C349" s="21">
        <f>IF(C348=4,1,C348+1)</f>
        <v>4</v>
      </c>
      <c r="D349" s="14" t="str">
        <f t="shared" si="6"/>
        <v>丁</v>
      </c>
    </row>
    <row r="350" spans="1:4">
      <c r="A350" s="11">
        <f>A347+1</f>
        <v>43216</v>
      </c>
      <c r="B350" s="20" t="s">
        <v>86</v>
      </c>
      <c r="C350" s="21">
        <f>IF(C344=1,4,C344-1)</f>
        <v>2</v>
      </c>
      <c r="D350" s="14" t="str">
        <f t="shared" si="6"/>
        <v>乙</v>
      </c>
    </row>
    <row r="351" spans="1:4">
      <c r="A351" s="11">
        <f>A350</f>
        <v>43216</v>
      </c>
      <c r="B351" s="20" t="s">
        <v>87</v>
      </c>
      <c r="C351" s="21">
        <f>IF(C350=4,1,C350+1)</f>
        <v>3</v>
      </c>
      <c r="D351" s="14" t="str">
        <f t="shared" si="6"/>
        <v>丙</v>
      </c>
    </row>
    <row r="352" spans="1:4">
      <c r="A352" s="11">
        <f>A351</f>
        <v>43216</v>
      </c>
      <c r="B352" s="20" t="s">
        <v>88</v>
      </c>
      <c r="C352" s="21">
        <f>IF(C351=4,1,C351+1)</f>
        <v>4</v>
      </c>
      <c r="D352" s="14" t="str">
        <f t="shared" si="6"/>
        <v>丁</v>
      </c>
    </row>
    <row r="353" spans="1:4">
      <c r="A353" s="11">
        <f>A350+1</f>
        <v>43217</v>
      </c>
      <c r="B353" s="20" t="s">
        <v>86</v>
      </c>
      <c r="C353" s="21">
        <f>IF(C347=1,4,C347-1)</f>
        <v>1</v>
      </c>
      <c r="D353" s="14" t="str">
        <f t="shared" si="6"/>
        <v>甲</v>
      </c>
    </row>
    <row r="354" spans="1:4">
      <c r="A354" s="11">
        <f>A353</f>
        <v>43217</v>
      </c>
      <c r="B354" s="20" t="s">
        <v>87</v>
      </c>
      <c r="C354" s="21">
        <f>IF(C353=4,1,C353+1)</f>
        <v>2</v>
      </c>
      <c r="D354" s="14" t="str">
        <f t="shared" si="6"/>
        <v>乙</v>
      </c>
    </row>
    <row r="355" spans="1:4">
      <c r="A355" s="11">
        <f>A354</f>
        <v>43217</v>
      </c>
      <c r="B355" s="20" t="s">
        <v>88</v>
      </c>
      <c r="C355" s="21">
        <f>IF(C354=4,1,C354+1)</f>
        <v>3</v>
      </c>
      <c r="D355" s="14" t="str">
        <f t="shared" si="6"/>
        <v>丙</v>
      </c>
    </row>
    <row r="356" spans="1:4">
      <c r="A356" s="11">
        <f>A353+1</f>
        <v>43218</v>
      </c>
      <c r="B356" s="20" t="s">
        <v>86</v>
      </c>
      <c r="C356" s="21">
        <f>IF(C350=1,4,C350-1)</f>
        <v>1</v>
      </c>
      <c r="D356" s="14" t="str">
        <f t="shared" si="6"/>
        <v>甲</v>
      </c>
    </row>
    <row r="357" spans="1:4">
      <c r="A357" s="11">
        <f>A356</f>
        <v>43218</v>
      </c>
      <c r="B357" s="20" t="s">
        <v>87</v>
      </c>
      <c r="C357" s="21">
        <f>IF(C356=4,1,C356+1)</f>
        <v>2</v>
      </c>
      <c r="D357" s="14" t="str">
        <f t="shared" si="6"/>
        <v>乙</v>
      </c>
    </row>
    <row r="358" spans="1:4">
      <c r="A358" s="11">
        <f>A357</f>
        <v>43218</v>
      </c>
      <c r="B358" s="20" t="s">
        <v>88</v>
      </c>
      <c r="C358" s="21">
        <f>IF(C357=4,1,C357+1)</f>
        <v>3</v>
      </c>
      <c r="D358" s="14" t="str">
        <f t="shared" si="6"/>
        <v>丙</v>
      </c>
    </row>
    <row r="359" spans="1:4">
      <c r="A359" s="11">
        <f>A356+1</f>
        <v>43219</v>
      </c>
      <c r="B359" s="20" t="s">
        <v>86</v>
      </c>
      <c r="C359" s="21">
        <f>IF(C353=1,4,C353-1)</f>
        <v>4</v>
      </c>
      <c r="D359" s="14" t="str">
        <f t="shared" si="6"/>
        <v>丁</v>
      </c>
    </row>
    <row r="360" spans="1:4">
      <c r="A360" s="11">
        <f>A359</f>
        <v>43219</v>
      </c>
      <c r="B360" s="20" t="s">
        <v>87</v>
      </c>
      <c r="C360" s="21">
        <f>IF(C359=4,1,C359+1)</f>
        <v>1</v>
      </c>
      <c r="D360" s="14" t="str">
        <f t="shared" si="6"/>
        <v>甲</v>
      </c>
    </row>
    <row r="361" spans="1:4">
      <c r="A361" s="11">
        <f>A360</f>
        <v>43219</v>
      </c>
      <c r="B361" s="20" t="s">
        <v>88</v>
      </c>
      <c r="C361" s="21">
        <f>IF(C360=4,1,C360+1)</f>
        <v>2</v>
      </c>
      <c r="D361" s="14" t="str">
        <f t="shared" si="6"/>
        <v>乙</v>
      </c>
    </row>
    <row r="362" spans="1:4">
      <c r="A362" s="11">
        <f>A359+1</f>
        <v>43220</v>
      </c>
      <c r="B362" s="20" t="s">
        <v>86</v>
      </c>
      <c r="C362" s="21">
        <f>IF(C356=1,4,C356-1)</f>
        <v>4</v>
      </c>
      <c r="D362" s="14" t="str">
        <f t="shared" si="6"/>
        <v>丁</v>
      </c>
    </row>
    <row r="363" spans="1:4">
      <c r="A363" s="11">
        <f>A362</f>
        <v>43220</v>
      </c>
      <c r="B363" s="20" t="s">
        <v>87</v>
      </c>
      <c r="C363" s="21">
        <f>IF(C362=4,1,C362+1)</f>
        <v>1</v>
      </c>
      <c r="D363" s="14" t="str">
        <f t="shared" si="6"/>
        <v>甲</v>
      </c>
    </row>
    <row r="364" spans="1:4">
      <c r="A364" s="11">
        <f>A363</f>
        <v>43220</v>
      </c>
      <c r="B364" s="20" t="s">
        <v>88</v>
      </c>
      <c r="C364" s="21">
        <f>IF(C363=4,1,C363+1)</f>
        <v>2</v>
      </c>
      <c r="D364" s="14" t="str">
        <f t="shared" si="6"/>
        <v>乙</v>
      </c>
    </row>
    <row r="365" spans="1:4">
      <c r="A365" s="11">
        <f>A362+1</f>
        <v>43221</v>
      </c>
      <c r="B365" s="20" t="s">
        <v>86</v>
      </c>
      <c r="C365" s="21">
        <f>IF(C359=1,4,C359-1)</f>
        <v>3</v>
      </c>
      <c r="D365" s="14" t="str">
        <f t="shared" si="6"/>
        <v>丙</v>
      </c>
    </row>
    <row r="366" spans="1:4">
      <c r="A366" s="11">
        <f>A365</f>
        <v>43221</v>
      </c>
      <c r="B366" s="20" t="s">
        <v>87</v>
      </c>
      <c r="C366" s="21">
        <f>IF(C365=4,1,C365+1)</f>
        <v>4</v>
      </c>
      <c r="D366" s="14" t="str">
        <f t="shared" si="6"/>
        <v>丁</v>
      </c>
    </row>
    <row r="367" spans="1:4">
      <c r="A367" s="11">
        <f>A366</f>
        <v>43221</v>
      </c>
      <c r="B367" s="20" t="s">
        <v>88</v>
      </c>
      <c r="C367" s="21">
        <f>IF(C366=4,1,C366+1)</f>
        <v>1</v>
      </c>
      <c r="D367" s="14" t="str">
        <f t="shared" si="6"/>
        <v>甲</v>
      </c>
    </row>
    <row r="368" spans="1:4">
      <c r="A368" s="11">
        <f>A365+1</f>
        <v>43222</v>
      </c>
      <c r="B368" s="20" t="s">
        <v>86</v>
      </c>
      <c r="C368" s="21">
        <f>IF(C362=1,4,C362-1)</f>
        <v>3</v>
      </c>
      <c r="D368" s="14" t="str">
        <f t="shared" si="6"/>
        <v>丙</v>
      </c>
    </row>
    <row r="369" spans="1:4">
      <c r="A369" s="11">
        <f>A368</f>
        <v>43222</v>
      </c>
      <c r="B369" s="20" t="s">
        <v>87</v>
      </c>
      <c r="C369" s="21">
        <f>IF(C368=4,1,C368+1)</f>
        <v>4</v>
      </c>
      <c r="D369" s="14" t="str">
        <f t="shared" si="6"/>
        <v>丁</v>
      </c>
    </row>
    <row r="370" spans="1:4">
      <c r="A370" s="11">
        <f>A369</f>
        <v>43222</v>
      </c>
      <c r="B370" s="20" t="s">
        <v>88</v>
      </c>
      <c r="C370" s="21">
        <f>IF(C369=4,1,C369+1)</f>
        <v>1</v>
      </c>
      <c r="D370" s="14" t="str">
        <f t="shared" si="6"/>
        <v>甲</v>
      </c>
    </row>
    <row r="371" spans="1:4">
      <c r="A371" s="11">
        <f>A368+1</f>
        <v>43223</v>
      </c>
      <c r="B371" s="20" t="s">
        <v>86</v>
      </c>
      <c r="C371" s="21">
        <f>IF(C365=1,4,C365-1)</f>
        <v>2</v>
      </c>
      <c r="D371" s="14" t="str">
        <f t="shared" si="6"/>
        <v>乙</v>
      </c>
    </row>
    <row r="372" spans="1:4">
      <c r="A372" s="11">
        <f>A371</f>
        <v>43223</v>
      </c>
      <c r="B372" s="20" t="s">
        <v>87</v>
      </c>
      <c r="C372" s="21">
        <f>IF(C371=4,1,C371+1)</f>
        <v>3</v>
      </c>
      <c r="D372" s="14" t="str">
        <f t="shared" si="6"/>
        <v>丙</v>
      </c>
    </row>
    <row r="373" spans="1:4">
      <c r="A373" s="11">
        <f>A372</f>
        <v>43223</v>
      </c>
      <c r="B373" s="20" t="s">
        <v>88</v>
      </c>
      <c r="C373" s="21">
        <f>IF(C372=4,1,C372+1)</f>
        <v>4</v>
      </c>
      <c r="D373" s="14" t="str">
        <f t="shared" si="6"/>
        <v>丁</v>
      </c>
    </row>
    <row r="374" spans="1:4">
      <c r="A374" s="11">
        <f>A371+1</f>
        <v>43224</v>
      </c>
      <c r="B374" s="20" t="s">
        <v>86</v>
      </c>
      <c r="C374" s="21">
        <f>IF(C368=1,4,C368-1)</f>
        <v>2</v>
      </c>
      <c r="D374" s="14" t="str">
        <f t="shared" si="6"/>
        <v>乙</v>
      </c>
    </row>
    <row r="375" spans="1:4">
      <c r="A375" s="11">
        <f>A374</f>
        <v>43224</v>
      </c>
      <c r="B375" s="20" t="s">
        <v>87</v>
      </c>
      <c r="C375" s="21">
        <f>IF(C374=4,1,C374+1)</f>
        <v>3</v>
      </c>
      <c r="D375" s="14" t="str">
        <f t="shared" si="6"/>
        <v>丙</v>
      </c>
    </row>
    <row r="376" spans="1:4">
      <c r="A376" s="11">
        <f>A375</f>
        <v>43224</v>
      </c>
      <c r="B376" s="20" t="s">
        <v>88</v>
      </c>
      <c r="C376" s="21">
        <f>IF(C375=4,1,C375+1)</f>
        <v>4</v>
      </c>
      <c r="D376" s="14" t="str">
        <f t="shared" si="6"/>
        <v>丁</v>
      </c>
    </row>
    <row r="377" spans="1:4">
      <c r="A377" s="11">
        <f>A374+1</f>
        <v>43225</v>
      </c>
      <c r="B377" s="20" t="s">
        <v>86</v>
      </c>
      <c r="C377" s="21">
        <f>IF(C371=1,4,C371-1)</f>
        <v>1</v>
      </c>
      <c r="D377" s="14" t="str">
        <f t="shared" si="6"/>
        <v>甲</v>
      </c>
    </row>
    <row r="378" spans="1:4">
      <c r="A378" s="11">
        <f>A377</f>
        <v>43225</v>
      </c>
      <c r="B378" s="20" t="s">
        <v>87</v>
      </c>
      <c r="C378" s="21">
        <f>IF(C377=4,1,C377+1)</f>
        <v>2</v>
      </c>
      <c r="D378" s="14" t="str">
        <f t="shared" si="6"/>
        <v>乙</v>
      </c>
    </row>
    <row r="379" spans="1:4">
      <c r="A379" s="11">
        <f>A378</f>
        <v>43225</v>
      </c>
      <c r="B379" s="20" t="s">
        <v>88</v>
      </c>
      <c r="C379" s="21">
        <f>IF(C378=4,1,C378+1)</f>
        <v>3</v>
      </c>
      <c r="D379" s="14" t="str">
        <f t="shared" si="6"/>
        <v>丙</v>
      </c>
    </row>
    <row r="380" spans="1:4">
      <c r="A380" s="11">
        <f>A377+1</f>
        <v>43226</v>
      </c>
      <c r="B380" s="20" t="s">
        <v>86</v>
      </c>
      <c r="C380" s="21">
        <f>IF(C374=1,4,C374-1)</f>
        <v>1</v>
      </c>
      <c r="D380" s="14" t="str">
        <f t="shared" si="6"/>
        <v>甲</v>
      </c>
    </row>
    <row r="381" spans="1:4">
      <c r="A381" s="11">
        <f>A380</f>
        <v>43226</v>
      </c>
      <c r="B381" s="20" t="s">
        <v>87</v>
      </c>
      <c r="C381" s="21">
        <f>IF(C380=4,1,C380+1)</f>
        <v>2</v>
      </c>
      <c r="D381" s="14" t="str">
        <f t="shared" si="6"/>
        <v>乙</v>
      </c>
    </row>
    <row r="382" spans="1:4">
      <c r="A382" s="11">
        <f>A381</f>
        <v>43226</v>
      </c>
      <c r="B382" s="20" t="s">
        <v>88</v>
      </c>
      <c r="C382" s="21">
        <f>IF(C381=4,1,C381+1)</f>
        <v>3</v>
      </c>
      <c r="D382" s="14" t="str">
        <f t="shared" si="6"/>
        <v>丙</v>
      </c>
    </row>
    <row r="383" spans="1:4">
      <c r="A383" s="11">
        <f>A380+1</f>
        <v>43227</v>
      </c>
      <c r="B383" s="20" t="s">
        <v>86</v>
      </c>
      <c r="C383" s="21">
        <f>IF(C377=1,4,C377-1)</f>
        <v>4</v>
      </c>
      <c r="D383" s="14" t="str">
        <f t="shared" si="6"/>
        <v>丁</v>
      </c>
    </row>
    <row r="384" spans="1:4">
      <c r="A384" s="11">
        <f>A383</f>
        <v>43227</v>
      </c>
      <c r="B384" s="20" t="s">
        <v>87</v>
      </c>
      <c r="C384" s="21">
        <f>IF(C383=4,1,C383+1)</f>
        <v>1</v>
      </c>
      <c r="D384" s="14" t="str">
        <f t="shared" si="6"/>
        <v>甲</v>
      </c>
    </row>
    <row r="385" spans="1:4">
      <c r="A385" s="11">
        <f>A384</f>
        <v>43227</v>
      </c>
      <c r="B385" s="20" t="s">
        <v>88</v>
      </c>
      <c r="C385" s="21">
        <f>IF(C384=4,1,C384+1)</f>
        <v>2</v>
      </c>
      <c r="D385" s="14" t="str">
        <f t="shared" si="6"/>
        <v>乙</v>
      </c>
    </row>
    <row r="386" spans="1:4">
      <c r="A386" s="11">
        <f>A383+1</f>
        <v>43228</v>
      </c>
      <c r="B386" s="20" t="s">
        <v>86</v>
      </c>
      <c r="C386" s="21">
        <f>IF(C380=1,4,C380-1)</f>
        <v>4</v>
      </c>
      <c r="D386" s="14" t="str">
        <f t="shared" si="6"/>
        <v>丁</v>
      </c>
    </row>
    <row r="387" spans="1:4">
      <c r="A387" s="11">
        <f>A386</f>
        <v>43228</v>
      </c>
      <c r="B387" s="20" t="s">
        <v>87</v>
      </c>
      <c r="C387" s="21">
        <f>IF(C386=4,1,C386+1)</f>
        <v>1</v>
      </c>
      <c r="D387" s="14" t="str">
        <f t="shared" si="6"/>
        <v>甲</v>
      </c>
    </row>
    <row r="388" spans="1:4">
      <c r="A388" s="11">
        <f>A387</f>
        <v>43228</v>
      </c>
      <c r="B388" s="20" t="s">
        <v>88</v>
      </c>
      <c r="C388" s="21">
        <f>IF(C387=4,1,C387+1)</f>
        <v>2</v>
      </c>
      <c r="D388" s="14" t="str">
        <f t="shared" si="6"/>
        <v>乙</v>
      </c>
    </row>
    <row r="389" spans="1:4">
      <c r="A389" s="11">
        <f>A386+1</f>
        <v>43229</v>
      </c>
      <c r="B389" s="20" t="s">
        <v>86</v>
      </c>
      <c r="C389" s="21">
        <f>IF(C383=1,4,C383-1)</f>
        <v>3</v>
      </c>
      <c r="D389" s="14" t="str">
        <f t="shared" si="6"/>
        <v>丙</v>
      </c>
    </row>
    <row r="390" spans="1:4">
      <c r="A390" s="11">
        <f>A389</f>
        <v>43229</v>
      </c>
      <c r="B390" s="20" t="s">
        <v>87</v>
      </c>
      <c r="C390" s="21">
        <f>IF(C389=4,1,C389+1)</f>
        <v>4</v>
      </c>
      <c r="D390" s="14" t="str">
        <f t="shared" si="6"/>
        <v>丁</v>
      </c>
    </row>
    <row r="391" spans="1:4">
      <c r="A391" s="11">
        <f>A390</f>
        <v>43229</v>
      </c>
      <c r="B391" s="20" t="s">
        <v>88</v>
      </c>
      <c r="C391" s="21">
        <f>IF(C390=4,1,C390+1)</f>
        <v>1</v>
      </c>
      <c r="D391" s="14" t="str">
        <f t="shared" si="6"/>
        <v>甲</v>
      </c>
    </row>
    <row r="392" spans="1:4">
      <c r="A392" s="11">
        <f>A389+1</f>
        <v>43230</v>
      </c>
      <c r="B392" s="20" t="s">
        <v>86</v>
      </c>
      <c r="C392" s="21">
        <f>IF(C386=1,4,C386-1)</f>
        <v>3</v>
      </c>
      <c r="D392" s="14" t="str">
        <f t="shared" si="6"/>
        <v>丙</v>
      </c>
    </row>
    <row r="393" spans="1:4">
      <c r="A393" s="11">
        <f>A392</f>
        <v>43230</v>
      </c>
      <c r="B393" s="20" t="s">
        <v>87</v>
      </c>
      <c r="C393" s="21">
        <f>IF(C392=4,1,C392+1)</f>
        <v>4</v>
      </c>
      <c r="D393" s="14" t="str">
        <f t="shared" si="6"/>
        <v>丁</v>
      </c>
    </row>
    <row r="394" spans="1:4">
      <c r="A394" s="11">
        <f>A393</f>
        <v>43230</v>
      </c>
      <c r="B394" s="20" t="s">
        <v>88</v>
      </c>
      <c r="C394" s="21">
        <f>IF(C393=4,1,C393+1)</f>
        <v>1</v>
      </c>
      <c r="D394" s="14" t="str">
        <f t="shared" si="6"/>
        <v>甲</v>
      </c>
    </row>
    <row r="395" spans="1:4">
      <c r="A395" s="11">
        <f>A392+1</f>
        <v>43231</v>
      </c>
      <c r="B395" s="20" t="s">
        <v>86</v>
      </c>
      <c r="C395" s="21">
        <f>IF(C389=1,4,C389-1)</f>
        <v>2</v>
      </c>
      <c r="D395" s="14" t="str">
        <f t="shared" si="6"/>
        <v>乙</v>
      </c>
    </row>
    <row r="396" spans="1:4">
      <c r="A396" s="11">
        <f>A395</f>
        <v>43231</v>
      </c>
      <c r="B396" s="20" t="s">
        <v>87</v>
      </c>
      <c r="C396" s="21">
        <f>IF(C395=4,1,C395+1)</f>
        <v>3</v>
      </c>
      <c r="D396" s="14" t="str">
        <f t="shared" si="6"/>
        <v>丙</v>
      </c>
    </row>
    <row r="397" spans="1:4">
      <c r="A397" s="11">
        <f>A396</f>
        <v>43231</v>
      </c>
      <c r="B397" s="20" t="s">
        <v>88</v>
      </c>
      <c r="C397" s="21">
        <f>IF(C396=4,1,C396+1)</f>
        <v>4</v>
      </c>
      <c r="D397" s="14" t="str">
        <f t="shared" si="6"/>
        <v>丁</v>
      </c>
    </row>
    <row r="398" spans="1:4">
      <c r="A398" s="11">
        <f>A395+1</f>
        <v>43232</v>
      </c>
      <c r="B398" s="20" t="s">
        <v>86</v>
      </c>
      <c r="C398" s="21">
        <f>IF(C392=1,4,C392-1)</f>
        <v>2</v>
      </c>
      <c r="D398" s="14" t="str">
        <f t="shared" ref="D398:D461" si="7">IF(C398=1,"甲",IF(C398=2,"乙",IF(C398=3,"丙",IF(C398=4,"丁",""))))</f>
        <v>乙</v>
      </c>
    </row>
    <row r="399" spans="1:4">
      <c r="A399" s="11">
        <f>A398</f>
        <v>43232</v>
      </c>
      <c r="B399" s="20" t="s">
        <v>87</v>
      </c>
      <c r="C399" s="21">
        <f>IF(C398=4,1,C398+1)</f>
        <v>3</v>
      </c>
      <c r="D399" s="14" t="str">
        <f t="shared" si="7"/>
        <v>丙</v>
      </c>
    </row>
    <row r="400" spans="1:4">
      <c r="A400" s="11">
        <f>A399</f>
        <v>43232</v>
      </c>
      <c r="B400" s="20" t="s">
        <v>88</v>
      </c>
      <c r="C400" s="21">
        <f>IF(C399=4,1,C399+1)</f>
        <v>4</v>
      </c>
      <c r="D400" s="14" t="str">
        <f t="shared" si="7"/>
        <v>丁</v>
      </c>
    </row>
    <row r="401" spans="1:4">
      <c r="A401" s="11">
        <f>A398+1</f>
        <v>43233</v>
      </c>
      <c r="B401" s="20" t="s">
        <v>86</v>
      </c>
      <c r="C401" s="21">
        <f>IF(C395=1,4,C395-1)</f>
        <v>1</v>
      </c>
      <c r="D401" s="14" t="str">
        <f t="shared" si="7"/>
        <v>甲</v>
      </c>
    </row>
    <row r="402" spans="1:4">
      <c r="A402" s="11">
        <f>A401</f>
        <v>43233</v>
      </c>
      <c r="B402" s="20" t="s">
        <v>87</v>
      </c>
      <c r="C402" s="21">
        <f>IF(C401=4,1,C401+1)</f>
        <v>2</v>
      </c>
      <c r="D402" s="14" t="str">
        <f t="shared" si="7"/>
        <v>乙</v>
      </c>
    </row>
    <row r="403" spans="1:4">
      <c r="A403" s="11">
        <f>A402</f>
        <v>43233</v>
      </c>
      <c r="B403" s="20" t="s">
        <v>88</v>
      </c>
      <c r="C403" s="21">
        <f>IF(C402=4,1,C402+1)</f>
        <v>3</v>
      </c>
      <c r="D403" s="14" t="str">
        <f t="shared" si="7"/>
        <v>丙</v>
      </c>
    </row>
    <row r="404" spans="1:4">
      <c r="A404" s="11">
        <f>A401+1</f>
        <v>43234</v>
      </c>
      <c r="B404" s="20" t="s">
        <v>86</v>
      </c>
      <c r="C404" s="21">
        <f>IF(C398=1,4,C398-1)</f>
        <v>1</v>
      </c>
      <c r="D404" s="14" t="str">
        <f t="shared" si="7"/>
        <v>甲</v>
      </c>
    </row>
    <row r="405" spans="1:4">
      <c r="A405" s="11">
        <f>A404</f>
        <v>43234</v>
      </c>
      <c r="B405" s="20" t="s">
        <v>87</v>
      </c>
      <c r="C405" s="21">
        <f>IF(C404=4,1,C404+1)</f>
        <v>2</v>
      </c>
      <c r="D405" s="14" t="str">
        <f t="shared" si="7"/>
        <v>乙</v>
      </c>
    </row>
    <row r="406" spans="1:4">
      <c r="A406" s="11">
        <f>A405</f>
        <v>43234</v>
      </c>
      <c r="B406" s="20" t="s">
        <v>88</v>
      </c>
      <c r="C406" s="21">
        <f>IF(C405=4,1,C405+1)</f>
        <v>3</v>
      </c>
      <c r="D406" s="14" t="str">
        <f t="shared" si="7"/>
        <v>丙</v>
      </c>
    </row>
    <row r="407" spans="1:4">
      <c r="A407" s="11">
        <f>A404+1</f>
        <v>43235</v>
      </c>
      <c r="B407" s="20" t="s">
        <v>86</v>
      </c>
      <c r="C407" s="21">
        <f>IF(C401=1,4,C401-1)</f>
        <v>4</v>
      </c>
      <c r="D407" s="14" t="str">
        <f t="shared" si="7"/>
        <v>丁</v>
      </c>
    </row>
    <row r="408" spans="1:4">
      <c r="A408" s="11">
        <f>A407</f>
        <v>43235</v>
      </c>
      <c r="B408" s="20" t="s">
        <v>87</v>
      </c>
      <c r="C408" s="21">
        <f>IF(C407=4,1,C407+1)</f>
        <v>1</v>
      </c>
      <c r="D408" s="14" t="str">
        <f t="shared" si="7"/>
        <v>甲</v>
      </c>
    </row>
    <row r="409" spans="1:4">
      <c r="A409" s="11">
        <f>A408</f>
        <v>43235</v>
      </c>
      <c r="B409" s="20" t="s">
        <v>88</v>
      </c>
      <c r="C409" s="21">
        <f>IF(C408=4,1,C408+1)</f>
        <v>2</v>
      </c>
      <c r="D409" s="14" t="str">
        <f t="shared" si="7"/>
        <v>乙</v>
      </c>
    </row>
    <row r="410" spans="1:4">
      <c r="A410" s="11">
        <f>A407+1</f>
        <v>43236</v>
      </c>
      <c r="B410" s="20" t="s">
        <v>86</v>
      </c>
      <c r="C410" s="21">
        <f>IF(C404=1,4,C404-1)</f>
        <v>4</v>
      </c>
      <c r="D410" s="14" t="str">
        <f t="shared" si="7"/>
        <v>丁</v>
      </c>
    </row>
    <row r="411" spans="1:4">
      <c r="A411" s="11">
        <f>A410</f>
        <v>43236</v>
      </c>
      <c r="B411" s="20" t="s">
        <v>87</v>
      </c>
      <c r="C411" s="21">
        <f>IF(C410=4,1,C410+1)</f>
        <v>1</v>
      </c>
      <c r="D411" s="14" t="str">
        <f t="shared" si="7"/>
        <v>甲</v>
      </c>
    </row>
    <row r="412" spans="1:4">
      <c r="A412" s="11">
        <f>A411</f>
        <v>43236</v>
      </c>
      <c r="B412" s="20" t="s">
        <v>88</v>
      </c>
      <c r="C412" s="21">
        <f>IF(C411=4,1,C411+1)</f>
        <v>2</v>
      </c>
      <c r="D412" s="14" t="str">
        <f t="shared" si="7"/>
        <v>乙</v>
      </c>
    </row>
    <row r="413" spans="1:4">
      <c r="A413" s="11">
        <f>A410+1</f>
        <v>43237</v>
      </c>
      <c r="B413" s="20" t="s">
        <v>86</v>
      </c>
      <c r="C413" s="21">
        <f>IF(C407=1,4,C407-1)</f>
        <v>3</v>
      </c>
      <c r="D413" s="14" t="str">
        <f t="shared" si="7"/>
        <v>丙</v>
      </c>
    </row>
    <row r="414" spans="1:4">
      <c r="A414" s="11">
        <f>A413</f>
        <v>43237</v>
      </c>
      <c r="B414" s="20" t="s">
        <v>87</v>
      </c>
      <c r="C414" s="21">
        <f>IF(C413=4,1,C413+1)</f>
        <v>4</v>
      </c>
      <c r="D414" s="14" t="str">
        <f t="shared" si="7"/>
        <v>丁</v>
      </c>
    </row>
    <row r="415" spans="1:4">
      <c r="A415" s="11">
        <f>A414</f>
        <v>43237</v>
      </c>
      <c r="B415" s="20" t="s">
        <v>88</v>
      </c>
      <c r="C415" s="21">
        <f>IF(C414=4,1,C414+1)</f>
        <v>1</v>
      </c>
      <c r="D415" s="14" t="str">
        <f t="shared" si="7"/>
        <v>甲</v>
      </c>
    </row>
    <row r="416" spans="1:4">
      <c r="A416" s="11">
        <f>A413+1</f>
        <v>43238</v>
      </c>
      <c r="B416" s="20" t="s">
        <v>86</v>
      </c>
      <c r="C416" s="21">
        <f>IF(C410=1,4,C410-1)</f>
        <v>3</v>
      </c>
      <c r="D416" s="14" t="str">
        <f t="shared" si="7"/>
        <v>丙</v>
      </c>
    </row>
    <row r="417" spans="1:4">
      <c r="A417" s="11">
        <f>A416</f>
        <v>43238</v>
      </c>
      <c r="B417" s="20" t="s">
        <v>87</v>
      </c>
      <c r="C417" s="21">
        <f>IF(C416=4,1,C416+1)</f>
        <v>4</v>
      </c>
      <c r="D417" s="14" t="str">
        <f t="shared" si="7"/>
        <v>丁</v>
      </c>
    </row>
    <row r="418" spans="1:4">
      <c r="A418" s="11">
        <f>A417</f>
        <v>43238</v>
      </c>
      <c r="B418" s="20" t="s">
        <v>88</v>
      </c>
      <c r="C418" s="21">
        <f>IF(C417=4,1,C417+1)</f>
        <v>1</v>
      </c>
      <c r="D418" s="14" t="str">
        <f t="shared" si="7"/>
        <v>甲</v>
      </c>
    </row>
    <row r="419" spans="1:4">
      <c r="A419" s="11">
        <f>A416+1</f>
        <v>43239</v>
      </c>
      <c r="B419" s="20" t="s">
        <v>86</v>
      </c>
      <c r="C419" s="21">
        <f>IF(C413=1,4,C413-1)</f>
        <v>2</v>
      </c>
      <c r="D419" s="14" t="str">
        <f t="shared" si="7"/>
        <v>乙</v>
      </c>
    </row>
    <row r="420" spans="1:4">
      <c r="A420" s="11">
        <f>A419</f>
        <v>43239</v>
      </c>
      <c r="B420" s="20" t="s">
        <v>87</v>
      </c>
      <c r="C420" s="21">
        <f>IF(C419=4,1,C419+1)</f>
        <v>3</v>
      </c>
      <c r="D420" s="14" t="str">
        <f t="shared" si="7"/>
        <v>丙</v>
      </c>
    </row>
    <row r="421" spans="1:4">
      <c r="A421" s="11">
        <f>A420</f>
        <v>43239</v>
      </c>
      <c r="B421" s="20" t="s">
        <v>88</v>
      </c>
      <c r="C421" s="21">
        <f>IF(C420=4,1,C420+1)</f>
        <v>4</v>
      </c>
      <c r="D421" s="14" t="str">
        <f t="shared" si="7"/>
        <v>丁</v>
      </c>
    </row>
    <row r="422" spans="1:4">
      <c r="A422" s="11">
        <f>A419+1</f>
        <v>43240</v>
      </c>
      <c r="B422" s="20" t="s">
        <v>86</v>
      </c>
      <c r="C422" s="21">
        <f>IF(C416=1,4,C416-1)</f>
        <v>2</v>
      </c>
      <c r="D422" s="14" t="str">
        <f t="shared" si="7"/>
        <v>乙</v>
      </c>
    </row>
    <row r="423" spans="1:4">
      <c r="A423" s="11">
        <f>A422</f>
        <v>43240</v>
      </c>
      <c r="B423" s="20" t="s">
        <v>87</v>
      </c>
      <c r="C423" s="21">
        <f>IF(C422=4,1,C422+1)</f>
        <v>3</v>
      </c>
      <c r="D423" s="14" t="str">
        <f t="shared" si="7"/>
        <v>丙</v>
      </c>
    </row>
    <row r="424" spans="1:4">
      <c r="A424" s="11">
        <f>A423</f>
        <v>43240</v>
      </c>
      <c r="B424" s="20" t="s">
        <v>88</v>
      </c>
      <c r="C424" s="21">
        <f>IF(C423=4,1,C423+1)</f>
        <v>4</v>
      </c>
      <c r="D424" s="14" t="str">
        <f t="shared" si="7"/>
        <v>丁</v>
      </c>
    </row>
    <row r="425" spans="1:4">
      <c r="A425" s="11">
        <f>A422+1</f>
        <v>43241</v>
      </c>
      <c r="B425" s="20" t="s">
        <v>86</v>
      </c>
      <c r="C425" s="21">
        <f>IF(C419=1,4,C419-1)</f>
        <v>1</v>
      </c>
      <c r="D425" s="14" t="str">
        <f t="shared" si="7"/>
        <v>甲</v>
      </c>
    </row>
    <row r="426" spans="1:4">
      <c r="A426" s="11">
        <f>A425</f>
        <v>43241</v>
      </c>
      <c r="B426" s="20" t="s">
        <v>87</v>
      </c>
      <c r="C426" s="21">
        <f>IF(C425=4,1,C425+1)</f>
        <v>2</v>
      </c>
      <c r="D426" s="14" t="str">
        <f t="shared" si="7"/>
        <v>乙</v>
      </c>
    </row>
    <row r="427" spans="1:4">
      <c r="A427" s="11">
        <f>A426</f>
        <v>43241</v>
      </c>
      <c r="B427" s="20" t="s">
        <v>88</v>
      </c>
      <c r="C427" s="21">
        <f>IF(C426=4,1,C426+1)</f>
        <v>3</v>
      </c>
      <c r="D427" s="14" t="str">
        <f t="shared" si="7"/>
        <v>丙</v>
      </c>
    </row>
    <row r="428" spans="1:4">
      <c r="A428" s="11">
        <f>A425+1</f>
        <v>43242</v>
      </c>
      <c r="B428" s="20" t="s">
        <v>86</v>
      </c>
      <c r="C428" s="21">
        <f>IF(C422=1,4,C422-1)</f>
        <v>1</v>
      </c>
      <c r="D428" s="14" t="str">
        <f t="shared" si="7"/>
        <v>甲</v>
      </c>
    </row>
    <row r="429" spans="1:4">
      <c r="A429" s="11">
        <f>A428</f>
        <v>43242</v>
      </c>
      <c r="B429" s="20" t="s">
        <v>87</v>
      </c>
      <c r="C429" s="21">
        <f>IF(C428=4,1,C428+1)</f>
        <v>2</v>
      </c>
      <c r="D429" s="14" t="str">
        <f t="shared" si="7"/>
        <v>乙</v>
      </c>
    </row>
    <row r="430" spans="1:4">
      <c r="A430" s="11">
        <f>A429</f>
        <v>43242</v>
      </c>
      <c r="B430" s="20" t="s">
        <v>88</v>
      </c>
      <c r="C430" s="21">
        <f>IF(C429=4,1,C429+1)</f>
        <v>3</v>
      </c>
      <c r="D430" s="14" t="str">
        <f t="shared" si="7"/>
        <v>丙</v>
      </c>
    </row>
    <row r="431" spans="1:4">
      <c r="A431" s="11">
        <f>A428+1</f>
        <v>43243</v>
      </c>
      <c r="B431" s="20" t="s">
        <v>86</v>
      </c>
      <c r="C431" s="21">
        <f>IF(C425=1,4,C425-1)</f>
        <v>4</v>
      </c>
      <c r="D431" s="14" t="str">
        <f t="shared" si="7"/>
        <v>丁</v>
      </c>
    </row>
    <row r="432" spans="1:4">
      <c r="A432" s="11">
        <f>A431</f>
        <v>43243</v>
      </c>
      <c r="B432" s="20" t="s">
        <v>87</v>
      </c>
      <c r="C432" s="21">
        <f>IF(C431=4,1,C431+1)</f>
        <v>1</v>
      </c>
      <c r="D432" s="14" t="str">
        <f t="shared" si="7"/>
        <v>甲</v>
      </c>
    </row>
    <row r="433" spans="1:4">
      <c r="A433" s="11">
        <f>A432</f>
        <v>43243</v>
      </c>
      <c r="B433" s="20" t="s">
        <v>88</v>
      </c>
      <c r="C433" s="21">
        <f>IF(C432=4,1,C432+1)</f>
        <v>2</v>
      </c>
      <c r="D433" s="14" t="str">
        <f t="shared" si="7"/>
        <v>乙</v>
      </c>
    </row>
    <row r="434" spans="1:4">
      <c r="A434" s="11">
        <f>A431+1</f>
        <v>43244</v>
      </c>
      <c r="B434" s="20" t="s">
        <v>86</v>
      </c>
      <c r="C434" s="21">
        <f>IF(C428=1,4,C428-1)</f>
        <v>4</v>
      </c>
      <c r="D434" s="14" t="str">
        <f t="shared" si="7"/>
        <v>丁</v>
      </c>
    </row>
    <row r="435" spans="1:4">
      <c r="A435" s="11">
        <f>A434</f>
        <v>43244</v>
      </c>
      <c r="B435" s="20" t="s">
        <v>87</v>
      </c>
      <c r="C435" s="21">
        <f>IF(C434=4,1,C434+1)</f>
        <v>1</v>
      </c>
      <c r="D435" s="14" t="str">
        <f t="shared" si="7"/>
        <v>甲</v>
      </c>
    </row>
    <row r="436" spans="1:4">
      <c r="A436" s="11">
        <f>A435</f>
        <v>43244</v>
      </c>
      <c r="B436" s="20" t="s">
        <v>88</v>
      </c>
      <c r="C436" s="21">
        <f>IF(C435=4,1,C435+1)</f>
        <v>2</v>
      </c>
      <c r="D436" s="14" t="str">
        <f t="shared" si="7"/>
        <v>乙</v>
      </c>
    </row>
    <row r="437" spans="1:4">
      <c r="A437" s="11">
        <f>A434+1</f>
        <v>43245</v>
      </c>
      <c r="B437" s="20" t="s">
        <v>86</v>
      </c>
      <c r="C437" s="21">
        <f>IF(C431=1,4,C431-1)</f>
        <v>3</v>
      </c>
      <c r="D437" s="14" t="str">
        <f t="shared" si="7"/>
        <v>丙</v>
      </c>
    </row>
    <row r="438" spans="1:4">
      <c r="A438" s="11">
        <f>A437</f>
        <v>43245</v>
      </c>
      <c r="B438" s="20" t="s">
        <v>87</v>
      </c>
      <c r="C438" s="21">
        <f>IF(C437=4,1,C437+1)</f>
        <v>4</v>
      </c>
      <c r="D438" s="14" t="str">
        <f t="shared" si="7"/>
        <v>丁</v>
      </c>
    </row>
    <row r="439" spans="1:4">
      <c r="A439" s="11">
        <f>A438</f>
        <v>43245</v>
      </c>
      <c r="B439" s="20" t="s">
        <v>88</v>
      </c>
      <c r="C439" s="21">
        <f>IF(C438=4,1,C438+1)</f>
        <v>1</v>
      </c>
      <c r="D439" s="14" t="str">
        <f t="shared" si="7"/>
        <v>甲</v>
      </c>
    </row>
    <row r="440" spans="1:4">
      <c r="A440" s="11">
        <f>A437+1</f>
        <v>43246</v>
      </c>
      <c r="B440" s="20" t="s">
        <v>86</v>
      </c>
      <c r="C440" s="21">
        <f>IF(C434=1,4,C434-1)</f>
        <v>3</v>
      </c>
      <c r="D440" s="14" t="str">
        <f t="shared" si="7"/>
        <v>丙</v>
      </c>
    </row>
    <row r="441" spans="1:4">
      <c r="A441" s="11">
        <f>A440</f>
        <v>43246</v>
      </c>
      <c r="B441" s="20" t="s">
        <v>87</v>
      </c>
      <c r="C441" s="21">
        <f>IF(C440=4,1,C440+1)</f>
        <v>4</v>
      </c>
      <c r="D441" s="14" t="str">
        <f t="shared" si="7"/>
        <v>丁</v>
      </c>
    </row>
    <row r="442" spans="1:4">
      <c r="A442" s="11">
        <f>A441</f>
        <v>43246</v>
      </c>
      <c r="B442" s="20" t="s">
        <v>88</v>
      </c>
      <c r="C442" s="21">
        <f>IF(C441=4,1,C441+1)</f>
        <v>1</v>
      </c>
      <c r="D442" s="14" t="str">
        <f t="shared" si="7"/>
        <v>甲</v>
      </c>
    </row>
    <row r="443" spans="1:4">
      <c r="A443" s="11">
        <f>A440+1</f>
        <v>43247</v>
      </c>
      <c r="B443" s="20" t="s">
        <v>86</v>
      </c>
      <c r="C443" s="21">
        <f>IF(C437=1,4,C437-1)</f>
        <v>2</v>
      </c>
      <c r="D443" s="14" t="str">
        <f t="shared" si="7"/>
        <v>乙</v>
      </c>
    </row>
    <row r="444" spans="1:4">
      <c r="A444" s="11">
        <f>A443</f>
        <v>43247</v>
      </c>
      <c r="B444" s="20" t="s">
        <v>87</v>
      </c>
      <c r="C444" s="21">
        <f>IF(C443=4,1,C443+1)</f>
        <v>3</v>
      </c>
      <c r="D444" s="14" t="str">
        <f t="shared" si="7"/>
        <v>丙</v>
      </c>
    </row>
    <row r="445" spans="1:4">
      <c r="A445" s="11">
        <f>A444</f>
        <v>43247</v>
      </c>
      <c r="B445" s="20" t="s">
        <v>88</v>
      </c>
      <c r="C445" s="21">
        <f>IF(C444=4,1,C444+1)</f>
        <v>4</v>
      </c>
      <c r="D445" s="14" t="str">
        <f t="shared" si="7"/>
        <v>丁</v>
      </c>
    </row>
    <row r="446" spans="1:4">
      <c r="A446" s="11">
        <f>A443+1</f>
        <v>43248</v>
      </c>
      <c r="B446" s="20" t="s">
        <v>86</v>
      </c>
      <c r="C446" s="21">
        <f>IF(C440=1,4,C440-1)</f>
        <v>2</v>
      </c>
      <c r="D446" s="14" t="str">
        <f t="shared" si="7"/>
        <v>乙</v>
      </c>
    </row>
    <row r="447" spans="1:4">
      <c r="A447" s="11">
        <f>A446</f>
        <v>43248</v>
      </c>
      <c r="B447" s="20" t="s">
        <v>87</v>
      </c>
      <c r="C447" s="21">
        <f>IF(C446=4,1,C446+1)</f>
        <v>3</v>
      </c>
      <c r="D447" s="14" t="str">
        <f t="shared" si="7"/>
        <v>丙</v>
      </c>
    </row>
    <row r="448" spans="1:4">
      <c r="A448" s="11">
        <f>A447</f>
        <v>43248</v>
      </c>
      <c r="B448" s="20" t="s">
        <v>88</v>
      </c>
      <c r="C448" s="21">
        <f>IF(C447=4,1,C447+1)</f>
        <v>4</v>
      </c>
      <c r="D448" s="14" t="str">
        <f t="shared" si="7"/>
        <v>丁</v>
      </c>
    </row>
    <row r="449" spans="1:4">
      <c r="A449" s="11">
        <f>A446+1</f>
        <v>43249</v>
      </c>
      <c r="B449" s="20" t="s">
        <v>86</v>
      </c>
      <c r="C449" s="21">
        <f>IF(C443=1,4,C443-1)</f>
        <v>1</v>
      </c>
      <c r="D449" s="14" t="str">
        <f t="shared" si="7"/>
        <v>甲</v>
      </c>
    </row>
    <row r="450" spans="1:4">
      <c r="A450" s="11">
        <f>A449</f>
        <v>43249</v>
      </c>
      <c r="B450" s="20" t="s">
        <v>87</v>
      </c>
      <c r="C450" s="21">
        <f>IF(C449=4,1,C449+1)</f>
        <v>2</v>
      </c>
      <c r="D450" s="14" t="str">
        <f t="shared" si="7"/>
        <v>乙</v>
      </c>
    </row>
    <row r="451" spans="1:4">
      <c r="A451" s="11">
        <f>A450</f>
        <v>43249</v>
      </c>
      <c r="B451" s="20" t="s">
        <v>88</v>
      </c>
      <c r="C451" s="21">
        <f>IF(C450=4,1,C450+1)</f>
        <v>3</v>
      </c>
      <c r="D451" s="14" t="str">
        <f t="shared" si="7"/>
        <v>丙</v>
      </c>
    </row>
    <row r="452" spans="1:4">
      <c r="A452" s="11">
        <f>A449+1</f>
        <v>43250</v>
      </c>
      <c r="B452" s="20" t="s">
        <v>86</v>
      </c>
      <c r="C452" s="21">
        <f>IF(C446=1,4,C446-1)</f>
        <v>1</v>
      </c>
      <c r="D452" s="14" t="str">
        <f t="shared" si="7"/>
        <v>甲</v>
      </c>
    </row>
    <row r="453" spans="1:4">
      <c r="A453" s="11">
        <f>A452</f>
        <v>43250</v>
      </c>
      <c r="B453" s="20" t="s">
        <v>87</v>
      </c>
      <c r="C453" s="21">
        <f>IF(C452=4,1,C452+1)</f>
        <v>2</v>
      </c>
      <c r="D453" s="14" t="str">
        <f t="shared" si="7"/>
        <v>乙</v>
      </c>
    </row>
    <row r="454" spans="1:4">
      <c r="A454" s="11">
        <f>A453</f>
        <v>43250</v>
      </c>
      <c r="B454" s="20" t="s">
        <v>88</v>
      </c>
      <c r="C454" s="21">
        <f>IF(C453=4,1,C453+1)</f>
        <v>3</v>
      </c>
      <c r="D454" s="14" t="str">
        <f t="shared" si="7"/>
        <v>丙</v>
      </c>
    </row>
    <row r="455" spans="1:4">
      <c r="A455" s="11">
        <f>A452+1</f>
        <v>43251</v>
      </c>
      <c r="B455" s="20" t="s">
        <v>86</v>
      </c>
      <c r="C455" s="21">
        <f>IF(C449=1,4,C449-1)</f>
        <v>4</v>
      </c>
      <c r="D455" s="14" t="str">
        <f t="shared" si="7"/>
        <v>丁</v>
      </c>
    </row>
    <row r="456" spans="1:4">
      <c r="A456" s="11">
        <f>A455</f>
        <v>43251</v>
      </c>
      <c r="B456" s="20" t="s">
        <v>87</v>
      </c>
      <c r="C456" s="21">
        <f>IF(C455=4,1,C455+1)</f>
        <v>1</v>
      </c>
      <c r="D456" s="14" t="str">
        <f t="shared" si="7"/>
        <v>甲</v>
      </c>
    </row>
    <row r="457" spans="1:4">
      <c r="A457" s="11">
        <f>A456</f>
        <v>43251</v>
      </c>
      <c r="B457" s="20" t="s">
        <v>88</v>
      </c>
      <c r="C457" s="21">
        <f>IF(C456=4,1,C456+1)</f>
        <v>2</v>
      </c>
      <c r="D457" s="14" t="str">
        <f t="shared" si="7"/>
        <v>乙</v>
      </c>
    </row>
    <row r="458" spans="1:4">
      <c r="A458" s="11">
        <f>A455+1</f>
        <v>43252</v>
      </c>
      <c r="B458" s="20" t="s">
        <v>86</v>
      </c>
      <c r="C458" s="21">
        <f>IF(C452=1,4,C452-1)</f>
        <v>4</v>
      </c>
      <c r="D458" s="14" t="str">
        <f t="shared" si="7"/>
        <v>丁</v>
      </c>
    </row>
    <row r="459" spans="1:4">
      <c r="A459" s="11">
        <f>A458</f>
        <v>43252</v>
      </c>
      <c r="B459" s="20" t="s">
        <v>87</v>
      </c>
      <c r="C459" s="21">
        <f>IF(C458=4,1,C458+1)</f>
        <v>1</v>
      </c>
      <c r="D459" s="14" t="str">
        <f t="shared" si="7"/>
        <v>甲</v>
      </c>
    </row>
    <row r="460" spans="1:4">
      <c r="A460" s="11">
        <f>A459</f>
        <v>43252</v>
      </c>
      <c r="B460" s="20" t="s">
        <v>88</v>
      </c>
      <c r="C460" s="21">
        <f>IF(C459=4,1,C459+1)</f>
        <v>2</v>
      </c>
      <c r="D460" s="14" t="str">
        <f t="shared" si="7"/>
        <v>乙</v>
      </c>
    </row>
    <row r="461" spans="1:4">
      <c r="A461" s="11">
        <f>A458+1</f>
        <v>43253</v>
      </c>
      <c r="B461" s="20" t="s">
        <v>86</v>
      </c>
      <c r="C461" s="21">
        <f>IF(C455=1,4,C455-1)</f>
        <v>3</v>
      </c>
      <c r="D461" s="14" t="str">
        <f t="shared" si="7"/>
        <v>丙</v>
      </c>
    </row>
    <row r="462" spans="1:4">
      <c r="A462" s="11">
        <f>A461</f>
        <v>43253</v>
      </c>
      <c r="B462" s="20" t="s">
        <v>87</v>
      </c>
      <c r="C462" s="21">
        <f>IF(C461=4,1,C461+1)</f>
        <v>4</v>
      </c>
      <c r="D462" s="14" t="str">
        <f t="shared" ref="D462:D525" si="8">IF(C462=1,"甲",IF(C462=2,"乙",IF(C462=3,"丙",IF(C462=4,"丁",""))))</f>
        <v>丁</v>
      </c>
    </row>
    <row r="463" spans="1:4">
      <c r="A463" s="11">
        <f>A462</f>
        <v>43253</v>
      </c>
      <c r="B463" s="20" t="s">
        <v>88</v>
      </c>
      <c r="C463" s="21">
        <f>IF(C462=4,1,C462+1)</f>
        <v>1</v>
      </c>
      <c r="D463" s="14" t="str">
        <f t="shared" si="8"/>
        <v>甲</v>
      </c>
    </row>
    <row r="464" spans="1:4">
      <c r="A464" s="11">
        <f>A461+1</f>
        <v>43254</v>
      </c>
      <c r="B464" s="20" t="s">
        <v>86</v>
      </c>
      <c r="C464" s="21">
        <f>IF(C458=1,4,C458-1)</f>
        <v>3</v>
      </c>
      <c r="D464" s="14" t="str">
        <f t="shared" si="8"/>
        <v>丙</v>
      </c>
    </row>
    <row r="465" spans="1:4">
      <c r="A465" s="11">
        <f>A464</f>
        <v>43254</v>
      </c>
      <c r="B465" s="20" t="s">
        <v>87</v>
      </c>
      <c r="C465" s="21">
        <f>IF(C464=4,1,C464+1)</f>
        <v>4</v>
      </c>
      <c r="D465" s="14" t="str">
        <f t="shared" si="8"/>
        <v>丁</v>
      </c>
    </row>
    <row r="466" spans="1:4">
      <c r="A466" s="11">
        <f>A465</f>
        <v>43254</v>
      </c>
      <c r="B466" s="20" t="s">
        <v>88</v>
      </c>
      <c r="C466" s="21">
        <f>IF(C465=4,1,C465+1)</f>
        <v>1</v>
      </c>
      <c r="D466" s="14" t="str">
        <f t="shared" si="8"/>
        <v>甲</v>
      </c>
    </row>
    <row r="467" spans="1:4">
      <c r="A467" s="11">
        <f>A464+1</f>
        <v>43255</v>
      </c>
      <c r="B467" s="20" t="s">
        <v>86</v>
      </c>
      <c r="C467" s="21">
        <f>IF(C461=1,4,C461-1)</f>
        <v>2</v>
      </c>
      <c r="D467" s="14" t="str">
        <f t="shared" si="8"/>
        <v>乙</v>
      </c>
    </row>
    <row r="468" spans="1:4">
      <c r="A468" s="11">
        <f>A467</f>
        <v>43255</v>
      </c>
      <c r="B468" s="20" t="s">
        <v>87</v>
      </c>
      <c r="C468" s="21">
        <f>IF(C467=4,1,C467+1)</f>
        <v>3</v>
      </c>
      <c r="D468" s="14" t="str">
        <f t="shared" si="8"/>
        <v>丙</v>
      </c>
    </row>
    <row r="469" spans="1:4">
      <c r="A469" s="11">
        <f>A468</f>
        <v>43255</v>
      </c>
      <c r="B469" s="20" t="s">
        <v>88</v>
      </c>
      <c r="C469" s="21">
        <f>IF(C468=4,1,C468+1)</f>
        <v>4</v>
      </c>
      <c r="D469" s="14" t="str">
        <f t="shared" si="8"/>
        <v>丁</v>
      </c>
    </row>
    <row r="470" spans="1:4">
      <c r="A470" s="11">
        <f>A467+1</f>
        <v>43256</v>
      </c>
      <c r="B470" s="20" t="s">
        <v>86</v>
      </c>
      <c r="C470" s="21">
        <f>IF(C464=1,4,C464-1)</f>
        <v>2</v>
      </c>
      <c r="D470" s="14" t="str">
        <f t="shared" si="8"/>
        <v>乙</v>
      </c>
    </row>
    <row r="471" spans="1:4">
      <c r="A471" s="11">
        <f>A470</f>
        <v>43256</v>
      </c>
      <c r="B471" s="20" t="s">
        <v>87</v>
      </c>
      <c r="C471" s="21">
        <f>IF(C470=4,1,C470+1)</f>
        <v>3</v>
      </c>
      <c r="D471" s="14" t="str">
        <f t="shared" si="8"/>
        <v>丙</v>
      </c>
    </row>
    <row r="472" spans="1:4">
      <c r="A472" s="11">
        <f>A471</f>
        <v>43256</v>
      </c>
      <c r="B472" s="20" t="s">
        <v>88</v>
      </c>
      <c r="C472" s="21">
        <f>IF(C471=4,1,C471+1)</f>
        <v>4</v>
      </c>
      <c r="D472" s="14" t="str">
        <f t="shared" si="8"/>
        <v>丁</v>
      </c>
    </row>
    <row r="473" spans="1:4">
      <c r="A473" s="11">
        <f>A470+1</f>
        <v>43257</v>
      </c>
      <c r="B473" s="20" t="s">
        <v>86</v>
      </c>
      <c r="C473" s="21">
        <f>IF(C467=1,4,C467-1)</f>
        <v>1</v>
      </c>
      <c r="D473" s="14" t="str">
        <f t="shared" si="8"/>
        <v>甲</v>
      </c>
    </row>
    <row r="474" spans="1:4">
      <c r="A474" s="11">
        <f>A473</f>
        <v>43257</v>
      </c>
      <c r="B474" s="20" t="s">
        <v>87</v>
      </c>
      <c r="C474" s="21">
        <f>IF(C473=4,1,C473+1)</f>
        <v>2</v>
      </c>
      <c r="D474" s="14" t="str">
        <f t="shared" si="8"/>
        <v>乙</v>
      </c>
    </row>
    <row r="475" spans="1:4">
      <c r="A475" s="11">
        <f>A474</f>
        <v>43257</v>
      </c>
      <c r="B475" s="20" t="s">
        <v>88</v>
      </c>
      <c r="C475" s="21">
        <f>IF(C474=4,1,C474+1)</f>
        <v>3</v>
      </c>
      <c r="D475" s="14" t="str">
        <f t="shared" si="8"/>
        <v>丙</v>
      </c>
    </row>
    <row r="476" spans="1:4">
      <c r="A476" s="11">
        <f>A473+1</f>
        <v>43258</v>
      </c>
      <c r="B476" s="20" t="s">
        <v>86</v>
      </c>
      <c r="C476" s="21">
        <f>IF(C470=1,4,C470-1)</f>
        <v>1</v>
      </c>
      <c r="D476" s="14" t="str">
        <f t="shared" si="8"/>
        <v>甲</v>
      </c>
    </row>
    <row r="477" spans="1:4">
      <c r="A477" s="11">
        <f>A476</f>
        <v>43258</v>
      </c>
      <c r="B477" s="20" t="s">
        <v>87</v>
      </c>
      <c r="C477" s="21">
        <f>IF(C476=4,1,C476+1)</f>
        <v>2</v>
      </c>
      <c r="D477" s="14" t="str">
        <f t="shared" si="8"/>
        <v>乙</v>
      </c>
    </row>
    <row r="478" spans="1:4">
      <c r="A478" s="11">
        <f>A477</f>
        <v>43258</v>
      </c>
      <c r="B478" s="20" t="s">
        <v>88</v>
      </c>
      <c r="C478" s="21">
        <f>IF(C477=4,1,C477+1)</f>
        <v>3</v>
      </c>
      <c r="D478" s="14" t="str">
        <f t="shared" si="8"/>
        <v>丙</v>
      </c>
    </row>
    <row r="479" spans="1:4">
      <c r="A479" s="11">
        <f>A476+1</f>
        <v>43259</v>
      </c>
      <c r="B479" s="20" t="s">
        <v>86</v>
      </c>
      <c r="C479" s="21">
        <f>IF(C473=1,4,C473-1)</f>
        <v>4</v>
      </c>
      <c r="D479" s="14" t="str">
        <f t="shared" si="8"/>
        <v>丁</v>
      </c>
    </row>
    <row r="480" spans="1:4">
      <c r="A480" s="11">
        <f>A479</f>
        <v>43259</v>
      </c>
      <c r="B480" s="20" t="s">
        <v>87</v>
      </c>
      <c r="C480" s="21">
        <f>IF(C479=4,1,C479+1)</f>
        <v>1</v>
      </c>
      <c r="D480" s="14" t="str">
        <f t="shared" si="8"/>
        <v>甲</v>
      </c>
    </row>
    <row r="481" spans="1:4">
      <c r="A481" s="11">
        <f>A480</f>
        <v>43259</v>
      </c>
      <c r="B481" s="20" t="s">
        <v>88</v>
      </c>
      <c r="C481" s="21">
        <f>IF(C480=4,1,C480+1)</f>
        <v>2</v>
      </c>
      <c r="D481" s="14" t="str">
        <f t="shared" si="8"/>
        <v>乙</v>
      </c>
    </row>
    <row r="482" spans="1:4">
      <c r="A482" s="11">
        <f>A479+1</f>
        <v>43260</v>
      </c>
      <c r="B482" s="20" t="s">
        <v>86</v>
      </c>
      <c r="C482" s="21">
        <f>IF(C476=1,4,C476-1)</f>
        <v>4</v>
      </c>
      <c r="D482" s="14" t="str">
        <f t="shared" si="8"/>
        <v>丁</v>
      </c>
    </row>
    <row r="483" spans="1:4">
      <c r="A483" s="11">
        <f>A482</f>
        <v>43260</v>
      </c>
      <c r="B483" s="20" t="s">
        <v>87</v>
      </c>
      <c r="C483" s="21">
        <f>IF(C482=4,1,C482+1)</f>
        <v>1</v>
      </c>
      <c r="D483" s="14" t="str">
        <f t="shared" si="8"/>
        <v>甲</v>
      </c>
    </row>
    <row r="484" spans="1:4">
      <c r="A484" s="11">
        <f>A483</f>
        <v>43260</v>
      </c>
      <c r="B484" s="20" t="s">
        <v>88</v>
      </c>
      <c r="C484" s="21">
        <f>IF(C483=4,1,C483+1)</f>
        <v>2</v>
      </c>
      <c r="D484" s="14" t="str">
        <f t="shared" si="8"/>
        <v>乙</v>
      </c>
    </row>
    <row r="485" spans="1:4">
      <c r="A485" s="11">
        <f>A482+1</f>
        <v>43261</v>
      </c>
      <c r="B485" s="20" t="s">
        <v>86</v>
      </c>
      <c r="C485" s="21">
        <f>IF(C479=1,4,C479-1)</f>
        <v>3</v>
      </c>
      <c r="D485" s="14" t="str">
        <f t="shared" si="8"/>
        <v>丙</v>
      </c>
    </row>
    <row r="486" spans="1:4">
      <c r="A486" s="11">
        <f>A485</f>
        <v>43261</v>
      </c>
      <c r="B486" s="20" t="s">
        <v>87</v>
      </c>
      <c r="C486" s="21">
        <f>IF(C485=4,1,C485+1)</f>
        <v>4</v>
      </c>
      <c r="D486" s="14" t="str">
        <f t="shared" si="8"/>
        <v>丁</v>
      </c>
    </row>
    <row r="487" spans="1:4">
      <c r="A487" s="11">
        <f>A486</f>
        <v>43261</v>
      </c>
      <c r="B487" s="20" t="s">
        <v>88</v>
      </c>
      <c r="C487" s="21">
        <f>IF(C486=4,1,C486+1)</f>
        <v>1</v>
      </c>
      <c r="D487" s="14" t="str">
        <f t="shared" si="8"/>
        <v>甲</v>
      </c>
    </row>
    <row r="488" spans="1:4">
      <c r="A488" s="11">
        <f>A485+1</f>
        <v>43262</v>
      </c>
      <c r="B488" s="20" t="s">
        <v>86</v>
      </c>
      <c r="C488" s="21">
        <f>IF(C482=1,4,C482-1)</f>
        <v>3</v>
      </c>
      <c r="D488" s="14" t="str">
        <f t="shared" si="8"/>
        <v>丙</v>
      </c>
    </row>
    <row r="489" spans="1:4">
      <c r="A489" s="11">
        <f>A488</f>
        <v>43262</v>
      </c>
      <c r="B489" s="20" t="s">
        <v>87</v>
      </c>
      <c r="C489" s="21">
        <f>IF(C488=4,1,C488+1)</f>
        <v>4</v>
      </c>
      <c r="D489" s="14" t="str">
        <f t="shared" si="8"/>
        <v>丁</v>
      </c>
    </row>
    <row r="490" spans="1:4">
      <c r="A490" s="11">
        <f>A489</f>
        <v>43262</v>
      </c>
      <c r="B490" s="20" t="s">
        <v>88</v>
      </c>
      <c r="C490" s="21">
        <f>IF(C489=4,1,C489+1)</f>
        <v>1</v>
      </c>
      <c r="D490" s="14" t="str">
        <f t="shared" si="8"/>
        <v>甲</v>
      </c>
    </row>
    <row r="491" spans="1:4">
      <c r="A491" s="11">
        <f>A488+1</f>
        <v>43263</v>
      </c>
      <c r="B491" s="20" t="s">
        <v>86</v>
      </c>
      <c r="C491" s="21">
        <f>IF(C485=1,4,C485-1)</f>
        <v>2</v>
      </c>
      <c r="D491" s="14" t="str">
        <f t="shared" si="8"/>
        <v>乙</v>
      </c>
    </row>
    <row r="492" spans="1:4">
      <c r="A492" s="11">
        <f>A491</f>
        <v>43263</v>
      </c>
      <c r="B492" s="20" t="s">
        <v>87</v>
      </c>
      <c r="C492" s="21">
        <f>IF(C491=4,1,C491+1)</f>
        <v>3</v>
      </c>
      <c r="D492" s="14" t="str">
        <f t="shared" si="8"/>
        <v>丙</v>
      </c>
    </row>
    <row r="493" spans="1:4">
      <c r="A493" s="11">
        <f>A492</f>
        <v>43263</v>
      </c>
      <c r="B493" s="20" t="s">
        <v>88</v>
      </c>
      <c r="C493" s="21">
        <f>IF(C492=4,1,C492+1)</f>
        <v>4</v>
      </c>
      <c r="D493" s="14" t="str">
        <f t="shared" si="8"/>
        <v>丁</v>
      </c>
    </row>
    <row r="494" spans="1:4">
      <c r="A494" s="11">
        <f>A491+1</f>
        <v>43264</v>
      </c>
      <c r="B494" s="20" t="s">
        <v>86</v>
      </c>
      <c r="C494" s="21">
        <f>IF(C488=1,4,C488-1)</f>
        <v>2</v>
      </c>
      <c r="D494" s="14" t="str">
        <f t="shared" si="8"/>
        <v>乙</v>
      </c>
    </row>
    <row r="495" spans="1:4">
      <c r="A495" s="11">
        <f>A494</f>
        <v>43264</v>
      </c>
      <c r="B495" s="20" t="s">
        <v>87</v>
      </c>
      <c r="C495" s="21">
        <f>IF(C494=4,1,C494+1)</f>
        <v>3</v>
      </c>
      <c r="D495" s="14" t="str">
        <f t="shared" si="8"/>
        <v>丙</v>
      </c>
    </row>
    <row r="496" spans="1:4">
      <c r="A496" s="11">
        <f>A495</f>
        <v>43264</v>
      </c>
      <c r="B496" s="20" t="s">
        <v>88</v>
      </c>
      <c r="C496" s="21">
        <f>IF(C495=4,1,C495+1)</f>
        <v>4</v>
      </c>
      <c r="D496" s="14" t="str">
        <f t="shared" si="8"/>
        <v>丁</v>
      </c>
    </row>
    <row r="497" spans="1:4">
      <c r="A497" s="11">
        <f>A494+1</f>
        <v>43265</v>
      </c>
      <c r="B497" s="20" t="s">
        <v>86</v>
      </c>
      <c r="C497" s="21">
        <f>IF(C491=1,4,C491-1)</f>
        <v>1</v>
      </c>
      <c r="D497" s="14" t="str">
        <f t="shared" si="8"/>
        <v>甲</v>
      </c>
    </row>
    <row r="498" spans="1:4">
      <c r="A498" s="11">
        <f>A497</f>
        <v>43265</v>
      </c>
      <c r="B498" s="20" t="s">
        <v>87</v>
      </c>
      <c r="C498" s="21">
        <f>IF(C497=4,1,C497+1)</f>
        <v>2</v>
      </c>
      <c r="D498" s="14" t="str">
        <f t="shared" si="8"/>
        <v>乙</v>
      </c>
    </row>
    <row r="499" spans="1:4">
      <c r="A499" s="11">
        <f>A498</f>
        <v>43265</v>
      </c>
      <c r="B499" s="20" t="s">
        <v>88</v>
      </c>
      <c r="C499" s="21">
        <f>IF(C498=4,1,C498+1)</f>
        <v>3</v>
      </c>
      <c r="D499" s="14" t="str">
        <f t="shared" si="8"/>
        <v>丙</v>
      </c>
    </row>
    <row r="500" spans="1:4">
      <c r="A500" s="11">
        <f>A497+1</f>
        <v>43266</v>
      </c>
      <c r="B500" s="20" t="s">
        <v>86</v>
      </c>
      <c r="C500" s="21">
        <f>IF(C494=1,4,C494-1)</f>
        <v>1</v>
      </c>
      <c r="D500" s="14" t="str">
        <f t="shared" si="8"/>
        <v>甲</v>
      </c>
    </row>
    <row r="501" spans="1:4">
      <c r="A501" s="11">
        <f>A500</f>
        <v>43266</v>
      </c>
      <c r="B501" s="20" t="s">
        <v>87</v>
      </c>
      <c r="C501" s="21">
        <f>IF(C500=4,1,C500+1)</f>
        <v>2</v>
      </c>
      <c r="D501" s="14" t="str">
        <f t="shared" si="8"/>
        <v>乙</v>
      </c>
    </row>
    <row r="502" spans="1:4">
      <c r="A502" s="11">
        <f>A501</f>
        <v>43266</v>
      </c>
      <c r="B502" s="20" t="s">
        <v>88</v>
      </c>
      <c r="C502" s="21">
        <f>IF(C501=4,1,C501+1)</f>
        <v>3</v>
      </c>
      <c r="D502" s="14" t="str">
        <f t="shared" si="8"/>
        <v>丙</v>
      </c>
    </row>
    <row r="503" spans="1:4">
      <c r="A503" s="11">
        <f>A500+1</f>
        <v>43267</v>
      </c>
      <c r="B503" s="20" t="s">
        <v>86</v>
      </c>
      <c r="C503" s="21">
        <f>IF(C497=1,4,C497-1)</f>
        <v>4</v>
      </c>
      <c r="D503" s="14" t="str">
        <f t="shared" si="8"/>
        <v>丁</v>
      </c>
    </row>
    <row r="504" spans="1:4">
      <c r="A504" s="11">
        <f>A503</f>
        <v>43267</v>
      </c>
      <c r="B504" s="20" t="s">
        <v>87</v>
      </c>
      <c r="C504" s="21">
        <f>IF(C503=4,1,C503+1)</f>
        <v>1</v>
      </c>
      <c r="D504" s="14" t="str">
        <f t="shared" si="8"/>
        <v>甲</v>
      </c>
    </row>
    <row r="505" spans="1:4">
      <c r="A505" s="11">
        <f>A504</f>
        <v>43267</v>
      </c>
      <c r="B505" s="20" t="s">
        <v>88</v>
      </c>
      <c r="C505" s="21">
        <f>IF(C504=4,1,C504+1)</f>
        <v>2</v>
      </c>
      <c r="D505" s="14" t="str">
        <f t="shared" si="8"/>
        <v>乙</v>
      </c>
    </row>
    <row r="506" spans="1:4">
      <c r="A506" s="11">
        <f>A503+1</f>
        <v>43268</v>
      </c>
      <c r="B506" s="20" t="s">
        <v>86</v>
      </c>
      <c r="C506" s="21">
        <f>IF(C500=1,4,C500-1)</f>
        <v>4</v>
      </c>
      <c r="D506" s="14" t="str">
        <f t="shared" si="8"/>
        <v>丁</v>
      </c>
    </row>
    <row r="507" spans="1:4">
      <c r="A507" s="11">
        <f>A506</f>
        <v>43268</v>
      </c>
      <c r="B507" s="20" t="s">
        <v>87</v>
      </c>
      <c r="C507" s="21">
        <f>IF(C506=4,1,C506+1)</f>
        <v>1</v>
      </c>
      <c r="D507" s="14" t="str">
        <f t="shared" si="8"/>
        <v>甲</v>
      </c>
    </row>
    <row r="508" spans="1:4">
      <c r="A508" s="11">
        <f>A507</f>
        <v>43268</v>
      </c>
      <c r="B508" s="20" t="s">
        <v>88</v>
      </c>
      <c r="C508" s="21">
        <f>IF(C507=4,1,C507+1)</f>
        <v>2</v>
      </c>
      <c r="D508" s="14" t="str">
        <f t="shared" si="8"/>
        <v>乙</v>
      </c>
    </row>
    <row r="509" spans="1:4">
      <c r="A509" s="11">
        <f>A506+1</f>
        <v>43269</v>
      </c>
      <c r="B509" s="20" t="s">
        <v>86</v>
      </c>
      <c r="C509" s="21">
        <f>IF(C503=1,4,C503-1)</f>
        <v>3</v>
      </c>
      <c r="D509" s="14" t="str">
        <f t="shared" si="8"/>
        <v>丙</v>
      </c>
    </row>
    <row r="510" spans="1:4">
      <c r="A510" s="11">
        <f>A509</f>
        <v>43269</v>
      </c>
      <c r="B510" s="20" t="s">
        <v>87</v>
      </c>
      <c r="C510" s="21">
        <f>IF(C509=4,1,C509+1)</f>
        <v>4</v>
      </c>
      <c r="D510" s="14" t="str">
        <f t="shared" si="8"/>
        <v>丁</v>
      </c>
    </row>
    <row r="511" spans="1:4">
      <c r="A511" s="11">
        <f>A510</f>
        <v>43269</v>
      </c>
      <c r="B511" s="20" t="s">
        <v>88</v>
      </c>
      <c r="C511" s="21">
        <f>IF(C510=4,1,C510+1)</f>
        <v>1</v>
      </c>
      <c r="D511" s="14" t="str">
        <f t="shared" si="8"/>
        <v>甲</v>
      </c>
    </row>
    <row r="512" spans="1:4">
      <c r="A512" s="11">
        <f>A509+1</f>
        <v>43270</v>
      </c>
      <c r="B512" s="20" t="s">
        <v>86</v>
      </c>
      <c r="C512" s="21">
        <f>IF(C506=1,4,C506-1)</f>
        <v>3</v>
      </c>
      <c r="D512" s="14" t="str">
        <f t="shared" si="8"/>
        <v>丙</v>
      </c>
    </row>
    <row r="513" spans="1:4">
      <c r="A513" s="11">
        <f>A512</f>
        <v>43270</v>
      </c>
      <c r="B513" s="20" t="s">
        <v>87</v>
      </c>
      <c r="C513" s="21">
        <f>IF(C512=4,1,C512+1)</f>
        <v>4</v>
      </c>
      <c r="D513" s="14" t="str">
        <f t="shared" si="8"/>
        <v>丁</v>
      </c>
    </row>
    <row r="514" spans="1:4">
      <c r="A514" s="11">
        <f>A513</f>
        <v>43270</v>
      </c>
      <c r="B514" s="20" t="s">
        <v>88</v>
      </c>
      <c r="C514" s="21">
        <f>IF(C513=4,1,C513+1)</f>
        <v>1</v>
      </c>
      <c r="D514" s="14" t="str">
        <f t="shared" si="8"/>
        <v>甲</v>
      </c>
    </row>
    <row r="515" spans="1:4">
      <c r="A515" s="11">
        <f>A512+1</f>
        <v>43271</v>
      </c>
      <c r="B515" s="20" t="s">
        <v>86</v>
      </c>
      <c r="C515" s="21">
        <f>IF(C509=1,4,C509-1)</f>
        <v>2</v>
      </c>
      <c r="D515" s="14" t="str">
        <f t="shared" si="8"/>
        <v>乙</v>
      </c>
    </row>
    <row r="516" spans="1:4">
      <c r="A516" s="11">
        <f>A515</f>
        <v>43271</v>
      </c>
      <c r="B516" s="20" t="s">
        <v>87</v>
      </c>
      <c r="C516" s="21">
        <f>IF(C515=4,1,C515+1)</f>
        <v>3</v>
      </c>
      <c r="D516" s="14" t="str">
        <f t="shared" si="8"/>
        <v>丙</v>
      </c>
    </row>
    <row r="517" spans="1:4">
      <c r="A517" s="11">
        <f>A516</f>
        <v>43271</v>
      </c>
      <c r="B517" s="20" t="s">
        <v>88</v>
      </c>
      <c r="C517" s="21">
        <f>IF(C516=4,1,C516+1)</f>
        <v>4</v>
      </c>
      <c r="D517" s="14" t="str">
        <f t="shared" si="8"/>
        <v>丁</v>
      </c>
    </row>
    <row r="518" spans="1:4">
      <c r="A518" s="11">
        <f>A515+1</f>
        <v>43272</v>
      </c>
      <c r="B518" s="20" t="s">
        <v>86</v>
      </c>
      <c r="C518" s="21">
        <f>IF(C512=1,4,C512-1)</f>
        <v>2</v>
      </c>
      <c r="D518" s="14" t="str">
        <f t="shared" si="8"/>
        <v>乙</v>
      </c>
    </row>
    <row r="519" spans="1:4">
      <c r="A519" s="11">
        <f>A518</f>
        <v>43272</v>
      </c>
      <c r="B519" s="20" t="s">
        <v>87</v>
      </c>
      <c r="C519" s="21">
        <f>IF(C518=4,1,C518+1)</f>
        <v>3</v>
      </c>
      <c r="D519" s="14" t="str">
        <f t="shared" si="8"/>
        <v>丙</v>
      </c>
    </row>
    <row r="520" spans="1:4">
      <c r="A520" s="11">
        <f>A519</f>
        <v>43272</v>
      </c>
      <c r="B520" s="20" t="s">
        <v>88</v>
      </c>
      <c r="C520" s="21">
        <f>IF(C519=4,1,C519+1)</f>
        <v>4</v>
      </c>
      <c r="D520" s="14" t="str">
        <f t="shared" si="8"/>
        <v>丁</v>
      </c>
    </row>
    <row r="521" spans="1:4">
      <c r="A521" s="11">
        <f>A518+1</f>
        <v>43273</v>
      </c>
      <c r="B521" s="20" t="s">
        <v>86</v>
      </c>
      <c r="C521" s="21">
        <f>IF(C515=1,4,C515-1)</f>
        <v>1</v>
      </c>
      <c r="D521" s="14" t="str">
        <f t="shared" si="8"/>
        <v>甲</v>
      </c>
    </row>
    <row r="522" spans="1:4">
      <c r="A522" s="11">
        <f>A521</f>
        <v>43273</v>
      </c>
      <c r="B522" s="20" t="s">
        <v>87</v>
      </c>
      <c r="C522" s="21">
        <f>IF(C521=4,1,C521+1)</f>
        <v>2</v>
      </c>
      <c r="D522" s="14" t="str">
        <f t="shared" si="8"/>
        <v>乙</v>
      </c>
    </row>
    <row r="523" spans="1:4">
      <c r="A523" s="11">
        <f>A522</f>
        <v>43273</v>
      </c>
      <c r="B523" s="20" t="s">
        <v>88</v>
      </c>
      <c r="C523" s="21">
        <f>IF(C522=4,1,C522+1)</f>
        <v>3</v>
      </c>
      <c r="D523" s="14" t="str">
        <f t="shared" si="8"/>
        <v>丙</v>
      </c>
    </row>
    <row r="524" spans="1:4">
      <c r="A524" s="11">
        <f>A521+1</f>
        <v>43274</v>
      </c>
      <c r="B524" s="20" t="s">
        <v>86</v>
      </c>
      <c r="C524" s="21">
        <f>IF(C518=1,4,C518-1)</f>
        <v>1</v>
      </c>
      <c r="D524" s="14" t="str">
        <f t="shared" si="8"/>
        <v>甲</v>
      </c>
    </row>
    <row r="525" spans="1:4">
      <c r="A525" s="11">
        <f>A524</f>
        <v>43274</v>
      </c>
      <c r="B525" s="20" t="s">
        <v>87</v>
      </c>
      <c r="C525" s="21">
        <f>IF(C524=4,1,C524+1)</f>
        <v>2</v>
      </c>
      <c r="D525" s="14" t="str">
        <f t="shared" si="8"/>
        <v>乙</v>
      </c>
    </row>
    <row r="526" spans="1:4">
      <c r="A526" s="11">
        <f>A525</f>
        <v>43274</v>
      </c>
      <c r="B526" s="20" t="s">
        <v>88</v>
      </c>
      <c r="C526" s="21">
        <f>IF(C525=4,1,C525+1)</f>
        <v>3</v>
      </c>
      <c r="D526" s="14" t="str">
        <f t="shared" ref="D526:D589" si="9">IF(C526=1,"甲",IF(C526=2,"乙",IF(C526=3,"丙",IF(C526=4,"丁",""))))</f>
        <v>丙</v>
      </c>
    </row>
    <row r="527" spans="1:4">
      <c r="A527" s="11">
        <f>A524+1</f>
        <v>43275</v>
      </c>
      <c r="B527" s="20" t="s">
        <v>86</v>
      </c>
      <c r="C527" s="21">
        <f>IF(C521=1,4,C521-1)</f>
        <v>4</v>
      </c>
      <c r="D527" s="14" t="str">
        <f t="shared" si="9"/>
        <v>丁</v>
      </c>
    </row>
    <row r="528" spans="1:4">
      <c r="A528" s="11">
        <f>A527</f>
        <v>43275</v>
      </c>
      <c r="B528" s="20" t="s">
        <v>87</v>
      </c>
      <c r="C528" s="21">
        <f>IF(C527=4,1,C527+1)</f>
        <v>1</v>
      </c>
      <c r="D528" s="14" t="str">
        <f t="shared" si="9"/>
        <v>甲</v>
      </c>
    </row>
    <row r="529" spans="1:4">
      <c r="A529" s="11">
        <f>A528</f>
        <v>43275</v>
      </c>
      <c r="B529" s="20" t="s">
        <v>88</v>
      </c>
      <c r="C529" s="21">
        <f>IF(C528=4,1,C528+1)</f>
        <v>2</v>
      </c>
      <c r="D529" s="14" t="str">
        <f t="shared" si="9"/>
        <v>乙</v>
      </c>
    </row>
    <row r="530" spans="1:4">
      <c r="A530" s="11">
        <f>A527+1</f>
        <v>43276</v>
      </c>
      <c r="B530" s="20" t="s">
        <v>86</v>
      </c>
      <c r="C530" s="21">
        <f>IF(C524=1,4,C524-1)</f>
        <v>4</v>
      </c>
      <c r="D530" s="14" t="str">
        <f t="shared" si="9"/>
        <v>丁</v>
      </c>
    </row>
    <row r="531" spans="1:4">
      <c r="A531" s="11">
        <f>A530</f>
        <v>43276</v>
      </c>
      <c r="B531" s="20" t="s">
        <v>87</v>
      </c>
      <c r="C531" s="21">
        <f>IF(C530=4,1,C530+1)</f>
        <v>1</v>
      </c>
      <c r="D531" s="14" t="str">
        <f t="shared" si="9"/>
        <v>甲</v>
      </c>
    </row>
    <row r="532" spans="1:4">
      <c r="A532" s="11">
        <f>A531</f>
        <v>43276</v>
      </c>
      <c r="B532" s="20" t="s">
        <v>88</v>
      </c>
      <c r="C532" s="21">
        <f>IF(C531=4,1,C531+1)</f>
        <v>2</v>
      </c>
      <c r="D532" s="14" t="str">
        <f t="shared" si="9"/>
        <v>乙</v>
      </c>
    </row>
    <row r="533" spans="1:4">
      <c r="A533" s="11">
        <f>A530+1</f>
        <v>43277</v>
      </c>
      <c r="B533" s="20" t="s">
        <v>86</v>
      </c>
      <c r="C533" s="21">
        <f>IF(C527=1,4,C527-1)</f>
        <v>3</v>
      </c>
      <c r="D533" s="14" t="str">
        <f t="shared" si="9"/>
        <v>丙</v>
      </c>
    </row>
    <row r="534" spans="1:4">
      <c r="A534" s="11">
        <f>A533</f>
        <v>43277</v>
      </c>
      <c r="B534" s="20" t="s">
        <v>87</v>
      </c>
      <c r="C534" s="21">
        <f>IF(C533=4,1,C533+1)</f>
        <v>4</v>
      </c>
      <c r="D534" s="14" t="str">
        <f t="shared" si="9"/>
        <v>丁</v>
      </c>
    </row>
    <row r="535" spans="1:4">
      <c r="A535" s="11">
        <f>A534</f>
        <v>43277</v>
      </c>
      <c r="B535" s="20" t="s">
        <v>88</v>
      </c>
      <c r="C535" s="21">
        <f>IF(C534=4,1,C534+1)</f>
        <v>1</v>
      </c>
      <c r="D535" s="14" t="str">
        <f t="shared" si="9"/>
        <v>甲</v>
      </c>
    </row>
    <row r="536" spans="1:4">
      <c r="A536" s="11">
        <f>A533+1</f>
        <v>43278</v>
      </c>
      <c r="B536" s="20" t="s">
        <v>86</v>
      </c>
      <c r="C536" s="21">
        <f>IF(C530=1,4,C530-1)</f>
        <v>3</v>
      </c>
      <c r="D536" s="14" t="str">
        <f t="shared" si="9"/>
        <v>丙</v>
      </c>
    </row>
    <row r="537" spans="1:4">
      <c r="A537" s="11">
        <f>A536</f>
        <v>43278</v>
      </c>
      <c r="B537" s="20" t="s">
        <v>87</v>
      </c>
      <c r="C537" s="21">
        <f>IF(C536=4,1,C536+1)</f>
        <v>4</v>
      </c>
      <c r="D537" s="14" t="str">
        <f t="shared" si="9"/>
        <v>丁</v>
      </c>
    </row>
    <row r="538" spans="1:4">
      <c r="A538" s="11">
        <f>A537</f>
        <v>43278</v>
      </c>
      <c r="B538" s="20" t="s">
        <v>88</v>
      </c>
      <c r="C538" s="21">
        <f>IF(C537=4,1,C537+1)</f>
        <v>1</v>
      </c>
      <c r="D538" s="14" t="str">
        <f t="shared" si="9"/>
        <v>甲</v>
      </c>
    </row>
    <row r="539" spans="1:4">
      <c r="A539" s="11">
        <f>A536+1</f>
        <v>43279</v>
      </c>
      <c r="B539" s="20" t="s">
        <v>86</v>
      </c>
      <c r="C539" s="21">
        <f>IF(C533=1,4,C533-1)</f>
        <v>2</v>
      </c>
      <c r="D539" s="14" t="str">
        <f t="shared" si="9"/>
        <v>乙</v>
      </c>
    </row>
    <row r="540" spans="1:4">
      <c r="A540" s="11">
        <f>A539</f>
        <v>43279</v>
      </c>
      <c r="B540" s="20" t="s">
        <v>87</v>
      </c>
      <c r="C540" s="21">
        <f>IF(C539=4,1,C539+1)</f>
        <v>3</v>
      </c>
      <c r="D540" s="14" t="str">
        <f t="shared" si="9"/>
        <v>丙</v>
      </c>
    </row>
    <row r="541" spans="1:4">
      <c r="A541" s="11">
        <f>A540</f>
        <v>43279</v>
      </c>
      <c r="B541" s="20" t="s">
        <v>88</v>
      </c>
      <c r="C541" s="21">
        <f>IF(C540=4,1,C540+1)</f>
        <v>4</v>
      </c>
      <c r="D541" s="14" t="str">
        <f t="shared" si="9"/>
        <v>丁</v>
      </c>
    </row>
    <row r="542" spans="1:4">
      <c r="A542" s="11">
        <f>A539+1</f>
        <v>43280</v>
      </c>
      <c r="B542" s="20" t="s">
        <v>86</v>
      </c>
      <c r="C542" s="21">
        <f>IF(C536=1,4,C536-1)</f>
        <v>2</v>
      </c>
      <c r="D542" s="14" t="str">
        <f t="shared" si="9"/>
        <v>乙</v>
      </c>
    </row>
    <row r="543" spans="1:4">
      <c r="A543" s="11">
        <f>A542</f>
        <v>43280</v>
      </c>
      <c r="B543" s="20" t="s">
        <v>87</v>
      </c>
      <c r="C543" s="21">
        <f>IF(C542=4,1,C542+1)</f>
        <v>3</v>
      </c>
      <c r="D543" s="14" t="str">
        <f t="shared" si="9"/>
        <v>丙</v>
      </c>
    </row>
    <row r="544" spans="1:4">
      <c r="A544" s="11">
        <f>A543</f>
        <v>43280</v>
      </c>
      <c r="B544" s="20" t="s">
        <v>88</v>
      </c>
      <c r="C544" s="21">
        <f>IF(C543=4,1,C543+1)</f>
        <v>4</v>
      </c>
      <c r="D544" s="14" t="str">
        <f t="shared" si="9"/>
        <v>丁</v>
      </c>
    </row>
    <row r="545" spans="1:4">
      <c r="A545" s="11">
        <f>A542+1</f>
        <v>43281</v>
      </c>
      <c r="B545" s="20" t="s">
        <v>86</v>
      </c>
      <c r="C545" s="21">
        <f>IF(C539=1,4,C539-1)</f>
        <v>1</v>
      </c>
      <c r="D545" s="14" t="str">
        <f t="shared" si="9"/>
        <v>甲</v>
      </c>
    </row>
    <row r="546" spans="1:4">
      <c r="A546" s="11">
        <f>A545</f>
        <v>43281</v>
      </c>
      <c r="B546" s="20" t="s">
        <v>87</v>
      </c>
      <c r="C546" s="21">
        <f>IF(C545=4,1,C545+1)</f>
        <v>2</v>
      </c>
      <c r="D546" s="14" t="str">
        <f t="shared" si="9"/>
        <v>乙</v>
      </c>
    </row>
    <row r="547" spans="1:4">
      <c r="A547" s="11">
        <f>A546</f>
        <v>43281</v>
      </c>
      <c r="B547" s="20" t="s">
        <v>88</v>
      </c>
      <c r="C547" s="21">
        <f>IF(C546=4,1,C546+1)</f>
        <v>3</v>
      </c>
      <c r="D547" s="14" t="str">
        <f t="shared" si="9"/>
        <v>丙</v>
      </c>
    </row>
    <row r="548" spans="1:4">
      <c r="A548" s="11">
        <f>A545+1</f>
        <v>43282</v>
      </c>
      <c r="B548" s="20" t="s">
        <v>86</v>
      </c>
      <c r="C548" s="21">
        <f>IF(C542=1,4,C542-1)</f>
        <v>1</v>
      </c>
      <c r="D548" s="14" t="str">
        <f t="shared" si="9"/>
        <v>甲</v>
      </c>
    </row>
    <row r="549" spans="1:4">
      <c r="A549" s="11">
        <f>A548</f>
        <v>43282</v>
      </c>
      <c r="B549" s="20" t="s">
        <v>87</v>
      </c>
      <c r="C549" s="21">
        <f>IF(C548=4,1,C548+1)</f>
        <v>2</v>
      </c>
      <c r="D549" s="14" t="str">
        <f t="shared" si="9"/>
        <v>乙</v>
      </c>
    </row>
    <row r="550" spans="1:4">
      <c r="A550" s="11">
        <f>A549</f>
        <v>43282</v>
      </c>
      <c r="B550" s="20" t="s">
        <v>88</v>
      </c>
      <c r="C550" s="21">
        <f>IF(C549=4,1,C549+1)</f>
        <v>3</v>
      </c>
      <c r="D550" s="14" t="str">
        <f t="shared" si="9"/>
        <v>丙</v>
      </c>
    </row>
    <row r="551" spans="1:4">
      <c r="A551" s="11">
        <f>A548+1</f>
        <v>43283</v>
      </c>
      <c r="B551" s="20" t="s">
        <v>86</v>
      </c>
      <c r="C551" s="21">
        <f>IF(C545=1,4,C545-1)</f>
        <v>4</v>
      </c>
      <c r="D551" s="14" t="str">
        <f t="shared" si="9"/>
        <v>丁</v>
      </c>
    </row>
    <row r="552" spans="1:4">
      <c r="A552" s="11">
        <f>A551</f>
        <v>43283</v>
      </c>
      <c r="B552" s="20" t="s">
        <v>87</v>
      </c>
      <c r="C552" s="21">
        <f>IF(C551=4,1,C551+1)</f>
        <v>1</v>
      </c>
      <c r="D552" s="14" t="str">
        <f t="shared" si="9"/>
        <v>甲</v>
      </c>
    </row>
    <row r="553" spans="1:4">
      <c r="A553" s="11">
        <f>A552</f>
        <v>43283</v>
      </c>
      <c r="B553" s="20" t="s">
        <v>88</v>
      </c>
      <c r="C553" s="21">
        <f>IF(C552=4,1,C552+1)</f>
        <v>2</v>
      </c>
      <c r="D553" s="14" t="str">
        <f t="shared" si="9"/>
        <v>乙</v>
      </c>
    </row>
    <row r="554" spans="1:4">
      <c r="A554" s="11">
        <f>A551+1</f>
        <v>43284</v>
      </c>
      <c r="B554" s="20" t="s">
        <v>86</v>
      </c>
      <c r="C554" s="21">
        <f>IF(C548=1,4,C548-1)</f>
        <v>4</v>
      </c>
      <c r="D554" s="14" t="str">
        <f t="shared" si="9"/>
        <v>丁</v>
      </c>
    </row>
    <row r="555" spans="1:4">
      <c r="A555" s="11">
        <f>A554</f>
        <v>43284</v>
      </c>
      <c r="B555" s="20" t="s">
        <v>87</v>
      </c>
      <c r="C555" s="21">
        <f>IF(C554=4,1,C554+1)</f>
        <v>1</v>
      </c>
      <c r="D555" s="14" t="str">
        <f t="shared" si="9"/>
        <v>甲</v>
      </c>
    </row>
    <row r="556" spans="1:4">
      <c r="A556" s="11">
        <f>A555</f>
        <v>43284</v>
      </c>
      <c r="B556" s="20" t="s">
        <v>88</v>
      </c>
      <c r="C556" s="21">
        <f>IF(C555=4,1,C555+1)</f>
        <v>2</v>
      </c>
      <c r="D556" s="14" t="str">
        <f t="shared" si="9"/>
        <v>乙</v>
      </c>
    </row>
    <row r="557" spans="1:4">
      <c r="A557" s="11">
        <f>A554+1</f>
        <v>43285</v>
      </c>
      <c r="B557" s="20" t="s">
        <v>86</v>
      </c>
      <c r="C557" s="21">
        <f>IF(C551=1,4,C551-1)</f>
        <v>3</v>
      </c>
      <c r="D557" s="14" t="str">
        <f t="shared" si="9"/>
        <v>丙</v>
      </c>
    </row>
    <row r="558" spans="1:4">
      <c r="A558" s="11">
        <f>A557</f>
        <v>43285</v>
      </c>
      <c r="B558" s="20" t="s">
        <v>87</v>
      </c>
      <c r="C558" s="21">
        <f>IF(C557=4,1,C557+1)</f>
        <v>4</v>
      </c>
      <c r="D558" s="14" t="str">
        <f t="shared" si="9"/>
        <v>丁</v>
      </c>
    </row>
    <row r="559" spans="1:4">
      <c r="A559" s="11">
        <f>A558</f>
        <v>43285</v>
      </c>
      <c r="B559" s="20" t="s">
        <v>88</v>
      </c>
      <c r="C559" s="21">
        <f>IF(C558=4,1,C558+1)</f>
        <v>1</v>
      </c>
      <c r="D559" s="14" t="str">
        <f t="shared" si="9"/>
        <v>甲</v>
      </c>
    </row>
    <row r="560" spans="1:4">
      <c r="A560" s="11">
        <f>A557+1</f>
        <v>43286</v>
      </c>
      <c r="B560" s="20" t="s">
        <v>86</v>
      </c>
      <c r="C560" s="21">
        <f>IF(C554=1,4,C554-1)</f>
        <v>3</v>
      </c>
      <c r="D560" s="14" t="str">
        <f t="shared" si="9"/>
        <v>丙</v>
      </c>
    </row>
    <row r="561" spans="1:4">
      <c r="A561" s="11">
        <f>A560</f>
        <v>43286</v>
      </c>
      <c r="B561" s="20" t="s">
        <v>87</v>
      </c>
      <c r="C561" s="21">
        <f>IF(C560=4,1,C560+1)</f>
        <v>4</v>
      </c>
      <c r="D561" s="14" t="str">
        <f t="shared" si="9"/>
        <v>丁</v>
      </c>
    </row>
    <row r="562" spans="1:4">
      <c r="A562" s="11">
        <f>A561</f>
        <v>43286</v>
      </c>
      <c r="B562" s="20" t="s">
        <v>88</v>
      </c>
      <c r="C562" s="21">
        <f>IF(C561=4,1,C561+1)</f>
        <v>1</v>
      </c>
      <c r="D562" s="14" t="str">
        <f t="shared" si="9"/>
        <v>甲</v>
      </c>
    </row>
    <row r="563" spans="1:4">
      <c r="A563" s="11">
        <f>A560+1</f>
        <v>43287</v>
      </c>
      <c r="B563" s="20" t="s">
        <v>86</v>
      </c>
      <c r="C563" s="21">
        <f>IF(C557=1,4,C557-1)</f>
        <v>2</v>
      </c>
      <c r="D563" s="14" t="str">
        <f t="shared" si="9"/>
        <v>乙</v>
      </c>
    </row>
    <row r="564" spans="1:4">
      <c r="A564" s="11">
        <f>A563</f>
        <v>43287</v>
      </c>
      <c r="B564" s="20" t="s">
        <v>87</v>
      </c>
      <c r="C564" s="21">
        <f>IF(C563=4,1,C563+1)</f>
        <v>3</v>
      </c>
      <c r="D564" s="14" t="str">
        <f t="shared" si="9"/>
        <v>丙</v>
      </c>
    </row>
    <row r="565" spans="1:4">
      <c r="A565" s="11">
        <f>A564</f>
        <v>43287</v>
      </c>
      <c r="B565" s="20" t="s">
        <v>88</v>
      </c>
      <c r="C565" s="21">
        <f>IF(C564=4,1,C564+1)</f>
        <v>4</v>
      </c>
      <c r="D565" s="14" t="str">
        <f t="shared" si="9"/>
        <v>丁</v>
      </c>
    </row>
    <row r="566" spans="1:4">
      <c r="A566" s="11">
        <f>A563+1</f>
        <v>43288</v>
      </c>
      <c r="B566" s="20" t="s">
        <v>86</v>
      </c>
      <c r="C566" s="21">
        <f>IF(C560=1,4,C560-1)</f>
        <v>2</v>
      </c>
      <c r="D566" s="14" t="str">
        <f t="shared" si="9"/>
        <v>乙</v>
      </c>
    </row>
    <row r="567" spans="1:4">
      <c r="A567" s="11">
        <f>A566</f>
        <v>43288</v>
      </c>
      <c r="B567" s="20" t="s">
        <v>87</v>
      </c>
      <c r="C567" s="21">
        <f>IF(C566=4,1,C566+1)</f>
        <v>3</v>
      </c>
      <c r="D567" s="14" t="str">
        <f t="shared" si="9"/>
        <v>丙</v>
      </c>
    </row>
    <row r="568" spans="1:4">
      <c r="A568" s="11">
        <f>A567</f>
        <v>43288</v>
      </c>
      <c r="B568" s="20" t="s">
        <v>88</v>
      </c>
      <c r="C568" s="21">
        <f>IF(C567=4,1,C567+1)</f>
        <v>4</v>
      </c>
      <c r="D568" s="14" t="str">
        <f t="shared" si="9"/>
        <v>丁</v>
      </c>
    </row>
    <row r="569" spans="1:4">
      <c r="A569" s="11">
        <f>A566+1</f>
        <v>43289</v>
      </c>
      <c r="B569" s="20" t="s">
        <v>86</v>
      </c>
      <c r="C569" s="21">
        <f>IF(C563=1,4,C563-1)</f>
        <v>1</v>
      </c>
      <c r="D569" s="14" t="str">
        <f t="shared" si="9"/>
        <v>甲</v>
      </c>
    </row>
    <row r="570" spans="1:4">
      <c r="A570" s="11">
        <f>A569</f>
        <v>43289</v>
      </c>
      <c r="B570" s="20" t="s">
        <v>87</v>
      </c>
      <c r="C570" s="21">
        <f>IF(C569=4,1,C569+1)</f>
        <v>2</v>
      </c>
      <c r="D570" s="14" t="str">
        <f t="shared" si="9"/>
        <v>乙</v>
      </c>
    </row>
    <row r="571" spans="1:4">
      <c r="A571" s="11">
        <f>A570</f>
        <v>43289</v>
      </c>
      <c r="B571" s="20" t="s">
        <v>88</v>
      </c>
      <c r="C571" s="21">
        <f>IF(C570=4,1,C570+1)</f>
        <v>3</v>
      </c>
      <c r="D571" s="14" t="str">
        <f t="shared" si="9"/>
        <v>丙</v>
      </c>
    </row>
    <row r="572" spans="1:4">
      <c r="A572" s="11">
        <f>A569+1</f>
        <v>43290</v>
      </c>
      <c r="B572" s="20" t="s">
        <v>86</v>
      </c>
      <c r="C572" s="21">
        <f>IF(C566=1,4,C566-1)</f>
        <v>1</v>
      </c>
      <c r="D572" s="14" t="str">
        <f t="shared" si="9"/>
        <v>甲</v>
      </c>
    </row>
    <row r="573" spans="1:4">
      <c r="A573" s="11">
        <f>A572</f>
        <v>43290</v>
      </c>
      <c r="B573" s="20" t="s">
        <v>87</v>
      </c>
      <c r="C573" s="21">
        <f>IF(C572=4,1,C572+1)</f>
        <v>2</v>
      </c>
      <c r="D573" s="14" t="str">
        <f t="shared" si="9"/>
        <v>乙</v>
      </c>
    </row>
    <row r="574" spans="1:4">
      <c r="A574" s="11">
        <f>A573</f>
        <v>43290</v>
      </c>
      <c r="B574" s="20" t="s">
        <v>88</v>
      </c>
      <c r="C574" s="21">
        <f>IF(C573=4,1,C573+1)</f>
        <v>3</v>
      </c>
      <c r="D574" s="14" t="str">
        <f t="shared" si="9"/>
        <v>丙</v>
      </c>
    </row>
    <row r="575" spans="1:4">
      <c r="A575" s="11">
        <f>A572+1</f>
        <v>43291</v>
      </c>
      <c r="B575" s="20" t="s">
        <v>86</v>
      </c>
      <c r="C575" s="21">
        <f>IF(C569=1,4,C569-1)</f>
        <v>4</v>
      </c>
      <c r="D575" s="14" t="str">
        <f t="shared" si="9"/>
        <v>丁</v>
      </c>
    </row>
    <row r="576" spans="1:4">
      <c r="A576" s="11">
        <f>A575</f>
        <v>43291</v>
      </c>
      <c r="B576" s="20" t="s">
        <v>87</v>
      </c>
      <c r="C576" s="21">
        <f>IF(C575=4,1,C575+1)</f>
        <v>1</v>
      </c>
      <c r="D576" s="14" t="str">
        <f t="shared" si="9"/>
        <v>甲</v>
      </c>
    </row>
    <row r="577" spans="1:4">
      <c r="A577" s="11">
        <f>A576</f>
        <v>43291</v>
      </c>
      <c r="B577" s="20" t="s">
        <v>88</v>
      </c>
      <c r="C577" s="21">
        <f>IF(C576=4,1,C576+1)</f>
        <v>2</v>
      </c>
      <c r="D577" s="14" t="str">
        <f t="shared" si="9"/>
        <v>乙</v>
      </c>
    </row>
    <row r="578" spans="1:4">
      <c r="A578" s="11">
        <f>A575+1</f>
        <v>43292</v>
      </c>
      <c r="B578" s="20" t="s">
        <v>86</v>
      </c>
      <c r="C578" s="21">
        <f>IF(C572=1,4,C572-1)</f>
        <v>4</v>
      </c>
      <c r="D578" s="14" t="str">
        <f t="shared" si="9"/>
        <v>丁</v>
      </c>
    </row>
    <row r="579" spans="1:4">
      <c r="A579" s="11">
        <f>A578</f>
        <v>43292</v>
      </c>
      <c r="B579" s="20" t="s">
        <v>87</v>
      </c>
      <c r="C579" s="21">
        <f>IF(C578=4,1,C578+1)</f>
        <v>1</v>
      </c>
      <c r="D579" s="14" t="str">
        <f t="shared" si="9"/>
        <v>甲</v>
      </c>
    </row>
    <row r="580" spans="1:4">
      <c r="A580" s="11">
        <f>A579</f>
        <v>43292</v>
      </c>
      <c r="B580" s="20" t="s">
        <v>88</v>
      </c>
      <c r="C580" s="21">
        <f>IF(C579=4,1,C579+1)</f>
        <v>2</v>
      </c>
      <c r="D580" s="14" t="str">
        <f t="shared" si="9"/>
        <v>乙</v>
      </c>
    </row>
    <row r="581" spans="1:4">
      <c r="A581" s="11">
        <f>A578+1</f>
        <v>43293</v>
      </c>
      <c r="B581" s="20" t="s">
        <v>86</v>
      </c>
      <c r="C581" s="21">
        <f>IF(C575=1,4,C575-1)</f>
        <v>3</v>
      </c>
      <c r="D581" s="14" t="str">
        <f t="shared" si="9"/>
        <v>丙</v>
      </c>
    </row>
    <row r="582" spans="1:4">
      <c r="A582" s="11">
        <f>A581</f>
        <v>43293</v>
      </c>
      <c r="B582" s="20" t="s">
        <v>87</v>
      </c>
      <c r="C582" s="21">
        <f>IF(C581=4,1,C581+1)</f>
        <v>4</v>
      </c>
      <c r="D582" s="14" t="str">
        <f t="shared" si="9"/>
        <v>丁</v>
      </c>
    </row>
    <row r="583" spans="1:4">
      <c r="A583" s="11">
        <f>A582</f>
        <v>43293</v>
      </c>
      <c r="B583" s="20" t="s">
        <v>88</v>
      </c>
      <c r="C583" s="21">
        <f>IF(C582=4,1,C582+1)</f>
        <v>1</v>
      </c>
      <c r="D583" s="14" t="str">
        <f t="shared" si="9"/>
        <v>甲</v>
      </c>
    </row>
    <row r="584" spans="1:4">
      <c r="A584" s="11">
        <f>A581+1</f>
        <v>43294</v>
      </c>
      <c r="B584" s="20" t="s">
        <v>86</v>
      </c>
      <c r="C584" s="21">
        <f>IF(C578=1,4,C578-1)</f>
        <v>3</v>
      </c>
      <c r="D584" s="14" t="str">
        <f t="shared" si="9"/>
        <v>丙</v>
      </c>
    </row>
    <row r="585" spans="1:4">
      <c r="A585" s="11">
        <f>A584</f>
        <v>43294</v>
      </c>
      <c r="B585" s="20" t="s">
        <v>87</v>
      </c>
      <c r="C585" s="21">
        <f>IF(C584=4,1,C584+1)</f>
        <v>4</v>
      </c>
      <c r="D585" s="14" t="str">
        <f t="shared" si="9"/>
        <v>丁</v>
      </c>
    </row>
    <row r="586" spans="1:4">
      <c r="A586" s="11">
        <f>A585</f>
        <v>43294</v>
      </c>
      <c r="B586" s="20" t="s">
        <v>88</v>
      </c>
      <c r="C586" s="21">
        <f>IF(C585=4,1,C585+1)</f>
        <v>1</v>
      </c>
      <c r="D586" s="14" t="str">
        <f t="shared" si="9"/>
        <v>甲</v>
      </c>
    </row>
    <row r="587" spans="1:4">
      <c r="A587" s="11">
        <f>A584+1</f>
        <v>43295</v>
      </c>
      <c r="B587" s="20" t="s">
        <v>86</v>
      </c>
      <c r="C587" s="21">
        <f>IF(C581=1,4,C581-1)</f>
        <v>2</v>
      </c>
      <c r="D587" s="14" t="str">
        <f t="shared" si="9"/>
        <v>乙</v>
      </c>
    </row>
    <row r="588" spans="1:4">
      <c r="A588" s="11">
        <f>A587</f>
        <v>43295</v>
      </c>
      <c r="B588" s="20" t="s">
        <v>87</v>
      </c>
      <c r="C588" s="21">
        <f>IF(C587=4,1,C587+1)</f>
        <v>3</v>
      </c>
      <c r="D588" s="14" t="str">
        <f t="shared" si="9"/>
        <v>丙</v>
      </c>
    </row>
    <row r="589" spans="1:4">
      <c r="A589" s="11">
        <f>A588</f>
        <v>43295</v>
      </c>
      <c r="B589" s="20" t="s">
        <v>88</v>
      </c>
      <c r="C589" s="21">
        <f>IF(C588=4,1,C588+1)</f>
        <v>4</v>
      </c>
      <c r="D589" s="14" t="str">
        <f t="shared" si="9"/>
        <v>丁</v>
      </c>
    </row>
    <row r="590" spans="1:4">
      <c r="A590" s="11">
        <f>A587+1</f>
        <v>43296</v>
      </c>
      <c r="B590" s="20" t="s">
        <v>86</v>
      </c>
      <c r="C590" s="21">
        <f>IF(C584=1,4,C584-1)</f>
        <v>2</v>
      </c>
      <c r="D590" s="14" t="str">
        <f t="shared" ref="D590:D653" si="10">IF(C590=1,"甲",IF(C590=2,"乙",IF(C590=3,"丙",IF(C590=4,"丁",""))))</f>
        <v>乙</v>
      </c>
    </row>
    <row r="591" spans="1:4">
      <c r="A591" s="11">
        <f>A590</f>
        <v>43296</v>
      </c>
      <c r="B591" s="20" t="s">
        <v>87</v>
      </c>
      <c r="C591" s="21">
        <f>IF(C590=4,1,C590+1)</f>
        <v>3</v>
      </c>
      <c r="D591" s="14" t="str">
        <f t="shared" si="10"/>
        <v>丙</v>
      </c>
    </row>
    <row r="592" spans="1:4">
      <c r="A592" s="11">
        <f>A591</f>
        <v>43296</v>
      </c>
      <c r="B592" s="20" t="s">
        <v>88</v>
      </c>
      <c r="C592" s="21">
        <f>IF(C591=4,1,C591+1)</f>
        <v>4</v>
      </c>
      <c r="D592" s="14" t="str">
        <f t="shared" si="10"/>
        <v>丁</v>
      </c>
    </row>
    <row r="593" spans="1:4">
      <c r="A593" s="11">
        <f>A590+1</f>
        <v>43297</v>
      </c>
      <c r="B593" s="20" t="s">
        <v>86</v>
      </c>
      <c r="C593" s="21">
        <f>IF(C587=1,4,C587-1)</f>
        <v>1</v>
      </c>
      <c r="D593" s="14" t="str">
        <f t="shared" si="10"/>
        <v>甲</v>
      </c>
    </row>
    <row r="594" spans="1:4">
      <c r="A594" s="11">
        <f>A593</f>
        <v>43297</v>
      </c>
      <c r="B594" s="20" t="s">
        <v>87</v>
      </c>
      <c r="C594" s="21">
        <f>IF(C593=4,1,C593+1)</f>
        <v>2</v>
      </c>
      <c r="D594" s="14" t="str">
        <f t="shared" si="10"/>
        <v>乙</v>
      </c>
    </row>
    <row r="595" spans="1:4">
      <c r="A595" s="11">
        <f>A594</f>
        <v>43297</v>
      </c>
      <c r="B595" s="20" t="s">
        <v>88</v>
      </c>
      <c r="C595" s="21">
        <f>IF(C594=4,1,C594+1)</f>
        <v>3</v>
      </c>
      <c r="D595" s="14" t="str">
        <f t="shared" si="10"/>
        <v>丙</v>
      </c>
    </row>
    <row r="596" spans="1:4">
      <c r="A596" s="11">
        <f>A593+1</f>
        <v>43298</v>
      </c>
      <c r="B596" s="20" t="s">
        <v>86</v>
      </c>
      <c r="C596" s="21">
        <f>IF(C590=1,4,C590-1)</f>
        <v>1</v>
      </c>
      <c r="D596" s="14" t="str">
        <f t="shared" si="10"/>
        <v>甲</v>
      </c>
    </row>
    <row r="597" spans="1:4">
      <c r="A597" s="11">
        <f>A596</f>
        <v>43298</v>
      </c>
      <c r="B597" s="20" t="s">
        <v>87</v>
      </c>
      <c r="C597" s="21">
        <f>IF(C596=4,1,C596+1)</f>
        <v>2</v>
      </c>
      <c r="D597" s="14" t="str">
        <f t="shared" si="10"/>
        <v>乙</v>
      </c>
    </row>
    <row r="598" spans="1:4">
      <c r="A598" s="11">
        <f>A597</f>
        <v>43298</v>
      </c>
      <c r="B598" s="20" t="s">
        <v>88</v>
      </c>
      <c r="C598" s="21">
        <f>IF(C597=4,1,C597+1)</f>
        <v>3</v>
      </c>
      <c r="D598" s="14" t="str">
        <f t="shared" si="10"/>
        <v>丙</v>
      </c>
    </row>
    <row r="599" spans="1:4">
      <c r="A599" s="11">
        <f>A596+1</f>
        <v>43299</v>
      </c>
      <c r="B599" s="20" t="s">
        <v>86</v>
      </c>
      <c r="C599" s="21">
        <f>IF(C593=1,4,C593-1)</f>
        <v>4</v>
      </c>
      <c r="D599" s="14" t="str">
        <f t="shared" si="10"/>
        <v>丁</v>
      </c>
    </row>
    <row r="600" spans="1:4">
      <c r="A600" s="11">
        <f>A599</f>
        <v>43299</v>
      </c>
      <c r="B600" s="20" t="s">
        <v>87</v>
      </c>
      <c r="C600" s="21">
        <f>IF(C599=4,1,C599+1)</f>
        <v>1</v>
      </c>
      <c r="D600" s="14" t="str">
        <f t="shared" si="10"/>
        <v>甲</v>
      </c>
    </row>
    <row r="601" spans="1:4">
      <c r="A601" s="11">
        <f>A600</f>
        <v>43299</v>
      </c>
      <c r="B601" s="20" t="s">
        <v>88</v>
      </c>
      <c r="C601" s="21">
        <f>IF(C600=4,1,C600+1)</f>
        <v>2</v>
      </c>
      <c r="D601" s="14" t="str">
        <f t="shared" si="10"/>
        <v>乙</v>
      </c>
    </row>
    <row r="602" spans="1:4">
      <c r="A602" s="11">
        <f>A599+1</f>
        <v>43300</v>
      </c>
      <c r="B602" s="20" t="s">
        <v>86</v>
      </c>
      <c r="C602" s="21">
        <f>IF(C596=1,4,C596-1)</f>
        <v>4</v>
      </c>
      <c r="D602" s="14" t="str">
        <f t="shared" si="10"/>
        <v>丁</v>
      </c>
    </row>
    <row r="603" spans="1:4">
      <c r="A603" s="11">
        <f>A602</f>
        <v>43300</v>
      </c>
      <c r="B603" s="20" t="s">
        <v>87</v>
      </c>
      <c r="C603" s="21">
        <f>IF(C602=4,1,C602+1)</f>
        <v>1</v>
      </c>
      <c r="D603" s="14" t="str">
        <f t="shared" si="10"/>
        <v>甲</v>
      </c>
    </row>
    <row r="604" spans="1:4">
      <c r="A604" s="11">
        <f>A603</f>
        <v>43300</v>
      </c>
      <c r="B604" s="20" t="s">
        <v>88</v>
      </c>
      <c r="C604" s="21">
        <f>IF(C603=4,1,C603+1)</f>
        <v>2</v>
      </c>
      <c r="D604" s="14" t="str">
        <f t="shared" si="10"/>
        <v>乙</v>
      </c>
    </row>
    <row r="605" spans="1:4">
      <c r="A605" s="11">
        <f>A602+1</f>
        <v>43301</v>
      </c>
      <c r="B605" s="20" t="s">
        <v>86</v>
      </c>
      <c r="C605" s="21">
        <f>IF(C599=1,4,C599-1)</f>
        <v>3</v>
      </c>
      <c r="D605" s="14" t="str">
        <f t="shared" si="10"/>
        <v>丙</v>
      </c>
    </row>
    <row r="606" spans="1:4">
      <c r="A606" s="11">
        <f>A605</f>
        <v>43301</v>
      </c>
      <c r="B606" s="20" t="s">
        <v>87</v>
      </c>
      <c r="C606" s="21">
        <f>IF(C605=4,1,C605+1)</f>
        <v>4</v>
      </c>
      <c r="D606" s="14" t="str">
        <f t="shared" si="10"/>
        <v>丁</v>
      </c>
    </row>
    <row r="607" spans="1:4">
      <c r="A607" s="11">
        <f>A606</f>
        <v>43301</v>
      </c>
      <c r="B607" s="20" t="s">
        <v>88</v>
      </c>
      <c r="C607" s="21">
        <f>IF(C606=4,1,C606+1)</f>
        <v>1</v>
      </c>
      <c r="D607" s="14" t="str">
        <f t="shared" si="10"/>
        <v>甲</v>
      </c>
    </row>
    <row r="608" spans="1:4">
      <c r="A608" s="11">
        <f>A605+1</f>
        <v>43302</v>
      </c>
      <c r="B608" s="20" t="s">
        <v>86</v>
      </c>
      <c r="C608" s="21">
        <f>IF(C602=1,4,C602-1)</f>
        <v>3</v>
      </c>
      <c r="D608" s="14" t="str">
        <f t="shared" si="10"/>
        <v>丙</v>
      </c>
    </row>
    <row r="609" spans="1:4">
      <c r="A609" s="11">
        <f>A608</f>
        <v>43302</v>
      </c>
      <c r="B609" s="20" t="s">
        <v>87</v>
      </c>
      <c r="C609" s="21">
        <f>IF(C608=4,1,C608+1)</f>
        <v>4</v>
      </c>
      <c r="D609" s="14" t="str">
        <f t="shared" si="10"/>
        <v>丁</v>
      </c>
    </row>
    <row r="610" spans="1:4">
      <c r="A610" s="11">
        <f>A609</f>
        <v>43302</v>
      </c>
      <c r="B610" s="20" t="s">
        <v>88</v>
      </c>
      <c r="C610" s="21">
        <f>IF(C609=4,1,C609+1)</f>
        <v>1</v>
      </c>
      <c r="D610" s="14" t="str">
        <f t="shared" si="10"/>
        <v>甲</v>
      </c>
    </row>
    <row r="611" spans="1:4">
      <c r="A611" s="11">
        <f>A608+1</f>
        <v>43303</v>
      </c>
      <c r="B611" s="20" t="s">
        <v>86</v>
      </c>
      <c r="C611" s="21">
        <f>IF(C605=1,4,C605-1)</f>
        <v>2</v>
      </c>
      <c r="D611" s="14" t="str">
        <f t="shared" si="10"/>
        <v>乙</v>
      </c>
    </row>
    <row r="612" spans="1:4">
      <c r="A612" s="11">
        <f>A611</f>
        <v>43303</v>
      </c>
      <c r="B612" s="20" t="s">
        <v>87</v>
      </c>
      <c r="C612" s="21">
        <f>IF(C611=4,1,C611+1)</f>
        <v>3</v>
      </c>
      <c r="D612" s="14" t="str">
        <f t="shared" si="10"/>
        <v>丙</v>
      </c>
    </row>
    <row r="613" spans="1:4">
      <c r="A613" s="11">
        <f>A612</f>
        <v>43303</v>
      </c>
      <c r="B613" s="20" t="s">
        <v>88</v>
      </c>
      <c r="C613" s="21">
        <f>IF(C612=4,1,C612+1)</f>
        <v>4</v>
      </c>
      <c r="D613" s="14" t="str">
        <f t="shared" si="10"/>
        <v>丁</v>
      </c>
    </row>
    <row r="614" spans="1:4">
      <c r="A614" s="11">
        <f>A611+1</f>
        <v>43304</v>
      </c>
      <c r="B614" s="20" t="s">
        <v>86</v>
      </c>
      <c r="C614" s="21">
        <f>IF(C608=1,4,C608-1)</f>
        <v>2</v>
      </c>
      <c r="D614" s="14" t="str">
        <f t="shared" si="10"/>
        <v>乙</v>
      </c>
    </row>
    <row r="615" spans="1:4">
      <c r="A615" s="11">
        <f>A614</f>
        <v>43304</v>
      </c>
      <c r="B615" s="20" t="s">
        <v>87</v>
      </c>
      <c r="C615" s="21">
        <f>IF(C614=4,1,C614+1)</f>
        <v>3</v>
      </c>
      <c r="D615" s="14" t="str">
        <f t="shared" si="10"/>
        <v>丙</v>
      </c>
    </row>
    <row r="616" spans="1:4">
      <c r="A616" s="11">
        <f>A615</f>
        <v>43304</v>
      </c>
      <c r="B616" s="20" t="s">
        <v>88</v>
      </c>
      <c r="C616" s="21">
        <f>IF(C615=4,1,C615+1)</f>
        <v>4</v>
      </c>
      <c r="D616" s="14" t="str">
        <f t="shared" si="10"/>
        <v>丁</v>
      </c>
    </row>
    <row r="617" spans="1:4">
      <c r="A617" s="11">
        <f>A614+1</f>
        <v>43305</v>
      </c>
      <c r="B617" s="20" t="s">
        <v>86</v>
      </c>
      <c r="C617" s="21">
        <f>IF(C611=1,4,C611-1)</f>
        <v>1</v>
      </c>
      <c r="D617" s="14" t="str">
        <f t="shared" si="10"/>
        <v>甲</v>
      </c>
    </row>
    <row r="618" spans="1:4">
      <c r="A618" s="11">
        <f>A617</f>
        <v>43305</v>
      </c>
      <c r="B618" s="20" t="s">
        <v>87</v>
      </c>
      <c r="C618" s="21">
        <f>IF(C617=4,1,C617+1)</f>
        <v>2</v>
      </c>
      <c r="D618" s="14" t="str">
        <f t="shared" si="10"/>
        <v>乙</v>
      </c>
    </row>
    <row r="619" spans="1:4">
      <c r="A619" s="11">
        <f>A618</f>
        <v>43305</v>
      </c>
      <c r="B619" s="20" t="s">
        <v>88</v>
      </c>
      <c r="C619" s="21">
        <f>IF(C618=4,1,C618+1)</f>
        <v>3</v>
      </c>
      <c r="D619" s="14" t="str">
        <f t="shared" si="10"/>
        <v>丙</v>
      </c>
    </row>
    <row r="620" spans="1:4">
      <c r="A620" s="11">
        <f>A617+1</f>
        <v>43306</v>
      </c>
      <c r="B620" s="20" t="s">
        <v>86</v>
      </c>
      <c r="C620" s="21">
        <f>IF(C614=1,4,C614-1)</f>
        <v>1</v>
      </c>
      <c r="D620" s="14" t="str">
        <f t="shared" si="10"/>
        <v>甲</v>
      </c>
    </row>
    <row r="621" spans="1:4">
      <c r="A621" s="11">
        <f>A620</f>
        <v>43306</v>
      </c>
      <c r="B621" s="20" t="s">
        <v>87</v>
      </c>
      <c r="C621" s="21">
        <f>IF(C620=4,1,C620+1)</f>
        <v>2</v>
      </c>
      <c r="D621" s="14" t="str">
        <f t="shared" si="10"/>
        <v>乙</v>
      </c>
    </row>
    <row r="622" spans="1:4">
      <c r="A622" s="11">
        <f>A621</f>
        <v>43306</v>
      </c>
      <c r="B622" s="20" t="s">
        <v>88</v>
      </c>
      <c r="C622" s="21">
        <f>IF(C621=4,1,C621+1)</f>
        <v>3</v>
      </c>
      <c r="D622" s="14" t="str">
        <f t="shared" si="10"/>
        <v>丙</v>
      </c>
    </row>
    <row r="623" spans="1:4">
      <c r="A623" s="11">
        <f>A620+1</f>
        <v>43307</v>
      </c>
      <c r="B623" s="20" t="s">
        <v>86</v>
      </c>
      <c r="C623" s="21">
        <f>IF(C617=1,4,C617-1)</f>
        <v>4</v>
      </c>
      <c r="D623" s="14" t="str">
        <f t="shared" si="10"/>
        <v>丁</v>
      </c>
    </row>
    <row r="624" spans="1:4">
      <c r="A624" s="11">
        <f>A623</f>
        <v>43307</v>
      </c>
      <c r="B624" s="20" t="s">
        <v>87</v>
      </c>
      <c r="C624" s="21">
        <f>IF(C623=4,1,C623+1)</f>
        <v>1</v>
      </c>
      <c r="D624" s="14" t="str">
        <f t="shared" si="10"/>
        <v>甲</v>
      </c>
    </row>
    <row r="625" spans="1:4">
      <c r="A625" s="11">
        <f>A624</f>
        <v>43307</v>
      </c>
      <c r="B625" s="20" t="s">
        <v>88</v>
      </c>
      <c r="C625" s="21">
        <f>IF(C624=4,1,C624+1)</f>
        <v>2</v>
      </c>
      <c r="D625" s="14" t="str">
        <f t="shared" si="10"/>
        <v>乙</v>
      </c>
    </row>
    <row r="626" spans="1:4">
      <c r="A626" s="11">
        <f>A623+1</f>
        <v>43308</v>
      </c>
      <c r="B626" s="20" t="s">
        <v>86</v>
      </c>
      <c r="C626" s="21">
        <f>IF(C620=1,4,C620-1)</f>
        <v>4</v>
      </c>
      <c r="D626" s="14" t="str">
        <f t="shared" si="10"/>
        <v>丁</v>
      </c>
    </row>
    <row r="627" spans="1:4">
      <c r="A627" s="11">
        <f>A626</f>
        <v>43308</v>
      </c>
      <c r="B627" s="20" t="s">
        <v>87</v>
      </c>
      <c r="C627" s="21">
        <f>IF(C626=4,1,C626+1)</f>
        <v>1</v>
      </c>
      <c r="D627" s="14" t="str">
        <f t="shared" si="10"/>
        <v>甲</v>
      </c>
    </row>
    <row r="628" spans="1:4">
      <c r="A628" s="11">
        <f>A627</f>
        <v>43308</v>
      </c>
      <c r="B628" s="20" t="s">
        <v>88</v>
      </c>
      <c r="C628" s="21">
        <f>IF(C627=4,1,C627+1)</f>
        <v>2</v>
      </c>
      <c r="D628" s="14" t="str">
        <f t="shared" si="10"/>
        <v>乙</v>
      </c>
    </row>
    <row r="629" spans="1:4">
      <c r="A629" s="11">
        <f>A626+1</f>
        <v>43309</v>
      </c>
      <c r="B629" s="20" t="s">
        <v>86</v>
      </c>
      <c r="C629" s="21">
        <f>IF(C623=1,4,C623-1)</f>
        <v>3</v>
      </c>
      <c r="D629" s="14" t="str">
        <f t="shared" si="10"/>
        <v>丙</v>
      </c>
    </row>
    <row r="630" spans="1:4">
      <c r="A630" s="11">
        <f>A629</f>
        <v>43309</v>
      </c>
      <c r="B630" s="20" t="s">
        <v>87</v>
      </c>
      <c r="C630" s="21">
        <f>IF(C629=4,1,C629+1)</f>
        <v>4</v>
      </c>
      <c r="D630" s="14" t="str">
        <f t="shared" si="10"/>
        <v>丁</v>
      </c>
    </row>
    <row r="631" spans="1:4">
      <c r="A631" s="11">
        <f>A630</f>
        <v>43309</v>
      </c>
      <c r="B631" s="20" t="s">
        <v>88</v>
      </c>
      <c r="C631" s="21">
        <f>IF(C630=4,1,C630+1)</f>
        <v>1</v>
      </c>
      <c r="D631" s="14" t="str">
        <f t="shared" si="10"/>
        <v>甲</v>
      </c>
    </row>
    <row r="632" spans="1:4">
      <c r="A632" s="11">
        <f>A629+1</f>
        <v>43310</v>
      </c>
      <c r="B632" s="20" t="s">
        <v>86</v>
      </c>
      <c r="C632" s="21">
        <f>IF(C626=1,4,C626-1)</f>
        <v>3</v>
      </c>
      <c r="D632" s="14" t="str">
        <f t="shared" si="10"/>
        <v>丙</v>
      </c>
    </row>
    <row r="633" spans="1:4">
      <c r="A633" s="11">
        <f>A632</f>
        <v>43310</v>
      </c>
      <c r="B633" s="20" t="s">
        <v>87</v>
      </c>
      <c r="C633" s="21">
        <f>IF(C632=4,1,C632+1)</f>
        <v>4</v>
      </c>
      <c r="D633" s="14" t="str">
        <f t="shared" si="10"/>
        <v>丁</v>
      </c>
    </row>
    <row r="634" spans="1:4">
      <c r="A634" s="11">
        <f>A633</f>
        <v>43310</v>
      </c>
      <c r="B634" s="20" t="s">
        <v>88</v>
      </c>
      <c r="C634" s="21">
        <f>IF(C633=4,1,C633+1)</f>
        <v>1</v>
      </c>
      <c r="D634" s="14" t="str">
        <f t="shared" si="10"/>
        <v>甲</v>
      </c>
    </row>
    <row r="635" spans="1:4">
      <c r="A635" s="11">
        <f>A632+1</f>
        <v>43311</v>
      </c>
      <c r="B635" s="20" t="s">
        <v>86</v>
      </c>
      <c r="C635" s="21">
        <f>IF(C629=1,4,C629-1)</f>
        <v>2</v>
      </c>
      <c r="D635" s="14" t="str">
        <f t="shared" si="10"/>
        <v>乙</v>
      </c>
    </row>
    <row r="636" spans="1:4">
      <c r="A636" s="11">
        <f>A635</f>
        <v>43311</v>
      </c>
      <c r="B636" s="20" t="s">
        <v>87</v>
      </c>
      <c r="C636" s="21">
        <f>IF(C635=4,1,C635+1)</f>
        <v>3</v>
      </c>
      <c r="D636" s="14" t="str">
        <f t="shared" si="10"/>
        <v>丙</v>
      </c>
    </row>
    <row r="637" spans="1:4">
      <c r="A637" s="11">
        <f>A636</f>
        <v>43311</v>
      </c>
      <c r="B637" s="20" t="s">
        <v>88</v>
      </c>
      <c r="C637" s="21">
        <f>IF(C636=4,1,C636+1)</f>
        <v>4</v>
      </c>
      <c r="D637" s="14" t="str">
        <f t="shared" si="10"/>
        <v>丁</v>
      </c>
    </row>
    <row r="638" spans="1:4">
      <c r="A638" s="11">
        <f>A635+1</f>
        <v>43312</v>
      </c>
      <c r="B638" s="20" t="s">
        <v>86</v>
      </c>
      <c r="C638" s="21">
        <f>IF(C632=1,4,C632-1)</f>
        <v>2</v>
      </c>
      <c r="D638" s="14" t="str">
        <f t="shared" si="10"/>
        <v>乙</v>
      </c>
    </row>
    <row r="639" spans="1:4">
      <c r="A639" s="11">
        <f>A638</f>
        <v>43312</v>
      </c>
      <c r="B639" s="20" t="s">
        <v>87</v>
      </c>
      <c r="C639" s="21">
        <f>IF(C638=4,1,C638+1)</f>
        <v>3</v>
      </c>
      <c r="D639" s="14" t="str">
        <f t="shared" si="10"/>
        <v>丙</v>
      </c>
    </row>
    <row r="640" spans="1:4">
      <c r="A640" s="11">
        <f>A639</f>
        <v>43312</v>
      </c>
      <c r="B640" s="20" t="s">
        <v>88</v>
      </c>
      <c r="C640" s="21">
        <f>IF(C639=4,1,C639+1)</f>
        <v>4</v>
      </c>
      <c r="D640" s="14" t="str">
        <f t="shared" si="10"/>
        <v>丁</v>
      </c>
    </row>
    <row r="641" spans="1:4">
      <c r="A641" s="11">
        <f>A638+1</f>
        <v>43313</v>
      </c>
      <c r="B641" s="20" t="s">
        <v>86</v>
      </c>
      <c r="C641" s="21">
        <f>IF(C635=1,4,C635-1)</f>
        <v>1</v>
      </c>
      <c r="D641" s="14" t="str">
        <f t="shared" si="10"/>
        <v>甲</v>
      </c>
    </row>
    <row r="642" spans="1:4">
      <c r="A642" s="11">
        <f>A641</f>
        <v>43313</v>
      </c>
      <c r="B642" s="20" t="s">
        <v>87</v>
      </c>
      <c r="C642" s="21">
        <f>IF(C641=4,1,C641+1)</f>
        <v>2</v>
      </c>
      <c r="D642" s="14" t="str">
        <f t="shared" si="10"/>
        <v>乙</v>
      </c>
    </row>
    <row r="643" spans="1:4">
      <c r="A643" s="11">
        <f>A642</f>
        <v>43313</v>
      </c>
      <c r="B643" s="20" t="s">
        <v>88</v>
      </c>
      <c r="C643" s="21">
        <f>IF(C642=4,1,C642+1)</f>
        <v>3</v>
      </c>
      <c r="D643" s="14" t="str">
        <f t="shared" si="10"/>
        <v>丙</v>
      </c>
    </row>
    <row r="644" spans="1:4">
      <c r="A644" s="11">
        <f>A641+1</f>
        <v>43314</v>
      </c>
      <c r="B644" s="20" t="s">
        <v>86</v>
      </c>
      <c r="C644" s="21">
        <f>IF(C638=1,4,C638-1)</f>
        <v>1</v>
      </c>
      <c r="D644" s="14" t="str">
        <f t="shared" si="10"/>
        <v>甲</v>
      </c>
    </row>
    <row r="645" spans="1:4">
      <c r="A645" s="11">
        <f>A644</f>
        <v>43314</v>
      </c>
      <c r="B645" s="20" t="s">
        <v>87</v>
      </c>
      <c r="C645" s="21">
        <f>IF(C644=4,1,C644+1)</f>
        <v>2</v>
      </c>
      <c r="D645" s="14" t="str">
        <f t="shared" si="10"/>
        <v>乙</v>
      </c>
    </row>
    <row r="646" spans="1:4">
      <c r="A646" s="11">
        <f>A645</f>
        <v>43314</v>
      </c>
      <c r="B646" s="20" t="s">
        <v>88</v>
      </c>
      <c r="C646" s="21">
        <f>IF(C645=4,1,C645+1)</f>
        <v>3</v>
      </c>
      <c r="D646" s="14" t="str">
        <f t="shared" si="10"/>
        <v>丙</v>
      </c>
    </row>
    <row r="647" spans="1:4">
      <c r="A647" s="11">
        <f>A644+1</f>
        <v>43315</v>
      </c>
      <c r="B647" s="20" t="s">
        <v>86</v>
      </c>
      <c r="C647" s="21">
        <f>IF(C641=1,4,C641-1)</f>
        <v>4</v>
      </c>
      <c r="D647" s="14" t="str">
        <f t="shared" si="10"/>
        <v>丁</v>
      </c>
    </row>
    <row r="648" spans="1:4">
      <c r="A648" s="11">
        <f>A647</f>
        <v>43315</v>
      </c>
      <c r="B648" s="20" t="s">
        <v>87</v>
      </c>
      <c r="C648" s="21">
        <f>IF(C647=4,1,C647+1)</f>
        <v>1</v>
      </c>
      <c r="D648" s="14" t="str">
        <f t="shared" si="10"/>
        <v>甲</v>
      </c>
    </row>
    <row r="649" spans="1:4">
      <c r="A649" s="11">
        <f>A648</f>
        <v>43315</v>
      </c>
      <c r="B649" s="20" t="s">
        <v>88</v>
      </c>
      <c r="C649" s="21">
        <f>IF(C648=4,1,C648+1)</f>
        <v>2</v>
      </c>
      <c r="D649" s="14" t="str">
        <f t="shared" si="10"/>
        <v>乙</v>
      </c>
    </row>
    <row r="650" spans="1:4">
      <c r="A650" s="11">
        <f>A647+1</f>
        <v>43316</v>
      </c>
      <c r="B650" s="20" t="s">
        <v>86</v>
      </c>
      <c r="C650" s="21">
        <f>IF(C644=1,4,C644-1)</f>
        <v>4</v>
      </c>
      <c r="D650" s="14" t="str">
        <f t="shared" si="10"/>
        <v>丁</v>
      </c>
    </row>
    <row r="651" spans="1:4">
      <c r="A651" s="11">
        <f>A650</f>
        <v>43316</v>
      </c>
      <c r="B651" s="20" t="s">
        <v>87</v>
      </c>
      <c r="C651" s="21">
        <f>IF(C650=4,1,C650+1)</f>
        <v>1</v>
      </c>
      <c r="D651" s="14" t="str">
        <f t="shared" si="10"/>
        <v>甲</v>
      </c>
    </row>
    <row r="652" spans="1:4">
      <c r="A652" s="11">
        <f>A651</f>
        <v>43316</v>
      </c>
      <c r="B652" s="20" t="s">
        <v>88</v>
      </c>
      <c r="C652" s="21">
        <f>IF(C651=4,1,C651+1)</f>
        <v>2</v>
      </c>
      <c r="D652" s="14" t="str">
        <f t="shared" si="10"/>
        <v>乙</v>
      </c>
    </row>
    <row r="653" spans="1:4">
      <c r="A653" s="11">
        <f>A650+1</f>
        <v>43317</v>
      </c>
      <c r="B653" s="20" t="s">
        <v>86</v>
      </c>
      <c r="C653" s="21">
        <f>IF(C647=1,4,C647-1)</f>
        <v>3</v>
      </c>
      <c r="D653" s="14" t="str">
        <f t="shared" si="10"/>
        <v>丙</v>
      </c>
    </row>
    <row r="654" spans="1:4">
      <c r="A654" s="11">
        <f>A653</f>
        <v>43317</v>
      </c>
      <c r="B654" s="20" t="s">
        <v>87</v>
      </c>
      <c r="C654" s="21">
        <f>IF(C653=4,1,C653+1)</f>
        <v>4</v>
      </c>
      <c r="D654" s="14" t="str">
        <f t="shared" ref="D654:D717" si="11">IF(C654=1,"甲",IF(C654=2,"乙",IF(C654=3,"丙",IF(C654=4,"丁",""))))</f>
        <v>丁</v>
      </c>
    </row>
    <row r="655" spans="1:4">
      <c r="A655" s="11">
        <f>A654</f>
        <v>43317</v>
      </c>
      <c r="B655" s="20" t="s">
        <v>88</v>
      </c>
      <c r="C655" s="21">
        <f>IF(C654=4,1,C654+1)</f>
        <v>1</v>
      </c>
      <c r="D655" s="14" t="str">
        <f t="shared" si="11"/>
        <v>甲</v>
      </c>
    </row>
    <row r="656" spans="1:4">
      <c r="A656" s="11">
        <f>A653+1</f>
        <v>43318</v>
      </c>
      <c r="B656" s="20" t="s">
        <v>86</v>
      </c>
      <c r="C656" s="21">
        <f>IF(C650=1,4,C650-1)</f>
        <v>3</v>
      </c>
      <c r="D656" s="14" t="str">
        <f t="shared" si="11"/>
        <v>丙</v>
      </c>
    </row>
    <row r="657" spans="1:4">
      <c r="A657" s="11">
        <f>A656</f>
        <v>43318</v>
      </c>
      <c r="B657" s="20" t="s">
        <v>87</v>
      </c>
      <c r="C657" s="21">
        <f>IF(C656=4,1,C656+1)</f>
        <v>4</v>
      </c>
      <c r="D657" s="14" t="str">
        <f t="shared" si="11"/>
        <v>丁</v>
      </c>
    </row>
    <row r="658" spans="1:4">
      <c r="A658" s="11">
        <f>A657</f>
        <v>43318</v>
      </c>
      <c r="B658" s="20" t="s">
        <v>88</v>
      </c>
      <c r="C658" s="21">
        <f>IF(C657=4,1,C657+1)</f>
        <v>1</v>
      </c>
      <c r="D658" s="14" t="str">
        <f t="shared" si="11"/>
        <v>甲</v>
      </c>
    </row>
    <row r="659" spans="1:4">
      <c r="A659" s="11">
        <f>A656+1</f>
        <v>43319</v>
      </c>
      <c r="B659" s="20" t="s">
        <v>86</v>
      </c>
      <c r="C659" s="21">
        <f>IF(C653=1,4,C653-1)</f>
        <v>2</v>
      </c>
      <c r="D659" s="14" t="str">
        <f t="shared" si="11"/>
        <v>乙</v>
      </c>
    </row>
    <row r="660" spans="1:4">
      <c r="A660" s="11">
        <f>A659</f>
        <v>43319</v>
      </c>
      <c r="B660" s="20" t="s">
        <v>87</v>
      </c>
      <c r="C660" s="21">
        <f>IF(C659=4,1,C659+1)</f>
        <v>3</v>
      </c>
      <c r="D660" s="14" t="str">
        <f t="shared" si="11"/>
        <v>丙</v>
      </c>
    </row>
    <row r="661" spans="1:4">
      <c r="A661" s="11">
        <f>A660</f>
        <v>43319</v>
      </c>
      <c r="B661" s="20" t="s">
        <v>88</v>
      </c>
      <c r="C661" s="21">
        <f>IF(C660=4,1,C660+1)</f>
        <v>4</v>
      </c>
      <c r="D661" s="14" t="str">
        <f t="shared" si="11"/>
        <v>丁</v>
      </c>
    </row>
    <row r="662" spans="1:4">
      <c r="A662" s="11">
        <f>A659+1</f>
        <v>43320</v>
      </c>
      <c r="B662" s="20" t="s">
        <v>86</v>
      </c>
      <c r="C662" s="21">
        <f>IF(C656=1,4,C656-1)</f>
        <v>2</v>
      </c>
      <c r="D662" s="14" t="str">
        <f t="shared" si="11"/>
        <v>乙</v>
      </c>
    </row>
    <row r="663" spans="1:4">
      <c r="A663" s="11">
        <f>A662</f>
        <v>43320</v>
      </c>
      <c r="B663" s="20" t="s">
        <v>87</v>
      </c>
      <c r="C663" s="21">
        <f>IF(C662=4,1,C662+1)</f>
        <v>3</v>
      </c>
      <c r="D663" s="14" t="str">
        <f t="shared" si="11"/>
        <v>丙</v>
      </c>
    </row>
    <row r="664" spans="1:4">
      <c r="A664" s="11">
        <f>A663</f>
        <v>43320</v>
      </c>
      <c r="B664" s="20" t="s">
        <v>88</v>
      </c>
      <c r="C664" s="21">
        <f>IF(C663=4,1,C663+1)</f>
        <v>4</v>
      </c>
      <c r="D664" s="14" t="str">
        <f t="shared" si="11"/>
        <v>丁</v>
      </c>
    </row>
    <row r="665" spans="1:4">
      <c r="A665" s="11">
        <f>A662+1</f>
        <v>43321</v>
      </c>
      <c r="B665" s="20" t="s">
        <v>86</v>
      </c>
      <c r="C665" s="21">
        <f>IF(C659=1,4,C659-1)</f>
        <v>1</v>
      </c>
      <c r="D665" s="14" t="str">
        <f t="shared" si="11"/>
        <v>甲</v>
      </c>
    </row>
    <row r="666" spans="1:4">
      <c r="A666" s="11">
        <f>A665</f>
        <v>43321</v>
      </c>
      <c r="B666" s="20" t="s">
        <v>87</v>
      </c>
      <c r="C666" s="21">
        <f>IF(C665=4,1,C665+1)</f>
        <v>2</v>
      </c>
      <c r="D666" s="14" t="str">
        <f t="shared" si="11"/>
        <v>乙</v>
      </c>
    </row>
    <row r="667" spans="1:4">
      <c r="A667" s="11">
        <f>A666</f>
        <v>43321</v>
      </c>
      <c r="B667" s="20" t="s">
        <v>88</v>
      </c>
      <c r="C667" s="21">
        <f>IF(C666=4,1,C666+1)</f>
        <v>3</v>
      </c>
      <c r="D667" s="14" t="str">
        <f t="shared" si="11"/>
        <v>丙</v>
      </c>
    </row>
    <row r="668" spans="1:4">
      <c r="A668" s="11">
        <f>A665+1</f>
        <v>43322</v>
      </c>
      <c r="B668" s="20" t="s">
        <v>86</v>
      </c>
      <c r="C668" s="21">
        <f>IF(C662=1,4,C662-1)</f>
        <v>1</v>
      </c>
      <c r="D668" s="14" t="str">
        <f t="shared" si="11"/>
        <v>甲</v>
      </c>
    </row>
    <row r="669" spans="1:4">
      <c r="A669" s="11">
        <f>A668</f>
        <v>43322</v>
      </c>
      <c r="B669" s="20" t="s">
        <v>87</v>
      </c>
      <c r="C669" s="21">
        <f>IF(C668=4,1,C668+1)</f>
        <v>2</v>
      </c>
      <c r="D669" s="14" t="str">
        <f t="shared" si="11"/>
        <v>乙</v>
      </c>
    </row>
    <row r="670" spans="1:4">
      <c r="A670" s="11">
        <f>A669</f>
        <v>43322</v>
      </c>
      <c r="B670" s="20" t="s">
        <v>88</v>
      </c>
      <c r="C670" s="21">
        <f>IF(C669=4,1,C669+1)</f>
        <v>3</v>
      </c>
      <c r="D670" s="14" t="str">
        <f t="shared" si="11"/>
        <v>丙</v>
      </c>
    </row>
    <row r="671" spans="1:4">
      <c r="A671" s="11">
        <f>A668+1</f>
        <v>43323</v>
      </c>
      <c r="B671" s="20" t="s">
        <v>86</v>
      </c>
      <c r="C671" s="21">
        <f>IF(C665=1,4,C665-1)</f>
        <v>4</v>
      </c>
      <c r="D671" s="14" t="str">
        <f t="shared" si="11"/>
        <v>丁</v>
      </c>
    </row>
    <row r="672" spans="1:4">
      <c r="A672" s="11">
        <f>A671</f>
        <v>43323</v>
      </c>
      <c r="B672" s="20" t="s">
        <v>87</v>
      </c>
      <c r="C672" s="21">
        <f>IF(C671=4,1,C671+1)</f>
        <v>1</v>
      </c>
      <c r="D672" s="14" t="str">
        <f t="shared" si="11"/>
        <v>甲</v>
      </c>
    </row>
    <row r="673" spans="1:4">
      <c r="A673" s="11">
        <f>A672</f>
        <v>43323</v>
      </c>
      <c r="B673" s="20" t="s">
        <v>88</v>
      </c>
      <c r="C673" s="21">
        <f>IF(C672=4,1,C672+1)</f>
        <v>2</v>
      </c>
      <c r="D673" s="14" t="str">
        <f t="shared" si="11"/>
        <v>乙</v>
      </c>
    </row>
    <row r="674" spans="1:4">
      <c r="A674" s="11">
        <f>A671+1</f>
        <v>43324</v>
      </c>
      <c r="B674" s="20" t="s">
        <v>86</v>
      </c>
      <c r="C674" s="21">
        <f>IF(C668=1,4,C668-1)</f>
        <v>4</v>
      </c>
      <c r="D674" s="14" t="str">
        <f t="shared" si="11"/>
        <v>丁</v>
      </c>
    </row>
    <row r="675" spans="1:4">
      <c r="A675" s="11">
        <f>A674</f>
        <v>43324</v>
      </c>
      <c r="B675" s="20" t="s">
        <v>87</v>
      </c>
      <c r="C675" s="21">
        <f>IF(C674=4,1,C674+1)</f>
        <v>1</v>
      </c>
      <c r="D675" s="14" t="str">
        <f t="shared" si="11"/>
        <v>甲</v>
      </c>
    </row>
    <row r="676" spans="1:4">
      <c r="A676" s="11">
        <f>A675</f>
        <v>43324</v>
      </c>
      <c r="B676" s="20" t="s">
        <v>88</v>
      </c>
      <c r="C676" s="21">
        <f>IF(C675=4,1,C675+1)</f>
        <v>2</v>
      </c>
      <c r="D676" s="14" t="str">
        <f t="shared" si="11"/>
        <v>乙</v>
      </c>
    </row>
    <row r="677" spans="1:4">
      <c r="A677" s="11">
        <f>A674+1</f>
        <v>43325</v>
      </c>
      <c r="B677" s="20" t="s">
        <v>86</v>
      </c>
      <c r="C677" s="21">
        <f>IF(C671=1,4,C671-1)</f>
        <v>3</v>
      </c>
      <c r="D677" s="14" t="str">
        <f t="shared" si="11"/>
        <v>丙</v>
      </c>
    </row>
    <row r="678" spans="1:4">
      <c r="A678" s="11">
        <f>A677</f>
        <v>43325</v>
      </c>
      <c r="B678" s="20" t="s">
        <v>87</v>
      </c>
      <c r="C678" s="21">
        <f>IF(C677=4,1,C677+1)</f>
        <v>4</v>
      </c>
      <c r="D678" s="14" t="str">
        <f t="shared" si="11"/>
        <v>丁</v>
      </c>
    </row>
    <row r="679" spans="1:4">
      <c r="A679" s="11">
        <f>A678</f>
        <v>43325</v>
      </c>
      <c r="B679" s="20" t="s">
        <v>88</v>
      </c>
      <c r="C679" s="21">
        <f>IF(C678=4,1,C678+1)</f>
        <v>1</v>
      </c>
      <c r="D679" s="14" t="str">
        <f t="shared" si="11"/>
        <v>甲</v>
      </c>
    </row>
    <row r="680" spans="1:4">
      <c r="A680" s="11">
        <f>A677+1</f>
        <v>43326</v>
      </c>
      <c r="B680" s="20" t="s">
        <v>86</v>
      </c>
      <c r="C680" s="21">
        <f>IF(C674=1,4,C674-1)</f>
        <v>3</v>
      </c>
      <c r="D680" s="14" t="str">
        <f t="shared" si="11"/>
        <v>丙</v>
      </c>
    </row>
    <row r="681" spans="1:4">
      <c r="A681" s="11">
        <f>A680</f>
        <v>43326</v>
      </c>
      <c r="B681" s="20" t="s">
        <v>87</v>
      </c>
      <c r="C681" s="21">
        <f>IF(C680=4,1,C680+1)</f>
        <v>4</v>
      </c>
      <c r="D681" s="14" t="str">
        <f t="shared" si="11"/>
        <v>丁</v>
      </c>
    </row>
    <row r="682" spans="1:4">
      <c r="A682" s="11">
        <f>A681</f>
        <v>43326</v>
      </c>
      <c r="B682" s="20" t="s">
        <v>88</v>
      </c>
      <c r="C682" s="21">
        <f>IF(C681=4,1,C681+1)</f>
        <v>1</v>
      </c>
      <c r="D682" s="14" t="str">
        <f t="shared" si="11"/>
        <v>甲</v>
      </c>
    </row>
    <row r="683" spans="1:4">
      <c r="A683" s="11">
        <f>A680+1</f>
        <v>43327</v>
      </c>
      <c r="B683" s="20" t="s">
        <v>86</v>
      </c>
      <c r="C683" s="21">
        <f>IF(C677=1,4,C677-1)</f>
        <v>2</v>
      </c>
      <c r="D683" s="14" t="str">
        <f t="shared" si="11"/>
        <v>乙</v>
      </c>
    </row>
    <row r="684" spans="1:4">
      <c r="A684" s="11">
        <f>A683</f>
        <v>43327</v>
      </c>
      <c r="B684" s="20" t="s">
        <v>87</v>
      </c>
      <c r="C684" s="21">
        <f>IF(C683=4,1,C683+1)</f>
        <v>3</v>
      </c>
      <c r="D684" s="14" t="str">
        <f t="shared" si="11"/>
        <v>丙</v>
      </c>
    </row>
    <row r="685" spans="1:4">
      <c r="A685" s="11">
        <f>A684</f>
        <v>43327</v>
      </c>
      <c r="B685" s="20" t="s">
        <v>88</v>
      </c>
      <c r="C685" s="21">
        <f>IF(C684=4,1,C684+1)</f>
        <v>4</v>
      </c>
      <c r="D685" s="14" t="str">
        <f t="shared" si="11"/>
        <v>丁</v>
      </c>
    </row>
    <row r="686" spans="1:4">
      <c r="A686" s="11">
        <f>A683+1</f>
        <v>43328</v>
      </c>
      <c r="B686" s="20" t="s">
        <v>86</v>
      </c>
      <c r="C686" s="21">
        <f>IF(C680=1,4,C680-1)</f>
        <v>2</v>
      </c>
      <c r="D686" s="14" t="str">
        <f t="shared" si="11"/>
        <v>乙</v>
      </c>
    </row>
    <row r="687" spans="1:4">
      <c r="A687" s="11">
        <f>A686</f>
        <v>43328</v>
      </c>
      <c r="B687" s="20" t="s">
        <v>87</v>
      </c>
      <c r="C687" s="21">
        <f>IF(C686=4,1,C686+1)</f>
        <v>3</v>
      </c>
      <c r="D687" s="14" t="str">
        <f t="shared" si="11"/>
        <v>丙</v>
      </c>
    </row>
    <row r="688" spans="1:4">
      <c r="A688" s="11">
        <f>A687</f>
        <v>43328</v>
      </c>
      <c r="B688" s="20" t="s">
        <v>88</v>
      </c>
      <c r="C688" s="21">
        <f>IF(C687=4,1,C687+1)</f>
        <v>4</v>
      </c>
      <c r="D688" s="14" t="str">
        <f t="shared" si="11"/>
        <v>丁</v>
      </c>
    </row>
    <row r="689" spans="1:4">
      <c r="A689" s="11">
        <f>A686+1</f>
        <v>43329</v>
      </c>
      <c r="B689" s="20" t="s">
        <v>86</v>
      </c>
      <c r="C689" s="21">
        <f>IF(C683=1,4,C683-1)</f>
        <v>1</v>
      </c>
      <c r="D689" s="14" t="str">
        <f t="shared" si="11"/>
        <v>甲</v>
      </c>
    </row>
    <row r="690" spans="1:4">
      <c r="A690" s="11">
        <f>A689</f>
        <v>43329</v>
      </c>
      <c r="B690" s="20" t="s">
        <v>87</v>
      </c>
      <c r="C690" s="21">
        <f>IF(C689=4,1,C689+1)</f>
        <v>2</v>
      </c>
      <c r="D690" s="14" t="str">
        <f t="shared" si="11"/>
        <v>乙</v>
      </c>
    </row>
    <row r="691" spans="1:4">
      <c r="A691" s="11">
        <f>A690</f>
        <v>43329</v>
      </c>
      <c r="B691" s="20" t="s">
        <v>88</v>
      </c>
      <c r="C691" s="21">
        <f>IF(C690=4,1,C690+1)</f>
        <v>3</v>
      </c>
      <c r="D691" s="14" t="str">
        <f t="shared" si="11"/>
        <v>丙</v>
      </c>
    </row>
    <row r="692" spans="1:4">
      <c r="A692" s="11">
        <f>A689+1</f>
        <v>43330</v>
      </c>
      <c r="B692" s="20" t="s">
        <v>86</v>
      </c>
      <c r="C692" s="21">
        <f>IF(C686=1,4,C686-1)</f>
        <v>1</v>
      </c>
      <c r="D692" s="14" t="str">
        <f t="shared" si="11"/>
        <v>甲</v>
      </c>
    </row>
    <row r="693" spans="1:4">
      <c r="A693" s="11">
        <f>A692</f>
        <v>43330</v>
      </c>
      <c r="B693" s="20" t="s">
        <v>87</v>
      </c>
      <c r="C693" s="21">
        <f>IF(C692=4,1,C692+1)</f>
        <v>2</v>
      </c>
      <c r="D693" s="14" t="str">
        <f t="shared" si="11"/>
        <v>乙</v>
      </c>
    </row>
    <row r="694" spans="1:4">
      <c r="A694" s="11">
        <f>A693</f>
        <v>43330</v>
      </c>
      <c r="B694" s="20" t="s">
        <v>88</v>
      </c>
      <c r="C694" s="21">
        <f>IF(C693=4,1,C693+1)</f>
        <v>3</v>
      </c>
      <c r="D694" s="14" t="str">
        <f t="shared" si="11"/>
        <v>丙</v>
      </c>
    </row>
    <row r="695" spans="1:4">
      <c r="A695" s="11">
        <f>A692+1</f>
        <v>43331</v>
      </c>
      <c r="B695" s="20" t="s">
        <v>86</v>
      </c>
      <c r="C695" s="21">
        <f>IF(C689=1,4,C689-1)</f>
        <v>4</v>
      </c>
      <c r="D695" s="14" t="str">
        <f t="shared" si="11"/>
        <v>丁</v>
      </c>
    </row>
    <row r="696" spans="1:4">
      <c r="A696" s="11">
        <f>A695</f>
        <v>43331</v>
      </c>
      <c r="B696" s="20" t="s">
        <v>87</v>
      </c>
      <c r="C696" s="21">
        <f>IF(C695=4,1,C695+1)</f>
        <v>1</v>
      </c>
      <c r="D696" s="14" t="str">
        <f t="shared" si="11"/>
        <v>甲</v>
      </c>
    </row>
    <row r="697" spans="1:4">
      <c r="A697" s="11">
        <f>A696</f>
        <v>43331</v>
      </c>
      <c r="B697" s="20" t="s">
        <v>88</v>
      </c>
      <c r="C697" s="21">
        <f>IF(C696=4,1,C696+1)</f>
        <v>2</v>
      </c>
      <c r="D697" s="14" t="str">
        <f t="shared" si="11"/>
        <v>乙</v>
      </c>
    </row>
    <row r="698" spans="1:4">
      <c r="A698" s="11">
        <f>A695+1</f>
        <v>43332</v>
      </c>
      <c r="B698" s="20" t="s">
        <v>86</v>
      </c>
      <c r="C698" s="21">
        <f>IF(C692=1,4,C692-1)</f>
        <v>4</v>
      </c>
      <c r="D698" s="14" t="str">
        <f t="shared" si="11"/>
        <v>丁</v>
      </c>
    </row>
    <row r="699" spans="1:4">
      <c r="A699" s="11">
        <f>A698</f>
        <v>43332</v>
      </c>
      <c r="B699" s="20" t="s">
        <v>87</v>
      </c>
      <c r="C699" s="21">
        <f>IF(C698=4,1,C698+1)</f>
        <v>1</v>
      </c>
      <c r="D699" s="14" t="str">
        <f t="shared" si="11"/>
        <v>甲</v>
      </c>
    </row>
    <row r="700" spans="1:4">
      <c r="A700" s="11">
        <f>A699</f>
        <v>43332</v>
      </c>
      <c r="B700" s="20" t="s">
        <v>88</v>
      </c>
      <c r="C700" s="21">
        <f>IF(C699=4,1,C699+1)</f>
        <v>2</v>
      </c>
      <c r="D700" s="14" t="str">
        <f t="shared" si="11"/>
        <v>乙</v>
      </c>
    </row>
    <row r="701" spans="1:4">
      <c r="A701" s="11">
        <f>A698+1</f>
        <v>43333</v>
      </c>
      <c r="B701" s="20" t="s">
        <v>86</v>
      </c>
      <c r="C701" s="21">
        <f>IF(C695=1,4,C695-1)</f>
        <v>3</v>
      </c>
      <c r="D701" s="14" t="str">
        <f t="shared" si="11"/>
        <v>丙</v>
      </c>
    </row>
    <row r="702" spans="1:4">
      <c r="A702" s="11">
        <f>A701</f>
        <v>43333</v>
      </c>
      <c r="B702" s="20" t="s">
        <v>87</v>
      </c>
      <c r="C702" s="21">
        <f>IF(C701=4,1,C701+1)</f>
        <v>4</v>
      </c>
      <c r="D702" s="14" t="str">
        <f t="shared" si="11"/>
        <v>丁</v>
      </c>
    </row>
    <row r="703" spans="1:4">
      <c r="A703" s="11">
        <f>A702</f>
        <v>43333</v>
      </c>
      <c r="B703" s="20" t="s">
        <v>88</v>
      </c>
      <c r="C703" s="21">
        <f>IF(C702=4,1,C702+1)</f>
        <v>1</v>
      </c>
      <c r="D703" s="14" t="str">
        <f t="shared" si="11"/>
        <v>甲</v>
      </c>
    </row>
    <row r="704" spans="1:4">
      <c r="A704" s="11">
        <f>A701+1</f>
        <v>43334</v>
      </c>
      <c r="B704" s="20" t="s">
        <v>86</v>
      </c>
      <c r="C704" s="21">
        <f>IF(C698=1,4,C698-1)</f>
        <v>3</v>
      </c>
      <c r="D704" s="14" t="str">
        <f t="shared" si="11"/>
        <v>丙</v>
      </c>
    </row>
    <row r="705" spans="1:4">
      <c r="A705" s="11">
        <f>A704</f>
        <v>43334</v>
      </c>
      <c r="B705" s="20" t="s">
        <v>87</v>
      </c>
      <c r="C705" s="21">
        <f>IF(C704=4,1,C704+1)</f>
        <v>4</v>
      </c>
      <c r="D705" s="14" t="str">
        <f t="shared" si="11"/>
        <v>丁</v>
      </c>
    </row>
    <row r="706" spans="1:4">
      <c r="A706" s="11">
        <f>A705</f>
        <v>43334</v>
      </c>
      <c r="B706" s="20" t="s">
        <v>88</v>
      </c>
      <c r="C706" s="21">
        <f>IF(C705=4,1,C705+1)</f>
        <v>1</v>
      </c>
      <c r="D706" s="14" t="str">
        <f t="shared" si="11"/>
        <v>甲</v>
      </c>
    </row>
    <row r="707" spans="1:4">
      <c r="A707" s="11">
        <f>A704+1</f>
        <v>43335</v>
      </c>
      <c r="B707" s="20" t="s">
        <v>86</v>
      </c>
      <c r="C707" s="21">
        <f>IF(C701=1,4,C701-1)</f>
        <v>2</v>
      </c>
      <c r="D707" s="14" t="str">
        <f t="shared" si="11"/>
        <v>乙</v>
      </c>
    </row>
    <row r="708" spans="1:4">
      <c r="A708" s="11">
        <f>A707</f>
        <v>43335</v>
      </c>
      <c r="B708" s="20" t="s">
        <v>87</v>
      </c>
      <c r="C708" s="21">
        <f>IF(C707=4,1,C707+1)</f>
        <v>3</v>
      </c>
      <c r="D708" s="14" t="str">
        <f t="shared" si="11"/>
        <v>丙</v>
      </c>
    </row>
    <row r="709" spans="1:4">
      <c r="A709" s="11">
        <f>A708</f>
        <v>43335</v>
      </c>
      <c r="B709" s="20" t="s">
        <v>88</v>
      </c>
      <c r="C709" s="21">
        <f>IF(C708=4,1,C708+1)</f>
        <v>4</v>
      </c>
      <c r="D709" s="14" t="str">
        <f t="shared" si="11"/>
        <v>丁</v>
      </c>
    </row>
    <row r="710" spans="1:4">
      <c r="A710" s="11">
        <f>A707+1</f>
        <v>43336</v>
      </c>
      <c r="B710" s="20" t="s">
        <v>86</v>
      </c>
      <c r="C710" s="21">
        <f>IF(C704=1,4,C704-1)</f>
        <v>2</v>
      </c>
      <c r="D710" s="14" t="str">
        <f t="shared" si="11"/>
        <v>乙</v>
      </c>
    </row>
    <row r="711" spans="1:4">
      <c r="A711" s="11">
        <f>A710</f>
        <v>43336</v>
      </c>
      <c r="B711" s="20" t="s">
        <v>87</v>
      </c>
      <c r="C711" s="21">
        <f>IF(C710=4,1,C710+1)</f>
        <v>3</v>
      </c>
      <c r="D711" s="14" t="str">
        <f t="shared" si="11"/>
        <v>丙</v>
      </c>
    </row>
    <row r="712" spans="1:4">
      <c r="A712" s="11">
        <f>A711</f>
        <v>43336</v>
      </c>
      <c r="B712" s="20" t="s">
        <v>88</v>
      </c>
      <c r="C712" s="21">
        <f>IF(C711=4,1,C711+1)</f>
        <v>4</v>
      </c>
      <c r="D712" s="14" t="str">
        <f t="shared" si="11"/>
        <v>丁</v>
      </c>
    </row>
    <row r="713" spans="1:4">
      <c r="A713" s="11">
        <f>A710+1</f>
        <v>43337</v>
      </c>
      <c r="B713" s="20" t="s">
        <v>86</v>
      </c>
      <c r="C713" s="21">
        <f>IF(C707=1,4,C707-1)</f>
        <v>1</v>
      </c>
      <c r="D713" s="14" t="str">
        <f t="shared" si="11"/>
        <v>甲</v>
      </c>
    </row>
    <row r="714" spans="1:4">
      <c r="A714" s="11">
        <f>A713</f>
        <v>43337</v>
      </c>
      <c r="B714" s="20" t="s">
        <v>87</v>
      </c>
      <c r="C714" s="21">
        <f>IF(C713=4,1,C713+1)</f>
        <v>2</v>
      </c>
      <c r="D714" s="14" t="str">
        <f t="shared" si="11"/>
        <v>乙</v>
      </c>
    </row>
    <row r="715" spans="1:4">
      <c r="A715" s="11">
        <f>A714</f>
        <v>43337</v>
      </c>
      <c r="B715" s="20" t="s">
        <v>88</v>
      </c>
      <c r="C715" s="21">
        <f>IF(C714=4,1,C714+1)</f>
        <v>3</v>
      </c>
      <c r="D715" s="14" t="str">
        <f t="shared" si="11"/>
        <v>丙</v>
      </c>
    </row>
    <row r="716" spans="1:4">
      <c r="A716" s="11">
        <f>A713+1</f>
        <v>43338</v>
      </c>
      <c r="B716" s="20" t="s">
        <v>86</v>
      </c>
      <c r="C716" s="21">
        <f>IF(C710=1,4,C710-1)</f>
        <v>1</v>
      </c>
      <c r="D716" s="14" t="str">
        <f t="shared" si="11"/>
        <v>甲</v>
      </c>
    </row>
    <row r="717" spans="1:4">
      <c r="A717" s="11">
        <f>A716</f>
        <v>43338</v>
      </c>
      <c r="B717" s="20" t="s">
        <v>87</v>
      </c>
      <c r="C717" s="21">
        <f>IF(C716=4,1,C716+1)</f>
        <v>2</v>
      </c>
      <c r="D717" s="14" t="str">
        <f t="shared" si="11"/>
        <v>乙</v>
      </c>
    </row>
    <row r="718" spans="1:4">
      <c r="A718" s="11">
        <f>A717</f>
        <v>43338</v>
      </c>
      <c r="B718" s="20" t="s">
        <v>88</v>
      </c>
      <c r="C718" s="21">
        <f>IF(C717=4,1,C717+1)</f>
        <v>3</v>
      </c>
      <c r="D718" s="14" t="str">
        <f t="shared" ref="D718:D781" si="12">IF(C718=1,"甲",IF(C718=2,"乙",IF(C718=3,"丙",IF(C718=4,"丁",""))))</f>
        <v>丙</v>
      </c>
    </row>
    <row r="719" spans="1:4">
      <c r="A719" s="11">
        <f>A716+1</f>
        <v>43339</v>
      </c>
      <c r="B719" s="20" t="s">
        <v>86</v>
      </c>
      <c r="C719" s="21">
        <f>IF(C713=1,4,C713-1)</f>
        <v>4</v>
      </c>
      <c r="D719" s="14" t="str">
        <f t="shared" si="12"/>
        <v>丁</v>
      </c>
    </row>
    <row r="720" spans="1:4">
      <c r="A720" s="11">
        <f>A719</f>
        <v>43339</v>
      </c>
      <c r="B720" s="20" t="s">
        <v>87</v>
      </c>
      <c r="C720" s="21">
        <f>IF(C719=4,1,C719+1)</f>
        <v>1</v>
      </c>
      <c r="D720" s="14" t="str">
        <f t="shared" si="12"/>
        <v>甲</v>
      </c>
    </row>
    <row r="721" spans="1:4">
      <c r="A721" s="11">
        <f>A720</f>
        <v>43339</v>
      </c>
      <c r="B721" s="20" t="s">
        <v>88</v>
      </c>
      <c r="C721" s="21">
        <f>IF(C720=4,1,C720+1)</f>
        <v>2</v>
      </c>
      <c r="D721" s="14" t="str">
        <f t="shared" si="12"/>
        <v>乙</v>
      </c>
    </row>
    <row r="722" spans="1:4">
      <c r="A722" s="11">
        <f>A719+1</f>
        <v>43340</v>
      </c>
      <c r="B722" s="20" t="s">
        <v>86</v>
      </c>
      <c r="C722" s="21">
        <f>IF(C716=1,4,C716-1)</f>
        <v>4</v>
      </c>
      <c r="D722" s="14" t="str">
        <f t="shared" si="12"/>
        <v>丁</v>
      </c>
    </row>
    <row r="723" spans="1:4">
      <c r="A723" s="11">
        <f>A722</f>
        <v>43340</v>
      </c>
      <c r="B723" s="20" t="s">
        <v>87</v>
      </c>
      <c r="C723" s="21">
        <f>IF(C722=4,1,C722+1)</f>
        <v>1</v>
      </c>
      <c r="D723" s="14" t="str">
        <f t="shared" si="12"/>
        <v>甲</v>
      </c>
    </row>
    <row r="724" spans="1:4">
      <c r="A724" s="11">
        <f>A723</f>
        <v>43340</v>
      </c>
      <c r="B724" s="20" t="s">
        <v>88</v>
      </c>
      <c r="C724" s="21">
        <f>IF(C723=4,1,C723+1)</f>
        <v>2</v>
      </c>
      <c r="D724" s="14" t="str">
        <f t="shared" si="12"/>
        <v>乙</v>
      </c>
    </row>
    <row r="725" spans="1:4">
      <c r="A725" s="11">
        <f>A722+1</f>
        <v>43341</v>
      </c>
      <c r="B725" s="20" t="s">
        <v>86</v>
      </c>
      <c r="C725" s="21">
        <f>IF(C719=1,4,C719-1)</f>
        <v>3</v>
      </c>
      <c r="D725" s="14" t="str">
        <f t="shared" si="12"/>
        <v>丙</v>
      </c>
    </row>
    <row r="726" spans="1:4">
      <c r="A726" s="11">
        <f>A725</f>
        <v>43341</v>
      </c>
      <c r="B726" s="20" t="s">
        <v>87</v>
      </c>
      <c r="C726" s="21">
        <f>IF(C725=4,1,C725+1)</f>
        <v>4</v>
      </c>
      <c r="D726" s="14" t="str">
        <f t="shared" si="12"/>
        <v>丁</v>
      </c>
    </row>
    <row r="727" spans="1:4">
      <c r="A727" s="11">
        <f>A726</f>
        <v>43341</v>
      </c>
      <c r="B727" s="20" t="s">
        <v>88</v>
      </c>
      <c r="C727" s="21">
        <f>IF(C726=4,1,C726+1)</f>
        <v>1</v>
      </c>
      <c r="D727" s="14" t="str">
        <f t="shared" si="12"/>
        <v>甲</v>
      </c>
    </row>
    <row r="728" spans="1:4">
      <c r="A728" s="11">
        <f>A725+1</f>
        <v>43342</v>
      </c>
      <c r="B728" s="20" t="s">
        <v>86</v>
      </c>
      <c r="C728" s="21">
        <f>IF(C722=1,4,C722-1)</f>
        <v>3</v>
      </c>
      <c r="D728" s="14" t="str">
        <f t="shared" si="12"/>
        <v>丙</v>
      </c>
    </row>
    <row r="729" spans="1:4">
      <c r="A729" s="11">
        <f>A728</f>
        <v>43342</v>
      </c>
      <c r="B729" s="20" t="s">
        <v>87</v>
      </c>
      <c r="C729" s="21">
        <f>IF(C728=4,1,C728+1)</f>
        <v>4</v>
      </c>
      <c r="D729" s="14" t="str">
        <f t="shared" si="12"/>
        <v>丁</v>
      </c>
    </row>
    <row r="730" spans="1:4">
      <c r="A730" s="11">
        <f>A729</f>
        <v>43342</v>
      </c>
      <c r="B730" s="20" t="s">
        <v>88</v>
      </c>
      <c r="C730" s="21">
        <f>IF(C729=4,1,C729+1)</f>
        <v>1</v>
      </c>
      <c r="D730" s="14" t="str">
        <f t="shared" si="12"/>
        <v>甲</v>
      </c>
    </row>
    <row r="731" spans="1:4">
      <c r="A731" s="11">
        <f>A728+1</f>
        <v>43343</v>
      </c>
      <c r="B731" s="20" t="s">
        <v>86</v>
      </c>
      <c r="C731" s="21">
        <f>IF(C725=1,4,C725-1)</f>
        <v>2</v>
      </c>
      <c r="D731" s="14" t="str">
        <f t="shared" si="12"/>
        <v>乙</v>
      </c>
    </row>
    <row r="732" spans="1:4">
      <c r="A732" s="11">
        <f>A731</f>
        <v>43343</v>
      </c>
      <c r="B732" s="20" t="s">
        <v>87</v>
      </c>
      <c r="C732" s="21">
        <f>IF(C731=4,1,C731+1)</f>
        <v>3</v>
      </c>
      <c r="D732" s="14" t="str">
        <f t="shared" si="12"/>
        <v>丙</v>
      </c>
    </row>
    <row r="733" spans="1:4">
      <c r="A733" s="11">
        <f>A732</f>
        <v>43343</v>
      </c>
      <c r="B733" s="20" t="s">
        <v>88</v>
      </c>
      <c r="C733" s="21">
        <f>IF(C732=4,1,C732+1)</f>
        <v>4</v>
      </c>
      <c r="D733" s="14" t="str">
        <f t="shared" si="12"/>
        <v>丁</v>
      </c>
    </row>
    <row r="734" spans="1:4">
      <c r="A734" s="11">
        <f>A731+1</f>
        <v>43344</v>
      </c>
      <c r="B734" s="20" t="s">
        <v>86</v>
      </c>
      <c r="C734" s="21">
        <f>IF(C728=1,4,C728-1)</f>
        <v>2</v>
      </c>
      <c r="D734" s="14" t="str">
        <f t="shared" si="12"/>
        <v>乙</v>
      </c>
    </row>
    <row r="735" spans="1:4">
      <c r="A735" s="11">
        <f>A734</f>
        <v>43344</v>
      </c>
      <c r="B735" s="20" t="s">
        <v>87</v>
      </c>
      <c r="C735" s="21">
        <f>IF(C734=4,1,C734+1)</f>
        <v>3</v>
      </c>
      <c r="D735" s="14" t="str">
        <f t="shared" si="12"/>
        <v>丙</v>
      </c>
    </row>
    <row r="736" spans="1:4">
      <c r="A736" s="11">
        <f>A735</f>
        <v>43344</v>
      </c>
      <c r="B736" s="20" t="s">
        <v>88</v>
      </c>
      <c r="C736" s="21">
        <f>IF(C735=4,1,C735+1)</f>
        <v>4</v>
      </c>
      <c r="D736" s="14" t="str">
        <f t="shared" si="12"/>
        <v>丁</v>
      </c>
    </row>
    <row r="737" spans="1:4">
      <c r="A737" s="11">
        <f>A734+1</f>
        <v>43345</v>
      </c>
      <c r="B737" s="20" t="s">
        <v>86</v>
      </c>
      <c r="C737" s="21">
        <f>IF(C731=1,4,C731-1)</f>
        <v>1</v>
      </c>
      <c r="D737" s="14" t="str">
        <f t="shared" si="12"/>
        <v>甲</v>
      </c>
    </row>
    <row r="738" spans="1:4">
      <c r="A738" s="11">
        <f>A737</f>
        <v>43345</v>
      </c>
      <c r="B738" s="20" t="s">
        <v>87</v>
      </c>
      <c r="C738" s="21">
        <f>IF(C737=4,1,C737+1)</f>
        <v>2</v>
      </c>
      <c r="D738" s="14" t="str">
        <f t="shared" si="12"/>
        <v>乙</v>
      </c>
    </row>
    <row r="739" spans="1:4">
      <c r="A739" s="11">
        <f>A738</f>
        <v>43345</v>
      </c>
      <c r="B739" s="20" t="s">
        <v>88</v>
      </c>
      <c r="C739" s="21">
        <f>IF(C738=4,1,C738+1)</f>
        <v>3</v>
      </c>
      <c r="D739" s="14" t="str">
        <f t="shared" si="12"/>
        <v>丙</v>
      </c>
    </row>
    <row r="740" spans="1:4">
      <c r="A740" s="11">
        <f>A737+1</f>
        <v>43346</v>
      </c>
      <c r="B740" s="20" t="s">
        <v>86</v>
      </c>
      <c r="C740" s="21">
        <f>IF(C734=1,4,C734-1)</f>
        <v>1</v>
      </c>
      <c r="D740" s="14" t="str">
        <f t="shared" si="12"/>
        <v>甲</v>
      </c>
    </row>
    <row r="741" spans="1:4">
      <c r="A741" s="11">
        <f>A740</f>
        <v>43346</v>
      </c>
      <c r="B741" s="20" t="s">
        <v>87</v>
      </c>
      <c r="C741" s="21">
        <f>IF(C740=4,1,C740+1)</f>
        <v>2</v>
      </c>
      <c r="D741" s="14" t="str">
        <f t="shared" si="12"/>
        <v>乙</v>
      </c>
    </row>
    <row r="742" spans="1:4">
      <c r="A742" s="11">
        <f>A741</f>
        <v>43346</v>
      </c>
      <c r="B742" s="20" t="s">
        <v>88</v>
      </c>
      <c r="C742" s="21">
        <f>IF(C741=4,1,C741+1)</f>
        <v>3</v>
      </c>
      <c r="D742" s="14" t="str">
        <f t="shared" si="12"/>
        <v>丙</v>
      </c>
    </row>
    <row r="743" spans="1:4">
      <c r="A743" s="11">
        <f>A740+1</f>
        <v>43347</v>
      </c>
      <c r="B743" s="20" t="s">
        <v>86</v>
      </c>
      <c r="C743" s="21">
        <f>IF(C737=1,4,C737-1)</f>
        <v>4</v>
      </c>
      <c r="D743" s="14" t="str">
        <f t="shared" si="12"/>
        <v>丁</v>
      </c>
    </row>
    <row r="744" spans="1:4">
      <c r="A744" s="11">
        <f>A743</f>
        <v>43347</v>
      </c>
      <c r="B744" s="20" t="s">
        <v>87</v>
      </c>
      <c r="C744" s="21">
        <f>IF(C743=4,1,C743+1)</f>
        <v>1</v>
      </c>
      <c r="D744" s="14" t="str">
        <f t="shared" si="12"/>
        <v>甲</v>
      </c>
    </row>
    <row r="745" spans="1:4">
      <c r="A745" s="11">
        <f>A744</f>
        <v>43347</v>
      </c>
      <c r="B745" s="20" t="s">
        <v>88</v>
      </c>
      <c r="C745" s="21">
        <f>IF(C744=4,1,C744+1)</f>
        <v>2</v>
      </c>
      <c r="D745" s="14" t="str">
        <f t="shared" si="12"/>
        <v>乙</v>
      </c>
    </row>
    <row r="746" spans="1:4">
      <c r="A746" s="11">
        <f>A743+1</f>
        <v>43348</v>
      </c>
      <c r="B746" s="20" t="s">
        <v>86</v>
      </c>
      <c r="C746" s="21">
        <f>IF(C740=1,4,C740-1)</f>
        <v>4</v>
      </c>
      <c r="D746" s="14" t="str">
        <f t="shared" si="12"/>
        <v>丁</v>
      </c>
    </row>
    <row r="747" spans="1:4">
      <c r="A747" s="11">
        <f>A746</f>
        <v>43348</v>
      </c>
      <c r="B747" s="20" t="s">
        <v>87</v>
      </c>
      <c r="C747" s="21">
        <f>IF(C746=4,1,C746+1)</f>
        <v>1</v>
      </c>
      <c r="D747" s="14" t="str">
        <f t="shared" si="12"/>
        <v>甲</v>
      </c>
    </row>
    <row r="748" spans="1:4">
      <c r="A748" s="11">
        <f>A747</f>
        <v>43348</v>
      </c>
      <c r="B748" s="20" t="s">
        <v>88</v>
      </c>
      <c r="C748" s="21">
        <f>IF(C747=4,1,C747+1)</f>
        <v>2</v>
      </c>
      <c r="D748" s="14" t="str">
        <f t="shared" si="12"/>
        <v>乙</v>
      </c>
    </row>
    <row r="749" spans="1:4">
      <c r="A749" s="11">
        <f>A746+1</f>
        <v>43349</v>
      </c>
      <c r="B749" s="20" t="s">
        <v>86</v>
      </c>
      <c r="C749" s="21">
        <f>IF(C743=1,4,C743-1)</f>
        <v>3</v>
      </c>
      <c r="D749" s="14" t="str">
        <f t="shared" si="12"/>
        <v>丙</v>
      </c>
    </row>
    <row r="750" spans="1:4">
      <c r="A750" s="11">
        <f>A749</f>
        <v>43349</v>
      </c>
      <c r="B750" s="20" t="s">
        <v>87</v>
      </c>
      <c r="C750" s="21">
        <f>IF(C749=4,1,C749+1)</f>
        <v>4</v>
      </c>
      <c r="D750" s="14" t="str">
        <f t="shared" si="12"/>
        <v>丁</v>
      </c>
    </row>
    <row r="751" spans="1:4">
      <c r="A751" s="11">
        <f>A750</f>
        <v>43349</v>
      </c>
      <c r="B751" s="20" t="s">
        <v>88</v>
      </c>
      <c r="C751" s="21">
        <f>IF(C750=4,1,C750+1)</f>
        <v>1</v>
      </c>
      <c r="D751" s="14" t="str">
        <f t="shared" si="12"/>
        <v>甲</v>
      </c>
    </row>
    <row r="752" spans="1:4">
      <c r="A752" s="11">
        <f>A749+1</f>
        <v>43350</v>
      </c>
      <c r="B752" s="20" t="s">
        <v>86</v>
      </c>
      <c r="C752" s="21">
        <f>IF(C746=1,4,C746-1)</f>
        <v>3</v>
      </c>
      <c r="D752" s="14" t="str">
        <f t="shared" si="12"/>
        <v>丙</v>
      </c>
    </row>
    <row r="753" spans="1:4">
      <c r="A753" s="11">
        <f>A752</f>
        <v>43350</v>
      </c>
      <c r="B753" s="20" t="s">
        <v>87</v>
      </c>
      <c r="C753" s="21">
        <f>IF(C752=4,1,C752+1)</f>
        <v>4</v>
      </c>
      <c r="D753" s="14" t="str">
        <f t="shared" si="12"/>
        <v>丁</v>
      </c>
    </row>
    <row r="754" spans="1:4">
      <c r="A754" s="11">
        <f>A753</f>
        <v>43350</v>
      </c>
      <c r="B754" s="20" t="s">
        <v>88</v>
      </c>
      <c r="C754" s="21">
        <f>IF(C753=4,1,C753+1)</f>
        <v>1</v>
      </c>
      <c r="D754" s="14" t="str">
        <f t="shared" si="12"/>
        <v>甲</v>
      </c>
    </row>
    <row r="755" spans="1:4">
      <c r="A755" s="11">
        <f>A752+1</f>
        <v>43351</v>
      </c>
      <c r="B755" s="20" t="s">
        <v>86</v>
      </c>
      <c r="C755" s="21">
        <f>IF(C749=1,4,C749-1)</f>
        <v>2</v>
      </c>
      <c r="D755" s="14" t="str">
        <f t="shared" si="12"/>
        <v>乙</v>
      </c>
    </row>
    <row r="756" spans="1:4">
      <c r="A756" s="11">
        <f>A755</f>
        <v>43351</v>
      </c>
      <c r="B756" s="20" t="s">
        <v>87</v>
      </c>
      <c r="C756" s="21">
        <f>IF(C755=4,1,C755+1)</f>
        <v>3</v>
      </c>
      <c r="D756" s="14" t="str">
        <f t="shared" si="12"/>
        <v>丙</v>
      </c>
    </row>
    <row r="757" spans="1:4">
      <c r="A757" s="11">
        <f>A756</f>
        <v>43351</v>
      </c>
      <c r="B757" s="20" t="s">
        <v>88</v>
      </c>
      <c r="C757" s="21">
        <f>IF(C756=4,1,C756+1)</f>
        <v>4</v>
      </c>
      <c r="D757" s="14" t="str">
        <f t="shared" si="12"/>
        <v>丁</v>
      </c>
    </row>
    <row r="758" spans="1:4">
      <c r="A758" s="11">
        <f>A755+1</f>
        <v>43352</v>
      </c>
      <c r="B758" s="20" t="s">
        <v>86</v>
      </c>
      <c r="C758" s="21">
        <f>IF(C752=1,4,C752-1)</f>
        <v>2</v>
      </c>
      <c r="D758" s="14" t="str">
        <f t="shared" si="12"/>
        <v>乙</v>
      </c>
    </row>
    <row r="759" spans="1:4">
      <c r="A759" s="11">
        <f>A758</f>
        <v>43352</v>
      </c>
      <c r="B759" s="20" t="s">
        <v>87</v>
      </c>
      <c r="C759" s="21">
        <f>IF(C758=4,1,C758+1)</f>
        <v>3</v>
      </c>
      <c r="D759" s="14" t="str">
        <f t="shared" si="12"/>
        <v>丙</v>
      </c>
    </row>
    <row r="760" spans="1:4">
      <c r="A760" s="11">
        <f>A759</f>
        <v>43352</v>
      </c>
      <c r="B760" s="20" t="s">
        <v>88</v>
      </c>
      <c r="C760" s="21">
        <f>IF(C759=4,1,C759+1)</f>
        <v>4</v>
      </c>
      <c r="D760" s="14" t="str">
        <f t="shared" si="12"/>
        <v>丁</v>
      </c>
    </row>
    <row r="761" spans="1:4">
      <c r="A761" s="11">
        <f>A758+1</f>
        <v>43353</v>
      </c>
      <c r="B761" s="20" t="s">
        <v>86</v>
      </c>
      <c r="C761" s="21">
        <f>IF(C755=1,4,C755-1)</f>
        <v>1</v>
      </c>
      <c r="D761" s="14" t="str">
        <f t="shared" si="12"/>
        <v>甲</v>
      </c>
    </row>
    <row r="762" spans="1:4">
      <c r="A762" s="11">
        <f>A761</f>
        <v>43353</v>
      </c>
      <c r="B762" s="20" t="s">
        <v>87</v>
      </c>
      <c r="C762" s="21">
        <f>IF(C761=4,1,C761+1)</f>
        <v>2</v>
      </c>
      <c r="D762" s="14" t="str">
        <f t="shared" si="12"/>
        <v>乙</v>
      </c>
    </row>
    <row r="763" spans="1:4">
      <c r="A763" s="11">
        <f>A762</f>
        <v>43353</v>
      </c>
      <c r="B763" s="20" t="s">
        <v>88</v>
      </c>
      <c r="C763" s="21">
        <f>IF(C762=4,1,C762+1)</f>
        <v>3</v>
      </c>
      <c r="D763" s="14" t="str">
        <f t="shared" si="12"/>
        <v>丙</v>
      </c>
    </row>
    <row r="764" spans="1:4">
      <c r="A764" s="11">
        <f>A761+1</f>
        <v>43354</v>
      </c>
      <c r="B764" s="20" t="s">
        <v>86</v>
      </c>
      <c r="C764" s="21">
        <f>IF(C758=1,4,C758-1)</f>
        <v>1</v>
      </c>
      <c r="D764" s="14" t="str">
        <f t="shared" si="12"/>
        <v>甲</v>
      </c>
    </row>
    <row r="765" spans="1:4">
      <c r="A765" s="11">
        <f>A764</f>
        <v>43354</v>
      </c>
      <c r="B765" s="20" t="s">
        <v>87</v>
      </c>
      <c r="C765" s="21">
        <f>IF(C764=4,1,C764+1)</f>
        <v>2</v>
      </c>
      <c r="D765" s="14" t="str">
        <f t="shared" si="12"/>
        <v>乙</v>
      </c>
    </row>
    <row r="766" spans="1:4">
      <c r="A766" s="11">
        <f>A765</f>
        <v>43354</v>
      </c>
      <c r="B766" s="20" t="s">
        <v>88</v>
      </c>
      <c r="C766" s="21">
        <f>IF(C765=4,1,C765+1)</f>
        <v>3</v>
      </c>
      <c r="D766" s="14" t="str">
        <f t="shared" si="12"/>
        <v>丙</v>
      </c>
    </row>
    <row r="767" spans="1:4">
      <c r="A767" s="11">
        <f>A764+1</f>
        <v>43355</v>
      </c>
      <c r="B767" s="20" t="s">
        <v>86</v>
      </c>
      <c r="C767" s="21">
        <f>IF(C761=1,4,C761-1)</f>
        <v>4</v>
      </c>
      <c r="D767" s="14" t="str">
        <f t="shared" si="12"/>
        <v>丁</v>
      </c>
    </row>
    <row r="768" spans="1:4">
      <c r="A768" s="11">
        <f>A767</f>
        <v>43355</v>
      </c>
      <c r="B768" s="20" t="s">
        <v>87</v>
      </c>
      <c r="C768" s="21">
        <f>IF(C767=4,1,C767+1)</f>
        <v>1</v>
      </c>
      <c r="D768" s="14" t="str">
        <f t="shared" si="12"/>
        <v>甲</v>
      </c>
    </row>
    <row r="769" spans="1:4">
      <c r="A769" s="11">
        <f>A768</f>
        <v>43355</v>
      </c>
      <c r="B769" s="20" t="s">
        <v>88</v>
      </c>
      <c r="C769" s="21">
        <f>IF(C768=4,1,C768+1)</f>
        <v>2</v>
      </c>
      <c r="D769" s="14" t="str">
        <f t="shared" si="12"/>
        <v>乙</v>
      </c>
    </row>
    <row r="770" spans="1:4">
      <c r="A770" s="11">
        <f>A767+1</f>
        <v>43356</v>
      </c>
      <c r="B770" s="20" t="s">
        <v>86</v>
      </c>
      <c r="C770" s="21">
        <f>IF(C764=1,4,C764-1)</f>
        <v>4</v>
      </c>
      <c r="D770" s="14" t="str">
        <f t="shared" si="12"/>
        <v>丁</v>
      </c>
    </row>
    <row r="771" spans="1:4">
      <c r="A771" s="11">
        <f>A770</f>
        <v>43356</v>
      </c>
      <c r="B771" s="20" t="s">
        <v>87</v>
      </c>
      <c r="C771" s="21">
        <f>IF(C770=4,1,C770+1)</f>
        <v>1</v>
      </c>
      <c r="D771" s="14" t="str">
        <f t="shared" si="12"/>
        <v>甲</v>
      </c>
    </row>
    <row r="772" spans="1:4">
      <c r="A772" s="11">
        <f>A771</f>
        <v>43356</v>
      </c>
      <c r="B772" s="20" t="s">
        <v>88</v>
      </c>
      <c r="C772" s="21">
        <f>IF(C771=4,1,C771+1)</f>
        <v>2</v>
      </c>
      <c r="D772" s="14" t="str">
        <f t="shared" si="12"/>
        <v>乙</v>
      </c>
    </row>
    <row r="773" spans="1:4">
      <c r="A773" s="11">
        <f>A770+1</f>
        <v>43357</v>
      </c>
      <c r="B773" s="20" t="s">
        <v>86</v>
      </c>
      <c r="C773" s="21">
        <f>IF(C767=1,4,C767-1)</f>
        <v>3</v>
      </c>
      <c r="D773" s="14" t="str">
        <f t="shared" si="12"/>
        <v>丙</v>
      </c>
    </row>
    <row r="774" spans="1:4">
      <c r="A774" s="11">
        <f>A773</f>
        <v>43357</v>
      </c>
      <c r="B774" s="20" t="s">
        <v>87</v>
      </c>
      <c r="C774" s="21">
        <f>IF(C773=4,1,C773+1)</f>
        <v>4</v>
      </c>
      <c r="D774" s="14" t="str">
        <f t="shared" si="12"/>
        <v>丁</v>
      </c>
    </row>
    <row r="775" spans="1:4">
      <c r="A775" s="11">
        <f>A774</f>
        <v>43357</v>
      </c>
      <c r="B775" s="20" t="s">
        <v>88</v>
      </c>
      <c r="C775" s="21">
        <f>IF(C774=4,1,C774+1)</f>
        <v>1</v>
      </c>
      <c r="D775" s="14" t="str">
        <f t="shared" si="12"/>
        <v>甲</v>
      </c>
    </row>
    <row r="776" spans="1:4">
      <c r="A776" s="11">
        <f>A773+1</f>
        <v>43358</v>
      </c>
      <c r="B776" s="20" t="s">
        <v>86</v>
      </c>
      <c r="C776" s="21">
        <f>IF(C770=1,4,C770-1)</f>
        <v>3</v>
      </c>
      <c r="D776" s="14" t="str">
        <f t="shared" si="12"/>
        <v>丙</v>
      </c>
    </row>
    <row r="777" spans="1:4">
      <c r="A777" s="11">
        <f>A776</f>
        <v>43358</v>
      </c>
      <c r="B777" s="20" t="s">
        <v>87</v>
      </c>
      <c r="C777" s="21">
        <f>IF(C776=4,1,C776+1)</f>
        <v>4</v>
      </c>
      <c r="D777" s="14" t="str">
        <f t="shared" si="12"/>
        <v>丁</v>
      </c>
    </row>
    <row r="778" spans="1:4">
      <c r="A778" s="11">
        <f>A777</f>
        <v>43358</v>
      </c>
      <c r="B778" s="20" t="s">
        <v>88</v>
      </c>
      <c r="C778" s="21">
        <f>IF(C777=4,1,C777+1)</f>
        <v>1</v>
      </c>
      <c r="D778" s="14" t="str">
        <f t="shared" si="12"/>
        <v>甲</v>
      </c>
    </row>
    <row r="779" spans="1:4">
      <c r="A779" s="11">
        <f>A776+1</f>
        <v>43359</v>
      </c>
      <c r="B779" s="20" t="s">
        <v>86</v>
      </c>
      <c r="C779" s="21">
        <f>IF(C773=1,4,C773-1)</f>
        <v>2</v>
      </c>
      <c r="D779" s="14" t="str">
        <f t="shared" si="12"/>
        <v>乙</v>
      </c>
    </row>
    <row r="780" spans="1:4">
      <c r="A780" s="11">
        <f>A779</f>
        <v>43359</v>
      </c>
      <c r="B780" s="20" t="s">
        <v>87</v>
      </c>
      <c r="C780" s="21">
        <f>IF(C779=4,1,C779+1)</f>
        <v>3</v>
      </c>
      <c r="D780" s="14" t="str">
        <f t="shared" si="12"/>
        <v>丙</v>
      </c>
    </row>
    <row r="781" spans="1:4">
      <c r="A781" s="11">
        <f>A780</f>
        <v>43359</v>
      </c>
      <c r="B781" s="20" t="s">
        <v>88</v>
      </c>
      <c r="C781" s="21">
        <f>IF(C780=4,1,C780+1)</f>
        <v>4</v>
      </c>
      <c r="D781" s="14" t="str">
        <f t="shared" si="12"/>
        <v>丁</v>
      </c>
    </row>
    <row r="782" spans="1:4">
      <c r="A782" s="11">
        <f>A779+1</f>
        <v>43360</v>
      </c>
      <c r="B782" s="20" t="s">
        <v>86</v>
      </c>
      <c r="C782" s="21">
        <f>IF(C776=1,4,C776-1)</f>
        <v>2</v>
      </c>
      <c r="D782" s="14" t="str">
        <f t="shared" ref="D782:D845" si="13">IF(C782=1,"甲",IF(C782=2,"乙",IF(C782=3,"丙",IF(C782=4,"丁",""))))</f>
        <v>乙</v>
      </c>
    </row>
    <row r="783" spans="1:4">
      <c r="A783" s="11">
        <f>A782</f>
        <v>43360</v>
      </c>
      <c r="B783" s="20" t="s">
        <v>87</v>
      </c>
      <c r="C783" s="21">
        <f>IF(C782=4,1,C782+1)</f>
        <v>3</v>
      </c>
      <c r="D783" s="14" t="str">
        <f t="shared" si="13"/>
        <v>丙</v>
      </c>
    </row>
    <row r="784" spans="1:4">
      <c r="A784" s="11">
        <f>A783</f>
        <v>43360</v>
      </c>
      <c r="B784" s="20" t="s">
        <v>88</v>
      </c>
      <c r="C784" s="21">
        <f>IF(C783=4,1,C783+1)</f>
        <v>4</v>
      </c>
      <c r="D784" s="14" t="str">
        <f t="shared" si="13"/>
        <v>丁</v>
      </c>
    </row>
    <row r="785" spans="1:4">
      <c r="A785" s="11">
        <f>A782+1</f>
        <v>43361</v>
      </c>
      <c r="B785" s="20" t="s">
        <v>86</v>
      </c>
      <c r="C785" s="21">
        <f>IF(C779=1,4,C779-1)</f>
        <v>1</v>
      </c>
      <c r="D785" s="14" t="str">
        <f t="shared" si="13"/>
        <v>甲</v>
      </c>
    </row>
    <row r="786" spans="1:4">
      <c r="A786" s="11">
        <f>A785</f>
        <v>43361</v>
      </c>
      <c r="B786" s="20" t="s">
        <v>87</v>
      </c>
      <c r="C786" s="21">
        <f>IF(C785=4,1,C785+1)</f>
        <v>2</v>
      </c>
      <c r="D786" s="14" t="str">
        <f t="shared" si="13"/>
        <v>乙</v>
      </c>
    </row>
    <row r="787" spans="1:4">
      <c r="A787" s="11">
        <f>A786</f>
        <v>43361</v>
      </c>
      <c r="B787" s="20" t="s">
        <v>88</v>
      </c>
      <c r="C787" s="21">
        <f>IF(C786=4,1,C786+1)</f>
        <v>3</v>
      </c>
      <c r="D787" s="14" t="str">
        <f t="shared" si="13"/>
        <v>丙</v>
      </c>
    </row>
    <row r="788" spans="1:4">
      <c r="A788" s="11">
        <f>A785+1</f>
        <v>43362</v>
      </c>
      <c r="B788" s="20" t="s">
        <v>86</v>
      </c>
      <c r="C788" s="21">
        <f>IF(C782=1,4,C782-1)</f>
        <v>1</v>
      </c>
      <c r="D788" s="14" t="str">
        <f t="shared" si="13"/>
        <v>甲</v>
      </c>
    </row>
    <row r="789" spans="1:4">
      <c r="A789" s="11">
        <f>A788</f>
        <v>43362</v>
      </c>
      <c r="B789" s="20" t="s">
        <v>87</v>
      </c>
      <c r="C789" s="21">
        <f>IF(C788=4,1,C788+1)</f>
        <v>2</v>
      </c>
      <c r="D789" s="14" t="str">
        <f t="shared" si="13"/>
        <v>乙</v>
      </c>
    </row>
    <row r="790" spans="1:4">
      <c r="A790" s="11">
        <f>A789</f>
        <v>43362</v>
      </c>
      <c r="B790" s="20" t="s">
        <v>88</v>
      </c>
      <c r="C790" s="21">
        <f>IF(C789=4,1,C789+1)</f>
        <v>3</v>
      </c>
      <c r="D790" s="14" t="str">
        <f t="shared" si="13"/>
        <v>丙</v>
      </c>
    </row>
    <row r="791" spans="1:4">
      <c r="A791" s="11">
        <f>A788+1</f>
        <v>43363</v>
      </c>
      <c r="B791" s="20" t="s">
        <v>86</v>
      </c>
      <c r="C791" s="21">
        <f>IF(C785=1,4,C785-1)</f>
        <v>4</v>
      </c>
      <c r="D791" s="14" t="str">
        <f t="shared" si="13"/>
        <v>丁</v>
      </c>
    </row>
    <row r="792" spans="1:4">
      <c r="A792" s="11">
        <f>A791</f>
        <v>43363</v>
      </c>
      <c r="B792" s="20" t="s">
        <v>87</v>
      </c>
      <c r="C792" s="21">
        <f>IF(C791=4,1,C791+1)</f>
        <v>1</v>
      </c>
      <c r="D792" s="14" t="str">
        <f t="shared" si="13"/>
        <v>甲</v>
      </c>
    </row>
    <row r="793" spans="1:4">
      <c r="A793" s="11">
        <f>A792</f>
        <v>43363</v>
      </c>
      <c r="B793" s="20" t="s">
        <v>88</v>
      </c>
      <c r="C793" s="21">
        <f>IF(C792=4,1,C792+1)</f>
        <v>2</v>
      </c>
      <c r="D793" s="14" t="str">
        <f t="shared" si="13"/>
        <v>乙</v>
      </c>
    </row>
    <row r="794" spans="1:4">
      <c r="A794" s="11">
        <f>A791+1</f>
        <v>43364</v>
      </c>
      <c r="B794" s="20" t="s">
        <v>86</v>
      </c>
      <c r="C794" s="21">
        <f>IF(C788=1,4,C788-1)</f>
        <v>4</v>
      </c>
      <c r="D794" s="14" t="str">
        <f t="shared" si="13"/>
        <v>丁</v>
      </c>
    </row>
    <row r="795" spans="1:4">
      <c r="A795" s="11">
        <f>A794</f>
        <v>43364</v>
      </c>
      <c r="B795" s="20" t="s">
        <v>87</v>
      </c>
      <c r="C795" s="21">
        <f>IF(C794=4,1,C794+1)</f>
        <v>1</v>
      </c>
      <c r="D795" s="14" t="str">
        <f t="shared" si="13"/>
        <v>甲</v>
      </c>
    </row>
    <row r="796" spans="1:4">
      <c r="A796" s="11">
        <f>A795</f>
        <v>43364</v>
      </c>
      <c r="B796" s="20" t="s">
        <v>88</v>
      </c>
      <c r="C796" s="21">
        <f>IF(C795=4,1,C795+1)</f>
        <v>2</v>
      </c>
      <c r="D796" s="14" t="str">
        <f t="shared" si="13"/>
        <v>乙</v>
      </c>
    </row>
    <row r="797" spans="1:4">
      <c r="A797" s="11">
        <f>A794+1</f>
        <v>43365</v>
      </c>
      <c r="B797" s="20" t="s">
        <v>86</v>
      </c>
      <c r="C797" s="21">
        <f>IF(C791=1,4,C791-1)</f>
        <v>3</v>
      </c>
      <c r="D797" s="14" t="str">
        <f t="shared" si="13"/>
        <v>丙</v>
      </c>
    </row>
    <row r="798" spans="1:4">
      <c r="A798" s="11">
        <f>A797</f>
        <v>43365</v>
      </c>
      <c r="B798" s="20" t="s">
        <v>87</v>
      </c>
      <c r="C798" s="21">
        <f>IF(C797=4,1,C797+1)</f>
        <v>4</v>
      </c>
      <c r="D798" s="14" t="str">
        <f t="shared" si="13"/>
        <v>丁</v>
      </c>
    </row>
    <row r="799" spans="1:4">
      <c r="A799" s="11">
        <f>A798</f>
        <v>43365</v>
      </c>
      <c r="B799" s="20" t="s">
        <v>88</v>
      </c>
      <c r="C799" s="21">
        <f>IF(C798=4,1,C798+1)</f>
        <v>1</v>
      </c>
      <c r="D799" s="14" t="str">
        <f t="shared" si="13"/>
        <v>甲</v>
      </c>
    </row>
    <row r="800" spans="1:4">
      <c r="A800" s="11">
        <f>A797+1</f>
        <v>43366</v>
      </c>
      <c r="B800" s="20" t="s">
        <v>86</v>
      </c>
      <c r="C800" s="21">
        <f>IF(C794=1,4,C794-1)</f>
        <v>3</v>
      </c>
      <c r="D800" s="14" t="str">
        <f t="shared" si="13"/>
        <v>丙</v>
      </c>
    </row>
    <row r="801" spans="1:4">
      <c r="A801" s="11">
        <f>A800</f>
        <v>43366</v>
      </c>
      <c r="B801" s="20" t="s">
        <v>87</v>
      </c>
      <c r="C801" s="21">
        <f>IF(C800=4,1,C800+1)</f>
        <v>4</v>
      </c>
      <c r="D801" s="14" t="str">
        <f t="shared" si="13"/>
        <v>丁</v>
      </c>
    </row>
    <row r="802" spans="1:4">
      <c r="A802" s="11">
        <f>A801</f>
        <v>43366</v>
      </c>
      <c r="B802" s="20" t="s">
        <v>88</v>
      </c>
      <c r="C802" s="21">
        <f>IF(C801=4,1,C801+1)</f>
        <v>1</v>
      </c>
      <c r="D802" s="14" t="str">
        <f t="shared" si="13"/>
        <v>甲</v>
      </c>
    </row>
    <row r="803" spans="1:4">
      <c r="A803" s="11">
        <f>A800+1</f>
        <v>43367</v>
      </c>
      <c r="B803" s="20" t="s">
        <v>86</v>
      </c>
      <c r="C803" s="21">
        <f>IF(C797=1,4,C797-1)</f>
        <v>2</v>
      </c>
      <c r="D803" s="14" t="str">
        <f t="shared" si="13"/>
        <v>乙</v>
      </c>
    </row>
    <row r="804" spans="1:4">
      <c r="A804" s="11">
        <f>A803</f>
        <v>43367</v>
      </c>
      <c r="B804" s="20" t="s">
        <v>87</v>
      </c>
      <c r="C804" s="21">
        <f>IF(C803=4,1,C803+1)</f>
        <v>3</v>
      </c>
      <c r="D804" s="14" t="str">
        <f t="shared" si="13"/>
        <v>丙</v>
      </c>
    </row>
    <row r="805" spans="1:4">
      <c r="A805" s="11">
        <f>A804</f>
        <v>43367</v>
      </c>
      <c r="B805" s="20" t="s">
        <v>88</v>
      </c>
      <c r="C805" s="21">
        <f>IF(C804=4,1,C804+1)</f>
        <v>4</v>
      </c>
      <c r="D805" s="14" t="str">
        <f t="shared" si="13"/>
        <v>丁</v>
      </c>
    </row>
    <row r="806" spans="1:4">
      <c r="A806" s="11">
        <f>A803+1</f>
        <v>43368</v>
      </c>
      <c r="B806" s="20" t="s">
        <v>86</v>
      </c>
      <c r="C806" s="21">
        <f>IF(C800=1,4,C800-1)</f>
        <v>2</v>
      </c>
      <c r="D806" s="14" t="str">
        <f t="shared" si="13"/>
        <v>乙</v>
      </c>
    </row>
    <row r="807" spans="1:4">
      <c r="A807" s="11">
        <f>A806</f>
        <v>43368</v>
      </c>
      <c r="B807" s="20" t="s">
        <v>87</v>
      </c>
      <c r="C807" s="21">
        <f>IF(C806=4,1,C806+1)</f>
        <v>3</v>
      </c>
      <c r="D807" s="14" t="str">
        <f t="shared" si="13"/>
        <v>丙</v>
      </c>
    </row>
    <row r="808" spans="1:4">
      <c r="A808" s="11">
        <f>A807</f>
        <v>43368</v>
      </c>
      <c r="B808" s="20" t="s">
        <v>88</v>
      </c>
      <c r="C808" s="21">
        <f>IF(C807=4,1,C807+1)</f>
        <v>4</v>
      </c>
      <c r="D808" s="14" t="str">
        <f t="shared" si="13"/>
        <v>丁</v>
      </c>
    </row>
    <row r="809" spans="1:4">
      <c r="A809" s="11">
        <f>A806+1</f>
        <v>43369</v>
      </c>
      <c r="B809" s="20" t="s">
        <v>86</v>
      </c>
      <c r="C809" s="21">
        <f>IF(C803=1,4,C803-1)</f>
        <v>1</v>
      </c>
      <c r="D809" s="14" t="str">
        <f t="shared" si="13"/>
        <v>甲</v>
      </c>
    </row>
    <row r="810" spans="1:4">
      <c r="A810" s="11">
        <f>A809</f>
        <v>43369</v>
      </c>
      <c r="B810" s="20" t="s">
        <v>87</v>
      </c>
      <c r="C810" s="21">
        <f>IF(C809=4,1,C809+1)</f>
        <v>2</v>
      </c>
      <c r="D810" s="14" t="str">
        <f t="shared" si="13"/>
        <v>乙</v>
      </c>
    </row>
    <row r="811" spans="1:4">
      <c r="A811" s="11">
        <f>A810</f>
        <v>43369</v>
      </c>
      <c r="B811" s="20" t="s">
        <v>88</v>
      </c>
      <c r="C811" s="21">
        <f>IF(C810=4,1,C810+1)</f>
        <v>3</v>
      </c>
      <c r="D811" s="14" t="str">
        <f t="shared" si="13"/>
        <v>丙</v>
      </c>
    </row>
    <row r="812" spans="1:4">
      <c r="A812" s="11">
        <f>A809+1</f>
        <v>43370</v>
      </c>
      <c r="B812" s="20" t="s">
        <v>86</v>
      </c>
      <c r="C812" s="21">
        <f>IF(C806=1,4,C806-1)</f>
        <v>1</v>
      </c>
      <c r="D812" s="14" t="str">
        <f t="shared" si="13"/>
        <v>甲</v>
      </c>
    </row>
    <row r="813" spans="1:4">
      <c r="A813" s="11">
        <f>A812</f>
        <v>43370</v>
      </c>
      <c r="B813" s="20" t="s">
        <v>87</v>
      </c>
      <c r="C813" s="21">
        <f>IF(C812=4,1,C812+1)</f>
        <v>2</v>
      </c>
      <c r="D813" s="14" t="str">
        <f t="shared" si="13"/>
        <v>乙</v>
      </c>
    </row>
    <row r="814" spans="1:4">
      <c r="A814" s="11">
        <f>A813</f>
        <v>43370</v>
      </c>
      <c r="B814" s="20" t="s">
        <v>88</v>
      </c>
      <c r="C814" s="21">
        <f>IF(C813=4,1,C813+1)</f>
        <v>3</v>
      </c>
      <c r="D814" s="14" t="str">
        <f t="shared" si="13"/>
        <v>丙</v>
      </c>
    </row>
    <row r="815" spans="1:4">
      <c r="A815" s="11">
        <f>A812+1</f>
        <v>43371</v>
      </c>
      <c r="B815" s="20" t="s">
        <v>86</v>
      </c>
      <c r="C815" s="21">
        <f>IF(C809=1,4,C809-1)</f>
        <v>4</v>
      </c>
      <c r="D815" s="14" t="str">
        <f t="shared" si="13"/>
        <v>丁</v>
      </c>
    </row>
    <row r="816" spans="1:4">
      <c r="A816" s="11">
        <f>A815</f>
        <v>43371</v>
      </c>
      <c r="B816" s="20" t="s">
        <v>87</v>
      </c>
      <c r="C816" s="21">
        <f>IF(C815=4,1,C815+1)</f>
        <v>1</v>
      </c>
      <c r="D816" s="14" t="str">
        <f t="shared" si="13"/>
        <v>甲</v>
      </c>
    </row>
    <row r="817" spans="1:4">
      <c r="A817" s="11">
        <f>A816</f>
        <v>43371</v>
      </c>
      <c r="B817" s="20" t="s">
        <v>88</v>
      </c>
      <c r="C817" s="21">
        <f>IF(C816=4,1,C816+1)</f>
        <v>2</v>
      </c>
      <c r="D817" s="14" t="str">
        <f t="shared" si="13"/>
        <v>乙</v>
      </c>
    </row>
    <row r="818" spans="1:4">
      <c r="A818" s="11">
        <f>A815+1</f>
        <v>43372</v>
      </c>
      <c r="B818" s="20" t="s">
        <v>86</v>
      </c>
      <c r="C818" s="21">
        <f>IF(C812=1,4,C812-1)</f>
        <v>4</v>
      </c>
      <c r="D818" s="14" t="str">
        <f t="shared" si="13"/>
        <v>丁</v>
      </c>
    </row>
    <row r="819" spans="1:4">
      <c r="A819" s="11">
        <f>A818</f>
        <v>43372</v>
      </c>
      <c r="B819" s="20" t="s">
        <v>87</v>
      </c>
      <c r="C819" s="21">
        <f>IF(C818=4,1,C818+1)</f>
        <v>1</v>
      </c>
      <c r="D819" s="14" t="str">
        <f t="shared" si="13"/>
        <v>甲</v>
      </c>
    </row>
    <row r="820" spans="1:4">
      <c r="A820" s="11">
        <f>A819</f>
        <v>43372</v>
      </c>
      <c r="B820" s="20" t="s">
        <v>88</v>
      </c>
      <c r="C820" s="21">
        <f>IF(C819=4,1,C819+1)</f>
        <v>2</v>
      </c>
      <c r="D820" s="14" t="str">
        <f t="shared" si="13"/>
        <v>乙</v>
      </c>
    </row>
    <row r="821" spans="1:4">
      <c r="A821" s="11">
        <f>A818+1</f>
        <v>43373</v>
      </c>
      <c r="B821" s="20" t="s">
        <v>86</v>
      </c>
      <c r="C821" s="21">
        <f>IF(C815=1,4,C815-1)</f>
        <v>3</v>
      </c>
      <c r="D821" s="14" t="str">
        <f t="shared" si="13"/>
        <v>丙</v>
      </c>
    </row>
    <row r="822" spans="1:4">
      <c r="A822" s="11">
        <f>A821</f>
        <v>43373</v>
      </c>
      <c r="B822" s="20" t="s">
        <v>87</v>
      </c>
      <c r="C822" s="21">
        <f>IF(C821=4,1,C821+1)</f>
        <v>4</v>
      </c>
      <c r="D822" s="14" t="str">
        <f t="shared" si="13"/>
        <v>丁</v>
      </c>
    </row>
    <row r="823" spans="1:4">
      <c r="A823" s="11">
        <f>A822</f>
        <v>43373</v>
      </c>
      <c r="B823" s="20" t="s">
        <v>88</v>
      </c>
      <c r="C823" s="21">
        <f>IF(C822=4,1,C822+1)</f>
        <v>1</v>
      </c>
      <c r="D823" s="14" t="str">
        <f t="shared" si="13"/>
        <v>甲</v>
      </c>
    </row>
    <row r="824" spans="1:4">
      <c r="A824" s="11">
        <f>A821+1</f>
        <v>43374</v>
      </c>
      <c r="B824" s="20" t="s">
        <v>86</v>
      </c>
      <c r="C824" s="21">
        <f>IF(C818=1,4,C818-1)</f>
        <v>3</v>
      </c>
      <c r="D824" s="14" t="str">
        <f t="shared" si="13"/>
        <v>丙</v>
      </c>
    </row>
    <row r="825" spans="1:4">
      <c r="A825" s="11">
        <f>A824</f>
        <v>43374</v>
      </c>
      <c r="B825" s="20" t="s">
        <v>87</v>
      </c>
      <c r="C825" s="21">
        <f>IF(C824=4,1,C824+1)</f>
        <v>4</v>
      </c>
      <c r="D825" s="14" t="str">
        <f t="shared" si="13"/>
        <v>丁</v>
      </c>
    </row>
    <row r="826" spans="1:4">
      <c r="A826" s="11">
        <f>A825</f>
        <v>43374</v>
      </c>
      <c r="B826" s="20" t="s">
        <v>88</v>
      </c>
      <c r="C826" s="21">
        <f>IF(C825=4,1,C825+1)</f>
        <v>1</v>
      </c>
      <c r="D826" s="14" t="str">
        <f t="shared" si="13"/>
        <v>甲</v>
      </c>
    </row>
    <row r="827" spans="1:4">
      <c r="A827" s="11">
        <f>A824+1</f>
        <v>43375</v>
      </c>
      <c r="B827" s="20" t="s">
        <v>86</v>
      </c>
      <c r="C827" s="21">
        <f>IF(C821=1,4,C821-1)</f>
        <v>2</v>
      </c>
      <c r="D827" s="14" t="str">
        <f t="shared" si="13"/>
        <v>乙</v>
      </c>
    </row>
    <row r="828" spans="1:4">
      <c r="A828" s="11">
        <f>A827</f>
        <v>43375</v>
      </c>
      <c r="B828" s="20" t="s">
        <v>87</v>
      </c>
      <c r="C828" s="21">
        <f>IF(C827=4,1,C827+1)</f>
        <v>3</v>
      </c>
      <c r="D828" s="14" t="str">
        <f t="shared" si="13"/>
        <v>丙</v>
      </c>
    </row>
    <row r="829" spans="1:4">
      <c r="A829" s="11">
        <f>A828</f>
        <v>43375</v>
      </c>
      <c r="B829" s="20" t="s">
        <v>88</v>
      </c>
      <c r="C829" s="21">
        <f>IF(C828=4,1,C828+1)</f>
        <v>4</v>
      </c>
      <c r="D829" s="14" t="str">
        <f t="shared" si="13"/>
        <v>丁</v>
      </c>
    </row>
    <row r="830" spans="1:4">
      <c r="A830" s="11">
        <f>A827+1</f>
        <v>43376</v>
      </c>
      <c r="B830" s="20" t="s">
        <v>86</v>
      </c>
      <c r="C830" s="21">
        <f>IF(C824=1,4,C824-1)</f>
        <v>2</v>
      </c>
      <c r="D830" s="14" t="str">
        <f t="shared" si="13"/>
        <v>乙</v>
      </c>
    </row>
    <row r="831" spans="1:4">
      <c r="A831" s="11">
        <f>A830</f>
        <v>43376</v>
      </c>
      <c r="B831" s="20" t="s">
        <v>87</v>
      </c>
      <c r="C831" s="21">
        <f>IF(C830=4,1,C830+1)</f>
        <v>3</v>
      </c>
      <c r="D831" s="14" t="str">
        <f t="shared" si="13"/>
        <v>丙</v>
      </c>
    </row>
    <row r="832" spans="1:4">
      <c r="A832" s="11">
        <f>A831</f>
        <v>43376</v>
      </c>
      <c r="B832" s="20" t="s">
        <v>88</v>
      </c>
      <c r="C832" s="21">
        <f>IF(C831=4,1,C831+1)</f>
        <v>4</v>
      </c>
      <c r="D832" s="14" t="str">
        <f t="shared" si="13"/>
        <v>丁</v>
      </c>
    </row>
    <row r="833" spans="1:4">
      <c r="A833" s="11">
        <f>A830+1</f>
        <v>43377</v>
      </c>
      <c r="B833" s="20" t="s">
        <v>86</v>
      </c>
      <c r="C833" s="21">
        <f>IF(C827=1,4,C827-1)</f>
        <v>1</v>
      </c>
      <c r="D833" s="14" t="str">
        <f t="shared" si="13"/>
        <v>甲</v>
      </c>
    </row>
    <row r="834" spans="1:4">
      <c r="A834" s="11">
        <f>A833</f>
        <v>43377</v>
      </c>
      <c r="B834" s="20" t="s">
        <v>87</v>
      </c>
      <c r="C834" s="21">
        <f>IF(C833=4,1,C833+1)</f>
        <v>2</v>
      </c>
      <c r="D834" s="14" t="str">
        <f t="shared" si="13"/>
        <v>乙</v>
      </c>
    </row>
    <row r="835" spans="1:4">
      <c r="A835" s="11">
        <f>A834</f>
        <v>43377</v>
      </c>
      <c r="B835" s="20" t="s">
        <v>88</v>
      </c>
      <c r="C835" s="21">
        <f>IF(C834=4,1,C834+1)</f>
        <v>3</v>
      </c>
      <c r="D835" s="14" t="str">
        <f t="shared" si="13"/>
        <v>丙</v>
      </c>
    </row>
    <row r="836" spans="1:4">
      <c r="A836" s="11">
        <f>A833+1</f>
        <v>43378</v>
      </c>
      <c r="B836" s="20" t="s">
        <v>86</v>
      </c>
      <c r="C836" s="21">
        <f>IF(C830=1,4,C830-1)</f>
        <v>1</v>
      </c>
      <c r="D836" s="14" t="str">
        <f t="shared" si="13"/>
        <v>甲</v>
      </c>
    </row>
    <row r="837" spans="1:4">
      <c r="A837" s="11">
        <f>A836</f>
        <v>43378</v>
      </c>
      <c r="B837" s="20" t="s">
        <v>87</v>
      </c>
      <c r="C837" s="21">
        <f>IF(C836=4,1,C836+1)</f>
        <v>2</v>
      </c>
      <c r="D837" s="14" t="str">
        <f t="shared" si="13"/>
        <v>乙</v>
      </c>
    </row>
    <row r="838" spans="1:4">
      <c r="A838" s="11">
        <f>A837</f>
        <v>43378</v>
      </c>
      <c r="B838" s="20" t="s">
        <v>88</v>
      </c>
      <c r="C838" s="21">
        <f>IF(C837=4,1,C837+1)</f>
        <v>3</v>
      </c>
      <c r="D838" s="14" t="str">
        <f t="shared" si="13"/>
        <v>丙</v>
      </c>
    </row>
    <row r="839" spans="1:4">
      <c r="A839" s="11">
        <f>A836+1</f>
        <v>43379</v>
      </c>
      <c r="B839" s="20" t="s">
        <v>86</v>
      </c>
      <c r="C839" s="21">
        <f>IF(C833=1,4,C833-1)</f>
        <v>4</v>
      </c>
      <c r="D839" s="14" t="str">
        <f t="shared" si="13"/>
        <v>丁</v>
      </c>
    </row>
    <row r="840" spans="1:4">
      <c r="A840" s="11">
        <f>A839</f>
        <v>43379</v>
      </c>
      <c r="B840" s="20" t="s">
        <v>87</v>
      </c>
      <c r="C840" s="21">
        <f>IF(C839=4,1,C839+1)</f>
        <v>1</v>
      </c>
      <c r="D840" s="14" t="str">
        <f t="shared" si="13"/>
        <v>甲</v>
      </c>
    </row>
    <row r="841" spans="1:4">
      <c r="A841" s="11">
        <f>A840</f>
        <v>43379</v>
      </c>
      <c r="B841" s="20" t="s">
        <v>88</v>
      </c>
      <c r="C841" s="21">
        <f>IF(C840=4,1,C840+1)</f>
        <v>2</v>
      </c>
      <c r="D841" s="14" t="str">
        <f t="shared" si="13"/>
        <v>乙</v>
      </c>
    </row>
    <row r="842" spans="1:4">
      <c r="A842" s="11">
        <f>A839+1</f>
        <v>43380</v>
      </c>
      <c r="B842" s="20" t="s">
        <v>86</v>
      </c>
      <c r="C842" s="21">
        <f>IF(C836=1,4,C836-1)</f>
        <v>4</v>
      </c>
      <c r="D842" s="14" t="str">
        <f t="shared" si="13"/>
        <v>丁</v>
      </c>
    </row>
    <row r="843" spans="1:4">
      <c r="A843" s="11">
        <f>A842</f>
        <v>43380</v>
      </c>
      <c r="B843" s="20" t="s">
        <v>87</v>
      </c>
      <c r="C843" s="21">
        <f>IF(C842=4,1,C842+1)</f>
        <v>1</v>
      </c>
      <c r="D843" s="14" t="str">
        <f t="shared" si="13"/>
        <v>甲</v>
      </c>
    </row>
    <row r="844" spans="1:4">
      <c r="A844" s="11">
        <f>A843</f>
        <v>43380</v>
      </c>
      <c r="B844" s="20" t="s">
        <v>88</v>
      </c>
      <c r="C844" s="21">
        <f>IF(C843=4,1,C843+1)</f>
        <v>2</v>
      </c>
      <c r="D844" s="14" t="str">
        <f t="shared" si="13"/>
        <v>乙</v>
      </c>
    </row>
    <row r="845" spans="1:4">
      <c r="A845" s="11">
        <f>A842+1</f>
        <v>43381</v>
      </c>
      <c r="B845" s="20" t="s">
        <v>86</v>
      </c>
      <c r="C845" s="21">
        <f>IF(C839=1,4,C839-1)</f>
        <v>3</v>
      </c>
      <c r="D845" s="14" t="str">
        <f t="shared" si="13"/>
        <v>丙</v>
      </c>
    </row>
    <row r="846" spans="1:4">
      <c r="A846" s="11">
        <f>A845</f>
        <v>43381</v>
      </c>
      <c r="B846" s="20" t="s">
        <v>87</v>
      </c>
      <c r="C846" s="21">
        <f>IF(C845=4,1,C845+1)</f>
        <v>4</v>
      </c>
      <c r="D846" s="14" t="str">
        <f t="shared" ref="D846:D909" si="14">IF(C846=1,"甲",IF(C846=2,"乙",IF(C846=3,"丙",IF(C846=4,"丁",""))))</f>
        <v>丁</v>
      </c>
    </row>
    <row r="847" spans="1:4">
      <c r="A847" s="11">
        <f>A846</f>
        <v>43381</v>
      </c>
      <c r="B847" s="20" t="s">
        <v>88</v>
      </c>
      <c r="C847" s="21">
        <f>IF(C846=4,1,C846+1)</f>
        <v>1</v>
      </c>
      <c r="D847" s="14" t="str">
        <f t="shared" si="14"/>
        <v>甲</v>
      </c>
    </row>
    <row r="848" spans="1:4">
      <c r="A848" s="11">
        <f>A845+1</f>
        <v>43382</v>
      </c>
      <c r="B848" s="20" t="s">
        <v>86</v>
      </c>
      <c r="C848" s="21">
        <f>IF(C842=1,4,C842-1)</f>
        <v>3</v>
      </c>
      <c r="D848" s="14" t="str">
        <f t="shared" si="14"/>
        <v>丙</v>
      </c>
    </row>
    <row r="849" spans="1:4">
      <c r="A849" s="11">
        <f>A848</f>
        <v>43382</v>
      </c>
      <c r="B849" s="20" t="s">
        <v>87</v>
      </c>
      <c r="C849" s="21">
        <f>IF(C848=4,1,C848+1)</f>
        <v>4</v>
      </c>
      <c r="D849" s="14" t="str">
        <f t="shared" si="14"/>
        <v>丁</v>
      </c>
    </row>
    <row r="850" spans="1:4">
      <c r="A850" s="11">
        <f>A849</f>
        <v>43382</v>
      </c>
      <c r="B850" s="20" t="s">
        <v>88</v>
      </c>
      <c r="C850" s="21">
        <f>IF(C849=4,1,C849+1)</f>
        <v>1</v>
      </c>
      <c r="D850" s="14" t="str">
        <f t="shared" si="14"/>
        <v>甲</v>
      </c>
    </row>
    <row r="851" spans="1:4">
      <c r="A851" s="11">
        <f>A848+1</f>
        <v>43383</v>
      </c>
      <c r="B851" s="20" t="s">
        <v>86</v>
      </c>
      <c r="C851" s="21">
        <f>IF(C845=1,4,C845-1)</f>
        <v>2</v>
      </c>
      <c r="D851" s="14" t="str">
        <f t="shared" si="14"/>
        <v>乙</v>
      </c>
    </row>
    <row r="852" spans="1:4">
      <c r="A852" s="11">
        <f>A851</f>
        <v>43383</v>
      </c>
      <c r="B852" s="20" t="s">
        <v>87</v>
      </c>
      <c r="C852" s="21">
        <f>IF(C851=4,1,C851+1)</f>
        <v>3</v>
      </c>
      <c r="D852" s="14" t="str">
        <f t="shared" si="14"/>
        <v>丙</v>
      </c>
    </row>
    <row r="853" spans="1:4">
      <c r="A853" s="11">
        <f>A852</f>
        <v>43383</v>
      </c>
      <c r="B853" s="20" t="s">
        <v>88</v>
      </c>
      <c r="C853" s="21">
        <f>IF(C852=4,1,C852+1)</f>
        <v>4</v>
      </c>
      <c r="D853" s="14" t="str">
        <f t="shared" si="14"/>
        <v>丁</v>
      </c>
    </row>
    <row r="854" spans="1:4">
      <c r="A854" s="11">
        <f>A851+1</f>
        <v>43384</v>
      </c>
      <c r="B854" s="20" t="s">
        <v>86</v>
      </c>
      <c r="C854" s="21">
        <f>IF(C848=1,4,C848-1)</f>
        <v>2</v>
      </c>
      <c r="D854" s="14" t="str">
        <f t="shared" si="14"/>
        <v>乙</v>
      </c>
    </row>
    <row r="855" spans="1:4">
      <c r="A855" s="11">
        <f>A854</f>
        <v>43384</v>
      </c>
      <c r="B855" s="20" t="s">
        <v>87</v>
      </c>
      <c r="C855" s="21">
        <f>IF(C854=4,1,C854+1)</f>
        <v>3</v>
      </c>
      <c r="D855" s="14" t="str">
        <f t="shared" si="14"/>
        <v>丙</v>
      </c>
    </row>
    <row r="856" spans="1:4">
      <c r="A856" s="11">
        <f>A855</f>
        <v>43384</v>
      </c>
      <c r="B856" s="20" t="s">
        <v>88</v>
      </c>
      <c r="C856" s="21">
        <f>IF(C855=4,1,C855+1)</f>
        <v>4</v>
      </c>
      <c r="D856" s="14" t="str">
        <f t="shared" si="14"/>
        <v>丁</v>
      </c>
    </row>
    <row r="857" spans="1:4">
      <c r="A857" s="11">
        <f>A854+1</f>
        <v>43385</v>
      </c>
      <c r="B857" s="20" t="s">
        <v>86</v>
      </c>
      <c r="C857" s="21">
        <f>IF(C851=1,4,C851-1)</f>
        <v>1</v>
      </c>
      <c r="D857" s="14" t="str">
        <f t="shared" si="14"/>
        <v>甲</v>
      </c>
    </row>
    <row r="858" spans="1:4">
      <c r="A858" s="11">
        <f>A857</f>
        <v>43385</v>
      </c>
      <c r="B858" s="20" t="s">
        <v>87</v>
      </c>
      <c r="C858" s="21">
        <f>IF(C857=4,1,C857+1)</f>
        <v>2</v>
      </c>
      <c r="D858" s="14" t="str">
        <f t="shared" si="14"/>
        <v>乙</v>
      </c>
    </row>
    <row r="859" spans="1:4">
      <c r="A859" s="11">
        <f>A858</f>
        <v>43385</v>
      </c>
      <c r="B859" s="20" t="s">
        <v>88</v>
      </c>
      <c r="C859" s="21">
        <f>IF(C858=4,1,C858+1)</f>
        <v>3</v>
      </c>
      <c r="D859" s="14" t="str">
        <f t="shared" si="14"/>
        <v>丙</v>
      </c>
    </row>
    <row r="860" spans="1:4">
      <c r="A860" s="11">
        <f>A857+1</f>
        <v>43386</v>
      </c>
      <c r="B860" s="20" t="s">
        <v>86</v>
      </c>
      <c r="C860" s="21">
        <f>IF(C854=1,4,C854-1)</f>
        <v>1</v>
      </c>
      <c r="D860" s="14" t="str">
        <f t="shared" si="14"/>
        <v>甲</v>
      </c>
    </row>
    <row r="861" spans="1:4">
      <c r="A861" s="11">
        <f>A860</f>
        <v>43386</v>
      </c>
      <c r="B861" s="20" t="s">
        <v>87</v>
      </c>
      <c r="C861" s="21">
        <f>IF(C860=4,1,C860+1)</f>
        <v>2</v>
      </c>
      <c r="D861" s="14" t="str">
        <f t="shared" si="14"/>
        <v>乙</v>
      </c>
    </row>
    <row r="862" spans="1:4">
      <c r="A862" s="11">
        <f>A861</f>
        <v>43386</v>
      </c>
      <c r="B862" s="20" t="s">
        <v>88</v>
      </c>
      <c r="C862" s="21">
        <f>IF(C861=4,1,C861+1)</f>
        <v>3</v>
      </c>
      <c r="D862" s="14" t="str">
        <f t="shared" si="14"/>
        <v>丙</v>
      </c>
    </row>
    <row r="863" spans="1:4">
      <c r="A863" s="11">
        <f>A860+1</f>
        <v>43387</v>
      </c>
      <c r="B863" s="20" t="s">
        <v>86</v>
      </c>
      <c r="C863" s="21">
        <f>IF(C857=1,4,C857-1)</f>
        <v>4</v>
      </c>
      <c r="D863" s="14" t="str">
        <f t="shared" si="14"/>
        <v>丁</v>
      </c>
    </row>
    <row r="864" spans="1:4">
      <c r="A864" s="11">
        <f>A863</f>
        <v>43387</v>
      </c>
      <c r="B864" s="20" t="s">
        <v>87</v>
      </c>
      <c r="C864" s="21">
        <f>IF(C863=4,1,C863+1)</f>
        <v>1</v>
      </c>
      <c r="D864" s="14" t="str">
        <f t="shared" si="14"/>
        <v>甲</v>
      </c>
    </row>
    <row r="865" spans="1:4">
      <c r="A865" s="11">
        <f>A864</f>
        <v>43387</v>
      </c>
      <c r="B865" s="20" t="s">
        <v>88</v>
      </c>
      <c r="C865" s="21">
        <f>IF(C864=4,1,C864+1)</f>
        <v>2</v>
      </c>
      <c r="D865" s="14" t="str">
        <f t="shared" si="14"/>
        <v>乙</v>
      </c>
    </row>
    <row r="866" spans="1:4">
      <c r="A866" s="11">
        <f>A863+1</f>
        <v>43388</v>
      </c>
      <c r="B866" s="20" t="s">
        <v>86</v>
      </c>
      <c r="C866" s="21">
        <f>IF(C860=1,4,C860-1)</f>
        <v>4</v>
      </c>
      <c r="D866" s="14" t="str">
        <f t="shared" si="14"/>
        <v>丁</v>
      </c>
    </row>
    <row r="867" spans="1:4">
      <c r="A867" s="11">
        <f>A866</f>
        <v>43388</v>
      </c>
      <c r="B867" s="20" t="s">
        <v>87</v>
      </c>
      <c r="C867" s="21">
        <f>IF(C866=4,1,C866+1)</f>
        <v>1</v>
      </c>
      <c r="D867" s="14" t="str">
        <f t="shared" si="14"/>
        <v>甲</v>
      </c>
    </row>
    <row r="868" spans="1:4">
      <c r="A868" s="11">
        <f>A867</f>
        <v>43388</v>
      </c>
      <c r="B868" s="20" t="s">
        <v>88</v>
      </c>
      <c r="C868" s="21">
        <f>IF(C867=4,1,C867+1)</f>
        <v>2</v>
      </c>
      <c r="D868" s="14" t="str">
        <f t="shared" si="14"/>
        <v>乙</v>
      </c>
    </row>
    <row r="869" spans="1:4">
      <c r="A869" s="11">
        <f>A866+1</f>
        <v>43389</v>
      </c>
      <c r="B869" s="20" t="s">
        <v>86</v>
      </c>
      <c r="C869" s="21">
        <f>IF(C863=1,4,C863-1)</f>
        <v>3</v>
      </c>
      <c r="D869" s="14" t="str">
        <f t="shared" si="14"/>
        <v>丙</v>
      </c>
    </row>
    <row r="870" spans="1:4">
      <c r="A870" s="11">
        <f>A869</f>
        <v>43389</v>
      </c>
      <c r="B870" s="20" t="s">
        <v>87</v>
      </c>
      <c r="C870" s="21">
        <f>IF(C869=4,1,C869+1)</f>
        <v>4</v>
      </c>
      <c r="D870" s="14" t="str">
        <f t="shared" si="14"/>
        <v>丁</v>
      </c>
    </row>
    <row r="871" spans="1:4">
      <c r="A871" s="11">
        <f>A870</f>
        <v>43389</v>
      </c>
      <c r="B871" s="20" t="s">
        <v>88</v>
      </c>
      <c r="C871" s="21">
        <f>IF(C870=4,1,C870+1)</f>
        <v>1</v>
      </c>
      <c r="D871" s="14" t="str">
        <f t="shared" si="14"/>
        <v>甲</v>
      </c>
    </row>
    <row r="872" spans="1:4">
      <c r="A872" s="11">
        <f>A869+1</f>
        <v>43390</v>
      </c>
      <c r="B872" s="20" t="s">
        <v>86</v>
      </c>
      <c r="C872" s="21">
        <f>IF(C866=1,4,C866-1)</f>
        <v>3</v>
      </c>
      <c r="D872" s="14" t="str">
        <f t="shared" si="14"/>
        <v>丙</v>
      </c>
    </row>
    <row r="873" spans="1:4">
      <c r="A873" s="11">
        <f>A872</f>
        <v>43390</v>
      </c>
      <c r="B873" s="20" t="s">
        <v>87</v>
      </c>
      <c r="C873" s="21">
        <f>IF(C872=4,1,C872+1)</f>
        <v>4</v>
      </c>
      <c r="D873" s="14" t="str">
        <f t="shared" si="14"/>
        <v>丁</v>
      </c>
    </row>
    <row r="874" spans="1:4">
      <c r="A874" s="11">
        <f>A873</f>
        <v>43390</v>
      </c>
      <c r="B874" s="20" t="s">
        <v>88</v>
      </c>
      <c r="C874" s="21">
        <f>IF(C873=4,1,C873+1)</f>
        <v>1</v>
      </c>
      <c r="D874" s="14" t="str">
        <f t="shared" si="14"/>
        <v>甲</v>
      </c>
    </row>
    <row r="875" spans="1:4">
      <c r="A875" s="11">
        <f>A872+1</f>
        <v>43391</v>
      </c>
      <c r="B875" s="20" t="s">
        <v>86</v>
      </c>
      <c r="C875" s="21">
        <f>IF(C869=1,4,C869-1)</f>
        <v>2</v>
      </c>
      <c r="D875" s="14" t="str">
        <f t="shared" si="14"/>
        <v>乙</v>
      </c>
    </row>
    <row r="876" spans="1:4">
      <c r="A876" s="11">
        <f>A875</f>
        <v>43391</v>
      </c>
      <c r="B876" s="20" t="s">
        <v>87</v>
      </c>
      <c r="C876" s="21">
        <f>IF(C875=4,1,C875+1)</f>
        <v>3</v>
      </c>
      <c r="D876" s="14" t="str">
        <f t="shared" si="14"/>
        <v>丙</v>
      </c>
    </row>
    <row r="877" spans="1:4">
      <c r="A877" s="11">
        <f>A876</f>
        <v>43391</v>
      </c>
      <c r="B877" s="20" t="s">
        <v>88</v>
      </c>
      <c r="C877" s="21">
        <f>IF(C876=4,1,C876+1)</f>
        <v>4</v>
      </c>
      <c r="D877" s="14" t="str">
        <f t="shared" si="14"/>
        <v>丁</v>
      </c>
    </row>
    <row r="878" spans="1:4">
      <c r="A878" s="11">
        <f>A875+1</f>
        <v>43392</v>
      </c>
      <c r="B878" s="20" t="s">
        <v>86</v>
      </c>
      <c r="C878" s="21">
        <f>IF(C872=1,4,C872-1)</f>
        <v>2</v>
      </c>
      <c r="D878" s="14" t="str">
        <f t="shared" si="14"/>
        <v>乙</v>
      </c>
    </row>
    <row r="879" spans="1:4">
      <c r="A879" s="11">
        <f>A878</f>
        <v>43392</v>
      </c>
      <c r="B879" s="20" t="s">
        <v>87</v>
      </c>
      <c r="C879" s="21">
        <f>IF(C878=4,1,C878+1)</f>
        <v>3</v>
      </c>
      <c r="D879" s="14" t="str">
        <f t="shared" si="14"/>
        <v>丙</v>
      </c>
    </row>
    <row r="880" spans="1:4">
      <c r="A880" s="11">
        <f>A879</f>
        <v>43392</v>
      </c>
      <c r="B880" s="20" t="s">
        <v>88</v>
      </c>
      <c r="C880" s="21">
        <f>IF(C879=4,1,C879+1)</f>
        <v>4</v>
      </c>
      <c r="D880" s="14" t="str">
        <f t="shared" si="14"/>
        <v>丁</v>
      </c>
    </row>
    <row r="881" spans="1:4">
      <c r="A881" s="11">
        <f>A878+1</f>
        <v>43393</v>
      </c>
      <c r="B881" s="20" t="s">
        <v>86</v>
      </c>
      <c r="C881" s="21">
        <f>IF(C875=1,4,C875-1)</f>
        <v>1</v>
      </c>
      <c r="D881" s="14" t="str">
        <f t="shared" si="14"/>
        <v>甲</v>
      </c>
    </row>
    <row r="882" spans="1:4">
      <c r="A882" s="11">
        <f>A881</f>
        <v>43393</v>
      </c>
      <c r="B882" s="20" t="s">
        <v>87</v>
      </c>
      <c r="C882" s="21">
        <f>IF(C881=4,1,C881+1)</f>
        <v>2</v>
      </c>
      <c r="D882" s="14" t="str">
        <f t="shared" si="14"/>
        <v>乙</v>
      </c>
    </row>
    <row r="883" spans="1:4">
      <c r="A883" s="11">
        <f>A882</f>
        <v>43393</v>
      </c>
      <c r="B883" s="20" t="s">
        <v>88</v>
      </c>
      <c r="C883" s="21">
        <f>IF(C882=4,1,C882+1)</f>
        <v>3</v>
      </c>
      <c r="D883" s="14" t="str">
        <f t="shared" si="14"/>
        <v>丙</v>
      </c>
    </row>
    <row r="884" spans="1:4">
      <c r="A884" s="11">
        <f>A881+1</f>
        <v>43394</v>
      </c>
      <c r="B884" s="20" t="s">
        <v>86</v>
      </c>
      <c r="C884" s="21">
        <f>IF(C878=1,4,C878-1)</f>
        <v>1</v>
      </c>
      <c r="D884" s="14" t="str">
        <f t="shared" si="14"/>
        <v>甲</v>
      </c>
    </row>
    <row r="885" spans="1:4">
      <c r="A885" s="11">
        <f>A884</f>
        <v>43394</v>
      </c>
      <c r="B885" s="20" t="s">
        <v>87</v>
      </c>
      <c r="C885" s="21">
        <f>IF(C884=4,1,C884+1)</f>
        <v>2</v>
      </c>
      <c r="D885" s="14" t="str">
        <f t="shared" si="14"/>
        <v>乙</v>
      </c>
    </row>
    <row r="886" spans="1:4">
      <c r="A886" s="11">
        <f>A885</f>
        <v>43394</v>
      </c>
      <c r="B886" s="20" t="s">
        <v>88</v>
      </c>
      <c r="C886" s="21">
        <f>IF(C885=4,1,C885+1)</f>
        <v>3</v>
      </c>
      <c r="D886" s="14" t="str">
        <f t="shared" si="14"/>
        <v>丙</v>
      </c>
    </row>
    <row r="887" spans="1:4">
      <c r="A887" s="11">
        <f>A884+1</f>
        <v>43395</v>
      </c>
      <c r="B887" s="20" t="s">
        <v>86</v>
      </c>
      <c r="C887" s="21">
        <f>IF(C881=1,4,C881-1)</f>
        <v>4</v>
      </c>
      <c r="D887" s="14" t="str">
        <f t="shared" si="14"/>
        <v>丁</v>
      </c>
    </row>
    <row r="888" spans="1:4">
      <c r="A888" s="11">
        <f>A887</f>
        <v>43395</v>
      </c>
      <c r="B888" s="20" t="s">
        <v>87</v>
      </c>
      <c r="C888" s="21">
        <f>IF(C887=4,1,C887+1)</f>
        <v>1</v>
      </c>
      <c r="D888" s="14" t="str">
        <f t="shared" si="14"/>
        <v>甲</v>
      </c>
    </row>
    <row r="889" spans="1:4">
      <c r="A889" s="11">
        <f>A888</f>
        <v>43395</v>
      </c>
      <c r="B889" s="20" t="s">
        <v>88</v>
      </c>
      <c r="C889" s="21">
        <f>IF(C888=4,1,C888+1)</f>
        <v>2</v>
      </c>
      <c r="D889" s="14" t="str">
        <f t="shared" si="14"/>
        <v>乙</v>
      </c>
    </row>
    <row r="890" spans="1:4">
      <c r="A890" s="11">
        <f>A887+1</f>
        <v>43396</v>
      </c>
      <c r="B890" s="20" t="s">
        <v>86</v>
      </c>
      <c r="C890" s="21">
        <f>IF(C884=1,4,C884-1)</f>
        <v>4</v>
      </c>
      <c r="D890" s="14" t="str">
        <f t="shared" si="14"/>
        <v>丁</v>
      </c>
    </row>
    <row r="891" spans="1:4">
      <c r="A891" s="11">
        <f>A890</f>
        <v>43396</v>
      </c>
      <c r="B891" s="20" t="s">
        <v>87</v>
      </c>
      <c r="C891" s="21">
        <f>IF(C890=4,1,C890+1)</f>
        <v>1</v>
      </c>
      <c r="D891" s="14" t="str">
        <f t="shared" si="14"/>
        <v>甲</v>
      </c>
    </row>
    <row r="892" spans="1:4">
      <c r="A892" s="11">
        <f>A891</f>
        <v>43396</v>
      </c>
      <c r="B892" s="20" t="s">
        <v>88</v>
      </c>
      <c r="C892" s="21">
        <f>IF(C891=4,1,C891+1)</f>
        <v>2</v>
      </c>
      <c r="D892" s="14" t="str">
        <f t="shared" si="14"/>
        <v>乙</v>
      </c>
    </row>
    <row r="893" spans="1:4">
      <c r="A893" s="11">
        <f>A890+1</f>
        <v>43397</v>
      </c>
      <c r="B893" s="20" t="s">
        <v>86</v>
      </c>
      <c r="C893" s="21">
        <f>IF(C887=1,4,C887-1)</f>
        <v>3</v>
      </c>
      <c r="D893" s="14" t="str">
        <f t="shared" si="14"/>
        <v>丙</v>
      </c>
    </row>
    <row r="894" spans="1:4">
      <c r="A894" s="11">
        <f>A893</f>
        <v>43397</v>
      </c>
      <c r="B894" s="20" t="s">
        <v>87</v>
      </c>
      <c r="C894" s="21">
        <f>IF(C893=4,1,C893+1)</f>
        <v>4</v>
      </c>
      <c r="D894" s="14" t="str">
        <f t="shared" si="14"/>
        <v>丁</v>
      </c>
    </row>
    <row r="895" spans="1:4">
      <c r="A895" s="11">
        <f>A894</f>
        <v>43397</v>
      </c>
      <c r="B895" s="20" t="s">
        <v>88</v>
      </c>
      <c r="C895" s="21">
        <f>IF(C894=4,1,C894+1)</f>
        <v>1</v>
      </c>
      <c r="D895" s="14" t="str">
        <f t="shared" si="14"/>
        <v>甲</v>
      </c>
    </row>
    <row r="896" spans="1:4">
      <c r="A896" s="11">
        <f>A893+1</f>
        <v>43398</v>
      </c>
      <c r="B896" s="20" t="s">
        <v>86</v>
      </c>
      <c r="C896" s="21">
        <f>IF(C890=1,4,C890-1)</f>
        <v>3</v>
      </c>
      <c r="D896" s="14" t="str">
        <f t="shared" si="14"/>
        <v>丙</v>
      </c>
    </row>
    <row r="897" spans="1:4">
      <c r="A897" s="11">
        <f>A896</f>
        <v>43398</v>
      </c>
      <c r="B897" s="20" t="s">
        <v>87</v>
      </c>
      <c r="C897" s="21">
        <f>IF(C896=4,1,C896+1)</f>
        <v>4</v>
      </c>
      <c r="D897" s="14" t="str">
        <f t="shared" si="14"/>
        <v>丁</v>
      </c>
    </row>
    <row r="898" spans="1:4">
      <c r="A898" s="11">
        <f>A897</f>
        <v>43398</v>
      </c>
      <c r="B898" s="20" t="s">
        <v>88</v>
      </c>
      <c r="C898" s="21">
        <f>IF(C897=4,1,C897+1)</f>
        <v>1</v>
      </c>
      <c r="D898" s="14" t="str">
        <f t="shared" si="14"/>
        <v>甲</v>
      </c>
    </row>
    <row r="899" spans="1:4">
      <c r="A899" s="11">
        <f>A896+1</f>
        <v>43399</v>
      </c>
      <c r="B899" s="20" t="s">
        <v>86</v>
      </c>
      <c r="C899" s="21">
        <f>IF(C893=1,4,C893-1)</f>
        <v>2</v>
      </c>
      <c r="D899" s="14" t="str">
        <f t="shared" si="14"/>
        <v>乙</v>
      </c>
    </row>
    <row r="900" spans="1:4">
      <c r="A900" s="11">
        <f>A899</f>
        <v>43399</v>
      </c>
      <c r="B900" s="20" t="s">
        <v>87</v>
      </c>
      <c r="C900" s="21">
        <f>IF(C899=4,1,C899+1)</f>
        <v>3</v>
      </c>
      <c r="D900" s="14" t="str">
        <f t="shared" si="14"/>
        <v>丙</v>
      </c>
    </row>
    <row r="901" spans="1:4">
      <c r="A901" s="11">
        <f>A900</f>
        <v>43399</v>
      </c>
      <c r="B901" s="20" t="s">
        <v>88</v>
      </c>
      <c r="C901" s="21">
        <f>IF(C900=4,1,C900+1)</f>
        <v>4</v>
      </c>
      <c r="D901" s="14" t="str">
        <f t="shared" si="14"/>
        <v>丁</v>
      </c>
    </row>
    <row r="902" spans="1:4">
      <c r="A902" s="11">
        <f>A899+1</f>
        <v>43400</v>
      </c>
      <c r="B902" s="20" t="s">
        <v>86</v>
      </c>
      <c r="C902" s="21">
        <f>IF(C896=1,4,C896-1)</f>
        <v>2</v>
      </c>
      <c r="D902" s="14" t="str">
        <f t="shared" si="14"/>
        <v>乙</v>
      </c>
    </row>
    <row r="903" spans="1:4">
      <c r="A903" s="11">
        <f>A902</f>
        <v>43400</v>
      </c>
      <c r="B903" s="20" t="s">
        <v>87</v>
      </c>
      <c r="C903" s="21">
        <f>IF(C902=4,1,C902+1)</f>
        <v>3</v>
      </c>
      <c r="D903" s="14" t="str">
        <f t="shared" si="14"/>
        <v>丙</v>
      </c>
    </row>
    <row r="904" spans="1:4">
      <c r="A904" s="11">
        <f>A903</f>
        <v>43400</v>
      </c>
      <c r="B904" s="20" t="s">
        <v>88</v>
      </c>
      <c r="C904" s="21">
        <f>IF(C903=4,1,C903+1)</f>
        <v>4</v>
      </c>
      <c r="D904" s="14" t="str">
        <f t="shared" si="14"/>
        <v>丁</v>
      </c>
    </row>
    <row r="905" spans="1:4">
      <c r="A905" s="11">
        <f>A902+1</f>
        <v>43401</v>
      </c>
      <c r="B905" s="20" t="s">
        <v>86</v>
      </c>
      <c r="C905" s="21">
        <f>IF(C899=1,4,C899-1)</f>
        <v>1</v>
      </c>
      <c r="D905" s="14" t="str">
        <f t="shared" si="14"/>
        <v>甲</v>
      </c>
    </row>
    <row r="906" spans="1:4">
      <c r="A906" s="11">
        <f>A905</f>
        <v>43401</v>
      </c>
      <c r="B906" s="20" t="s">
        <v>87</v>
      </c>
      <c r="C906" s="21">
        <f>IF(C905=4,1,C905+1)</f>
        <v>2</v>
      </c>
      <c r="D906" s="14" t="str">
        <f t="shared" si="14"/>
        <v>乙</v>
      </c>
    </row>
    <row r="907" spans="1:4">
      <c r="A907" s="11">
        <f>A906</f>
        <v>43401</v>
      </c>
      <c r="B907" s="20" t="s">
        <v>88</v>
      </c>
      <c r="C907" s="21">
        <f>IF(C906=4,1,C906+1)</f>
        <v>3</v>
      </c>
      <c r="D907" s="14" t="str">
        <f t="shared" si="14"/>
        <v>丙</v>
      </c>
    </row>
    <row r="908" spans="1:4">
      <c r="A908" s="11">
        <f>A905+1</f>
        <v>43402</v>
      </c>
      <c r="B908" s="20" t="s">
        <v>86</v>
      </c>
      <c r="C908" s="21">
        <f>IF(C902=1,4,C902-1)</f>
        <v>1</v>
      </c>
      <c r="D908" s="14" t="str">
        <f t="shared" si="14"/>
        <v>甲</v>
      </c>
    </row>
    <row r="909" spans="1:4">
      <c r="A909" s="11">
        <f>A908</f>
        <v>43402</v>
      </c>
      <c r="B909" s="20" t="s">
        <v>87</v>
      </c>
      <c r="C909" s="21">
        <f>IF(C908=4,1,C908+1)</f>
        <v>2</v>
      </c>
      <c r="D909" s="14" t="str">
        <f t="shared" si="14"/>
        <v>乙</v>
      </c>
    </row>
    <row r="910" spans="1:4">
      <c r="A910" s="11">
        <f>A909</f>
        <v>43402</v>
      </c>
      <c r="B910" s="20" t="s">
        <v>88</v>
      </c>
      <c r="C910" s="21">
        <f>IF(C909=4,1,C909+1)</f>
        <v>3</v>
      </c>
      <c r="D910" s="14" t="str">
        <f t="shared" ref="D910:D973" si="15">IF(C910=1,"甲",IF(C910=2,"乙",IF(C910=3,"丙",IF(C910=4,"丁",""))))</f>
        <v>丙</v>
      </c>
    </row>
    <row r="911" spans="1:4">
      <c r="A911" s="11">
        <f>A908+1</f>
        <v>43403</v>
      </c>
      <c r="B911" s="20" t="s">
        <v>86</v>
      </c>
      <c r="C911" s="21">
        <f>IF(C905=1,4,C905-1)</f>
        <v>4</v>
      </c>
      <c r="D911" s="14" t="str">
        <f t="shared" si="15"/>
        <v>丁</v>
      </c>
    </row>
    <row r="912" spans="1:4">
      <c r="A912" s="11">
        <f>A911</f>
        <v>43403</v>
      </c>
      <c r="B912" s="20" t="s">
        <v>87</v>
      </c>
      <c r="C912" s="21">
        <f>IF(C911=4,1,C911+1)</f>
        <v>1</v>
      </c>
      <c r="D912" s="14" t="str">
        <f t="shared" si="15"/>
        <v>甲</v>
      </c>
    </row>
    <row r="913" spans="1:4">
      <c r="A913" s="11">
        <f>A912</f>
        <v>43403</v>
      </c>
      <c r="B913" s="20" t="s">
        <v>88</v>
      </c>
      <c r="C913" s="21">
        <f>IF(C912=4,1,C912+1)</f>
        <v>2</v>
      </c>
      <c r="D913" s="14" t="str">
        <f t="shared" si="15"/>
        <v>乙</v>
      </c>
    </row>
    <row r="914" spans="1:4">
      <c r="A914" s="11">
        <f>A911+1</f>
        <v>43404</v>
      </c>
      <c r="B914" s="20" t="s">
        <v>86</v>
      </c>
      <c r="C914" s="21">
        <f>IF(C908=1,4,C908-1)</f>
        <v>4</v>
      </c>
      <c r="D914" s="14" t="str">
        <f t="shared" si="15"/>
        <v>丁</v>
      </c>
    </row>
    <row r="915" spans="1:4">
      <c r="A915" s="11">
        <f>A914</f>
        <v>43404</v>
      </c>
      <c r="B915" s="20" t="s">
        <v>87</v>
      </c>
      <c r="C915" s="21">
        <f>IF(C914=4,1,C914+1)</f>
        <v>1</v>
      </c>
      <c r="D915" s="14" t="str">
        <f t="shared" si="15"/>
        <v>甲</v>
      </c>
    </row>
    <row r="916" spans="1:4">
      <c r="A916" s="11">
        <f>A915</f>
        <v>43404</v>
      </c>
      <c r="B916" s="20" t="s">
        <v>88</v>
      </c>
      <c r="C916" s="21">
        <f>IF(C915=4,1,C915+1)</f>
        <v>2</v>
      </c>
      <c r="D916" s="14" t="str">
        <f t="shared" si="15"/>
        <v>乙</v>
      </c>
    </row>
    <row r="917" spans="1:4">
      <c r="A917" s="11">
        <f>A914+1</f>
        <v>43405</v>
      </c>
      <c r="B917" s="20" t="s">
        <v>86</v>
      </c>
      <c r="C917" s="21">
        <f>IF(C911=1,4,C911-1)</f>
        <v>3</v>
      </c>
      <c r="D917" s="14" t="str">
        <f t="shared" si="15"/>
        <v>丙</v>
      </c>
    </row>
    <row r="918" spans="1:4">
      <c r="A918" s="11">
        <f>A917</f>
        <v>43405</v>
      </c>
      <c r="B918" s="20" t="s">
        <v>87</v>
      </c>
      <c r="C918" s="21">
        <f>IF(C917=4,1,C917+1)</f>
        <v>4</v>
      </c>
      <c r="D918" s="14" t="str">
        <f t="shared" si="15"/>
        <v>丁</v>
      </c>
    </row>
    <row r="919" spans="1:4">
      <c r="A919" s="11">
        <f>A918</f>
        <v>43405</v>
      </c>
      <c r="B919" s="20" t="s">
        <v>88</v>
      </c>
      <c r="C919" s="21">
        <f>IF(C918=4,1,C918+1)</f>
        <v>1</v>
      </c>
      <c r="D919" s="14" t="str">
        <f t="shared" si="15"/>
        <v>甲</v>
      </c>
    </row>
    <row r="920" spans="1:4">
      <c r="A920" s="11">
        <f>A917+1</f>
        <v>43406</v>
      </c>
      <c r="B920" s="20" t="s">
        <v>86</v>
      </c>
      <c r="C920" s="21">
        <f>IF(C914=1,4,C914-1)</f>
        <v>3</v>
      </c>
      <c r="D920" s="14" t="str">
        <f t="shared" si="15"/>
        <v>丙</v>
      </c>
    </row>
    <row r="921" spans="1:4">
      <c r="A921" s="11">
        <f>A920</f>
        <v>43406</v>
      </c>
      <c r="B921" s="20" t="s">
        <v>87</v>
      </c>
      <c r="C921" s="21">
        <f>IF(C920=4,1,C920+1)</f>
        <v>4</v>
      </c>
      <c r="D921" s="14" t="str">
        <f t="shared" si="15"/>
        <v>丁</v>
      </c>
    </row>
    <row r="922" spans="1:4">
      <c r="A922" s="11">
        <f>A921</f>
        <v>43406</v>
      </c>
      <c r="B922" s="20" t="s">
        <v>88</v>
      </c>
      <c r="C922" s="21">
        <f>IF(C921=4,1,C921+1)</f>
        <v>1</v>
      </c>
      <c r="D922" s="14" t="str">
        <f t="shared" si="15"/>
        <v>甲</v>
      </c>
    </row>
    <row r="923" spans="1:4">
      <c r="A923" s="11">
        <f>A920+1</f>
        <v>43407</v>
      </c>
      <c r="B923" s="20" t="s">
        <v>86</v>
      </c>
      <c r="C923" s="21">
        <f>IF(C917=1,4,C917-1)</f>
        <v>2</v>
      </c>
      <c r="D923" s="14" t="str">
        <f t="shared" si="15"/>
        <v>乙</v>
      </c>
    </row>
    <row r="924" spans="1:4">
      <c r="A924" s="11">
        <f>A923</f>
        <v>43407</v>
      </c>
      <c r="B924" s="20" t="s">
        <v>87</v>
      </c>
      <c r="C924" s="21">
        <f>IF(C923=4,1,C923+1)</f>
        <v>3</v>
      </c>
      <c r="D924" s="14" t="str">
        <f t="shared" si="15"/>
        <v>丙</v>
      </c>
    </row>
    <row r="925" spans="1:4">
      <c r="A925" s="11">
        <f>A924</f>
        <v>43407</v>
      </c>
      <c r="B925" s="20" t="s">
        <v>88</v>
      </c>
      <c r="C925" s="21">
        <f>IF(C924=4,1,C924+1)</f>
        <v>4</v>
      </c>
      <c r="D925" s="14" t="str">
        <f t="shared" si="15"/>
        <v>丁</v>
      </c>
    </row>
    <row r="926" spans="1:4">
      <c r="A926" s="11">
        <f>A923+1</f>
        <v>43408</v>
      </c>
      <c r="B926" s="20" t="s">
        <v>86</v>
      </c>
      <c r="C926" s="21">
        <f>IF(C920=1,4,C920-1)</f>
        <v>2</v>
      </c>
      <c r="D926" s="14" t="str">
        <f t="shared" si="15"/>
        <v>乙</v>
      </c>
    </row>
    <row r="927" spans="1:4">
      <c r="A927" s="11">
        <f>A926</f>
        <v>43408</v>
      </c>
      <c r="B927" s="20" t="s">
        <v>87</v>
      </c>
      <c r="C927" s="21">
        <f>IF(C926=4,1,C926+1)</f>
        <v>3</v>
      </c>
      <c r="D927" s="14" t="str">
        <f t="shared" si="15"/>
        <v>丙</v>
      </c>
    </row>
    <row r="928" spans="1:4">
      <c r="A928" s="11">
        <f>A927</f>
        <v>43408</v>
      </c>
      <c r="B928" s="20" t="s">
        <v>88</v>
      </c>
      <c r="C928" s="21">
        <f>IF(C927=4,1,C927+1)</f>
        <v>4</v>
      </c>
      <c r="D928" s="14" t="str">
        <f t="shared" si="15"/>
        <v>丁</v>
      </c>
    </row>
    <row r="929" spans="1:4">
      <c r="A929" s="11">
        <f>A926+1</f>
        <v>43409</v>
      </c>
      <c r="B929" s="20" t="s">
        <v>86</v>
      </c>
      <c r="C929" s="21">
        <f>IF(C923=1,4,C923-1)</f>
        <v>1</v>
      </c>
      <c r="D929" s="14" t="str">
        <f t="shared" si="15"/>
        <v>甲</v>
      </c>
    </row>
    <row r="930" spans="1:4">
      <c r="A930" s="11">
        <f>A929</f>
        <v>43409</v>
      </c>
      <c r="B930" s="20" t="s">
        <v>87</v>
      </c>
      <c r="C930" s="21">
        <f>IF(C929=4,1,C929+1)</f>
        <v>2</v>
      </c>
      <c r="D930" s="14" t="str">
        <f t="shared" si="15"/>
        <v>乙</v>
      </c>
    </row>
    <row r="931" spans="1:4">
      <c r="A931" s="11">
        <f>A930</f>
        <v>43409</v>
      </c>
      <c r="B931" s="20" t="s">
        <v>88</v>
      </c>
      <c r="C931" s="21">
        <f>IF(C930=4,1,C930+1)</f>
        <v>3</v>
      </c>
      <c r="D931" s="14" t="str">
        <f t="shared" si="15"/>
        <v>丙</v>
      </c>
    </row>
    <row r="932" spans="1:4">
      <c r="A932" s="11">
        <f>A929+1</f>
        <v>43410</v>
      </c>
      <c r="B932" s="20" t="s">
        <v>86</v>
      </c>
      <c r="C932" s="21">
        <f>IF(C926=1,4,C926-1)</f>
        <v>1</v>
      </c>
      <c r="D932" s="14" t="str">
        <f t="shared" si="15"/>
        <v>甲</v>
      </c>
    </row>
    <row r="933" spans="1:4">
      <c r="A933" s="11">
        <f>A932</f>
        <v>43410</v>
      </c>
      <c r="B933" s="20" t="s">
        <v>87</v>
      </c>
      <c r="C933" s="21">
        <f>IF(C932=4,1,C932+1)</f>
        <v>2</v>
      </c>
      <c r="D933" s="14" t="str">
        <f t="shared" si="15"/>
        <v>乙</v>
      </c>
    </row>
    <row r="934" spans="1:4">
      <c r="A934" s="11">
        <f>A933</f>
        <v>43410</v>
      </c>
      <c r="B934" s="20" t="s">
        <v>88</v>
      </c>
      <c r="C934" s="21">
        <f>IF(C933=4,1,C933+1)</f>
        <v>3</v>
      </c>
      <c r="D934" s="14" t="str">
        <f t="shared" si="15"/>
        <v>丙</v>
      </c>
    </row>
    <row r="935" spans="1:4">
      <c r="A935" s="11">
        <f>A932+1</f>
        <v>43411</v>
      </c>
      <c r="B935" s="20" t="s">
        <v>86</v>
      </c>
      <c r="C935" s="21">
        <f>IF(C929=1,4,C929-1)</f>
        <v>4</v>
      </c>
      <c r="D935" s="14" t="str">
        <f t="shared" si="15"/>
        <v>丁</v>
      </c>
    </row>
    <row r="936" spans="1:4">
      <c r="A936" s="11">
        <f>A935</f>
        <v>43411</v>
      </c>
      <c r="B936" s="20" t="s">
        <v>87</v>
      </c>
      <c r="C936" s="21">
        <f>IF(C935=4,1,C935+1)</f>
        <v>1</v>
      </c>
      <c r="D936" s="14" t="str">
        <f t="shared" si="15"/>
        <v>甲</v>
      </c>
    </row>
    <row r="937" spans="1:4">
      <c r="A937" s="11">
        <f>A936</f>
        <v>43411</v>
      </c>
      <c r="B937" s="20" t="s">
        <v>88</v>
      </c>
      <c r="C937" s="21">
        <f>IF(C936=4,1,C936+1)</f>
        <v>2</v>
      </c>
      <c r="D937" s="14" t="str">
        <f t="shared" si="15"/>
        <v>乙</v>
      </c>
    </row>
    <row r="938" spans="1:4">
      <c r="A938" s="11">
        <f>A935+1</f>
        <v>43412</v>
      </c>
      <c r="B938" s="20" t="s">
        <v>86</v>
      </c>
      <c r="C938" s="21">
        <f>IF(C932=1,4,C932-1)</f>
        <v>4</v>
      </c>
      <c r="D938" s="14" t="str">
        <f t="shared" si="15"/>
        <v>丁</v>
      </c>
    </row>
    <row r="939" spans="1:4">
      <c r="A939" s="11">
        <f>A938</f>
        <v>43412</v>
      </c>
      <c r="B939" s="20" t="s">
        <v>87</v>
      </c>
      <c r="C939" s="21">
        <f>IF(C938=4,1,C938+1)</f>
        <v>1</v>
      </c>
      <c r="D939" s="14" t="str">
        <f t="shared" si="15"/>
        <v>甲</v>
      </c>
    </row>
    <row r="940" spans="1:4">
      <c r="A940" s="11">
        <f>A939</f>
        <v>43412</v>
      </c>
      <c r="B940" s="20" t="s">
        <v>88</v>
      </c>
      <c r="C940" s="21">
        <f>IF(C939=4,1,C939+1)</f>
        <v>2</v>
      </c>
      <c r="D940" s="14" t="str">
        <f t="shared" si="15"/>
        <v>乙</v>
      </c>
    </row>
    <row r="941" spans="1:4">
      <c r="A941" s="11">
        <f>A938+1</f>
        <v>43413</v>
      </c>
      <c r="B941" s="20" t="s">
        <v>86</v>
      </c>
      <c r="C941" s="21">
        <f>IF(C935=1,4,C935-1)</f>
        <v>3</v>
      </c>
      <c r="D941" s="14" t="str">
        <f t="shared" si="15"/>
        <v>丙</v>
      </c>
    </row>
    <row r="942" spans="1:4">
      <c r="A942" s="11">
        <f>A941</f>
        <v>43413</v>
      </c>
      <c r="B942" s="20" t="s">
        <v>87</v>
      </c>
      <c r="C942" s="21">
        <f>IF(C941=4,1,C941+1)</f>
        <v>4</v>
      </c>
      <c r="D942" s="14" t="str">
        <f t="shared" si="15"/>
        <v>丁</v>
      </c>
    </row>
    <row r="943" spans="1:4">
      <c r="A943" s="11">
        <f>A942</f>
        <v>43413</v>
      </c>
      <c r="B943" s="20" t="s">
        <v>88</v>
      </c>
      <c r="C943" s="21">
        <f>IF(C942=4,1,C942+1)</f>
        <v>1</v>
      </c>
      <c r="D943" s="14" t="str">
        <f t="shared" si="15"/>
        <v>甲</v>
      </c>
    </row>
    <row r="944" spans="1:4">
      <c r="A944" s="11">
        <f>A941+1</f>
        <v>43414</v>
      </c>
      <c r="B944" s="20" t="s">
        <v>86</v>
      </c>
      <c r="C944" s="21">
        <f>IF(C938=1,4,C938-1)</f>
        <v>3</v>
      </c>
      <c r="D944" s="14" t="str">
        <f t="shared" si="15"/>
        <v>丙</v>
      </c>
    </row>
    <row r="945" spans="1:4">
      <c r="A945" s="11">
        <f>A944</f>
        <v>43414</v>
      </c>
      <c r="B945" s="20" t="s">
        <v>87</v>
      </c>
      <c r="C945" s="21">
        <f>IF(C944=4,1,C944+1)</f>
        <v>4</v>
      </c>
      <c r="D945" s="14" t="str">
        <f t="shared" si="15"/>
        <v>丁</v>
      </c>
    </row>
    <row r="946" spans="1:4">
      <c r="A946" s="11">
        <f>A945</f>
        <v>43414</v>
      </c>
      <c r="B946" s="20" t="s">
        <v>88</v>
      </c>
      <c r="C946" s="21">
        <f>IF(C945=4,1,C945+1)</f>
        <v>1</v>
      </c>
      <c r="D946" s="14" t="str">
        <f t="shared" si="15"/>
        <v>甲</v>
      </c>
    </row>
    <row r="947" spans="1:4">
      <c r="A947" s="11">
        <f>A944+1</f>
        <v>43415</v>
      </c>
      <c r="B947" s="20" t="s">
        <v>86</v>
      </c>
      <c r="C947" s="21">
        <f>IF(C941=1,4,C941-1)</f>
        <v>2</v>
      </c>
      <c r="D947" s="14" t="str">
        <f t="shared" si="15"/>
        <v>乙</v>
      </c>
    </row>
    <row r="948" spans="1:4">
      <c r="A948" s="11">
        <f>A947</f>
        <v>43415</v>
      </c>
      <c r="B948" s="20" t="s">
        <v>87</v>
      </c>
      <c r="C948" s="21">
        <f>IF(C947=4,1,C947+1)</f>
        <v>3</v>
      </c>
      <c r="D948" s="14" t="str">
        <f t="shared" si="15"/>
        <v>丙</v>
      </c>
    </row>
    <row r="949" spans="1:4">
      <c r="A949" s="11">
        <f>A948</f>
        <v>43415</v>
      </c>
      <c r="B949" s="20" t="s">
        <v>88</v>
      </c>
      <c r="C949" s="21">
        <f>IF(C948=4,1,C948+1)</f>
        <v>4</v>
      </c>
      <c r="D949" s="14" t="str">
        <f t="shared" si="15"/>
        <v>丁</v>
      </c>
    </row>
    <row r="950" spans="1:4">
      <c r="A950" s="11">
        <f>A947+1</f>
        <v>43416</v>
      </c>
      <c r="B950" s="20" t="s">
        <v>86</v>
      </c>
      <c r="C950" s="21">
        <f>IF(C944=1,4,C944-1)</f>
        <v>2</v>
      </c>
      <c r="D950" s="14" t="str">
        <f t="shared" si="15"/>
        <v>乙</v>
      </c>
    </row>
    <row r="951" spans="1:4">
      <c r="A951" s="11">
        <f>A950</f>
        <v>43416</v>
      </c>
      <c r="B951" s="20" t="s">
        <v>87</v>
      </c>
      <c r="C951" s="21">
        <f>IF(C950=4,1,C950+1)</f>
        <v>3</v>
      </c>
      <c r="D951" s="14" t="str">
        <f t="shared" si="15"/>
        <v>丙</v>
      </c>
    </row>
    <row r="952" spans="1:4">
      <c r="A952" s="11">
        <f>A951</f>
        <v>43416</v>
      </c>
      <c r="B952" s="20" t="s">
        <v>88</v>
      </c>
      <c r="C952" s="21">
        <f>IF(C951=4,1,C951+1)</f>
        <v>4</v>
      </c>
      <c r="D952" s="14" t="str">
        <f t="shared" si="15"/>
        <v>丁</v>
      </c>
    </row>
    <row r="953" spans="1:4">
      <c r="A953" s="11">
        <f>A950+1</f>
        <v>43417</v>
      </c>
      <c r="B953" s="20" t="s">
        <v>86</v>
      </c>
      <c r="C953" s="21">
        <f>IF(C947=1,4,C947-1)</f>
        <v>1</v>
      </c>
      <c r="D953" s="14" t="str">
        <f t="shared" si="15"/>
        <v>甲</v>
      </c>
    </row>
    <row r="954" spans="1:4">
      <c r="A954" s="11">
        <f>A953</f>
        <v>43417</v>
      </c>
      <c r="B954" s="20" t="s">
        <v>87</v>
      </c>
      <c r="C954" s="21">
        <f>IF(C953=4,1,C953+1)</f>
        <v>2</v>
      </c>
      <c r="D954" s="14" t="str">
        <f t="shared" si="15"/>
        <v>乙</v>
      </c>
    </row>
    <row r="955" spans="1:4">
      <c r="A955" s="11">
        <f>A954</f>
        <v>43417</v>
      </c>
      <c r="B955" s="20" t="s">
        <v>88</v>
      </c>
      <c r="C955" s="21">
        <f>IF(C954=4,1,C954+1)</f>
        <v>3</v>
      </c>
      <c r="D955" s="14" t="str">
        <f t="shared" si="15"/>
        <v>丙</v>
      </c>
    </row>
    <row r="956" spans="1:4">
      <c r="A956" s="11">
        <f>A953+1</f>
        <v>43418</v>
      </c>
      <c r="B956" s="20" t="s">
        <v>86</v>
      </c>
      <c r="C956" s="21">
        <f>IF(C950=1,4,C950-1)</f>
        <v>1</v>
      </c>
      <c r="D956" s="14" t="str">
        <f t="shared" si="15"/>
        <v>甲</v>
      </c>
    </row>
    <row r="957" spans="1:4">
      <c r="A957" s="11">
        <f>A956</f>
        <v>43418</v>
      </c>
      <c r="B957" s="20" t="s">
        <v>87</v>
      </c>
      <c r="C957" s="21">
        <f>IF(C956=4,1,C956+1)</f>
        <v>2</v>
      </c>
      <c r="D957" s="14" t="str">
        <f t="shared" si="15"/>
        <v>乙</v>
      </c>
    </row>
    <row r="958" spans="1:4">
      <c r="A958" s="11">
        <f>A957</f>
        <v>43418</v>
      </c>
      <c r="B958" s="20" t="s">
        <v>88</v>
      </c>
      <c r="C958" s="21">
        <f>IF(C957=4,1,C957+1)</f>
        <v>3</v>
      </c>
      <c r="D958" s="14" t="str">
        <f t="shared" si="15"/>
        <v>丙</v>
      </c>
    </row>
    <row r="959" spans="1:4">
      <c r="A959" s="11">
        <f>A956+1</f>
        <v>43419</v>
      </c>
      <c r="B959" s="20" t="s">
        <v>86</v>
      </c>
      <c r="C959" s="21">
        <f>IF(C953=1,4,C953-1)</f>
        <v>4</v>
      </c>
      <c r="D959" s="14" t="str">
        <f t="shared" si="15"/>
        <v>丁</v>
      </c>
    </row>
    <row r="960" spans="1:4">
      <c r="A960" s="11">
        <f>A959</f>
        <v>43419</v>
      </c>
      <c r="B960" s="20" t="s">
        <v>87</v>
      </c>
      <c r="C960" s="21">
        <f>IF(C959=4,1,C959+1)</f>
        <v>1</v>
      </c>
      <c r="D960" s="14" t="str">
        <f t="shared" si="15"/>
        <v>甲</v>
      </c>
    </row>
    <row r="961" spans="1:4">
      <c r="A961" s="11">
        <f>A960</f>
        <v>43419</v>
      </c>
      <c r="B961" s="20" t="s">
        <v>88</v>
      </c>
      <c r="C961" s="21">
        <f>IF(C960=4,1,C960+1)</f>
        <v>2</v>
      </c>
      <c r="D961" s="14" t="str">
        <f t="shared" si="15"/>
        <v>乙</v>
      </c>
    </row>
    <row r="962" spans="1:4">
      <c r="A962" s="11">
        <f>A959+1</f>
        <v>43420</v>
      </c>
      <c r="B962" s="20" t="s">
        <v>86</v>
      </c>
      <c r="C962" s="21">
        <f>IF(C956=1,4,C956-1)</f>
        <v>4</v>
      </c>
      <c r="D962" s="14" t="str">
        <f t="shared" si="15"/>
        <v>丁</v>
      </c>
    </row>
    <row r="963" spans="1:4">
      <c r="A963" s="11">
        <f>A962</f>
        <v>43420</v>
      </c>
      <c r="B963" s="20" t="s">
        <v>87</v>
      </c>
      <c r="C963" s="21">
        <f>IF(C962=4,1,C962+1)</f>
        <v>1</v>
      </c>
      <c r="D963" s="14" t="str">
        <f t="shared" si="15"/>
        <v>甲</v>
      </c>
    </row>
    <row r="964" spans="1:4">
      <c r="A964" s="11">
        <f>A963</f>
        <v>43420</v>
      </c>
      <c r="B964" s="20" t="s">
        <v>88</v>
      </c>
      <c r="C964" s="21">
        <f>IF(C963=4,1,C963+1)</f>
        <v>2</v>
      </c>
      <c r="D964" s="14" t="str">
        <f t="shared" si="15"/>
        <v>乙</v>
      </c>
    </row>
    <row r="965" spans="1:4">
      <c r="A965" s="11">
        <f>A962+1</f>
        <v>43421</v>
      </c>
      <c r="B965" s="20" t="s">
        <v>86</v>
      </c>
      <c r="C965" s="21">
        <f>IF(C959=1,4,C959-1)</f>
        <v>3</v>
      </c>
      <c r="D965" s="14" t="str">
        <f t="shared" si="15"/>
        <v>丙</v>
      </c>
    </row>
    <row r="966" spans="1:4">
      <c r="A966" s="11">
        <f>A965</f>
        <v>43421</v>
      </c>
      <c r="B966" s="20" t="s">
        <v>87</v>
      </c>
      <c r="C966" s="21">
        <f>IF(C965=4,1,C965+1)</f>
        <v>4</v>
      </c>
      <c r="D966" s="14" t="str">
        <f t="shared" si="15"/>
        <v>丁</v>
      </c>
    </row>
    <row r="967" spans="1:4">
      <c r="A967" s="11">
        <f>A966</f>
        <v>43421</v>
      </c>
      <c r="B967" s="20" t="s">
        <v>88</v>
      </c>
      <c r="C967" s="21">
        <f>IF(C966=4,1,C966+1)</f>
        <v>1</v>
      </c>
      <c r="D967" s="14" t="str">
        <f t="shared" si="15"/>
        <v>甲</v>
      </c>
    </row>
    <row r="968" spans="1:4">
      <c r="A968" s="11">
        <f>A965+1</f>
        <v>43422</v>
      </c>
      <c r="B968" s="20" t="s">
        <v>86</v>
      </c>
      <c r="C968" s="21">
        <f>IF(C962=1,4,C962-1)</f>
        <v>3</v>
      </c>
      <c r="D968" s="14" t="str">
        <f t="shared" si="15"/>
        <v>丙</v>
      </c>
    </row>
    <row r="969" spans="1:4">
      <c r="A969" s="11">
        <f>A968</f>
        <v>43422</v>
      </c>
      <c r="B969" s="20" t="s">
        <v>87</v>
      </c>
      <c r="C969" s="21">
        <f>IF(C968=4,1,C968+1)</f>
        <v>4</v>
      </c>
      <c r="D969" s="14" t="str">
        <f t="shared" si="15"/>
        <v>丁</v>
      </c>
    </row>
    <row r="970" spans="1:4">
      <c r="A970" s="11">
        <f>A969</f>
        <v>43422</v>
      </c>
      <c r="B970" s="20" t="s">
        <v>88</v>
      </c>
      <c r="C970" s="21">
        <f>IF(C969=4,1,C969+1)</f>
        <v>1</v>
      </c>
      <c r="D970" s="14" t="str">
        <f t="shared" si="15"/>
        <v>甲</v>
      </c>
    </row>
    <row r="971" spans="1:4">
      <c r="A971" s="11">
        <f>A968+1</f>
        <v>43423</v>
      </c>
      <c r="B971" s="20" t="s">
        <v>86</v>
      </c>
      <c r="C971" s="21">
        <f>IF(C965=1,4,C965-1)</f>
        <v>2</v>
      </c>
      <c r="D971" s="14" t="str">
        <f t="shared" si="15"/>
        <v>乙</v>
      </c>
    </row>
    <row r="972" spans="1:4">
      <c r="A972" s="11">
        <f>A971</f>
        <v>43423</v>
      </c>
      <c r="B972" s="20" t="s">
        <v>87</v>
      </c>
      <c r="C972" s="21">
        <f>IF(C971=4,1,C971+1)</f>
        <v>3</v>
      </c>
      <c r="D972" s="14" t="str">
        <f t="shared" si="15"/>
        <v>丙</v>
      </c>
    </row>
    <row r="973" spans="1:4">
      <c r="A973" s="11">
        <f>A972</f>
        <v>43423</v>
      </c>
      <c r="B973" s="20" t="s">
        <v>88</v>
      </c>
      <c r="C973" s="21">
        <f>IF(C972=4,1,C972+1)</f>
        <v>4</v>
      </c>
      <c r="D973" s="14" t="str">
        <f t="shared" si="15"/>
        <v>丁</v>
      </c>
    </row>
    <row r="974" spans="1:4">
      <c r="A974" s="11">
        <f>A971+1</f>
        <v>43424</v>
      </c>
      <c r="B974" s="20" t="s">
        <v>86</v>
      </c>
      <c r="C974" s="21">
        <f>IF(C968=1,4,C968-1)</f>
        <v>2</v>
      </c>
      <c r="D974" s="14" t="str">
        <f t="shared" ref="D974:D1037" si="16">IF(C974=1,"甲",IF(C974=2,"乙",IF(C974=3,"丙",IF(C974=4,"丁",""))))</f>
        <v>乙</v>
      </c>
    </row>
    <row r="975" spans="1:4">
      <c r="A975" s="11">
        <f>A974</f>
        <v>43424</v>
      </c>
      <c r="B975" s="20" t="s">
        <v>87</v>
      </c>
      <c r="C975" s="21">
        <f>IF(C974=4,1,C974+1)</f>
        <v>3</v>
      </c>
      <c r="D975" s="14" t="str">
        <f t="shared" si="16"/>
        <v>丙</v>
      </c>
    </row>
    <row r="976" spans="1:4">
      <c r="A976" s="11">
        <f>A975</f>
        <v>43424</v>
      </c>
      <c r="B976" s="20" t="s">
        <v>88</v>
      </c>
      <c r="C976" s="21">
        <f>IF(C975=4,1,C975+1)</f>
        <v>4</v>
      </c>
      <c r="D976" s="14" t="str">
        <f t="shared" si="16"/>
        <v>丁</v>
      </c>
    </row>
    <row r="977" spans="1:4">
      <c r="A977" s="11">
        <f>A974+1</f>
        <v>43425</v>
      </c>
      <c r="B977" s="20" t="s">
        <v>86</v>
      </c>
      <c r="C977" s="21">
        <f>IF(C971=1,4,C971-1)</f>
        <v>1</v>
      </c>
      <c r="D977" s="14" t="str">
        <f t="shared" si="16"/>
        <v>甲</v>
      </c>
    </row>
    <row r="978" spans="1:4">
      <c r="A978" s="11">
        <f>A977</f>
        <v>43425</v>
      </c>
      <c r="B978" s="20" t="s">
        <v>87</v>
      </c>
      <c r="C978" s="21">
        <f>IF(C977=4,1,C977+1)</f>
        <v>2</v>
      </c>
      <c r="D978" s="14" t="str">
        <f t="shared" si="16"/>
        <v>乙</v>
      </c>
    </row>
    <row r="979" spans="1:4">
      <c r="A979" s="11">
        <f>A978</f>
        <v>43425</v>
      </c>
      <c r="B979" s="20" t="s">
        <v>88</v>
      </c>
      <c r="C979" s="21">
        <f>IF(C978=4,1,C978+1)</f>
        <v>3</v>
      </c>
      <c r="D979" s="14" t="str">
        <f t="shared" si="16"/>
        <v>丙</v>
      </c>
    </row>
    <row r="980" spans="1:4">
      <c r="A980" s="11">
        <f>A977+1</f>
        <v>43426</v>
      </c>
      <c r="B980" s="20" t="s">
        <v>86</v>
      </c>
      <c r="C980" s="21">
        <f>IF(C974=1,4,C974-1)</f>
        <v>1</v>
      </c>
      <c r="D980" s="14" t="str">
        <f t="shared" si="16"/>
        <v>甲</v>
      </c>
    </row>
    <row r="981" spans="1:4">
      <c r="A981" s="11">
        <f>A980</f>
        <v>43426</v>
      </c>
      <c r="B981" s="20" t="s">
        <v>87</v>
      </c>
      <c r="C981" s="21">
        <f>IF(C980=4,1,C980+1)</f>
        <v>2</v>
      </c>
      <c r="D981" s="14" t="str">
        <f t="shared" si="16"/>
        <v>乙</v>
      </c>
    </row>
    <row r="982" spans="1:4">
      <c r="A982" s="11">
        <f>A981</f>
        <v>43426</v>
      </c>
      <c r="B982" s="20" t="s">
        <v>88</v>
      </c>
      <c r="C982" s="21">
        <f>IF(C981=4,1,C981+1)</f>
        <v>3</v>
      </c>
      <c r="D982" s="14" t="str">
        <f t="shared" si="16"/>
        <v>丙</v>
      </c>
    </row>
    <row r="983" spans="1:4">
      <c r="A983" s="11">
        <f>A980+1</f>
        <v>43427</v>
      </c>
      <c r="B983" s="20" t="s">
        <v>86</v>
      </c>
      <c r="C983" s="21">
        <f>IF(C977=1,4,C977-1)</f>
        <v>4</v>
      </c>
      <c r="D983" s="14" t="str">
        <f t="shared" si="16"/>
        <v>丁</v>
      </c>
    </row>
    <row r="984" spans="1:4">
      <c r="A984" s="11">
        <f>A983</f>
        <v>43427</v>
      </c>
      <c r="B984" s="20" t="s">
        <v>87</v>
      </c>
      <c r="C984" s="21">
        <f>IF(C983=4,1,C983+1)</f>
        <v>1</v>
      </c>
      <c r="D984" s="14" t="str">
        <f t="shared" si="16"/>
        <v>甲</v>
      </c>
    </row>
    <row r="985" spans="1:4">
      <c r="A985" s="11">
        <f>A984</f>
        <v>43427</v>
      </c>
      <c r="B985" s="20" t="s">
        <v>88</v>
      </c>
      <c r="C985" s="21">
        <f>IF(C984=4,1,C984+1)</f>
        <v>2</v>
      </c>
      <c r="D985" s="14" t="str">
        <f t="shared" si="16"/>
        <v>乙</v>
      </c>
    </row>
    <row r="986" spans="1:4">
      <c r="A986" s="11">
        <f>A983+1</f>
        <v>43428</v>
      </c>
      <c r="B986" s="20" t="s">
        <v>86</v>
      </c>
      <c r="C986" s="21">
        <f>IF(C980=1,4,C980-1)</f>
        <v>4</v>
      </c>
      <c r="D986" s="14" t="str">
        <f t="shared" si="16"/>
        <v>丁</v>
      </c>
    </row>
    <row r="987" spans="1:4">
      <c r="A987" s="11">
        <f>A986</f>
        <v>43428</v>
      </c>
      <c r="B987" s="20" t="s">
        <v>87</v>
      </c>
      <c r="C987" s="21">
        <f>IF(C986=4,1,C986+1)</f>
        <v>1</v>
      </c>
      <c r="D987" s="14" t="str">
        <f t="shared" si="16"/>
        <v>甲</v>
      </c>
    </row>
    <row r="988" spans="1:4">
      <c r="A988" s="11">
        <f>A987</f>
        <v>43428</v>
      </c>
      <c r="B988" s="20" t="s">
        <v>88</v>
      </c>
      <c r="C988" s="21">
        <f>IF(C987=4,1,C987+1)</f>
        <v>2</v>
      </c>
      <c r="D988" s="14" t="str">
        <f t="shared" si="16"/>
        <v>乙</v>
      </c>
    </row>
    <row r="989" spans="1:4">
      <c r="A989" s="11">
        <f>A986+1</f>
        <v>43429</v>
      </c>
      <c r="B989" s="20" t="s">
        <v>86</v>
      </c>
      <c r="C989" s="21">
        <f>IF(C983=1,4,C983-1)</f>
        <v>3</v>
      </c>
      <c r="D989" s="14" t="str">
        <f t="shared" si="16"/>
        <v>丙</v>
      </c>
    </row>
    <row r="990" spans="1:4">
      <c r="A990" s="11">
        <f>A989</f>
        <v>43429</v>
      </c>
      <c r="B990" s="20" t="s">
        <v>87</v>
      </c>
      <c r="C990" s="21">
        <f>IF(C989=4,1,C989+1)</f>
        <v>4</v>
      </c>
      <c r="D990" s="14" t="str">
        <f t="shared" si="16"/>
        <v>丁</v>
      </c>
    </row>
    <row r="991" spans="1:4">
      <c r="A991" s="11">
        <f>A990</f>
        <v>43429</v>
      </c>
      <c r="B991" s="20" t="s">
        <v>88</v>
      </c>
      <c r="C991" s="21">
        <f>IF(C990=4,1,C990+1)</f>
        <v>1</v>
      </c>
      <c r="D991" s="14" t="str">
        <f t="shared" si="16"/>
        <v>甲</v>
      </c>
    </row>
    <row r="992" spans="1:4">
      <c r="A992" s="11">
        <f>A989+1</f>
        <v>43430</v>
      </c>
      <c r="B992" s="20" t="s">
        <v>86</v>
      </c>
      <c r="C992" s="21">
        <f>IF(C986=1,4,C986-1)</f>
        <v>3</v>
      </c>
      <c r="D992" s="14" t="str">
        <f t="shared" si="16"/>
        <v>丙</v>
      </c>
    </row>
    <row r="993" spans="1:4">
      <c r="A993" s="11">
        <f>A992</f>
        <v>43430</v>
      </c>
      <c r="B993" s="20" t="s">
        <v>87</v>
      </c>
      <c r="C993" s="21">
        <f>IF(C992=4,1,C992+1)</f>
        <v>4</v>
      </c>
      <c r="D993" s="14" t="str">
        <f t="shared" si="16"/>
        <v>丁</v>
      </c>
    </row>
    <row r="994" spans="1:4">
      <c r="A994" s="11">
        <f>A993</f>
        <v>43430</v>
      </c>
      <c r="B994" s="20" t="s">
        <v>88</v>
      </c>
      <c r="C994" s="21">
        <f>IF(C993=4,1,C993+1)</f>
        <v>1</v>
      </c>
      <c r="D994" s="14" t="str">
        <f t="shared" si="16"/>
        <v>甲</v>
      </c>
    </row>
    <row r="995" spans="1:4">
      <c r="A995" s="11">
        <f>A992+1</f>
        <v>43431</v>
      </c>
      <c r="B995" s="20" t="s">
        <v>86</v>
      </c>
      <c r="C995" s="21">
        <f>IF(C989=1,4,C989-1)</f>
        <v>2</v>
      </c>
      <c r="D995" s="14" t="str">
        <f t="shared" si="16"/>
        <v>乙</v>
      </c>
    </row>
    <row r="996" spans="1:4">
      <c r="A996" s="11">
        <f>A995</f>
        <v>43431</v>
      </c>
      <c r="B996" s="20" t="s">
        <v>87</v>
      </c>
      <c r="C996" s="21">
        <f>IF(C995=4,1,C995+1)</f>
        <v>3</v>
      </c>
      <c r="D996" s="14" t="str">
        <f t="shared" si="16"/>
        <v>丙</v>
      </c>
    </row>
    <row r="997" spans="1:4">
      <c r="A997" s="11">
        <f>A996</f>
        <v>43431</v>
      </c>
      <c r="B997" s="20" t="s">
        <v>88</v>
      </c>
      <c r="C997" s="21">
        <f>IF(C996=4,1,C996+1)</f>
        <v>4</v>
      </c>
      <c r="D997" s="14" t="str">
        <f t="shared" si="16"/>
        <v>丁</v>
      </c>
    </row>
    <row r="998" spans="1:4">
      <c r="A998" s="11">
        <f>A995+1</f>
        <v>43432</v>
      </c>
      <c r="B998" s="20" t="s">
        <v>86</v>
      </c>
      <c r="C998" s="21">
        <f>IF(C992=1,4,C992-1)</f>
        <v>2</v>
      </c>
      <c r="D998" s="14" t="str">
        <f t="shared" si="16"/>
        <v>乙</v>
      </c>
    </row>
    <row r="999" spans="1:4">
      <c r="A999" s="11">
        <f>A998</f>
        <v>43432</v>
      </c>
      <c r="B999" s="20" t="s">
        <v>87</v>
      </c>
      <c r="C999" s="21">
        <f>IF(C998=4,1,C998+1)</f>
        <v>3</v>
      </c>
      <c r="D999" s="14" t="str">
        <f t="shared" si="16"/>
        <v>丙</v>
      </c>
    </row>
    <row r="1000" spans="1:4">
      <c r="A1000" s="11">
        <f>A999</f>
        <v>43432</v>
      </c>
      <c r="B1000" s="20" t="s">
        <v>88</v>
      </c>
      <c r="C1000" s="21">
        <f>IF(C999=4,1,C999+1)</f>
        <v>4</v>
      </c>
      <c r="D1000" s="14" t="str">
        <f t="shared" si="16"/>
        <v>丁</v>
      </c>
    </row>
    <row r="1001" spans="1:4">
      <c r="A1001" s="11">
        <f>A998+1</f>
        <v>43433</v>
      </c>
      <c r="B1001" s="20" t="s">
        <v>86</v>
      </c>
      <c r="C1001" s="21">
        <f>IF(C995=1,4,C995-1)</f>
        <v>1</v>
      </c>
      <c r="D1001" s="14" t="str">
        <f t="shared" si="16"/>
        <v>甲</v>
      </c>
    </row>
    <row r="1002" spans="1:4">
      <c r="A1002" s="11">
        <f>A1001</f>
        <v>43433</v>
      </c>
      <c r="B1002" s="20" t="s">
        <v>87</v>
      </c>
      <c r="C1002" s="21">
        <f>IF(C1001=4,1,C1001+1)</f>
        <v>2</v>
      </c>
      <c r="D1002" s="14" t="str">
        <f t="shared" si="16"/>
        <v>乙</v>
      </c>
    </row>
    <row r="1003" spans="1:4">
      <c r="A1003" s="11">
        <f>A1002</f>
        <v>43433</v>
      </c>
      <c r="B1003" s="20" t="s">
        <v>88</v>
      </c>
      <c r="C1003" s="21">
        <f>IF(C1002=4,1,C1002+1)</f>
        <v>3</v>
      </c>
      <c r="D1003" s="14" t="str">
        <f t="shared" si="16"/>
        <v>丙</v>
      </c>
    </row>
    <row r="1004" spans="1:4">
      <c r="A1004" s="11">
        <f>A1001+1</f>
        <v>43434</v>
      </c>
      <c r="B1004" s="20" t="s">
        <v>86</v>
      </c>
      <c r="C1004" s="21">
        <f>IF(C998=1,4,C998-1)</f>
        <v>1</v>
      </c>
      <c r="D1004" s="14" t="str">
        <f t="shared" si="16"/>
        <v>甲</v>
      </c>
    </row>
    <row r="1005" spans="1:4">
      <c r="A1005" s="11">
        <f>A1004</f>
        <v>43434</v>
      </c>
      <c r="B1005" s="20" t="s">
        <v>87</v>
      </c>
      <c r="C1005" s="21">
        <f>IF(C1004=4,1,C1004+1)</f>
        <v>2</v>
      </c>
      <c r="D1005" s="14" t="str">
        <f t="shared" si="16"/>
        <v>乙</v>
      </c>
    </row>
    <row r="1006" spans="1:4">
      <c r="A1006" s="11">
        <f>A1005</f>
        <v>43434</v>
      </c>
      <c r="B1006" s="20" t="s">
        <v>88</v>
      </c>
      <c r="C1006" s="21">
        <f>IF(C1005=4,1,C1005+1)</f>
        <v>3</v>
      </c>
      <c r="D1006" s="14" t="str">
        <f t="shared" si="16"/>
        <v>丙</v>
      </c>
    </row>
    <row r="1007" spans="1:4">
      <c r="A1007" s="11">
        <f>A1004+1</f>
        <v>43435</v>
      </c>
      <c r="B1007" s="20" t="s">
        <v>86</v>
      </c>
      <c r="C1007" s="21">
        <f>IF(C1001=1,4,C1001-1)</f>
        <v>4</v>
      </c>
      <c r="D1007" s="14" t="str">
        <f t="shared" si="16"/>
        <v>丁</v>
      </c>
    </row>
    <row r="1008" spans="1:4">
      <c r="A1008" s="11">
        <f>A1007</f>
        <v>43435</v>
      </c>
      <c r="B1008" s="20" t="s">
        <v>87</v>
      </c>
      <c r="C1008" s="21">
        <f>IF(C1007=4,1,C1007+1)</f>
        <v>1</v>
      </c>
      <c r="D1008" s="14" t="str">
        <f t="shared" si="16"/>
        <v>甲</v>
      </c>
    </row>
    <row r="1009" spans="1:4">
      <c r="A1009" s="11">
        <f>A1008</f>
        <v>43435</v>
      </c>
      <c r="B1009" s="20" t="s">
        <v>88</v>
      </c>
      <c r="C1009" s="21">
        <f>IF(C1008=4,1,C1008+1)</f>
        <v>2</v>
      </c>
      <c r="D1009" s="14" t="str">
        <f t="shared" si="16"/>
        <v>乙</v>
      </c>
    </row>
    <row r="1010" spans="1:4">
      <c r="A1010" s="11">
        <f>A1007+1</f>
        <v>43436</v>
      </c>
      <c r="B1010" s="20" t="s">
        <v>86</v>
      </c>
      <c r="C1010" s="21">
        <f>IF(C1004=1,4,C1004-1)</f>
        <v>4</v>
      </c>
      <c r="D1010" s="14" t="str">
        <f t="shared" si="16"/>
        <v>丁</v>
      </c>
    </row>
    <row r="1011" spans="1:4">
      <c r="A1011" s="11">
        <f>A1010</f>
        <v>43436</v>
      </c>
      <c r="B1011" s="20" t="s">
        <v>87</v>
      </c>
      <c r="C1011" s="21">
        <f>IF(C1010=4,1,C1010+1)</f>
        <v>1</v>
      </c>
      <c r="D1011" s="14" t="str">
        <f t="shared" si="16"/>
        <v>甲</v>
      </c>
    </row>
    <row r="1012" spans="1:4">
      <c r="A1012" s="11">
        <f>A1011</f>
        <v>43436</v>
      </c>
      <c r="B1012" s="20" t="s">
        <v>88</v>
      </c>
      <c r="C1012" s="21">
        <f>IF(C1011=4,1,C1011+1)</f>
        <v>2</v>
      </c>
      <c r="D1012" s="14" t="str">
        <f t="shared" si="16"/>
        <v>乙</v>
      </c>
    </row>
    <row r="1013" spans="1:4">
      <c r="A1013" s="11">
        <f>A1010+1</f>
        <v>43437</v>
      </c>
      <c r="B1013" s="20" t="s">
        <v>86</v>
      </c>
      <c r="C1013" s="21">
        <f>IF(C1007=1,4,C1007-1)</f>
        <v>3</v>
      </c>
      <c r="D1013" s="14" t="str">
        <f t="shared" si="16"/>
        <v>丙</v>
      </c>
    </row>
    <row r="1014" spans="1:4">
      <c r="A1014" s="11">
        <f>A1013</f>
        <v>43437</v>
      </c>
      <c r="B1014" s="20" t="s">
        <v>87</v>
      </c>
      <c r="C1014" s="21">
        <f>IF(C1013=4,1,C1013+1)</f>
        <v>4</v>
      </c>
      <c r="D1014" s="14" t="str">
        <f t="shared" si="16"/>
        <v>丁</v>
      </c>
    </row>
    <row r="1015" spans="1:4">
      <c r="A1015" s="11">
        <f>A1014</f>
        <v>43437</v>
      </c>
      <c r="B1015" s="20" t="s">
        <v>88</v>
      </c>
      <c r="C1015" s="21">
        <f>IF(C1014=4,1,C1014+1)</f>
        <v>1</v>
      </c>
      <c r="D1015" s="14" t="str">
        <f t="shared" si="16"/>
        <v>甲</v>
      </c>
    </row>
    <row r="1016" spans="1:4">
      <c r="A1016" s="11">
        <f>A1013+1</f>
        <v>43438</v>
      </c>
      <c r="B1016" s="20" t="s">
        <v>86</v>
      </c>
      <c r="C1016" s="21">
        <f>IF(C1010=1,4,C1010-1)</f>
        <v>3</v>
      </c>
      <c r="D1016" s="14" t="str">
        <f t="shared" si="16"/>
        <v>丙</v>
      </c>
    </row>
    <row r="1017" spans="1:4">
      <c r="A1017" s="11">
        <f>A1016</f>
        <v>43438</v>
      </c>
      <c r="B1017" s="20" t="s">
        <v>87</v>
      </c>
      <c r="C1017" s="21">
        <f>IF(C1016=4,1,C1016+1)</f>
        <v>4</v>
      </c>
      <c r="D1017" s="14" t="str">
        <f t="shared" si="16"/>
        <v>丁</v>
      </c>
    </row>
    <row r="1018" spans="1:4">
      <c r="A1018" s="11">
        <f>A1017</f>
        <v>43438</v>
      </c>
      <c r="B1018" s="20" t="s">
        <v>88</v>
      </c>
      <c r="C1018" s="21">
        <f>IF(C1017=4,1,C1017+1)</f>
        <v>1</v>
      </c>
      <c r="D1018" s="14" t="str">
        <f t="shared" si="16"/>
        <v>甲</v>
      </c>
    </row>
    <row r="1019" spans="1:4">
      <c r="A1019" s="11">
        <f>A1016+1</f>
        <v>43439</v>
      </c>
      <c r="B1019" s="20" t="s">
        <v>86</v>
      </c>
      <c r="C1019" s="21">
        <f>IF(C1013=1,4,C1013-1)</f>
        <v>2</v>
      </c>
      <c r="D1019" s="14" t="str">
        <f t="shared" si="16"/>
        <v>乙</v>
      </c>
    </row>
    <row r="1020" spans="1:4">
      <c r="A1020" s="11">
        <f>A1019</f>
        <v>43439</v>
      </c>
      <c r="B1020" s="20" t="s">
        <v>87</v>
      </c>
      <c r="C1020" s="21">
        <f>IF(C1019=4,1,C1019+1)</f>
        <v>3</v>
      </c>
      <c r="D1020" s="14" t="str">
        <f t="shared" si="16"/>
        <v>丙</v>
      </c>
    </row>
    <row r="1021" spans="1:4">
      <c r="A1021" s="11">
        <f>A1020</f>
        <v>43439</v>
      </c>
      <c r="B1021" s="20" t="s">
        <v>88</v>
      </c>
      <c r="C1021" s="21">
        <f>IF(C1020=4,1,C1020+1)</f>
        <v>4</v>
      </c>
      <c r="D1021" s="14" t="str">
        <f t="shared" si="16"/>
        <v>丁</v>
      </c>
    </row>
    <row r="1022" spans="1:4">
      <c r="A1022" s="11">
        <f>A1019+1</f>
        <v>43440</v>
      </c>
      <c r="B1022" s="20" t="s">
        <v>86</v>
      </c>
      <c r="C1022" s="21">
        <f>IF(C1016=1,4,C1016-1)</f>
        <v>2</v>
      </c>
      <c r="D1022" s="14" t="str">
        <f t="shared" si="16"/>
        <v>乙</v>
      </c>
    </row>
    <row r="1023" spans="1:4">
      <c r="A1023" s="11">
        <f>A1022</f>
        <v>43440</v>
      </c>
      <c r="B1023" s="20" t="s">
        <v>87</v>
      </c>
      <c r="C1023" s="21">
        <f>IF(C1022=4,1,C1022+1)</f>
        <v>3</v>
      </c>
      <c r="D1023" s="14" t="str">
        <f t="shared" si="16"/>
        <v>丙</v>
      </c>
    </row>
    <row r="1024" spans="1:4">
      <c r="A1024" s="11">
        <f>A1023</f>
        <v>43440</v>
      </c>
      <c r="B1024" s="20" t="s">
        <v>88</v>
      </c>
      <c r="C1024" s="21">
        <f>IF(C1023=4,1,C1023+1)</f>
        <v>4</v>
      </c>
      <c r="D1024" s="14" t="str">
        <f t="shared" si="16"/>
        <v>丁</v>
      </c>
    </row>
    <row r="1025" spans="1:4">
      <c r="A1025" s="11">
        <f>A1022+1</f>
        <v>43441</v>
      </c>
      <c r="B1025" s="20" t="s">
        <v>86</v>
      </c>
      <c r="C1025" s="21">
        <f>IF(C1019=1,4,C1019-1)</f>
        <v>1</v>
      </c>
      <c r="D1025" s="14" t="str">
        <f t="shared" si="16"/>
        <v>甲</v>
      </c>
    </row>
    <row r="1026" spans="1:4">
      <c r="A1026" s="11">
        <f>A1025</f>
        <v>43441</v>
      </c>
      <c r="B1026" s="20" t="s">
        <v>87</v>
      </c>
      <c r="C1026" s="21">
        <f>IF(C1025=4,1,C1025+1)</f>
        <v>2</v>
      </c>
      <c r="D1026" s="14" t="str">
        <f t="shared" si="16"/>
        <v>乙</v>
      </c>
    </row>
    <row r="1027" spans="1:4">
      <c r="A1027" s="11">
        <f>A1026</f>
        <v>43441</v>
      </c>
      <c r="B1027" s="20" t="s">
        <v>88</v>
      </c>
      <c r="C1027" s="21">
        <f>IF(C1026=4,1,C1026+1)</f>
        <v>3</v>
      </c>
      <c r="D1027" s="14" t="str">
        <f t="shared" si="16"/>
        <v>丙</v>
      </c>
    </row>
    <row r="1028" spans="1:4">
      <c r="A1028" s="11">
        <f>A1025+1</f>
        <v>43442</v>
      </c>
      <c r="B1028" s="20" t="s">
        <v>86</v>
      </c>
      <c r="C1028" s="21">
        <f>IF(C1022=1,4,C1022-1)</f>
        <v>1</v>
      </c>
      <c r="D1028" s="14" t="str">
        <f t="shared" si="16"/>
        <v>甲</v>
      </c>
    </row>
    <row r="1029" spans="1:4">
      <c r="A1029" s="11">
        <f>A1028</f>
        <v>43442</v>
      </c>
      <c r="B1029" s="20" t="s">
        <v>87</v>
      </c>
      <c r="C1029" s="21">
        <f>IF(C1028=4,1,C1028+1)</f>
        <v>2</v>
      </c>
      <c r="D1029" s="14" t="str">
        <f t="shared" si="16"/>
        <v>乙</v>
      </c>
    </row>
    <row r="1030" spans="1:4">
      <c r="A1030" s="11">
        <f>A1029</f>
        <v>43442</v>
      </c>
      <c r="B1030" s="20" t="s">
        <v>88</v>
      </c>
      <c r="C1030" s="21">
        <f>IF(C1029=4,1,C1029+1)</f>
        <v>3</v>
      </c>
      <c r="D1030" s="14" t="str">
        <f t="shared" si="16"/>
        <v>丙</v>
      </c>
    </row>
    <row r="1031" spans="1:4">
      <c r="A1031" s="11">
        <f>A1028+1</f>
        <v>43443</v>
      </c>
      <c r="B1031" s="20" t="s">
        <v>86</v>
      </c>
      <c r="C1031" s="21">
        <f>IF(C1025=1,4,C1025-1)</f>
        <v>4</v>
      </c>
      <c r="D1031" s="14" t="str">
        <f t="shared" si="16"/>
        <v>丁</v>
      </c>
    </row>
    <row r="1032" spans="1:4">
      <c r="A1032" s="11">
        <f>A1031</f>
        <v>43443</v>
      </c>
      <c r="B1032" s="20" t="s">
        <v>87</v>
      </c>
      <c r="C1032" s="21">
        <f>IF(C1031=4,1,C1031+1)</f>
        <v>1</v>
      </c>
      <c r="D1032" s="14" t="str">
        <f t="shared" si="16"/>
        <v>甲</v>
      </c>
    </row>
    <row r="1033" spans="1:4">
      <c r="A1033" s="11">
        <f>A1032</f>
        <v>43443</v>
      </c>
      <c r="B1033" s="20" t="s">
        <v>88</v>
      </c>
      <c r="C1033" s="21">
        <f>IF(C1032=4,1,C1032+1)</f>
        <v>2</v>
      </c>
      <c r="D1033" s="14" t="str">
        <f t="shared" si="16"/>
        <v>乙</v>
      </c>
    </row>
    <row r="1034" spans="1:4">
      <c r="A1034" s="11">
        <f>A1031+1</f>
        <v>43444</v>
      </c>
      <c r="B1034" s="20" t="s">
        <v>86</v>
      </c>
      <c r="C1034" s="21">
        <f>IF(C1028=1,4,C1028-1)</f>
        <v>4</v>
      </c>
      <c r="D1034" s="14" t="str">
        <f t="shared" si="16"/>
        <v>丁</v>
      </c>
    </row>
    <row r="1035" spans="1:4">
      <c r="A1035" s="11">
        <f>A1034</f>
        <v>43444</v>
      </c>
      <c r="B1035" s="20" t="s">
        <v>87</v>
      </c>
      <c r="C1035" s="21">
        <f>IF(C1034=4,1,C1034+1)</f>
        <v>1</v>
      </c>
      <c r="D1035" s="14" t="str">
        <f t="shared" si="16"/>
        <v>甲</v>
      </c>
    </row>
    <row r="1036" spans="1:4">
      <c r="A1036" s="11">
        <f>A1035</f>
        <v>43444</v>
      </c>
      <c r="B1036" s="20" t="s">
        <v>88</v>
      </c>
      <c r="C1036" s="21">
        <f>IF(C1035=4,1,C1035+1)</f>
        <v>2</v>
      </c>
      <c r="D1036" s="14" t="str">
        <f t="shared" si="16"/>
        <v>乙</v>
      </c>
    </row>
    <row r="1037" spans="1:4">
      <c r="A1037" s="11">
        <f>A1034+1</f>
        <v>43445</v>
      </c>
      <c r="B1037" s="20" t="s">
        <v>86</v>
      </c>
      <c r="C1037" s="21">
        <f>IF(C1031=1,4,C1031-1)</f>
        <v>3</v>
      </c>
      <c r="D1037" s="14" t="str">
        <f t="shared" si="16"/>
        <v>丙</v>
      </c>
    </row>
    <row r="1038" spans="1:4">
      <c r="A1038" s="11">
        <f>A1037</f>
        <v>43445</v>
      </c>
      <c r="B1038" s="20" t="s">
        <v>87</v>
      </c>
      <c r="C1038" s="21">
        <f>IF(C1037=4,1,C1037+1)</f>
        <v>4</v>
      </c>
      <c r="D1038" s="14" t="str">
        <f t="shared" ref="D1038:D1101" si="17">IF(C1038=1,"甲",IF(C1038=2,"乙",IF(C1038=3,"丙",IF(C1038=4,"丁",""))))</f>
        <v>丁</v>
      </c>
    </row>
    <row r="1039" spans="1:4">
      <c r="A1039" s="11">
        <f>A1038</f>
        <v>43445</v>
      </c>
      <c r="B1039" s="20" t="s">
        <v>88</v>
      </c>
      <c r="C1039" s="21">
        <f>IF(C1038=4,1,C1038+1)</f>
        <v>1</v>
      </c>
      <c r="D1039" s="14" t="str">
        <f t="shared" si="17"/>
        <v>甲</v>
      </c>
    </row>
    <row r="1040" spans="1:4">
      <c r="A1040" s="11">
        <f>A1037+1</f>
        <v>43446</v>
      </c>
      <c r="B1040" s="20" t="s">
        <v>86</v>
      </c>
      <c r="C1040" s="21">
        <f>IF(C1034=1,4,C1034-1)</f>
        <v>3</v>
      </c>
      <c r="D1040" s="14" t="str">
        <f t="shared" si="17"/>
        <v>丙</v>
      </c>
    </row>
    <row r="1041" spans="1:4">
      <c r="A1041" s="11">
        <f>A1040</f>
        <v>43446</v>
      </c>
      <c r="B1041" s="20" t="s">
        <v>87</v>
      </c>
      <c r="C1041" s="21">
        <f>IF(C1040=4,1,C1040+1)</f>
        <v>4</v>
      </c>
      <c r="D1041" s="14" t="str">
        <f t="shared" si="17"/>
        <v>丁</v>
      </c>
    </row>
    <row r="1042" spans="1:4">
      <c r="A1042" s="11">
        <f>A1041</f>
        <v>43446</v>
      </c>
      <c r="B1042" s="20" t="s">
        <v>88</v>
      </c>
      <c r="C1042" s="21">
        <f>IF(C1041=4,1,C1041+1)</f>
        <v>1</v>
      </c>
      <c r="D1042" s="14" t="str">
        <f t="shared" si="17"/>
        <v>甲</v>
      </c>
    </row>
    <row r="1043" spans="1:4">
      <c r="A1043" s="11">
        <f>A1040+1</f>
        <v>43447</v>
      </c>
      <c r="B1043" s="20" t="s">
        <v>86</v>
      </c>
      <c r="C1043" s="21">
        <f>IF(C1037=1,4,C1037-1)</f>
        <v>2</v>
      </c>
      <c r="D1043" s="14" t="str">
        <f t="shared" si="17"/>
        <v>乙</v>
      </c>
    </row>
    <row r="1044" spans="1:4">
      <c r="A1044" s="11">
        <f>A1043</f>
        <v>43447</v>
      </c>
      <c r="B1044" s="20" t="s">
        <v>87</v>
      </c>
      <c r="C1044" s="21">
        <f>IF(C1043=4,1,C1043+1)</f>
        <v>3</v>
      </c>
      <c r="D1044" s="14" t="str">
        <f t="shared" si="17"/>
        <v>丙</v>
      </c>
    </row>
    <row r="1045" spans="1:4">
      <c r="A1045" s="11">
        <f>A1044</f>
        <v>43447</v>
      </c>
      <c r="B1045" s="20" t="s">
        <v>88</v>
      </c>
      <c r="C1045" s="21">
        <f>IF(C1044=4,1,C1044+1)</f>
        <v>4</v>
      </c>
      <c r="D1045" s="14" t="str">
        <f t="shared" si="17"/>
        <v>丁</v>
      </c>
    </row>
    <row r="1046" spans="1:4">
      <c r="A1046" s="11">
        <f>A1043+1</f>
        <v>43448</v>
      </c>
      <c r="B1046" s="20" t="s">
        <v>86</v>
      </c>
      <c r="C1046" s="21">
        <f>IF(C1040=1,4,C1040-1)</f>
        <v>2</v>
      </c>
      <c r="D1046" s="14" t="str">
        <f t="shared" si="17"/>
        <v>乙</v>
      </c>
    </row>
    <row r="1047" spans="1:4">
      <c r="A1047" s="11">
        <f>A1046</f>
        <v>43448</v>
      </c>
      <c r="B1047" s="20" t="s">
        <v>87</v>
      </c>
      <c r="C1047" s="21">
        <f>IF(C1046=4,1,C1046+1)</f>
        <v>3</v>
      </c>
      <c r="D1047" s="14" t="str">
        <f t="shared" si="17"/>
        <v>丙</v>
      </c>
    </row>
    <row r="1048" spans="1:4">
      <c r="A1048" s="11">
        <f>A1047</f>
        <v>43448</v>
      </c>
      <c r="B1048" s="20" t="s">
        <v>88</v>
      </c>
      <c r="C1048" s="21">
        <f>IF(C1047=4,1,C1047+1)</f>
        <v>4</v>
      </c>
      <c r="D1048" s="14" t="str">
        <f t="shared" si="17"/>
        <v>丁</v>
      </c>
    </row>
    <row r="1049" spans="1:4">
      <c r="A1049" s="11">
        <f>A1046+1</f>
        <v>43449</v>
      </c>
      <c r="B1049" s="20" t="s">
        <v>86</v>
      </c>
      <c r="C1049" s="21">
        <f>IF(C1043=1,4,C1043-1)</f>
        <v>1</v>
      </c>
      <c r="D1049" s="14" t="str">
        <f t="shared" si="17"/>
        <v>甲</v>
      </c>
    </row>
    <row r="1050" spans="1:4">
      <c r="A1050" s="11">
        <f>A1049</f>
        <v>43449</v>
      </c>
      <c r="B1050" s="20" t="s">
        <v>87</v>
      </c>
      <c r="C1050" s="21">
        <f>IF(C1049=4,1,C1049+1)</f>
        <v>2</v>
      </c>
      <c r="D1050" s="14" t="str">
        <f t="shared" si="17"/>
        <v>乙</v>
      </c>
    </row>
    <row r="1051" spans="1:4">
      <c r="A1051" s="11">
        <f>A1050</f>
        <v>43449</v>
      </c>
      <c r="B1051" s="20" t="s">
        <v>88</v>
      </c>
      <c r="C1051" s="21">
        <f>IF(C1050=4,1,C1050+1)</f>
        <v>3</v>
      </c>
      <c r="D1051" s="14" t="str">
        <f t="shared" si="17"/>
        <v>丙</v>
      </c>
    </row>
    <row r="1052" spans="1:4">
      <c r="A1052" s="11">
        <f>A1049+1</f>
        <v>43450</v>
      </c>
      <c r="B1052" s="20" t="s">
        <v>86</v>
      </c>
      <c r="C1052" s="21">
        <f>IF(C1046=1,4,C1046-1)</f>
        <v>1</v>
      </c>
      <c r="D1052" s="14" t="str">
        <f t="shared" si="17"/>
        <v>甲</v>
      </c>
    </row>
    <row r="1053" spans="1:4">
      <c r="A1053" s="11">
        <f>A1052</f>
        <v>43450</v>
      </c>
      <c r="B1053" s="20" t="s">
        <v>87</v>
      </c>
      <c r="C1053" s="21">
        <f>IF(C1052=4,1,C1052+1)</f>
        <v>2</v>
      </c>
      <c r="D1053" s="14" t="str">
        <f t="shared" si="17"/>
        <v>乙</v>
      </c>
    </row>
    <row r="1054" spans="1:4">
      <c r="A1054" s="11">
        <f>A1053</f>
        <v>43450</v>
      </c>
      <c r="B1054" s="20" t="s">
        <v>88</v>
      </c>
      <c r="C1054" s="21">
        <f>IF(C1053=4,1,C1053+1)</f>
        <v>3</v>
      </c>
      <c r="D1054" s="14" t="str">
        <f t="shared" si="17"/>
        <v>丙</v>
      </c>
    </row>
    <row r="1055" spans="1:4">
      <c r="A1055" s="11">
        <f>A1052+1</f>
        <v>43451</v>
      </c>
      <c r="B1055" s="20" t="s">
        <v>86</v>
      </c>
      <c r="C1055" s="21">
        <f>IF(C1049=1,4,C1049-1)</f>
        <v>4</v>
      </c>
      <c r="D1055" s="14" t="str">
        <f t="shared" si="17"/>
        <v>丁</v>
      </c>
    </row>
    <row r="1056" spans="1:4">
      <c r="A1056" s="11">
        <f>A1055</f>
        <v>43451</v>
      </c>
      <c r="B1056" s="20" t="s">
        <v>87</v>
      </c>
      <c r="C1056" s="21">
        <f>IF(C1055=4,1,C1055+1)</f>
        <v>1</v>
      </c>
      <c r="D1056" s="14" t="str">
        <f t="shared" si="17"/>
        <v>甲</v>
      </c>
    </row>
    <row r="1057" spans="1:4">
      <c r="A1057" s="11">
        <f>A1056</f>
        <v>43451</v>
      </c>
      <c r="B1057" s="20" t="s">
        <v>88</v>
      </c>
      <c r="C1057" s="21">
        <f>IF(C1056=4,1,C1056+1)</f>
        <v>2</v>
      </c>
      <c r="D1057" s="14" t="str">
        <f t="shared" si="17"/>
        <v>乙</v>
      </c>
    </row>
    <row r="1058" spans="1:4">
      <c r="A1058" s="11">
        <f>A1055+1</f>
        <v>43452</v>
      </c>
      <c r="B1058" s="20" t="s">
        <v>86</v>
      </c>
      <c r="C1058" s="21">
        <f>IF(C1052=1,4,C1052-1)</f>
        <v>4</v>
      </c>
      <c r="D1058" s="14" t="str">
        <f t="shared" si="17"/>
        <v>丁</v>
      </c>
    </row>
    <row r="1059" spans="1:4">
      <c r="A1059" s="11">
        <f>A1058</f>
        <v>43452</v>
      </c>
      <c r="B1059" s="20" t="s">
        <v>87</v>
      </c>
      <c r="C1059" s="21">
        <f>IF(C1058=4,1,C1058+1)</f>
        <v>1</v>
      </c>
      <c r="D1059" s="14" t="str">
        <f t="shared" si="17"/>
        <v>甲</v>
      </c>
    </row>
    <row r="1060" spans="1:4">
      <c r="A1060" s="11">
        <f>A1059</f>
        <v>43452</v>
      </c>
      <c r="B1060" s="20" t="s">
        <v>88</v>
      </c>
      <c r="C1060" s="21">
        <f>IF(C1059=4,1,C1059+1)</f>
        <v>2</v>
      </c>
      <c r="D1060" s="14" t="str">
        <f t="shared" si="17"/>
        <v>乙</v>
      </c>
    </row>
    <row r="1061" spans="1:4">
      <c r="A1061" s="11">
        <f>A1058+1</f>
        <v>43453</v>
      </c>
      <c r="B1061" s="20" t="s">
        <v>86</v>
      </c>
      <c r="C1061" s="21">
        <f>IF(C1055=1,4,C1055-1)</f>
        <v>3</v>
      </c>
      <c r="D1061" s="14" t="str">
        <f t="shared" si="17"/>
        <v>丙</v>
      </c>
    </row>
    <row r="1062" spans="1:4">
      <c r="A1062" s="11">
        <f>A1061</f>
        <v>43453</v>
      </c>
      <c r="B1062" s="20" t="s">
        <v>87</v>
      </c>
      <c r="C1062" s="21">
        <f>IF(C1061=4,1,C1061+1)</f>
        <v>4</v>
      </c>
      <c r="D1062" s="14" t="str">
        <f t="shared" si="17"/>
        <v>丁</v>
      </c>
    </row>
    <row r="1063" spans="1:4">
      <c r="A1063" s="11">
        <f>A1062</f>
        <v>43453</v>
      </c>
      <c r="B1063" s="20" t="s">
        <v>88</v>
      </c>
      <c r="C1063" s="21">
        <f>IF(C1062=4,1,C1062+1)</f>
        <v>1</v>
      </c>
      <c r="D1063" s="14" t="str">
        <f t="shared" si="17"/>
        <v>甲</v>
      </c>
    </row>
    <row r="1064" spans="1:4">
      <c r="A1064" s="11">
        <f>A1061+1</f>
        <v>43454</v>
      </c>
      <c r="B1064" s="20" t="s">
        <v>86</v>
      </c>
      <c r="C1064" s="21">
        <f>IF(C1058=1,4,C1058-1)</f>
        <v>3</v>
      </c>
      <c r="D1064" s="14" t="str">
        <f t="shared" si="17"/>
        <v>丙</v>
      </c>
    </row>
    <row r="1065" spans="1:4">
      <c r="A1065" s="11">
        <f>A1064</f>
        <v>43454</v>
      </c>
      <c r="B1065" s="20" t="s">
        <v>87</v>
      </c>
      <c r="C1065" s="21">
        <f>IF(C1064=4,1,C1064+1)</f>
        <v>4</v>
      </c>
      <c r="D1065" s="14" t="str">
        <f t="shared" si="17"/>
        <v>丁</v>
      </c>
    </row>
    <row r="1066" spans="1:4">
      <c r="A1066" s="11">
        <f>A1065</f>
        <v>43454</v>
      </c>
      <c r="B1066" s="20" t="s">
        <v>88</v>
      </c>
      <c r="C1066" s="21">
        <f>IF(C1065=4,1,C1065+1)</f>
        <v>1</v>
      </c>
      <c r="D1066" s="14" t="str">
        <f t="shared" si="17"/>
        <v>甲</v>
      </c>
    </row>
    <row r="1067" spans="1:4">
      <c r="A1067" s="11">
        <f>A1064+1</f>
        <v>43455</v>
      </c>
      <c r="B1067" s="20" t="s">
        <v>86</v>
      </c>
      <c r="C1067" s="21">
        <f>IF(C1061=1,4,C1061-1)</f>
        <v>2</v>
      </c>
      <c r="D1067" s="14" t="str">
        <f t="shared" si="17"/>
        <v>乙</v>
      </c>
    </row>
    <row r="1068" spans="1:4">
      <c r="A1068" s="11">
        <f>A1067</f>
        <v>43455</v>
      </c>
      <c r="B1068" s="20" t="s">
        <v>87</v>
      </c>
      <c r="C1068" s="21">
        <f>IF(C1067=4,1,C1067+1)</f>
        <v>3</v>
      </c>
      <c r="D1068" s="14" t="str">
        <f t="shared" si="17"/>
        <v>丙</v>
      </c>
    </row>
    <row r="1069" spans="1:4">
      <c r="A1069" s="11">
        <f>A1068</f>
        <v>43455</v>
      </c>
      <c r="B1069" s="20" t="s">
        <v>88</v>
      </c>
      <c r="C1069" s="21">
        <f>IF(C1068=4,1,C1068+1)</f>
        <v>4</v>
      </c>
      <c r="D1069" s="14" t="str">
        <f t="shared" si="17"/>
        <v>丁</v>
      </c>
    </row>
    <row r="1070" spans="1:4">
      <c r="A1070" s="11">
        <f>A1067+1</f>
        <v>43456</v>
      </c>
      <c r="B1070" s="20" t="s">
        <v>86</v>
      </c>
      <c r="C1070" s="21">
        <f>IF(C1064=1,4,C1064-1)</f>
        <v>2</v>
      </c>
      <c r="D1070" s="14" t="str">
        <f t="shared" si="17"/>
        <v>乙</v>
      </c>
    </row>
    <row r="1071" spans="1:4">
      <c r="A1071" s="11">
        <f>A1070</f>
        <v>43456</v>
      </c>
      <c r="B1071" s="20" t="s">
        <v>87</v>
      </c>
      <c r="C1071" s="21">
        <f>IF(C1070=4,1,C1070+1)</f>
        <v>3</v>
      </c>
      <c r="D1071" s="14" t="str">
        <f t="shared" si="17"/>
        <v>丙</v>
      </c>
    </row>
    <row r="1072" spans="1:4">
      <c r="A1072" s="11">
        <f>A1071</f>
        <v>43456</v>
      </c>
      <c r="B1072" s="20" t="s">
        <v>88</v>
      </c>
      <c r="C1072" s="21">
        <f>IF(C1071=4,1,C1071+1)</f>
        <v>4</v>
      </c>
      <c r="D1072" s="14" t="str">
        <f t="shared" si="17"/>
        <v>丁</v>
      </c>
    </row>
    <row r="1073" spans="1:4">
      <c r="A1073" s="11">
        <f>A1070+1</f>
        <v>43457</v>
      </c>
      <c r="B1073" s="20" t="s">
        <v>86</v>
      </c>
      <c r="C1073" s="21">
        <f>IF(C1067=1,4,C1067-1)</f>
        <v>1</v>
      </c>
      <c r="D1073" s="14" t="str">
        <f t="shared" si="17"/>
        <v>甲</v>
      </c>
    </row>
    <row r="1074" spans="1:4">
      <c r="A1074" s="11">
        <f>A1073</f>
        <v>43457</v>
      </c>
      <c r="B1074" s="20" t="s">
        <v>87</v>
      </c>
      <c r="C1074" s="21">
        <f>IF(C1073=4,1,C1073+1)</f>
        <v>2</v>
      </c>
      <c r="D1074" s="14" t="str">
        <f t="shared" si="17"/>
        <v>乙</v>
      </c>
    </row>
    <row r="1075" spans="1:4">
      <c r="A1075" s="11">
        <f>A1074</f>
        <v>43457</v>
      </c>
      <c r="B1075" s="20" t="s">
        <v>88</v>
      </c>
      <c r="C1075" s="21">
        <f>IF(C1074=4,1,C1074+1)</f>
        <v>3</v>
      </c>
      <c r="D1075" s="14" t="str">
        <f t="shared" si="17"/>
        <v>丙</v>
      </c>
    </row>
    <row r="1076" spans="1:4">
      <c r="A1076" s="11">
        <f>A1073+1</f>
        <v>43458</v>
      </c>
      <c r="B1076" s="20" t="s">
        <v>86</v>
      </c>
      <c r="C1076" s="21">
        <f>IF(C1070=1,4,C1070-1)</f>
        <v>1</v>
      </c>
      <c r="D1076" s="14" t="str">
        <f t="shared" si="17"/>
        <v>甲</v>
      </c>
    </row>
    <row r="1077" spans="1:4">
      <c r="A1077" s="11">
        <f>A1076</f>
        <v>43458</v>
      </c>
      <c r="B1077" s="20" t="s">
        <v>87</v>
      </c>
      <c r="C1077" s="21">
        <f>IF(C1076=4,1,C1076+1)</f>
        <v>2</v>
      </c>
      <c r="D1077" s="14" t="str">
        <f t="shared" si="17"/>
        <v>乙</v>
      </c>
    </row>
    <row r="1078" spans="1:4">
      <c r="A1078" s="11">
        <f>A1077</f>
        <v>43458</v>
      </c>
      <c r="B1078" s="20" t="s">
        <v>88</v>
      </c>
      <c r="C1078" s="21">
        <f>IF(C1077=4,1,C1077+1)</f>
        <v>3</v>
      </c>
      <c r="D1078" s="14" t="str">
        <f t="shared" si="17"/>
        <v>丙</v>
      </c>
    </row>
    <row r="1079" spans="1:4">
      <c r="A1079" s="11">
        <f>A1076+1</f>
        <v>43459</v>
      </c>
      <c r="B1079" s="20" t="s">
        <v>86</v>
      </c>
      <c r="C1079" s="21">
        <f>IF(C1073=1,4,C1073-1)</f>
        <v>4</v>
      </c>
      <c r="D1079" s="14" t="str">
        <f t="shared" si="17"/>
        <v>丁</v>
      </c>
    </row>
    <row r="1080" spans="1:4">
      <c r="A1080" s="11">
        <f>A1079</f>
        <v>43459</v>
      </c>
      <c r="B1080" s="20" t="s">
        <v>87</v>
      </c>
      <c r="C1080" s="21">
        <f>IF(C1079=4,1,C1079+1)</f>
        <v>1</v>
      </c>
      <c r="D1080" s="14" t="str">
        <f t="shared" si="17"/>
        <v>甲</v>
      </c>
    </row>
    <row r="1081" spans="1:4">
      <c r="A1081" s="11">
        <f>A1080</f>
        <v>43459</v>
      </c>
      <c r="B1081" s="20" t="s">
        <v>88</v>
      </c>
      <c r="C1081" s="21">
        <f>IF(C1080=4,1,C1080+1)</f>
        <v>2</v>
      </c>
      <c r="D1081" s="14" t="str">
        <f t="shared" si="17"/>
        <v>乙</v>
      </c>
    </row>
    <row r="1082" spans="1:4">
      <c r="A1082" s="11">
        <f>A1079+1</f>
        <v>43460</v>
      </c>
      <c r="B1082" s="20" t="s">
        <v>86</v>
      </c>
      <c r="C1082" s="21">
        <f>IF(C1076=1,4,C1076-1)</f>
        <v>4</v>
      </c>
      <c r="D1082" s="14" t="str">
        <f t="shared" si="17"/>
        <v>丁</v>
      </c>
    </row>
    <row r="1083" spans="1:4">
      <c r="A1083" s="11">
        <f>A1082</f>
        <v>43460</v>
      </c>
      <c r="B1083" s="20" t="s">
        <v>87</v>
      </c>
      <c r="C1083" s="21">
        <f>IF(C1082=4,1,C1082+1)</f>
        <v>1</v>
      </c>
      <c r="D1083" s="14" t="str">
        <f t="shared" si="17"/>
        <v>甲</v>
      </c>
    </row>
    <row r="1084" spans="1:4">
      <c r="A1084" s="11">
        <f>A1083</f>
        <v>43460</v>
      </c>
      <c r="B1084" s="20" t="s">
        <v>88</v>
      </c>
      <c r="C1084" s="21">
        <f>IF(C1083=4,1,C1083+1)</f>
        <v>2</v>
      </c>
      <c r="D1084" s="14" t="str">
        <f t="shared" si="17"/>
        <v>乙</v>
      </c>
    </row>
    <row r="1085" spans="1:4">
      <c r="A1085" s="11">
        <f>A1082+1</f>
        <v>43461</v>
      </c>
      <c r="B1085" s="20" t="s">
        <v>86</v>
      </c>
      <c r="C1085" s="21">
        <f>IF(C1079=1,4,C1079-1)</f>
        <v>3</v>
      </c>
      <c r="D1085" s="14" t="str">
        <f t="shared" si="17"/>
        <v>丙</v>
      </c>
    </row>
    <row r="1086" spans="1:4">
      <c r="A1086" s="11">
        <f>A1085</f>
        <v>43461</v>
      </c>
      <c r="B1086" s="20" t="s">
        <v>87</v>
      </c>
      <c r="C1086" s="21">
        <f>IF(C1085=4,1,C1085+1)</f>
        <v>4</v>
      </c>
      <c r="D1086" s="14" t="str">
        <f t="shared" si="17"/>
        <v>丁</v>
      </c>
    </row>
    <row r="1087" spans="1:4">
      <c r="A1087" s="11">
        <f>A1086</f>
        <v>43461</v>
      </c>
      <c r="B1087" s="20" t="s">
        <v>88</v>
      </c>
      <c r="C1087" s="21">
        <f>IF(C1086=4,1,C1086+1)</f>
        <v>1</v>
      </c>
      <c r="D1087" s="14" t="str">
        <f t="shared" si="17"/>
        <v>甲</v>
      </c>
    </row>
    <row r="1088" spans="1:4">
      <c r="A1088" s="11">
        <f>A1085+1</f>
        <v>43462</v>
      </c>
      <c r="B1088" s="20" t="s">
        <v>86</v>
      </c>
      <c r="C1088" s="21">
        <f>IF(C1082=1,4,C1082-1)</f>
        <v>3</v>
      </c>
      <c r="D1088" s="14" t="str">
        <f t="shared" si="17"/>
        <v>丙</v>
      </c>
    </row>
    <row r="1089" spans="1:4">
      <c r="A1089" s="11">
        <f>A1088</f>
        <v>43462</v>
      </c>
      <c r="B1089" s="20" t="s">
        <v>87</v>
      </c>
      <c r="C1089" s="21">
        <f>IF(C1088=4,1,C1088+1)</f>
        <v>4</v>
      </c>
      <c r="D1089" s="14" t="str">
        <f t="shared" si="17"/>
        <v>丁</v>
      </c>
    </row>
    <row r="1090" spans="1:4">
      <c r="A1090" s="11">
        <f>A1089</f>
        <v>43462</v>
      </c>
      <c r="B1090" s="20" t="s">
        <v>88</v>
      </c>
      <c r="C1090" s="21">
        <f>IF(C1089=4,1,C1089+1)</f>
        <v>1</v>
      </c>
      <c r="D1090" s="14" t="str">
        <f t="shared" si="17"/>
        <v>甲</v>
      </c>
    </row>
    <row r="1091" spans="1:4">
      <c r="A1091" s="11">
        <f>A1088+1</f>
        <v>43463</v>
      </c>
      <c r="B1091" s="20" t="s">
        <v>86</v>
      </c>
      <c r="C1091" s="21">
        <f>IF(C1085=1,4,C1085-1)</f>
        <v>2</v>
      </c>
      <c r="D1091" s="14" t="str">
        <f t="shared" si="17"/>
        <v>乙</v>
      </c>
    </row>
    <row r="1092" spans="1:4">
      <c r="A1092" s="11">
        <f>A1091</f>
        <v>43463</v>
      </c>
      <c r="B1092" s="20" t="s">
        <v>87</v>
      </c>
      <c r="C1092" s="21">
        <f>IF(C1091=4,1,C1091+1)</f>
        <v>3</v>
      </c>
      <c r="D1092" s="14" t="str">
        <f t="shared" si="17"/>
        <v>丙</v>
      </c>
    </row>
    <row r="1093" spans="1:4">
      <c r="A1093" s="11">
        <f>A1092</f>
        <v>43463</v>
      </c>
      <c r="B1093" s="20" t="s">
        <v>88</v>
      </c>
      <c r="C1093" s="21">
        <f>IF(C1092=4,1,C1092+1)</f>
        <v>4</v>
      </c>
      <c r="D1093" s="14" t="str">
        <f t="shared" si="17"/>
        <v>丁</v>
      </c>
    </row>
    <row r="1094" spans="1:4">
      <c r="A1094" s="11">
        <f>A1091+1</f>
        <v>43464</v>
      </c>
      <c r="B1094" s="20" t="s">
        <v>86</v>
      </c>
      <c r="C1094" s="21">
        <f>IF(C1088=1,4,C1088-1)</f>
        <v>2</v>
      </c>
      <c r="D1094" s="14" t="str">
        <f t="shared" si="17"/>
        <v>乙</v>
      </c>
    </row>
    <row r="1095" spans="1:4">
      <c r="A1095" s="11">
        <f>A1094</f>
        <v>43464</v>
      </c>
      <c r="B1095" s="20" t="s">
        <v>87</v>
      </c>
      <c r="C1095" s="21">
        <f>IF(C1094=4,1,C1094+1)</f>
        <v>3</v>
      </c>
      <c r="D1095" s="14" t="str">
        <f t="shared" si="17"/>
        <v>丙</v>
      </c>
    </row>
    <row r="1096" spans="1:4">
      <c r="A1096" s="11">
        <f>A1095</f>
        <v>43464</v>
      </c>
      <c r="B1096" s="20" t="s">
        <v>88</v>
      </c>
      <c r="C1096" s="21">
        <f>IF(C1095=4,1,C1095+1)</f>
        <v>4</v>
      </c>
      <c r="D1096" s="14" t="str">
        <f t="shared" si="17"/>
        <v>丁</v>
      </c>
    </row>
    <row r="1097" spans="1:4">
      <c r="A1097" s="11">
        <f>A1094+1</f>
        <v>43465</v>
      </c>
      <c r="B1097" s="20" t="s">
        <v>86</v>
      </c>
      <c r="C1097" s="21">
        <f>IF(C1091=1,4,C1091-1)</f>
        <v>1</v>
      </c>
      <c r="D1097" s="14" t="str">
        <f t="shared" si="17"/>
        <v>甲</v>
      </c>
    </row>
    <row r="1098" spans="1:4">
      <c r="A1098" s="11">
        <f>A1097</f>
        <v>43465</v>
      </c>
      <c r="B1098" s="20" t="s">
        <v>87</v>
      </c>
      <c r="C1098" s="21">
        <f>IF(C1097=4,1,C1097+1)</f>
        <v>2</v>
      </c>
      <c r="D1098" s="14" t="str">
        <f t="shared" si="17"/>
        <v>乙</v>
      </c>
    </row>
    <row r="1099" spans="1:4">
      <c r="A1099" s="11">
        <f>A1098</f>
        <v>43465</v>
      </c>
      <c r="B1099" s="20" t="s">
        <v>88</v>
      </c>
      <c r="C1099" s="21">
        <f>IF(C1098=4,1,C1098+1)</f>
        <v>3</v>
      </c>
      <c r="D1099" s="14" t="str">
        <f t="shared" si="17"/>
        <v>丙</v>
      </c>
    </row>
    <row r="1100" spans="1:4">
      <c r="A1100" s="11">
        <f>A1097+1</f>
        <v>43466</v>
      </c>
      <c r="B1100" s="20" t="s">
        <v>86</v>
      </c>
      <c r="C1100" s="21">
        <f>IF(C1094=1,4,C1094-1)</f>
        <v>1</v>
      </c>
      <c r="D1100" s="14" t="str">
        <f t="shared" si="17"/>
        <v>甲</v>
      </c>
    </row>
    <row r="1101" spans="1:4">
      <c r="A1101" s="11">
        <f>A1100</f>
        <v>43466</v>
      </c>
      <c r="B1101" s="20" t="s">
        <v>87</v>
      </c>
      <c r="C1101" s="21">
        <f>IF(C1100=4,1,C1100+1)</f>
        <v>2</v>
      </c>
      <c r="D1101" s="14" t="str">
        <f t="shared" si="17"/>
        <v>乙</v>
      </c>
    </row>
    <row r="1102" spans="1:4">
      <c r="A1102" s="11">
        <f>A1101</f>
        <v>43466</v>
      </c>
      <c r="B1102" s="20" t="s">
        <v>88</v>
      </c>
      <c r="C1102" s="21">
        <f>IF(C1101=4,1,C1101+1)</f>
        <v>3</v>
      </c>
      <c r="D1102" s="14" t="str">
        <f t="shared" ref="D1102:D1165" si="18">IF(C1102=1,"甲",IF(C1102=2,"乙",IF(C1102=3,"丙",IF(C1102=4,"丁",""))))</f>
        <v>丙</v>
      </c>
    </row>
    <row r="1103" spans="1:4">
      <c r="A1103" s="11">
        <f>A1100+1</f>
        <v>43467</v>
      </c>
      <c r="B1103" s="20" t="s">
        <v>86</v>
      </c>
      <c r="C1103" s="21">
        <f>IF(C1097=1,4,C1097-1)</f>
        <v>4</v>
      </c>
      <c r="D1103" s="14" t="str">
        <f t="shared" si="18"/>
        <v>丁</v>
      </c>
    </row>
    <row r="1104" spans="1:4">
      <c r="A1104" s="11">
        <f>A1103</f>
        <v>43467</v>
      </c>
      <c r="B1104" s="20" t="s">
        <v>87</v>
      </c>
      <c r="C1104" s="21">
        <f>IF(C1103=4,1,C1103+1)</f>
        <v>1</v>
      </c>
      <c r="D1104" s="14" t="str">
        <f t="shared" si="18"/>
        <v>甲</v>
      </c>
    </row>
    <row r="1105" spans="1:4">
      <c r="A1105" s="11">
        <f>A1104</f>
        <v>43467</v>
      </c>
      <c r="B1105" s="20" t="s">
        <v>88</v>
      </c>
      <c r="C1105" s="21">
        <f>IF(C1104=4,1,C1104+1)</f>
        <v>2</v>
      </c>
      <c r="D1105" s="14" t="str">
        <f t="shared" si="18"/>
        <v>乙</v>
      </c>
    </row>
    <row r="1106" spans="1:4">
      <c r="A1106" s="11">
        <f>A1103+1</f>
        <v>43468</v>
      </c>
      <c r="B1106" s="20" t="s">
        <v>86</v>
      </c>
      <c r="C1106" s="21">
        <f>IF(C1100=1,4,C1100-1)</f>
        <v>4</v>
      </c>
      <c r="D1106" s="14" t="str">
        <f t="shared" si="18"/>
        <v>丁</v>
      </c>
    </row>
    <row r="1107" spans="1:4">
      <c r="A1107" s="11">
        <f>A1106</f>
        <v>43468</v>
      </c>
      <c r="B1107" s="20" t="s">
        <v>87</v>
      </c>
      <c r="C1107" s="21">
        <f>IF(C1106=4,1,C1106+1)</f>
        <v>1</v>
      </c>
      <c r="D1107" s="14" t="str">
        <f t="shared" si="18"/>
        <v>甲</v>
      </c>
    </row>
    <row r="1108" spans="1:4">
      <c r="A1108" s="11">
        <f>A1107</f>
        <v>43468</v>
      </c>
      <c r="B1108" s="20" t="s">
        <v>88</v>
      </c>
      <c r="C1108" s="21">
        <f>IF(C1107=4,1,C1107+1)</f>
        <v>2</v>
      </c>
      <c r="D1108" s="14" t="str">
        <f t="shared" si="18"/>
        <v>乙</v>
      </c>
    </row>
    <row r="1109" spans="1:4">
      <c r="A1109" s="11">
        <f>A1106+1</f>
        <v>43469</v>
      </c>
      <c r="B1109" s="20" t="s">
        <v>86</v>
      </c>
      <c r="C1109" s="21">
        <f>IF(C1103=1,4,C1103-1)</f>
        <v>3</v>
      </c>
      <c r="D1109" s="14" t="str">
        <f t="shared" si="18"/>
        <v>丙</v>
      </c>
    </row>
    <row r="1110" spans="1:4">
      <c r="A1110" s="11">
        <f>A1109</f>
        <v>43469</v>
      </c>
      <c r="B1110" s="20" t="s">
        <v>87</v>
      </c>
      <c r="C1110" s="21">
        <f>IF(C1109=4,1,C1109+1)</f>
        <v>4</v>
      </c>
      <c r="D1110" s="14" t="str">
        <f t="shared" si="18"/>
        <v>丁</v>
      </c>
    </row>
    <row r="1111" spans="1:4">
      <c r="A1111" s="11">
        <f>A1110</f>
        <v>43469</v>
      </c>
      <c r="B1111" s="20" t="s">
        <v>88</v>
      </c>
      <c r="C1111" s="21">
        <f>IF(C1110=4,1,C1110+1)</f>
        <v>1</v>
      </c>
      <c r="D1111" s="14" t="str">
        <f t="shared" si="18"/>
        <v>甲</v>
      </c>
    </row>
    <row r="1112" spans="1:4">
      <c r="A1112" s="11">
        <f>A1109+1</f>
        <v>43470</v>
      </c>
      <c r="B1112" s="20" t="s">
        <v>86</v>
      </c>
      <c r="C1112" s="21">
        <f>IF(C1106=1,4,C1106-1)</f>
        <v>3</v>
      </c>
      <c r="D1112" s="14" t="str">
        <f t="shared" si="18"/>
        <v>丙</v>
      </c>
    </row>
    <row r="1113" spans="1:4">
      <c r="A1113" s="11">
        <f>A1112</f>
        <v>43470</v>
      </c>
      <c r="B1113" s="20" t="s">
        <v>87</v>
      </c>
      <c r="C1113" s="21">
        <f>IF(C1112=4,1,C1112+1)</f>
        <v>4</v>
      </c>
      <c r="D1113" s="14" t="str">
        <f t="shared" si="18"/>
        <v>丁</v>
      </c>
    </row>
    <row r="1114" spans="1:4">
      <c r="A1114" s="11">
        <f>A1113</f>
        <v>43470</v>
      </c>
      <c r="B1114" s="20" t="s">
        <v>88</v>
      </c>
      <c r="C1114" s="21">
        <f>IF(C1113=4,1,C1113+1)</f>
        <v>1</v>
      </c>
      <c r="D1114" s="14" t="str">
        <f t="shared" si="18"/>
        <v>甲</v>
      </c>
    </row>
    <row r="1115" spans="1:4">
      <c r="A1115" s="11">
        <f>A1112+1</f>
        <v>43471</v>
      </c>
      <c r="B1115" s="20" t="s">
        <v>86</v>
      </c>
      <c r="C1115" s="21">
        <f>IF(C1109=1,4,C1109-1)</f>
        <v>2</v>
      </c>
      <c r="D1115" s="14" t="str">
        <f t="shared" si="18"/>
        <v>乙</v>
      </c>
    </row>
    <row r="1116" spans="1:4">
      <c r="A1116" s="11">
        <f>A1115</f>
        <v>43471</v>
      </c>
      <c r="B1116" s="20" t="s">
        <v>87</v>
      </c>
      <c r="C1116" s="21">
        <f>IF(C1115=4,1,C1115+1)</f>
        <v>3</v>
      </c>
      <c r="D1116" s="14" t="str">
        <f t="shared" si="18"/>
        <v>丙</v>
      </c>
    </row>
    <row r="1117" spans="1:4">
      <c r="A1117" s="11">
        <f>A1116</f>
        <v>43471</v>
      </c>
      <c r="B1117" s="20" t="s">
        <v>88</v>
      </c>
      <c r="C1117" s="21">
        <f>IF(C1116=4,1,C1116+1)</f>
        <v>4</v>
      </c>
      <c r="D1117" s="14" t="str">
        <f t="shared" si="18"/>
        <v>丁</v>
      </c>
    </row>
    <row r="1118" spans="1:4">
      <c r="A1118" s="11">
        <f>A1115+1</f>
        <v>43472</v>
      </c>
      <c r="B1118" s="20" t="s">
        <v>86</v>
      </c>
      <c r="C1118" s="21">
        <f>IF(C1112=1,4,C1112-1)</f>
        <v>2</v>
      </c>
      <c r="D1118" s="14" t="str">
        <f t="shared" si="18"/>
        <v>乙</v>
      </c>
    </row>
    <row r="1119" spans="1:4">
      <c r="A1119" s="11">
        <f>A1118</f>
        <v>43472</v>
      </c>
      <c r="B1119" s="20" t="s">
        <v>87</v>
      </c>
      <c r="C1119" s="21">
        <f>IF(C1118=4,1,C1118+1)</f>
        <v>3</v>
      </c>
      <c r="D1119" s="14" t="str">
        <f t="shared" si="18"/>
        <v>丙</v>
      </c>
    </row>
    <row r="1120" spans="1:4">
      <c r="A1120" s="11">
        <f>A1119</f>
        <v>43472</v>
      </c>
      <c r="B1120" s="20" t="s">
        <v>88</v>
      </c>
      <c r="C1120" s="21">
        <f>IF(C1119=4,1,C1119+1)</f>
        <v>4</v>
      </c>
      <c r="D1120" s="14" t="str">
        <f t="shared" si="18"/>
        <v>丁</v>
      </c>
    </row>
    <row r="1121" spans="1:4">
      <c r="A1121" s="11">
        <f>A1118+1</f>
        <v>43473</v>
      </c>
      <c r="B1121" s="20" t="s">
        <v>86</v>
      </c>
      <c r="C1121" s="21">
        <f>IF(C1115=1,4,C1115-1)</f>
        <v>1</v>
      </c>
      <c r="D1121" s="14" t="str">
        <f t="shared" si="18"/>
        <v>甲</v>
      </c>
    </row>
    <row r="1122" spans="1:4">
      <c r="A1122" s="11">
        <f>A1121</f>
        <v>43473</v>
      </c>
      <c r="B1122" s="20" t="s">
        <v>87</v>
      </c>
      <c r="C1122" s="21">
        <f>IF(C1121=4,1,C1121+1)</f>
        <v>2</v>
      </c>
      <c r="D1122" s="14" t="str">
        <f t="shared" si="18"/>
        <v>乙</v>
      </c>
    </row>
    <row r="1123" spans="1:4">
      <c r="A1123" s="11">
        <f>A1122</f>
        <v>43473</v>
      </c>
      <c r="B1123" s="20" t="s">
        <v>88</v>
      </c>
      <c r="C1123" s="21">
        <f>IF(C1122=4,1,C1122+1)</f>
        <v>3</v>
      </c>
      <c r="D1123" s="14" t="str">
        <f t="shared" si="18"/>
        <v>丙</v>
      </c>
    </row>
    <row r="1124" spans="1:4">
      <c r="A1124" s="11">
        <f>A1121+1</f>
        <v>43474</v>
      </c>
      <c r="B1124" s="20" t="s">
        <v>86</v>
      </c>
      <c r="C1124" s="21">
        <f>IF(C1118=1,4,C1118-1)</f>
        <v>1</v>
      </c>
      <c r="D1124" s="14" t="str">
        <f t="shared" si="18"/>
        <v>甲</v>
      </c>
    </row>
    <row r="1125" spans="1:4">
      <c r="A1125" s="11">
        <f>A1124</f>
        <v>43474</v>
      </c>
      <c r="B1125" s="20" t="s">
        <v>87</v>
      </c>
      <c r="C1125" s="21">
        <f>IF(C1124=4,1,C1124+1)</f>
        <v>2</v>
      </c>
      <c r="D1125" s="14" t="str">
        <f t="shared" si="18"/>
        <v>乙</v>
      </c>
    </row>
    <row r="1126" spans="1:4">
      <c r="A1126" s="11">
        <f>A1125</f>
        <v>43474</v>
      </c>
      <c r="B1126" s="20" t="s">
        <v>88</v>
      </c>
      <c r="C1126" s="21">
        <f>IF(C1125=4,1,C1125+1)</f>
        <v>3</v>
      </c>
      <c r="D1126" s="14" t="str">
        <f t="shared" si="18"/>
        <v>丙</v>
      </c>
    </row>
    <row r="1127" spans="1:4">
      <c r="A1127" s="11">
        <f>A1124+1</f>
        <v>43475</v>
      </c>
      <c r="B1127" s="20" t="s">
        <v>86</v>
      </c>
      <c r="C1127" s="21">
        <f>IF(C1121=1,4,C1121-1)</f>
        <v>4</v>
      </c>
      <c r="D1127" s="14" t="str">
        <f t="shared" si="18"/>
        <v>丁</v>
      </c>
    </row>
    <row r="1128" spans="1:4">
      <c r="A1128" s="11">
        <f>A1127</f>
        <v>43475</v>
      </c>
      <c r="B1128" s="20" t="s">
        <v>87</v>
      </c>
      <c r="C1128" s="21">
        <f>IF(C1127=4,1,C1127+1)</f>
        <v>1</v>
      </c>
      <c r="D1128" s="14" t="str">
        <f t="shared" si="18"/>
        <v>甲</v>
      </c>
    </row>
    <row r="1129" spans="1:4">
      <c r="A1129" s="11">
        <f>A1128</f>
        <v>43475</v>
      </c>
      <c r="B1129" s="20" t="s">
        <v>88</v>
      </c>
      <c r="C1129" s="21">
        <f>IF(C1128=4,1,C1128+1)</f>
        <v>2</v>
      </c>
      <c r="D1129" s="14" t="str">
        <f t="shared" si="18"/>
        <v>乙</v>
      </c>
    </row>
    <row r="1130" spans="1:4">
      <c r="A1130" s="11">
        <f>A1127+1</f>
        <v>43476</v>
      </c>
      <c r="B1130" s="20" t="s">
        <v>86</v>
      </c>
      <c r="C1130" s="21">
        <f>IF(C1124=1,4,C1124-1)</f>
        <v>4</v>
      </c>
      <c r="D1130" s="14" t="str">
        <f t="shared" si="18"/>
        <v>丁</v>
      </c>
    </row>
    <row r="1131" spans="1:4">
      <c r="A1131" s="11">
        <f>A1130</f>
        <v>43476</v>
      </c>
      <c r="B1131" s="20" t="s">
        <v>87</v>
      </c>
      <c r="C1131" s="21">
        <f>IF(C1130=4,1,C1130+1)</f>
        <v>1</v>
      </c>
      <c r="D1131" s="14" t="str">
        <f t="shared" si="18"/>
        <v>甲</v>
      </c>
    </row>
    <row r="1132" spans="1:4">
      <c r="A1132" s="11">
        <f>A1131</f>
        <v>43476</v>
      </c>
      <c r="B1132" s="20" t="s">
        <v>88</v>
      </c>
      <c r="C1132" s="21">
        <f>IF(C1131=4,1,C1131+1)</f>
        <v>2</v>
      </c>
      <c r="D1132" s="14" t="str">
        <f t="shared" si="18"/>
        <v>乙</v>
      </c>
    </row>
    <row r="1133" spans="1:4">
      <c r="A1133" s="11">
        <f>A1130+1</f>
        <v>43477</v>
      </c>
      <c r="B1133" s="20" t="s">
        <v>86</v>
      </c>
      <c r="C1133" s="21">
        <f>IF(C1127=1,4,C1127-1)</f>
        <v>3</v>
      </c>
      <c r="D1133" s="14" t="str">
        <f t="shared" si="18"/>
        <v>丙</v>
      </c>
    </row>
    <row r="1134" spans="1:4">
      <c r="A1134" s="11">
        <f>A1133</f>
        <v>43477</v>
      </c>
      <c r="B1134" s="20" t="s">
        <v>87</v>
      </c>
      <c r="C1134" s="21">
        <f>IF(C1133=4,1,C1133+1)</f>
        <v>4</v>
      </c>
      <c r="D1134" s="14" t="str">
        <f t="shared" si="18"/>
        <v>丁</v>
      </c>
    </row>
    <row r="1135" spans="1:4">
      <c r="A1135" s="11">
        <f>A1134</f>
        <v>43477</v>
      </c>
      <c r="B1135" s="20" t="s">
        <v>88</v>
      </c>
      <c r="C1135" s="21">
        <f>IF(C1134=4,1,C1134+1)</f>
        <v>1</v>
      </c>
      <c r="D1135" s="14" t="str">
        <f t="shared" si="18"/>
        <v>甲</v>
      </c>
    </row>
    <row r="1136" spans="1:4">
      <c r="A1136" s="11">
        <f>A1133+1</f>
        <v>43478</v>
      </c>
      <c r="B1136" s="20" t="s">
        <v>86</v>
      </c>
      <c r="C1136" s="21">
        <f>IF(C1130=1,4,C1130-1)</f>
        <v>3</v>
      </c>
      <c r="D1136" s="14" t="str">
        <f t="shared" si="18"/>
        <v>丙</v>
      </c>
    </row>
    <row r="1137" spans="1:4">
      <c r="A1137" s="11">
        <f>A1136</f>
        <v>43478</v>
      </c>
      <c r="B1137" s="20" t="s">
        <v>87</v>
      </c>
      <c r="C1137" s="21">
        <f>IF(C1136=4,1,C1136+1)</f>
        <v>4</v>
      </c>
      <c r="D1137" s="14" t="str">
        <f t="shared" si="18"/>
        <v>丁</v>
      </c>
    </row>
    <row r="1138" spans="1:4">
      <c r="A1138" s="11">
        <f>A1137</f>
        <v>43478</v>
      </c>
      <c r="B1138" s="20" t="s">
        <v>88</v>
      </c>
      <c r="C1138" s="21">
        <f>IF(C1137=4,1,C1137+1)</f>
        <v>1</v>
      </c>
      <c r="D1138" s="14" t="str">
        <f t="shared" si="18"/>
        <v>甲</v>
      </c>
    </row>
    <row r="1139" spans="1:4">
      <c r="A1139" s="11">
        <f>A1136+1</f>
        <v>43479</v>
      </c>
      <c r="B1139" s="20" t="s">
        <v>86</v>
      </c>
      <c r="C1139" s="21">
        <f>IF(C1133=1,4,C1133-1)</f>
        <v>2</v>
      </c>
      <c r="D1139" s="14" t="str">
        <f t="shared" si="18"/>
        <v>乙</v>
      </c>
    </row>
    <row r="1140" spans="1:4">
      <c r="A1140" s="11">
        <f>A1139</f>
        <v>43479</v>
      </c>
      <c r="B1140" s="20" t="s">
        <v>87</v>
      </c>
      <c r="C1140" s="21">
        <f>IF(C1139=4,1,C1139+1)</f>
        <v>3</v>
      </c>
      <c r="D1140" s="14" t="str">
        <f t="shared" si="18"/>
        <v>丙</v>
      </c>
    </row>
    <row r="1141" spans="1:4">
      <c r="A1141" s="11">
        <f>A1140</f>
        <v>43479</v>
      </c>
      <c r="B1141" s="20" t="s">
        <v>88</v>
      </c>
      <c r="C1141" s="21">
        <f>IF(C1140=4,1,C1140+1)</f>
        <v>4</v>
      </c>
      <c r="D1141" s="14" t="str">
        <f t="shared" si="18"/>
        <v>丁</v>
      </c>
    </row>
    <row r="1142" spans="1:4">
      <c r="A1142" s="11">
        <f>A1139+1</f>
        <v>43480</v>
      </c>
      <c r="B1142" s="20" t="s">
        <v>86</v>
      </c>
      <c r="C1142" s="21">
        <f>IF(C1136=1,4,C1136-1)</f>
        <v>2</v>
      </c>
      <c r="D1142" s="14" t="str">
        <f t="shared" si="18"/>
        <v>乙</v>
      </c>
    </row>
    <row r="1143" spans="1:4">
      <c r="A1143" s="11">
        <f>A1142</f>
        <v>43480</v>
      </c>
      <c r="B1143" s="20" t="s">
        <v>87</v>
      </c>
      <c r="C1143" s="21">
        <f>IF(C1142=4,1,C1142+1)</f>
        <v>3</v>
      </c>
      <c r="D1143" s="14" t="str">
        <f t="shared" si="18"/>
        <v>丙</v>
      </c>
    </row>
    <row r="1144" spans="1:4">
      <c r="A1144" s="11">
        <f>A1143</f>
        <v>43480</v>
      </c>
      <c r="B1144" s="20" t="s">
        <v>88</v>
      </c>
      <c r="C1144" s="21">
        <f>IF(C1143=4,1,C1143+1)</f>
        <v>4</v>
      </c>
      <c r="D1144" s="14" t="str">
        <f t="shared" si="18"/>
        <v>丁</v>
      </c>
    </row>
    <row r="1145" spans="1:4">
      <c r="A1145" s="11">
        <f>A1142+1</f>
        <v>43481</v>
      </c>
      <c r="B1145" s="20" t="s">
        <v>86</v>
      </c>
      <c r="C1145" s="21">
        <f>IF(C1139=1,4,C1139-1)</f>
        <v>1</v>
      </c>
      <c r="D1145" s="14" t="str">
        <f t="shared" si="18"/>
        <v>甲</v>
      </c>
    </row>
    <row r="1146" spans="1:4">
      <c r="A1146" s="11">
        <f>A1145</f>
        <v>43481</v>
      </c>
      <c r="B1146" s="20" t="s">
        <v>87</v>
      </c>
      <c r="C1146" s="21">
        <f>IF(C1145=4,1,C1145+1)</f>
        <v>2</v>
      </c>
      <c r="D1146" s="14" t="str">
        <f t="shared" si="18"/>
        <v>乙</v>
      </c>
    </row>
    <row r="1147" spans="1:4">
      <c r="A1147" s="11">
        <f>A1146</f>
        <v>43481</v>
      </c>
      <c r="B1147" s="20" t="s">
        <v>88</v>
      </c>
      <c r="C1147" s="21">
        <f>IF(C1146=4,1,C1146+1)</f>
        <v>3</v>
      </c>
      <c r="D1147" s="14" t="str">
        <f t="shared" si="18"/>
        <v>丙</v>
      </c>
    </row>
    <row r="1148" spans="1:4">
      <c r="A1148" s="11">
        <f>A1145+1</f>
        <v>43482</v>
      </c>
      <c r="B1148" s="20" t="s">
        <v>86</v>
      </c>
      <c r="C1148" s="21">
        <f>IF(C1142=1,4,C1142-1)</f>
        <v>1</v>
      </c>
      <c r="D1148" s="14" t="str">
        <f t="shared" si="18"/>
        <v>甲</v>
      </c>
    </row>
    <row r="1149" spans="1:4">
      <c r="A1149" s="11">
        <f>A1148</f>
        <v>43482</v>
      </c>
      <c r="B1149" s="20" t="s">
        <v>87</v>
      </c>
      <c r="C1149" s="21">
        <f>IF(C1148=4,1,C1148+1)</f>
        <v>2</v>
      </c>
      <c r="D1149" s="14" t="str">
        <f t="shared" si="18"/>
        <v>乙</v>
      </c>
    </row>
    <row r="1150" spans="1:4">
      <c r="A1150" s="11">
        <f>A1149</f>
        <v>43482</v>
      </c>
      <c r="B1150" s="20" t="s">
        <v>88</v>
      </c>
      <c r="C1150" s="21">
        <f>IF(C1149=4,1,C1149+1)</f>
        <v>3</v>
      </c>
      <c r="D1150" s="14" t="str">
        <f t="shared" si="18"/>
        <v>丙</v>
      </c>
    </row>
    <row r="1151" spans="1:4">
      <c r="A1151" s="11">
        <f>A1148+1</f>
        <v>43483</v>
      </c>
      <c r="B1151" s="20" t="s">
        <v>86</v>
      </c>
      <c r="C1151" s="21">
        <f>IF(C1145=1,4,C1145-1)</f>
        <v>4</v>
      </c>
      <c r="D1151" s="14" t="str">
        <f t="shared" si="18"/>
        <v>丁</v>
      </c>
    </row>
    <row r="1152" spans="1:4">
      <c r="A1152" s="11">
        <f>A1151</f>
        <v>43483</v>
      </c>
      <c r="B1152" s="20" t="s">
        <v>87</v>
      </c>
      <c r="C1152" s="21">
        <f>IF(C1151=4,1,C1151+1)</f>
        <v>1</v>
      </c>
      <c r="D1152" s="14" t="str">
        <f t="shared" si="18"/>
        <v>甲</v>
      </c>
    </row>
    <row r="1153" spans="1:4">
      <c r="A1153" s="11">
        <f>A1152</f>
        <v>43483</v>
      </c>
      <c r="B1153" s="20" t="s">
        <v>88</v>
      </c>
      <c r="C1153" s="21">
        <f>IF(C1152=4,1,C1152+1)</f>
        <v>2</v>
      </c>
      <c r="D1153" s="14" t="str">
        <f t="shared" si="18"/>
        <v>乙</v>
      </c>
    </row>
    <row r="1154" spans="1:4">
      <c r="A1154" s="11">
        <f>A1151+1</f>
        <v>43484</v>
      </c>
      <c r="B1154" s="20" t="s">
        <v>86</v>
      </c>
      <c r="C1154" s="21">
        <f>IF(C1148=1,4,C1148-1)</f>
        <v>4</v>
      </c>
      <c r="D1154" s="14" t="str">
        <f t="shared" si="18"/>
        <v>丁</v>
      </c>
    </row>
    <row r="1155" spans="1:4">
      <c r="A1155" s="11">
        <f>A1154</f>
        <v>43484</v>
      </c>
      <c r="B1155" s="20" t="s">
        <v>87</v>
      </c>
      <c r="C1155" s="21">
        <f>IF(C1154=4,1,C1154+1)</f>
        <v>1</v>
      </c>
      <c r="D1155" s="14" t="str">
        <f t="shared" si="18"/>
        <v>甲</v>
      </c>
    </row>
    <row r="1156" spans="1:4">
      <c r="A1156" s="11">
        <f>A1155</f>
        <v>43484</v>
      </c>
      <c r="B1156" s="20" t="s">
        <v>88</v>
      </c>
      <c r="C1156" s="21">
        <f>IF(C1155=4,1,C1155+1)</f>
        <v>2</v>
      </c>
      <c r="D1156" s="14" t="str">
        <f t="shared" si="18"/>
        <v>乙</v>
      </c>
    </row>
    <row r="1157" spans="1:4">
      <c r="A1157" s="11">
        <f>A1154+1</f>
        <v>43485</v>
      </c>
      <c r="B1157" s="20" t="s">
        <v>86</v>
      </c>
      <c r="C1157" s="21">
        <f>IF(C1151=1,4,C1151-1)</f>
        <v>3</v>
      </c>
      <c r="D1157" s="14" t="str">
        <f t="shared" si="18"/>
        <v>丙</v>
      </c>
    </row>
    <row r="1158" spans="1:4">
      <c r="A1158" s="11">
        <f>A1157</f>
        <v>43485</v>
      </c>
      <c r="B1158" s="20" t="s">
        <v>87</v>
      </c>
      <c r="C1158" s="21">
        <f>IF(C1157=4,1,C1157+1)</f>
        <v>4</v>
      </c>
      <c r="D1158" s="14" t="str">
        <f t="shared" si="18"/>
        <v>丁</v>
      </c>
    </row>
    <row r="1159" spans="1:4">
      <c r="A1159" s="11">
        <f>A1158</f>
        <v>43485</v>
      </c>
      <c r="B1159" s="20" t="s">
        <v>88</v>
      </c>
      <c r="C1159" s="21">
        <f>IF(C1158=4,1,C1158+1)</f>
        <v>1</v>
      </c>
      <c r="D1159" s="14" t="str">
        <f t="shared" si="18"/>
        <v>甲</v>
      </c>
    </row>
    <row r="1160" spans="1:4">
      <c r="A1160" s="11">
        <f>A1157+1</f>
        <v>43486</v>
      </c>
      <c r="B1160" s="20" t="s">
        <v>86</v>
      </c>
      <c r="C1160" s="21">
        <f>IF(C1154=1,4,C1154-1)</f>
        <v>3</v>
      </c>
      <c r="D1160" s="14" t="str">
        <f t="shared" si="18"/>
        <v>丙</v>
      </c>
    </row>
    <row r="1161" spans="1:4">
      <c r="A1161" s="11">
        <f>A1160</f>
        <v>43486</v>
      </c>
      <c r="B1161" s="20" t="s">
        <v>87</v>
      </c>
      <c r="C1161" s="21">
        <f>IF(C1160=4,1,C1160+1)</f>
        <v>4</v>
      </c>
      <c r="D1161" s="14" t="str">
        <f t="shared" si="18"/>
        <v>丁</v>
      </c>
    </row>
    <row r="1162" spans="1:4">
      <c r="A1162" s="11">
        <f>A1161</f>
        <v>43486</v>
      </c>
      <c r="B1162" s="20" t="s">
        <v>88</v>
      </c>
      <c r="C1162" s="21">
        <f>IF(C1161=4,1,C1161+1)</f>
        <v>1</v>
      </c>
      <c r="D1162" s="14" t="str">
        <f t="shared" si="18"/>
        <v>甲</v>
      </c>
    </row>
    <row r="1163" spans="1:4">
      <c r="A1163" s="11">
        <f>A1160+1</f>
        <v>43487</v>
      </c>
      <c r="B1163" s="20" t="s">
        <v>86</v>
      </c>
      <c r="C1163" s="21">
        <f>IF(C1157=1,4,C1157-1)</f>
        <v>2</v>
      </c>
      <c r="D1163" s="14" t="str">
        <f t="shared" si="18"/>
        <v>乙</v>
      </c>
    </row>
    <row r="1164" spans="1:4">
      <c r="A1164" s="11">
        <f>A1163</f>
        <v>43487</v>
      </c>
      <c r="B1164" s="20" t="s">
        <v>87</v>
      </c>
      <c r="C1164" s="21">
        <f>IF(C1163=4,1,C1163+1)</f>
        <v>3</v>
      </c>
      <c r="D1164" s="14" t="str">
        <f t="shared" si="18"/>
        <v>丙</v>
      </c>
    </row>
    <row r="1165" spans="1:4">
      <c r="A1165" s="11">
        <f>A1164</f>
        <v>43487</v>
      </c>
      <c r="B1165" s="20" t="s">
        <v>88</v>
      </c>
      <c r="C1165" s="21">
        <f>IF(C1164=4,1,C1164+1)</f>
        <v>4</v>
      </c>
      <c r="D1165" s="14" t="str">
        <f t="shared" si="18"/>
        <v>丁</v>
      </c>
    </row>
    <row r="1166" spans="1:4">
      <c r="A1166" s="11">
        <f>A1163+1</f>
        <v>43488</v>
      </c>
      <c r="B1166" s="20" t="s">
        <v>86</v>
      </c>
      <c r="C1166" s="21">
        <f>IF(C1160=1,4,C1160-1)</f>
        <v>2</v>
      </c>
      <c r="D1166" s="14" t="str">
        <f t="shared" ref="D1166:D1193" si="19">IF(C1166=1,"甲",IF(C1166=2,"乙",IF(C1166=3,"丙",IF(C1166=4,"丁",""))))</f>
        <v>乙</v>
      </c>
    </row>
    <row r="1167" spans="1:4">
      <c r="A1167" s="11">
        <f>A1166</f>
        <v>43488</v>
      </c>
      <c r="B1167" s="20" t="s">
        <v>87</v>
      </c>
      <c r="C1167" s="21">
        <f>IF(C1166=4,1,C1166+1)</f>
        <v>3</v>
      </c>
      <c r="D1167" s="14" t="str">
        <f t="shared" si="19"/>
        <v>丙</v>
      </c>
    </row>
    <row r="1168" spans="1:4">
      <c r="A1168" s="11">
        <f>A1167</f>
        <v>43488</v>
      </c>
      <c r="B1168" s="20" t="s">
        <v>88</v>
      </c>
      <c r="C1168" s="21">
        <f>IF(C1167=4,1,C1167+1)</f>
        <v>4</v>
      </c>
      <c r="D1168" s="14" t="str">
        <f t="shared" si="19"/>
        <v>丁</v>
      </c>
    </row>
    <row r="1169" spans="1:4">
      <c r="A1169" s="11">
        <f>A1166+1</f>
        <v>43489</v>
      </c>
      <c r="B1169" s="20" t="s">
        <v>86</v>
      </c>
      <c r="C1169" s="21">
        <f>IF(C1163=1,4,C1163-1)</f>
        <v>1</v>
      </c>
      <c r="D1169" s="14" t="str">
        <f t="shared" si="19"/>
        <v>甲</v>
      </c>
    </row>
    <row r="1170" spans="1:4">
      <c r="A1170" s="11">
        <f>A1169</f>
        <v>43489</v>
      </c>
      <c r="B1170" s="20" t="s">
        <v>87</v>
      </c>
      <c r="C1170" s="21">
        <f>IF(C1169=4,1,C1169+1)</f>
        <v>2</v>
      </c>
      <c r="D1170" s="14" t="str">
        <f t="shared" si="19"/>
        <v>乙</v>
      </c>
    </row>
    <row r="1171" spans="1:4">
      <c r="A1171" s="11">
        <f>A1170</f>
        <v>43489</v>
      </c>
      <c r="B1171" s="20" t="s">
        <v>88</v>
      </c>
      <c r="C1171" s="21">
        <f>IF(C1170=4,1,C1170+1)</f>
        <v>3</v>
      </c>
      <c r="D1171" s="14" t="str">
        <f t="shared" si="19"/>
        <v>丙</v>
      </c>
    </row>
    <row r="1172" spans="1:4">
      <c r="A1172" s="11">
        <f>A1169+1</f>
        <v>43490</v>
      </c>
      <c r="B1172" s="20" t="s">
        <v>86</v>
      </c>
      <c r="C1172" s="21">
        <f>IF(C1166=1,4,C1166-1)</f>
        <v>1</v>
      </c>
      <c r="D1172" s="14" t="str">
        <f t="shared" si="19"/>
        <v>甲</v>
      </c>
    </row>
    <row r="1173" spans="1:4">
      <c r="A1173" s="11">
        <f>A1172</f>
        <v>43490</v>
      </c>
      <c r="B1173" s="20" t="s">
        <v>87</v>
      </c>
      <c r="C1173" s="21">
        <f>IF(C1172=4,1,C1172+1)</f>
        <v>2</v>
      </c>
      <c r="D1173" s="14" t="str">
        <f t="shared" si="19"/>
        <v>乙</v>
      </c>
    </row>
    <row r="1174" spans="1:4">
      <c r="A1174" s="11">
        <f>A1173</f>
        <v>43490</v>
      </c>
      <c r="B1174" s="20" t="s">
        <v>88</v>
      </c>
      <c r="C1174" s="21">
        <f>IF(C1173=4,1,C1173+1)</f>
        <v>3</v>
      </c>
      <c r="D1174" s="14" t="str">
        <f t="shared" si="19"/>
        <v>丙</v>
      </c>
    </row>
    <row r="1175" spans="1:4">
      <c r="A1175" s="11">
        <f>A1172+1</f>
        <v>43491</v>
      </c>
      <c r="B1175" s="20" t="s">
        <v>86</v>
      </c>
      <c r="C1175" s="21">
        <f>IF(C1169=1,4,C1169-1)</f>
        <v>4</v>
      </c>
      <c r="D1175" s="14" t="str">
        <f t="shared" si="19"/>
        <v>丁</v>
      </c>
    </row>
    <row r="1176" spans="1:4">
      <c r="A1176" s="11">
        <f>A1175</f>
        <v>43491</v>
      </c>
      <c r="B1176" s="20" t="s">
        <v>87</v>
      </c>
      <c r="C1176" s="21">
        <f>IF(C1175=4,1,C1175+1)</f>
        <v>1</v>
      </c>
      <c r="D1176" s="14" t="str">
        <f t="shared" si="19"/>
        <v>甲</v>
      </c>
    </row>
    <row r="1177" spans="1:4">
      <c r="A1177" s="11">
        <f>A1176</f>
        <v>43491</v>
      </c>
      <c r="B1177" s="20" t="s">
        <v>88</v>
      </c>
      <c r="C1177" s="21">
        <f>IF(C1176=4,1,C1176+1)</f>
        <v>2</v>
      </c>
      <c r="D1177" s="14" t="str">
        <f t="shared" si="19"/>
        <v>乙</v>
      </c>
    </row>
    <row r="1178" spans="1:4">
      <c r="A1178" s="11">
        <f>A1175+1</f>
        <v>43492</v>
      </c>
      <c r="B1178" s="20" t="s">
        <v>86</v>
      </c>
      <c r="C1178" s="21">
        <f>IF(C1172=1,4,C1172-1)</f>
        <v>4</v>
      </c>
      <c r="D1178" s="14" t="str">
        <f t="shared" si="19"/>
        <v>丁</v>
      </c>
    </row>
    <row r="1179" spans="1:4">
      <c r="A1179" s="11">
        <f>A1178</f>
        <v>43492</v>
      </c>
      <c r="B1179" s="20" t="s">
        <v>87</v>
      </c>
      <c r="C1179" s="21">
        <f>IF(C1178=4,1,C1178+1)</f>
        <v>1</v>
      </c>
      <c r="D1179" s="14" t="str">
        <f t="shared" si="19"/>
        <v>甲</v>
      </c>
    </row>
    <row r="1180" spans="1:4">
      <c r="A1180" s="11">
        <f>A1179</f>
        <v>43492</v>
      </c>
      <c r="B1180" s="20" t="s">
        <v>88</v>
      </c>
      <c r="C1180" s="21">
        <f>IF(C1179=4,1,C1179+1)</f>
        <v>2</v>
      </c>
      <c r="D1180" s="14" t="str">
        <f t="shared" si="19"/>
        <v>乙</v>
      </c>
    </row>
    <row r="1181" spans="1:4">
      <c r="A1181" s="11">
        <f>A1178+1</f>
        <v>43493</v>
      </c>
      <c r="B1181" s="20" t="s">
        <v>86</v>
      </c>
      <c r="C1181" s="21">
        <f>IF(C1175=1,4,C1175-1)</f>
        <v>3</v>
      </c>
      <c r="D1181" s="14" t="str">
        <f t="shared" si="19"/>
        <v>丙</v>
      </c>
    </row>
    <row r="1182" spans="1:4">
      <c r="A1182" s="11">
        <f>A1181</f>
        <v>43493</v>
      </c>
      <c r="B1182" s="20" t="s">
        <v>87</v>
      </c>
      <c r="C1182" s="21">
        <f>IF(C1181=4,1,C1181+1)</f>
        <v>4</v>
      </c>
      <c r="D1182" s="14" t="str">
        <f t="shared" si="19"/>
        <v>丁</v>
      </c>
    </row>
    <row r="1183" spans="1:4">
      <c r="A1183" s="11">
        <f>A1182</f>
        <v>43493</v>
      </c>
      <c r="B1183" s="20" t="s">
        <v>88</v>
      </c>
      <c r="C1183" s="21">
        <f>IF(C1182=4,1,C1182+1)</f>
        <v>1</v>
      </c>
      <c r="D1183" s="14" t="str">
        <f t="shared" si="19"/>
        <v>甲</v>
      </c>
    </row>
    <row r="1184" spans="1:4">
      <c r="A1184" s="11">
        <f>A1181+1</f>
        <v>43494</v>
      </c>
      <c r="B1184" s="20" t="s">
        <v>86</v>
      </c>
      <c r="C1184" s="21">
        <f>IF(C1178=1,4,C1178-1)</f>
        <v>3</v>
      </c>
      <c r="D1184" s="14" t="str">
        <f t="shared" si="19"/>
        <v>丙</v>
      </c>
    </row>
    <row r="1185" spans="1:4">
      <c r="A1185" s="11">
        <f>A1184</f>
        <v>43494</v>
      </c>
      <c r="B1185" s="20" t="s">
        <v>87</v>
      </c>
      <c r="C1185" s="21">
        <f>IF(C1184=4,1,C1184+1)</f>
        <v>4</v>
      </c>
      <c r="D1185" s="14" t="str">
        <f t="shared" si="19"/>
        <v>丁</v>
      </c>
    </row>
    <row r="1186" spans="1:4">
      <c r="A1186" s="11">
        <f>A1185</f>
        <v>43494</v>
      </c>
      <c r="B1186" s="20" t="s">
        <v>88</v>
      </c>
      <c r="C1186" s="21">
        <f>IF(C1185=4,1,C1185+1)</f>
        <v>1</v>
      </c>
      <c r="D1186" s="14" t="str">
        <f t="shared" si="19"/>
        <v>甲</v>
      </c>
    </row>
    <row r="1187" spans="1:4">
      <c r="A1187" s="11">
        <f>A1184+1</f>
        <v>43495</v>
      </c>
      <c r="B1187" s="20" t="s">
        <v>86</v>
      </c>
      <c r="C1187" s="21">
        <f>IF(C1181=1,4,C1181-1)</f>
        <v>2</v>
      </c>
      <c r="D1187" s="14" t="str">
        <f t="shared" si="19"/>
        <v>乙</v>
      </c>
    </row>
    <row r="1188" spans="1:4">
      <c r="A1188" s="11">
        <f>A1187</f>
        <v>43495</v>
      </c>
      <c r="B1188" s="20" t="s">
        <v>87</v>
      </c>
      <c r="C1188" s="21">
        <f>IF(C1187=4,1,C1187+1)</f>
        <v>3</v>
      </c>
      <c r="D1188" s="14" t="str">
        <f t="shared" si="19"/>
        <v>丙</v>
      </c>
    </row>
    <row r="1189" spans="1:4">
      <c r="A1189" s="11">
        <f>A1188</f>
        <v>43495</v>
      </c>
      <c r="B1189" s="20" t="s">
        <v>88</v>
      </c>
      <c r="C1189" s="21">
        <f>IF(C1188=4,1,C1188+1)</f>
        <v>4</v>
      </c>
      <c r="D1189" s="14" t="str">
        <f t="shared" si="19"/>
        <v>丁</v>
      </c>
    </row>
    <row r="1190" spans="1:4">
      <c r="A1190" s="11">
        <f>A1187+1</f>
        <v>43496</v>
      </c>
      <c r="B1190" s="20" t="s">
        <v>86</v>
      </c>
      <c r="C1190" s="21">
        <f>IF(C1184=1,4,C1184-1)</f>
        <v>2</v>
      </c>
      <c r="D1190" s="14" t="str">
        <f t="shared" si="19"/>
        <v>乙</v>
      </c>
    </row>
    <row r="1191" spans="1:4">
      <c r="A1191" s="11">
        <f>A1190</f>
        <v>43496</v>
      </c>
      <c r="B1191" s="20" t="s">
        <v>87</v>
      </c>
      <c r="C1191" s="21">
        <f>IF(C1190=4,1,C1190+1)</f>
        <v>3</v>
      </c>
      <c r="D1191" s="14" t="str">
        <f t="shared" si="19"/>
        <v>丙</v>
      </c>
    </row>
    <row r="1192" spans="1:4">
      <c r="A1192" s="11">
        <f>A1191</f>
        <v>43496</v>
      </c>
      <c r="B1192" s="20" t="s">
        <v>88</v>
      </c>
      <c r="C1192" s="21">
        <f>IF(C1191=4,1,C1191+1)</f>
        <v>4</v>
      </c>
      <c r="D1192" s="14" t="str">
        <f t="shared" si="19"/>
        <v>丁</v>
      </c>
    </row>
    <row r="1193" spans="1:4">
      <c r="A1193" s="11">
        <f>A1190+1</f>
        <v>43497</v>
      </c>
      <c r="B1193" s="20" t="s">
        <v>86</v>
      </c>
      <c r="C1193" s="21">
        <f>IF(C1187=1,4,C1187-1)</f>
        <v>1</v>
      </c>
      <c r="D1193" s="14" t="str">
        <f t="shared" si="19"/>
        <v>甲</v>
      </c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</sheetData>
  <mergeCells count="14">
    <mergeCell ref="G3:K3"/>
    <mergeCell ref="L3:P3"/>
    <mergeCell ref="Q3:R3"/>
    <mergeCell ref="G12:H12"/>
    <mergeCell ref="L12:M12"/>
    <mergeCell ref="Q12:R12"/>
    <mergeCell ref="G22:H22"/>
    <mergeCell ref="A2:A3"/>
    <mergeCell ref="B2:B3"/>
    <mergeCell ref="C2:C3"/>
    <mergeCell ref="D2:D3"/>
    <mergeCell ref="F12:F13"/>
    <mergeCell ref="F22:F23"/>
    <mergeCell ref="T3:Z9"/>
  </mergeCells>
  <conditionalFormatting sqref="G24:H24">
    <cfRule type="top10" dxfId="1" priority="8" stopIfTrue="1" percent="1" rank="10"/>
  </conditionalFormatting>
  <conditionalFormatting sqref="G5:G9">
    <cfRule type="top10" dxfId="1" priority="19" stopIfTrue="1" percent="1" rank="10"/>
  </conditionalFormatting>
  <conditionalFormatting sqref="H15:H19">
    <cfRule type="top10" dxfId="1" priority="10" stopIfTrue="1" percent="1" rank="10"/>
  </conditionalFormatting>
  <conditionalFormatting sqref="I12:I19">
    <cfRule type="top10" dxfId="1" priority="17" stopIfTrue="1" percent="1" rank="10"/>
  </conditionalFormatting>
  <conditionalFormatting sqref="N12:N19">
    <cfRule type="top10" dxfId="1" priority="15" stopIfTrue="1" percent="1" rank="10"/>
  </conditionalFormatting>
  <conditionalFormatting sqref="H15:I15 I12:I19 G15:H19">
    <cfRule type="top10" dxfId="1" priority="18" stopIfTrue="1" percent="1" rank="10"/>
  </conditionalFormatting>
  <conditionalFormatting sqref="N12:N19 L15:M19">
    <cfRule type="top10" dxfId="1" priority="16" stopIfTrue="1" percent="1" rank="10"/>
  </conditionalFormatting>
  <conditionalFormatting sqref="G15:H19">
    <cfRule type="top10" dxfId="1" priority="6" stopIfTrue="1" percent="1" rank="10"/>
  </conditionalFormatting>
  <conditionalFormatting sqref="L15:M19">
    <cfRule type="top10" dxfId="1" priority="5" stopIfTrue="1" percent="1" rank="10"/>
    <cfRule type="top10" dxfId="1" priority="12" stopIfTrue="1" percent="1" rank="10"/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1" sqref="A$1:B$1048576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质量日常跟踪表</vt:lpstr>
      <vt:lpstr>熔剂进厂跟踪</vt:lpstr>
      <vt:lpstr>焦粉报表</vt:lpstr>
      <vt:lpstr>熔剂报表</vt:lpstr>
      <vt:lpstr>横班趋势图</vt:lpstr>
      <vt:lpstr>焦粉考核</vt:lpstr>
      <vt:lpstr>煤粉报表</vt:lpstr>
      <vt:lpstr>考核汇总</vt:lpstr>
      <vt:lpstr>_5jiaofen_month_all</vt:lpstr>
      <vt:lpstr>_6jiaofen_month_all</vt:lpstr>
      <vt:lpstr>_5rongji_month_all</vt:lpstr>
      <vt:lpstr>_6rongji_month_all</vt:lpstr>
      <vt:lpstr>_5meifen_month_all</vt:lpstr>
      <vt:lpstr>_6meifen_month_all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2019-05-09T02:04:00Z</dcterms:created>
  <dcterms:modified xsi:type="dcterms:W3CDTF">2019-05-23T09:19:19Z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