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化产产耗综合报表" sheetId="1" r:id="rId1"/>
    <sheet name="_tagcha_month_day" sheetId="2" r:id="rId2"/>
    <sheet name="_taghe_month_day" sheetId="3" r:id="rId3"/>
    <sheet name="_tagday0_month_day" sheetId="4" r:id="rId4"/>
    <sheet name="_reval_month_day" sheetId="6" r:id="rId5"/>
    <sheet name="_metadata" sheetId="5" r:id="rId6"/>
    <sheet name="_shizhong_month_day" sheetId="7" r:id="rId7"/>
    <sheet name="_yield_month_day" sheetId="8" r:id="rId8"/>
  </sheets>
  <calcPr calcId="144525"/>
</workbook>
</file>

<file path=xl/sharedStrings.xml><?xml version="1.0" encoding="utf-8"?>
<sst xmlns="http://schemas.openxmlformats.org/spreadsheetml/2006/main" count="106" uniqueCount="101">
  <si>
    <t>新焦化系统能源及产量日报表</t>
  </si>
  <si>
    <r>
      <rPr>
        <sz val="12"/>
        <color theme="1"/>
        <rFont val="宋体"/>
        <charset val="134"/>
      </rPr>
      <t>日期</t>
    </r>
  </si>
  <si>
    <r>
      <rPr>
        <b/>
        <sz val="14"/>
        <color theme="1"/>
        <rFont val="宋体"/>
        <charset val="134"/>
      </rPr>
      <t>产品产量及介质消耗</t>
    </r>
  </si>
  <si>
    <r>
      <rPr>
        <b/>
        <sz val="14"/>
        <color theme="1"/>
        <rFont val="宋体"/>
        <charset val="134"/>
      </rPr>
      <t>工序能耗</t>
    </r>
  </si>
  <si>
    <r>
      <rPr>
        <b/>
        <sz val="14"/>
        <color theme="1"/>
        <rFont val="宋体"/>
        <charset val="134"/>
      </rPr>
      <t>回收跟踪</t>
    </r>
  </si>
  <si>
    <r>
      <rPr>
        <b/>
        <sz val="14"/>
        <color theme="1"/>
        <rFont val="宋体"/>
        <charset val="134"/>
      </rPr>
      <t>放散跟踪</t>
    </r>
  </si>
  <si>
    <r>
      <rPr>
        <sz val="12"/>
        <color theme="1"/>
        <rFont val="宋体"/>
        <charset val="134"/>
      </rPr>
      <t>湿煤消耗</t>
    </r>
    <r>
      <rPr>
        <sz val="12"/>
        <color theme="1"/>
        <rFont val="Times New Roman"/>
        <charset val="134"/>
      </rPr>
      <t xml:space="preserve"> t</t>
    </r>
  </si>
  <si>
    <r>
      <rPr>
        <sz val="12"/>
        <color theme="1"/>
        <rFont val="宋体"/>
        <charset val="134"/>
      </rPr>
      <t>焦炭产量</t>
    </r>
    <r>
      <rPr>
        <sz val="12"/>
        <color theme="1"/>
        <rFont val="Times New Roman"/>
        <charset val="134"/>
      </rPr>
      <t xml:space="preserve"> t</t>
    </r>
  </si>
  <si>
    <r>
      <rPr>
        <sz val="12"/>
        <color theme="1"/>
        <rFont val="宋体"/>
        <charset val="134"/>
      </rPr>
      <t>化产用电</t>
    </r>
    <r>
      <rPr>
        <sz val="12"/>
        <color theme="1"/>
        <rFont val="Times New Roman"/>
        <charset val="134"/>
      </rPr>
      <t xml:space="preserve"> kwh</t>
    </r>
  </si>
  <si>
    <r>
      <rPr>
        <sz val="12"/>
        <color theme="1"/>
        <rFont val="宋体"/>
        <charset val="134"/>
      </rPr>
      <t>焦炉用煤气</t>
    </r>
    <r>
      <rPr>
        <sz val="12"/>
        <color theme="1"/>
        <rFont val="Times New Roman"/>
        <charset val="134"/>
      </rPr>
      <t xml:space="preserve"> m3</t>
    </r>
  </si>
  <si>
    <r>
      <rPr>
        <sz val="12"/>
        <color theme="1"/>
        <rFont val="宋体"/>
        <charset val="134"/>
      </rPr>
      <t>出厂焦炉煤气</t>
    </r>
    <r>
      <rPr>
        <sz val="12"/>
        <color theme="1"/>
        <rFont val="Times New Roman"/>
        <charset val="134"/>
      </rPr>
      <t>m3(3FIQ-0201)</t>
    </r>
  </si>
  <si>
    <r>
      <rPr>
        <sz val="12"/>
        <color theme="1"/>
        <rFont val="宋体"/>
        <charset val="134"/>
      </rPr>
      <t>脱硫后焦炉煤气总量</t>
    </r>
    <r>
      <rPr>
        <sz val="12"/>
        <color theme="1"/>
        <rFont val="Times New Roman"/>
        <charset val="134"/>
      </rPr>
      <t>m3(3FIQ-3108)</t>
    </r>
  </si>
  <si>
    <r>
      <rPr>
        <sz val="12"/>
        <color theme="1"/>
        <rFont val="宋体"/>
        <charset val="134"/>
      </rPr>
      <t>压缩空气</t>
    </r>
    <r>
      <rPr>
        <sz val="12"/>
        <color theme="1"/>
        <rFont val="Times New Roman"/>
        <charset val="134"/>
      </rPr>
      <t>m3(3FIQ-0811)</t>
    </r>
  </si>
  <si>
    <r>
      <rPr>
        <sz val="12"/>
        <color theme="1"/>
        <rFont val="宋体"/>
        <charset val="134"/>
      </rPr>
      <t>新水</t>
    </r>
    <r>
      <rPr>
        <sz val="12"/>
        <color theme="1"/>
        <rFont val="Times New Roman"/>
        <charset val="134"/>
      </rPr>
      <t>m3(3FIQ-0612A+B)</t>
    </r>
  </si>
  <si>
    <r>
      <rPr>
        <sz val="12"/>
        <color theme="1"/>
        <rFont val="宋体"/>
        <charset val="134"/>
      </rPr>
      <t>蒸气（</t>
    </r>
    <r>
      <rPr>
        <sz val="12"/>
        <color theme="1"/>
        <rFont val="Times New Roman"/>
        <charset val="134"/>
      </rPr>
      <t>T)(3FI-0821)</t>
    </r>
  </si>
  <si>
    <r>
      <rPr>
        <sz val="12"/>
        <color theme="1"/>
        <rFont val="宋体"/>
        <charset val="134"/>
      </rPr>
      <t>氮气</t>
    </r>
    <r>
      <rPr>
        <sz val="12"/>
        <color theme="1"/>
        <rFont val="Times New Roman"/>
        <charset val="134"/>
      </rPr>
      <t>m3(3FIQ-0824)</t>
    </r>
  </si>
  <si>
    <r>
      <rPr>
        <sz val="12"/>
        <color theme="1"/>
        <rFont val="宋体"/>
        <charset val="134"/>
      </rPr>
      <t>除盐水（</t>
    </r>
    <r>
      <rPr>
        <sz val="12"/>
        <color theme="1"/>
        <rFont val="Times New Roman"/>
        <charset val="134"/>
      </rPr>
      <t>T)(3FIQ-0825)</t>
    </r>
  </si>
  <si>
    <r>
      <rPr>
        <sz val="12"/>
        <color theme="1"/>
        <rFont val="宋体"/>
        <charset val="134"/>
      </rPr>
      <t>浓硫酸消耗（</t>
    </r>
    <r>
      <rPr>
        <sz val="12"/>
        <color theme="1"/>
        <rFont val="Times New Roman"/>
        <charset val="134"/>
      </rPr>
      <t>T)</t>
    </r>
  </si>
  <si>
    <r>
      <rPr>
        <b/>
        <sz val="12"/>
        <color theme="1"/>
        <rFont val="宋体"/>
        <charset val="134"/>
      </rPr>
      <t>外送入槽量</t>
    </r>
  </si>
  <si>
    <r>
      <rPr>
        <sz val="12"/>
        <color theme="1"/>
        <rFont val="宋体"/>
        <charset val="134"/>
      </rPr>
      <t>碱消耗（</t>
    </r>
    <r>
      <rPr>
        <sz val="12"/>
        <color theme="1"/>
        <rFont val="Times New Roman"/>
        <charset val="134"/>
      </rPr>
      <t>T)</t>
    </r>
  </si>
  <si>
    <r>
      <rPr>
        <sz val="12"/>
        <color theme="1"/>
        <rFont val="宋体"/>
        <charset val="134"/>
      </rPr>
      <t>氢氧化钾消耗（</t>
    </r>
    <r>
      <rPr>
        <sz val="12"/>
        <color theme="1"/>
        <rFont val="Times New Roman"/>
        <charset val="134"/>
      </rPr>
      <t>T)</t>
    </r>
  </si>
  <si>
    <r>
      <rPr>
        <sz val="12"/>
        <color theme="1"/>
        <rFont val="宋体"/>
        <charset val="134"/>
      </rPr>
      <t>新洗油消耗（</t>
    </r>
    <r>
      <rPr>
        <sz val="12"/>
        <color theme="1"/>
        <rFont val="Times New Roman"/>
        <charset val="134"/>
      </rPr>
      <t>T)</t>
    </r>
    <r>
      <rPr>
        <sz val="12"/>
        <color theme="1"/>
        <rFont val="宋体"/>
        <charset val="134"/>
      </rPr>
      <t>洗油槽液位</t>
    </r>
  </si>
  <si>
    <r>
      <rPr>
        <sz val="12"/>
        <color theme="1"/>
        <rFont val="宋体"/>
        <charset val="134"/>
      </rPr>
      <t>油库送洗油（</t>
    </r>
    <r>
      <rPr>
        <sz val="12"/>
        <color theme="1"/>
        <rFont val="Times New Roman"/>
        <charset val="134"/>
      </rPr>
      <t>T)</t>
    </r>
    <r>
      <rPr>
        <sz val="12"/>
        <color theme="1"/>
        <rFont val="宋体"/>
        <charset val="134"/>
      </rPr>
      <t>油库液位</t>
    </r>
  </si>
  <si>
    <r>
      <rPr>
        <sz val="12"/>
        <color theme="1"/>
        <rFont val="宋体"/>
        <charset val="134"/>
      </rPr>
      <t>焦油产量（</t>
    </r>
    <r>
      <rPr>
        <sz val="12"/>
        <color theme="1"/>
        <rFont val="Times New Roman"/>
        <charset val="134"/>
      </rPr>
      <t>T)(3FL-1804)</t>
    </r>
  </si>
  <si>
    <r>
      <rPr>
        <sz val="12"/>
        <color theme="1"/>
        <rFont val="宋体"/>
        <charset val="134"/>
      </rPr>
      <t>外送入槽量</t>
    </r>
  </si>
  <si>
    <r>
      <rPr>
        <sz val="12"/>
        <color theme="1"/>
        <rFont val="宋体"/>
        <charset val="134"/>
      </rPr>
      <t>焦油库存（</t>
    </r>
    <r>
      <rPr>
        <sz val="12"/>
        <color theme="1"/>
        <rFont val="Times New Roman"/>
        <charset val="134"/>
      </rPr>
      <t>T)</t>
    </r>
  </si>
  <si>
    <r>
      <rPr>
        <sz val="12"/>
        <color theme="1"/>
        <rFont val="宋体"/>
        <charset val="134"/>
      </rPr>
      <t>粗苯产量（</t>
    </r>
    <r>
      <rPr>
        <sz val="12"/>
        <color theme="1"/>
        <rFont val="Times New Roman"/>
        <charset val="134"/>
      </rPr>
      <t>T)</t>
    </r>
  </si>
  <si>
    <r>
      <rPr>
        <sz val="12"/>
        <color theme="1"/>
        <rFont val="宋体"/>
        <charset val="134"/>
      </rPr>
      <t>报调度粗苯产量（</t>
    </r>
    <r>
      <rPr>
        <sz val="12"/>
        <color theme="1"/>
        <rFont val="Times New Roman"/>
        <charset val="134"/>
      </rPr>
      <t>T)</t>
    </r>
  </si>
  <si>
    <r>
      <rPr>
        <sz val="12"/>
        <color theme="1"/>
        <rFont val="宋体"/>
        <charset val="134"/>
      </rPr>
      <t>粗苯库存（</t>
    </r>
    <r>
      <rPr>
        <sz val="12"/>
        <color theme="1"/>
        <rFont val="Times New Roman"/>
        <charset val="134"/>
      </rPr>
      <t>T)</t>
    </r>
  </si>
  <si>
    <r>
      <rPr>
        <sz val="12"/>
        <color theme="1"/>
        <rFont val="宋体"/>
        <charset val="134"/>
      </rPr>
      <t>硫铵产量（</t>
    </r>
    <r>
      <rPr>
        <sz val="12"/>
        <color theme="1"/>
        <rFont val="Times New Roman"/>
        <charset val="134"/>
      </rPr>
      <t>T)</t>
    </r>
  </si>
  <si>
    <r>
      <rPr>
        <sz val="12"/>
        <color theme="1"/>
        <rFont val="宋体"/>
        <charset val="134"/>
      </rPr>
      <t>硫铵库存（</t>
    </r>
    <r>
      <rPr>
        <sz val="12"/>
        <color theme="1"/>
        <rFont val="Times New Roman"/>
        <charset val="134"/>
      </rPr>
      <t>T)</t>
    </r>
  </si>
  <si>
    <r>
      <rPr>
        <sz val="12"/>
        <color theme="1"/>
        <rFont val="宋体"/>
        <charset val="134"/>
      </rPr>
      <t>酸产量（</t>
    </r>
    <r>
      <rPr>
        <sz val="12"/>
        <color theme="1"/>
        <rFont val="Times New Roman"/>
        <charset val="134"/>
      </rPr>
      <t>T)(3FIQ-3108)</t>
    </r>
    <r>
      <rPr>
        <sz val="12"/>
        <color theme="1"/>
        <rFont val="宋体"/>
        <charset val="134"/>
      </rPr>
      <t>？</t>
    </r>
    <r>
      <rPr>
        <sz val="12"/>
        <color theme="1"/>
        <rFont val="Times New Roman"/>
        <charset val="134"/>
      </rPr>
      <t>4326 kg/h</t>
    </r>
  </si>
  <si>
    <r>
      <rPr>
        <sz val="12"/>
        <color theme="1"/>
        <rFont val="宋体"/>
        <charset val="134"/>
      </rPr>
      <t>制酸蒸汽产量（</t>
    </r>
    <r>
      <rPr>
        <sz val="12"/>
        <color theme="1"/>
        <rFont val="Times New Roman"/>
        <charset val="134"/>
      </rPr>
      <t>T)(3FIQ-4330)</t>
    </r>
  </si>
  <si>
    <r>
      <rPr>
        <sz val="12"/>
        <color theme="1"/>
        <rFont val="宋体"/>
        <charset val="134"/>
      </rPr>
      <t>结焦时间</t>
    </r>
  </si>
  <si>
    <r>
      <rPr>
        <sz val="12"/>
        <color theme="1"/>
        <rFont val="宋体"/>
        <charset val="134"/>
      </rPr>
      <t>备注</t>
    </r>
  </si>
  <si>
    <r>
      <rPr>
        <sz val="12"/>
        <color theme="1"/>
        <rFont val="宋体"/>
        <charset val="134"/>
      </rPr>
      <t>吨焦电耗</t>
    </r>
    <r>
      <rPr>
        <sz val="12"/>
        <color theme="1"/>
        <rFont val="Times New Roman"/>
        <charset val="134"/>
      </rPr>
      <t xml:space="preserve"> kg/t</t>
    </r>
  </si>
  <si>
    <r>
      <rPr>
        <sz val="12"/>
        <color theme="1"/>
        <rFont val="宋体"/>
        <charset val="134"/>
      </rPr>
      <t>吨焦蒸汽消耗</t>
    </r>
    <r>
      <rPr>
        <sz val="12"/>
        <color theme="1"/>
        <rFont val="Times New Roman"/>
        <charset val="134"/>
      </rPr>
      <t xml:space="preserve"> kg/t</t>
    </r>
  </si>
  <si>
    <r>
      <rPr>
        <sz val="12"/>
        <color theme="1"/>
        <rFont val="宋体"/>
        <charset val="134"/>
      </rPr>
      <t>吨焦粗苯产量</t>
    </r>
    <r>
      <rPr>
        <sz val="12"/>
        <color theme="1"/>
        <rFont val="Times New Roman"/>
        <charset val="134"/>
      </rPr>
      <t xml:space="preserve"> kg/t</t>
    </r>
  </si>
  <si>
    <r>
      <rPr>
        <sz val="12"/>
        <color theme="1"/>
        <rFont val="宋体"/>
        <charset val="134"/>
      </rPr>
      <t>吨焦产焦油</t>
    </r>
    <r>
      <rPr>
        <sz val="12"/>
        <color theme="1"/>
        <rFont val="Times New Roman"/>
        <charset val="134"/>
      </rPr>
      <t xml:space="preserve"> kg/t</t>
    </r>
  </si>
  <si>
    <r>
      <rPr>
        <sz val="12"/>
        <color theme="1"/>
        <rFont val="宋体"/>
        <charset val="134"/>
      </rPr>
      <t>工序能耗</t>
    </r>
    <r>
      <rPr>
        <sz val="12"/>
        <color theme="1"/>
        <rFont val="Times New Roman"/>
        <charset val="134"/>
      </rPr>
      <t xml:space="preserve"> kgce/t</t>
    </r>
  </si>
  <si>
    <r>
      <rPr>
        <sz val="12"/>
        <color theme="1"/>
        <rFont val="宋体"/>
        <charset val="134"/>
      </rPr>
      <t>吨粗苯洗油消耗</t>
    </r>
    <r>
      <rPr>
        <sz val="12"/>
        <color theme="1"/>
        <rFont val="Times New Roman"/>
        <charset val="134"/>
      </rPr>
      <t xml:space="preserve"> kg/t</t>
    </r>
  </si>
  <si>
    <r>
      <rPr>
        <sz val="12"/>
        <color theme="1"/>
        <rFont val="宋体"/>
        <charset val="134"/>
      </rPr>
      <t>未知</t>
    </r>
    <r>
      <rPr>
        <sz val="12"/>
        <color theme="1"/>
        <rFont val="Times New Roman"/>
        <charset val="134"/>
      </rPr>
      <t xml:space="preserve"> %</t>
    </r>
  </si>
  <si>
    <r>
      <rPr>
        <sz val="12"/>
        <color theme="1"/>
        <rFont val="宋体"/>
        <charset val="134"/>
      </rPr>
      <t>焦油实际回收率</t>
    </r>
    <r>
      <rPr>
        <sz val="12"/>
        <color theme="1"/>
        <rFont val="Times New Roman"/>
        <charset val="134"/>
      </rPr>
      <t xml:space="preserve"> %</t>
    </r>
  </si>
  <si>
    <r>
      <rPr>
        <sz val="12"/>
        <color theme="1"/>
        <rFont val="宋体"/>
        <charset val="134"/>
      </rPr>
      <t>放散水封高度</t>
    </r>
    <r>
      <rPr>
        <sz val="12"/>
        <color theme="1"/>
        <rFont val="Times New Roman"/>
        <charset val="134"/>
      </rPr>
      <t xml:space="preserve"> </t>
    </r>
  </si>
  <si>
    <r>
      <rPr>
        <sz val="12"/>
        <color theme="1"/>
        <rFont val="宋体"/>
        <charset val="134"/>
      </rPr>
      <t>放散时煤气压力</t>
    </r>
    <r>
      <rPr>
        <sz val="12"/>
        <color theme="1"/>
        <rFont val="Times New Roman"/>
        <charset val="134"/>
      </rPr>
      <t>3PIA0202</t>
    </r>
  </si>
  <si>
    <r>
      <rPr>
        <sz val="12"/>
        <color theme="1"/>
        <rFont val="宋体"/>
        <charset val="134"/>
      </rPr>
      <t>放散时间</t>
    </r>
  </si>
  <si>
    <r>
      <rPr>
        <sz val="12"/>
        <color theme="1"/>
        <rFont val="宋体"/>
        <charset val="134"/>
      </rPr>
      <t>放散量</t>
    </r>
  </si>
  <si>
    <r>
      <rPr>
        <sz val="12"/>
        <color theme="1"/>
        <rFont val="宋体"/>
        <charset val="134"/>
      </rPr>
      <t>放散热值</t>
    </r>
  </si>
  <si>
    <r>
      <rPr>
        <sz val="12"/>
        <color theme="1"/>
        <rFont val="宋体"/>
        <charset val="134"/>
      </rPr>
      <t>当天损失</t>
    </r>
  </si>
  <si>
    <r>
      <rPr>
        <sz val="12"/>
        <color theme="1"/>
        <rFont val="Times New Roman"/>
        <charset val="134"/>
      </rPr>
      <t>1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</si>
  <si>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2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</si>
  <si>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3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</si>
  <si>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4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</si>
  <si>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5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</si>
  <si>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6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</si>
  <si>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7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</si>
  <si>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8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</si>
  <si>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9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</si>
  <si>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10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</si>
  <si>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11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</si>
  <si>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12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</si>
  <si>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13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</si>
  <si>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14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</si>
  <si>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15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</si>
  <si>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16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</si>
  <si>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17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</si>
  <si>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18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</si>
  <si>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19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</si>
  <si>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20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</si>
  <si>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21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</si>
  <si>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22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</si>
  <si>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23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</si>
  <si>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24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</si>
  <si>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25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</si>
  <si>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26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</si>
  <si>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27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</si>
  <si>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28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</si>
  <si>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29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</si>
  <si>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30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</si>
  <si>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Times New Roman"/>
        <charset val="134"/>
      </rPr>
      <t>31</t>
    </r>
    <r>
      <rPr>
        <sz val="12"/>
        <color theme="1"/>
        <rFont val="宋体"/>
        <charset val="134"/>
      </rPr>
      <t>日</t>
    </r>
  </si>
  <si>
    <r>
      <rPr>
        <sz val="12"/>
        <color theme="1"/>
        <rFont val="宋体"/>
        <charset val="134"/>
      </rPr>
      <t>累计</t>
    </r>
  </si>
  <si>
    <t>CK67_L1R_CI_31FT1304MCOGPusherSideAcc_1m_avg,CK67_L1R_CI_31FT1305MCOGCokeSideAcc_1m_avg</t>
  </si>
  <si>
    <t>CK67_L1R_CC_TOTAL_FT30201_1m_avg</t>
  </si>
  <si>
    <t>CK67_L1R_CC_TOTAL_FRQ33108_1m_avg</t>
  </si>
  <si>
    <t>CK67_L1R_CC_TOTAL_FIQ30811_1m_avg</t>
  </si>
  <si>
    <t>CK67_L1R_CC_TOTAL_FRQ30612A_1m_avg,CK67_L1R_CC_TOTAL_FRQ30612B_1m_avg</t>
  </si>
  <si>
    <t>CK67_L1R_CC_TOTAL_FIQ30821_1m_avg</t>
  </si>
  <si>
    <t>CK67_L1R_CC_TOTAL_FIQ30824_1m_avg</t>
  </si>
  <si>
    <t>CK67_L1R_CC_TOTAL_FIQ30825_1m_avg</t>
  </si>
  <si>
    <t>CK67_L1R_CC_LIA32706Ar_1m_avg,CK67_L1R_CC_LIA32706Br_1m_avg</t>
  </si>
  <si>
    <t>CK67_L1R_CC_LIA32705Ar_1m_avg,CK67_L1R_CC_LIA32705Br_1m_avg</t>
  </si>
  <si>
    <t>CK67_L1R_CC_LIA32704Ar_1m_avg,CK67_L1R_CC_LIA32704Br_1m_avg</t>
  </si>
  <si>
    <t>CK67_L1R_CC_LIA35207r_1m_avg</t>
  </si>
  <si>
    <t>CK67_L1R_CC_LIA32703Ar_1m_avg,CK67_L1R_CC_LIA32703Br_1m_avg</t>
  </si>
  <si>
    <t>CK67_L1R_CC_TOTAL_FT30202_1m_avg</t>
  </si>
  <si>
    <t>CK67_L1R_CC_LIA32702Ar_1m_avg,CK67_L1R_CC_LIA32702Br_1m_avg,CK67_L1R_CC_LIA32702Cr_1m_avg,CK67_L1R_CC_LIA32702Dr_1m_avg</t>
  </si>
  <si>
    <t>CK67_L1R_CC_LIA32701Ar_1m_avg,CK67_L1R_CC_LIA32701Br_1m_avg</t>
  </si>
  <si>
    <t>CK67_L1R_CC_PT30202r_1m_avg</t>
  </si>
  <si>
    <t>cogCalorificvalue</t>
  </si>
  <si>
    <t>CK67_L1R_CB_CBReset_4_report</t>
  </si>
  <si>
    <t>currentYield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</si>
</sst>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);[Red]\(0\)"/>
    <numFmt numFmtId="177" formatCode="0.00_);[Red]\(0.00\)"/>
    <numFmt numFmtId="178" formatCode="0.0000000_);[Red]\(0.0000000\)"/>
  </numFmts>
  <fonts count="36">
    <font>
      <sz val="11"/>
      <color theme="1"/>
      <name val="等线"/>
      <charset val="134"/>
      <scheme val="minor"/>
    </font>
    <font>
      <sz val="9.7"/>
      <color rgb="FF000000"/>
      <name val="Consolas"/>
      <charset val="134"/>
    </font>
    <font>
      <sz val="12"/>
      <color rgb="FF6A8759"/>
      <name val="宋体"/>
      <charset val="134"/>
    </font>
    <font>
      <sz val="12"/>
      <color theme="1"/>
      <name val="Times New Roman"/>
      <charset val="134"/>
    </font>
    <font>
      <b/>
      <sz val="16"/>
      <name val="宋体"/>
      <charset val="134"/>
    </font>
    <font>
      <b/>
      <sz val="16"/>
      <name val="Times New Roman"/>
      <charset val="134"/>
    </font>
    <font>
      <b/>
      <sz val="14"/>
      <color theme="1"/>
      <name val="Times New Roman"/>
      <charset val="134"/>
    </font>
    <font>
      <sz val="12"/>
      <color rgb="FFFF0000"/>
      <name val="Times New Roman"/>
      <charset val="134"/>
    </font>
    <font>
      <sz val="12"/>
      <name val="Times New Roman"/>
      <charset val="134"/>
    </font>
    <font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indexed="8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name val="宋体"/>
      <charset val="134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宋体"/>
      <charset val="134"/>
    </font>
    <font>
      <b/>
      <sz val="14"/>
      <color theme="1"/>
      <name val="宋体"/>
      <charset val="134"/>
    </font>
    <font>
      <b/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1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3" borderId="14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9" fillId="25" borderId="15" applyNumberFormat="0" applyAlignment="0" applyProtection="0">
      <alignment vertical="center"/>
    </xf>
    <xf numFmtId="0" fontId="32" fillId="25" borderId="12" applyNumberFormat="0" applyAlignment="0" applyProtection="0">
      <alignment vertical="center"/>
    </xf>
    <xf numFmtId="0" fontId="20" fillId="10" borderId="10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9" fillId="0" borderId="0"/>
    <xf numFmtId="0" fontId="23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distributed" vertical="center"/>
    </xf>
    <xf numFmtId="0" fontId="0" fillId="0" borderId="0" xfId="0" applyAlignment="1">
      <alignment horizontal="distributed" vertical="center"/>
    </xf>
    <xf numFmtId="177" fontId="3" fillId="0" borderId="1" xfId="0" applyNumberFormat="1" applyFont="1" applyBorder="1" applyAlignment="1">
      <alignment horizontal="distributed" vertical="center" wrapText="1"/>
    </xf>
    <xf numFmtId="177" fontId="3" fillId="0" borderId="1" xfId="0" applyNumberFormat="1" applyFont="1" applyBorder="1" applyAlignment="1">
      <alignment vertical="center" wrapText="1"/>
    </xf>
    <xf numFmtId="0" fontId="3" fillId="0" borderId="1" xfId="51" applyFont="1" applyBorder="1" applyAlignment="1">
      <alignment vertical="center" wrapText="1"/>
    </xf>
    <xf numFmtId="0" fontId="3" fillId="0" borderId="1" xfId="32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distributed" vertical="center"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" fontId="3" fillId="0" borderId="1" xfId="0" applyNumberFormat="1" applyFont="1" applyBorder="1"/>
    <xf numFmtId="1" fontId="3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2" fontId="3" fillId="0" borderId="1" xfId="0" applyNumberFormat="1" applyFont="1" applyBorder="1" applyAlignment="1">
      <alignment vertical="center" wrapText="1"/>
    </xf>
    <xf numFmtId="1" fontId="3" fillId="0" borderId="1" xfId="51" applyNumberFormat="1" applyFont="1" applyBorder="1" applyAlignment="1">
      <alignment vertical="center" wrapText="1"/>
    </xf>
    <xf numFmtId="1" fontId="3" fillId="0" borderId="1" xfId="32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2" fontId="8" fillId="0" borderId="1" xfId="0" applyNumberFormat="1" applyFont="1" applyBorder="1" applyAlignment="1">
      <alignment vertical="center" wrapText="1"/>
    </xf>
    <xf numFmtId="1" fontId="8" fillId="0" borderId="1" xfId="51" applyNumberFormat="1" applyFont="1" applyBorder="1" applyAlignment="1">
      <alignment vertical="center" wrapText="1"/>
    </xf>
    <xf numFmtId="1" fontId="8" fillId="0" borderId="1" xfId="32" applyNumberFormat="1" applyFont="1" applyBorder="1" applyAlignment="1">
      <alignment vertical="center" wrapText="1"/>
    </xf>
    <xf numFmtId="0" fontId="3" fillId="0" borderId="1" xfId="0" applyFont="1" applyBorder="1"/>
    <xf numFmtId="2" fontId="9" fillId="0" borderId="1" xfId="0" applyNumberFormat="1" applyFont="1" applyBorder="1"/>
    <xf numFmtId="0" fontId="9" fillId="0" borderId="1" xfId="0" applyFont="1" applyBorder="1"/>
    <xf numFmtId="1" fontId="9" fillId="0" borderId="1" xfId="0" applyNumberFormat="1" applyFont="1" applyBorder="1"/>
    <xf numFmtId="177" fontId="10" fillId="2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57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3" fillId="0" borderId="0" xfId="0" applyFont="1"/>
    <xf numFmtId="0" fontId="6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 applyProtection="1">
      <alignment horizontal="center" wrapText="1"/>
      <protection locked="0"/>
    </xf>
    <xf numFmtId="178" fontId="3" fillId="0" borderId="1" xfId="0" applyNumberFormat="1" applyFont="1" applyBorder="1"/>
    <xf numFmtId="0" fontId="9" fillId="0" borderId="0" xfId="0" applyFont="1"/>
    <xf numFmtId="177" fontId="6" fillId="2" borderId="1" xfId="0" applyNumberFormat="1" applyFont="1" applyFill="1" applyBorder="1" applyAlignment="1">
      <alignment horizontal="center" vertical="center" wrapText="1"/>
    </xf>
    <xf numFmtId="0" fontId="3" fillId="2" borderId="1" xfId="48" applyFont="1" applyFill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2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AW36"/>
  <sheetViews>
    <sheetView showGridLines="0" tabSelected="1" zoomScale="70" zoomScaleNormal="70" workbookViewId="0">
      <selection activeCell="C5" sqref="C5"/>
    </sheetView>
  </sheetViews>
  <sheetFormatPr defaultColWidth="9" defaultRowHeight="14.25"/>
  <cols>
    <col min="6" max="6" width="13.75"/>
    <col min="7" max="7" width="11.5"/>
    <col min="8" max="8" width="12.625"/>
    <col min="9" max="9" width="11.5"/>
    <col min="10" max="10" width="10.375"/>
    <col min="11" max="11" width="12.625"/>
    <col min="12" max="12" width="10.375"/>
    <col min="13" max="13" width="13.75"/>
    <col min="15" max="15" width="12.625"/>
    <col min="17" max="17" width="11.5"/>
    <col min="19" max="19" width="12.625"/>
    <col min="21" max="21" width="11.5"/>
    <col min="34" max="35" width="10.4166666666667" customWidth="1"/>
    <col min="36" max="37" width="11.1666666666667" customWidth="1"/>
    <col min="38" max="42" width="9.41666666666667" customWidth="1"/>
    <col min="43" max="43" width="11.8333333333333" customWidth="1"/>
  </cols>
  <sheetData>
    <row r="2" ht="20.25" spans="1:49">
      <c r="A2" s="12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40" t="str">
        <f>IF(_metadata!B2="","",_metadata!B2)</f>
        <v/>
      </c>
      <c r="AL2" s="41"/>
      <c r="AM2" s="42"/>
      <c r="AN2" s="42"/>
      <c r="AO2" s="42"/>
      <c r="AP2" s="42"/>
      <c r="AQ2" s="42"/>
      <c r="AR2" s="47"/>
      <c r="AS2" s="47"/>
      <c r="AT2" s="47"/>
      <c r="AU2" s="47"/>
      <c r="AV2" s="47"/>
      <c r="AW2" s="47"/>
    </row>
    <row r="3" ht="22" customHeight="1" spans="1:49">
      <c r="A3" s="14" t="s">
        <v>1</v>
      </c>
      <c r="B3" s="15" t="s">
        <v>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43"/>
      <c r="AH3" s="44" t="s">
        <v>3</v>
      </c>
      <c r="AI3" s="44"/>
      <c r="AJ3" s="44"/>
      <c r="AK3" s="44"/>
      <c r="AL3" s="44"/>
      <c r="AM3" s="15" t="s">
        <v>4</v>
      </c>
      <c r="AN3" s="16"/>
      <c r="AO3" s="16"/>
      <c r="AP3" s="16"/>
      <c r="AQ3" s="43"/>
      <c r="AR3" s="48" t="s">
        <v>5</v>
      </c>
      <c r="AS3" s="48"/>
      <c r="AT3" s="48"/>
      <c r="AU3" s="48"/>
      <c r="AV3" s="48"/>
      <c r="AW3" s="48"/>
    </row>
    <row r="4" ht="92.5" customHeight="1" spans="1:49">
      <c r="A4" s="17"/>
      <c r="B4" s="18" t="s">
        <v>6</v>
      </c>
      <c r="C4" s="18" t="s">
        <v>7</v>
      </c>
      <c r="D4" s="18" t="s">
        <v>8</v>
      </c>
      <c r="E4" s="18" t="s">
        <v>9</v>
      </c>
      <c r="F4" s="18" t="s">
        <v>10</v>
      </c>
      <c r="G4" s="18" t="s">
        <v>11</v>
      </c>
      <c r="H4" s="19" t="s">
        <v>12</v>
      </c>
      <c r="I4" s="19" t="s">
        <v>13</v>
      </c>
      <c r="J4" s="19" t="s">
        <v>14</v>
      </c>
      <c r="K4" s="19" t="s">
        <v>15</v>
      </c>
      <c r="L4" s="18" t="s">
        <v>16</v>
      </c>
      <c r="M4" s="18" t="s">
        <v>17</v>
      </c>
      <c r="N4" s="38" t="s">
        <v>18</v>
      </c>
      <c r="O4" s="18" t="s">
        <v>19</v>
      </c>
      <c r="P4" s="38" t="s">
        <v>18</v>
      </c>
      <c r="Q4" s="18" t="s">
        <v>20</v>
      </c>
      <c r="R4" s="38" t="s">
        <v>18</v>
      </c>
      <c r="S4" s="18" t="s">
        <v>21</v>
      </c>
      <c r="T4" s="38" t="s">
        <v>18</v>
      </c>
      <c r="U4" s="18" t="s">
        <v>22</v>
      </c>
      <c r="V4" s="39" t="s">
        <v>23</v>
      </c>
      <c r="W4" s="39" t="s">
        <v>24</v>
      </c>
      <c r="X4" s="39" t="s">
        <v>25</v>
      </c>
      <c r="Y4" s="39" t="s">
        <v>26</v>
      </c>
      <c r="Z4" s="39" t="s">
        <v>27</v>
      </c>
      <c r="AA4" s="39" t="s">
        <v>28</v>
      </c>
      <c r="AB4" s="39" t="s">
        <v>29</v>
      </c>
      <c r="AC4" s="39" t="s">
        <v>30</v>
      </c>
      <c r="AD4" s="39" t="s">
        <v>31</v>
      </c>
      <c r="AE4" s="39" t="s">
        <v>32</v>
      </c>
      <c r="AF4" s="39" t="s">
        <v>33</v>
      </c>
      <c r="AG4" s="39" t="s">
        <v>34</v>
      </c>
      <c r="AH4" s="18" t="s">
        <v>35</v>
      </c>
      <c r="AI4" s="39" t="s">
        <v>36</v>
      </c>
      <c r="AJ4" s="39" t="s">
        <v>37</v>
      </c>
      <c r="AK4" s="39" t="s">
        <v>38</v>
      </c>
      <c r="AL4" s="39" t="s">
        <v>39</v>
      </c>
      <c r="AM4" s="39" t="s">
        <v>38</v>
      </c>
      <c r="AN4" s="39" t="s">
        <v>37</v>
      </c>
      <c r="AO4" s="39" t="s">
        <v>40</v>
      </c>
      <c r="AP4" s="39" t="s">
        <v>41</v>
      </c>
      <c r="AQ4" s="49" t="s">
        <v>42</v>
      </c>
      <c r="AR4" s="39" t="s">
        <v>43</v>
      </c>
      <c r="AS4" s="39" t="s">
        <v>44</v>
      </c>
      <c r="AT4" s="39" t="s">
        <v>45</v>
      </c>
      <c r="AU4" s="39" t="s">
        <v>46</v>
      </c>
      <c r="AV4" s="39" t="s">
        <v>47</v>
      </c>
      <c r="AW4" s="39" t="s">
        <v>48</v>
      </c>
    </row>
    <row r="5" ht="15.75" spans="1:49">
      <c r="A5" s="20" t="s">
        <v>49</v>
      </c>
      <c r="B5" s="21" t="str">
        <f>IF(_shizhong_month_day!A2="","",_shizhong_month_day!A2)</f>
        <v/>
      </c>
      <c r="C5" s="22" t="str">
        <f>IF(_yield_month_day!A2="","",_yield_month_day!A2)</f>
        <v/>
      </c>
      <c r="D5" s="22"/>
      <c r="E5" s="23" t="str">
        <f>IF(_tagcha_month_day!A2="","",_tagcha_month_day!A2)</f>
        <v/>
      </c>
      <c r="F5" s="24" t="str">
        <f>IF(_tagcha_month_day!B2="","",_tagcha_month_day!B2)</f>
        <v/>
      </c>
      <c r="G5" s="24" t="str">
        <f>IF(_tagcha_month_day!C2="","",_tagcha_month_day!C2)</f>
        <v/>
      </c>
      <c r="H5" s="24" t="str">
        <f>IF(_tagcha_month_day!D2="","",_tagcha_month_day!D2)</f>
        <v/>
      </c>
      <c r="I5" s="24" t="str">
        <f>IF(_tagcha_month_day!E2="","",_tagcha_month_day!E2)</f>
        <v/>
      </c>
      <c r="J5" s="24" t="str">
        <f>IF(_tagcha_month_day!F2="","",_tagcha_month_day!F2)</f>
        <v/>
      </c>
      <c r="K5" s="24" t="str">
        <f>IF(_tagcha_month_day!G2="","",_tagcha_month_day!G2)</f>
        <v/>
      </c>
      <c r="L5" s="24" t="str">
        <f>IF(_tagcha_month_day!H2="","",_tagcha_month_day!H2)</f>
        <v/>
      </c>
      <c r="M5" s="23" t="str">
        <f>IF(_tagcha_month_day!I2="","",_tagcha_month_day!I2*21.8/1000)</f>
        <v/>
      </c>
      <c r="N5" s="34"/>
      <c r="O5" s="23" t="str">
        <f>IF(_tagcha_month_day!J2="","",_tagcha_month_day!J2*21.8/1000)</f>
        <v/>
      </c>
      <c r="P5" s="34"/>
      <c r="Q5" s="23" t="str">
        <f>IF(_tagcha_month_day!K2="","",_tagcha_month_day!K2*22/1000)</f>
        <v/>
      </c>
      <c r="R5" s="34"/>
      <c r="S5" s="23" t="str">
        <f>IF(_tagcha_month_day!L2="","",_tagcha_month_day!L2*19.9/1000)</f>
        <v/>
      </c>
      <c r="T5" s="34"/>
      <c r="U5" s="23" t="str">
        <f>IF(_tagcha_month_day!M2="","",_tagcha_month_day!M2*16/1000)</f>
        <v/>
      </c>
      <c r="V5" s="34"/>
      <c r="W5" s="34"/>
      <c r="X5" s="24" t="str">
        <f>IF(_taghe_month_day!A2="","",_taghe_month_day!A2*108/1000)</f>
        <v/>
      </c>
      <c r="Y5" s="34"/>
      <c r="Z5" s="34"/>
      <c r="AA5" s="24" t="str">
        <f>IF(_taghe_month_day!B2="","",_taghe_month_day!B2*44.3/1000)</f>
        <v/>
      </c>
      <c r="AB5" s="34"/>
      <c r="AC5" s="34"/>
      <c r="AD5" s="34"/>
      <c r="AE5" s="34"/>
      <c r="AF5" s="34"/>
      <c r="AG5" s="34"/>
      <c r="AH5" s="34" t="str">
        <f>IFERROR(D5/C5*100,"")</f>
        <v/>
      </c>
      <c r="AI5" s="34" t="str">
        <f>IFERROR(J5/C5*1000,"")</f>
        <v/>
      </c>
      <c r="AJ5" s="34" t="str">
        <f>IFERROR(Z5/C5*1000,"")</f>
        <v/>
      </c>
      <c r="AK5" s="34" t="str">
        <f>IFERROR(V5/C5*1000,"")</f>
        <v/>
      </c>
      <c r="AL5" s="34" t="str">
        <f>IFERROR(0.0001229*AH5+0.11*AI5-1.4286*AJ5-1.1429*AK5,"")</f>
        <v/>
      </c>
      <c r="AM5" s="34" t="str">
        <f>IFERROR(V5/C5*1000,"")</f>
        <v/>
      </c>
      <c r="AN5" s="34" t="str">
        <f>IFERROR(Z5/C5*1000,"")</f>
        <v/>
      </c>
      <c r="AO5" s="34" t="str">
        <f>IFERROR(S5/Z5*1000,"")</f>
        <v/>
      </c>
      <c r="AP5" s="34" t="str">
        <f>IFERROR(Z5/(C5*1.3172)*100,"")</f>
        <v/>
      </c>
      <c r="AQ5" s="34" t="str">
        <f>IFERROR(V5/(B5*0.92)*1000,"")</f>
        <v/>
      </c>
      <c r="AR5" s="34"/>
      <c r="AS5" s="23" t="str">
        <f>IF(_tagday0_month_day!A2="","",_tagday0_month_day!A2)</f>
        <v/>
      </c>
      <c r="AT5" s="34" t="str">
        <f>IF(_tagday0_month_day!B2="","",_tagday0_month_day!B2)</f>
        <v/>
      </c>
      <c r="AU5" s="34" t="str">
        <f>IF(_tagcha_month_day!N2="","",_tagcha_month_day!N2)</f>
        <v/>
      </c>
      <c r="AV5" s="34" t="str">
        <f>IFERROR(IF(_reval_month_day!A2="","",_reval_month_day!A2*AU5/1000000),"")</f>
        <v/>
      </c>
      <c r="AW5" s="34" t="str">
        <f>IFERROR(AV5*50.31,"")</f>
        <v/>
      </c>
    </row>
    <row r="6" ht="15.75" spans="1:49">
      <c r="A6" s="20" t="s">
        <v>50</v>
      </c>
      <c r="B6" s="25" t="str">
        <f>IF(_shizhong_month_day!A3="","",_shizhong_month_day!A3)</f>
        <v/>
      </c>
      <c r="C6" s="26" t="str">
        <f>IF(_yield_month_day!A3="","",_yield_month_day!A3)</f>
        <v/>
      </c>
      <c r="D6" s="26"/>
      <c r="E6" s="23" t="str">
        <f>IF(_tagcha_month_day!A3="","",_tagcha_month_day!A3)</f>
        <v/>
      </c>
      <c r="F6" s="24" t="str">
        <f>IF(_tagcha_month_day!B3="","",_tagcha_month_day!B3)</f>
        <v/>
      </c>
      <c r="G6" s="24" t="str">
        <f>IF(_tagcha_month_day!C3="","",_tagcha_month_day!C3)</f>
        <v/>
      </c>
      <c r="H6" s="24" t="str">
        <f>IF(_tagcha_month_day!D3="","",_tagcha_month_day!D3)</f>
        <v/>
      </c>
      <c r="I6" s="24" t="str">
        <f>IF(_tagcha_month_day!E3="","",_tagcha_month_day!E3)</f>
        <v/>
      </c>
      <c r="J6" s="24" t="str">
        <f>IF(_tagcha_month_day!F3="","",_tagcha_month_day!F3)</f>
        <v/>
      </c>
      <c r="K6" s="24" t="str">
        <f>IF(_tagcha_month_day!G3="","",_tagcha_month_day!G3)</f>
        <v/>
      </c>
      <c r="L6" s="24" t="str">
        <f>IF(_tagcha_month_day!H3="","",_tagcha_month_day!H3)</f>
        <v/>
      </c>
      <c r="M6" s="23" t="str">
        <f>IF(_tagcha_month_day!I3="","",_tagcha_month_day!I3*21.8/1000)</f>
        <v/>
      </c>
      <c r="N6" s="34"/>
      <c r="O6" s="23" t="str">
        <f>IF(_tagcha_month_day!J3="","",_tagcha_month_day!J3*21.8/1000)</f>
        <v/>
      </c>
      <c r="P6" s="34"/>
      <c r="Q6" s="23" t="str">
        <f>IF(_tagcha_month_day!K3="","",_tagcha_month_day!K3*22/1000)</f>
        <v/>
      </c>
      <c r="R6" s="34"/>
      <c r="S6" s="23" t="str">
        <f>IF(_tagcha_month_day!L3="","",_tagcha_month_day!L3*19.9/1000)</f>
        <v/>
      </c>
      <c r="T6" s="34"/>
      <c r="U6" s="23" t="str">
        <f>IF(_tagcha_month_day!M3="","",_tagcha_month_day!M3*16/1000)</f>
        <v/>
      </c>
      <c r="V6" s="34"/>
      <c r="W6" s="34"/>
      <c r="X6" s="24" t="str">
        <f>IF(_taghe_month_day!A3="","",_taghe_month_day!A3*108/1000)</f>
        <v/>
      </c>
      <c r="Y6" s="34"/>
      <c r="Z6" s="34"/>
      <c r="AA6" s="24" t="str">
        <f>IF(_taghe_month_day!B3="","",_taghe_month_day!B3*44.3/1000)</f>
        <v/>
      </c>
      <c r="AB6" s="34"/>
      <c r="AC6" s="34"/>
      <c r="AD6" s="34"/>
      <c r="AE6" s="34"/>
      <c r="AF6" s="34"/>
      <c r="AG6" s="34"/>
      <c r="AH6" s="34" t="str">
        <f t="shared" ref="AH6:AH35" si="0">IFERROR(D6/C6*100,"")</f>
        <v/>
      </c>
      <c r="AI6" s="34" t="str">
        <f t="shared" ref="AI6:AI35" si="1">IFERROR(J6/C6*1000,"")</f>
        <v/>
      </c>
      <c r="AJ6" s="34" t="str">
        <f t="shared" ref="AJ6:AJ35" si="2">IFERROR(Z6/C6*1000,"")</f>
        <v/>
      </c>
      <c r="AK6" s="34" t="str">
        <f t="shared" ref="AK6:AK35" si="3">IFERROR(V6/C6*1000,"")</f>
        <v/>
      </c>
      <c r="AL6" s="34" t="str">
        <f t="shared" ref="AL6:AL36" si="4">IFERROR(0.0001229*AH6+0.11*AI6-1.4286*AJ6-1.1429*AK6,"")</f>
        <v/>
      </c>
      <c r="AM6" s="34" t="str">
        <f t="shared" ref="AM6:AM35" si="5">IFERROR(V6/C6*1000,"")</f>
        <v/>
      </c>
      <c r="AN6" s="34" t="str">
        <f t="shared" ref="AN6:AN35" si="6">IFERROR(Z6/C6*1000,"")</f>
        <v/>
      </c>
      <c r="AO6" s="34" t="str">
        <f t="shared" ref="AO6:AO35" si="7">IFERROR(S6/Z6*1000,"")</f>
        <v/>
      </c>
      <c r="AP6" s="34" t="str">
        <f t="shared" ref="AP6:AP35" si="8">IFERROR(Z6/(C6*1.3172)*100,"")</f>
        <v/>
      </c>
      <c r="AQ6" s="34" t="str">
        <f t="shared" ref="AQ6:AQ35" si="9">IFERROR(V6/(B6*0.92)*1000,"")</f>
        <v/>
      </c>
      <c r="AR6" s="34"/>
      <c r="AS6" s="23" t="str">
        <f>IF(_tagday0_month_day!A3="","",_tagday0_month_day!A3)</f>
        <v/>
      </c>
      <c r="AT6" s="34" t="str">
        <f>IF(_tagday0_month_day!B3="","",_tagday0_month_day!B3)</f>
        <v/>
      </c>
      <c r="AU6" s="34" t="str">
        <f>IF(_tagcha_month_day!N3="","",_tagcha_month_day!N3)</f>
        <v/>
      </c>
      <c r="AV6" s="34" t="str">
        <f>IFERROR(IF(_reval_month_day!A3="","",_reval_month_day!A3*AU6/1000000),"")</f>
        <v/>
      </c>
      <c r="AW6" s="34" t="str">
        <f>IFERROR(AV6*50.31,"")</f>
        <v/>
      </c>
    </row>
    <row r="7" ht="15.75" spans="1:49">
      <c r="A7" s="20" t="s">
        <v>51</v>
      </c>
      <c r="B7" s="25" t="str">
        <f>IF(_shizhong_month_day!A4="","",_shizhong_month_day!A4)</f>
        <v/>
      </c>
      <c r="C7" s="26" t="str">
        <f>IF(_yield_month_day!A4="","",_yield_month_day!A4)</f>
        <v/>
      </c>
      <c r="D7" s="26"/>
      <c r="E7" s="27" t="str">
        <f>IF(_tagcha_month_day!A4="","",_tagcha_month_day!A4)</f>
        <v/>
      </c>
      <c r="F7" s="28" t="str">
        <f>IF(_tagcha_month_day!B4="","",_tagcha_month_day!B4)</f>
        <v/>
      </c>
      <c r="G7" s="29" t="str">
        <f>IF(_tagcha_month_day!C4="","",_tagcha_month_day!C4)</f>
        <v/>
      </c>
      <c r="H7" s="24" t="str">
        <f>IF(_tagcha_month_day!D4="","",_tagcha_month_day!D4)</f>
        <v/>
      </c>
      <c r="I7" s="24" t="str">
        <f>IF(_tagcha_month_day!E4="","",_tagcha_month_day!E4)</f>
        <v/>
      </c>
      <c r="J7" s="24" t="str">
        <f>IF(_tagcha_month_day!F4="","",_tagcha_month_day!F4)</f>
        <v/>
      </c>
      <c r="K7" s="24" t="str">
        <f>IF(_tagcha_month_day!G4="","",_tagcha_month_day!G4)</f>
        <v/>
      </c>
      <c r="L7" s="24" t="str">
        <f>IF(_tagcha_month_day!H4="","",_tagcha_month_day!H4)</f>
        <v/>
      </c>
      <c r="M7" s="23" t="str">
        <f>IF(_tagcha_month_day!I4="","",_tagcha_month_day!I4*21.8/1000)</f>
        <v/>
      </c>
      <c r="N7" s="34"/>
      <c r="O7" s="23" t="str">
        <f>IF(_tagcha_month_day!J4="","",_tagcha_month_day!J4*21.8/1000)</f>
        <v/>
      </c>
      <c r="P7" s="34"/>
      <c r="Q7" s="23" t="str">
        <f>IF(_tagcha_month_day!K4="","",_tagcha_month_day!K4*22/1000)</f>
        <v/>
      </c>
      <c r="R7" s="34"/>
      <c r="S7" s="23" t="str">
        <f>IF(_tagcha_month_day!L4="","",_tagcha_month_day!L4*19.9/1000)</f>
        <v/>
      </c>
      <c r="T7" s="34"/>
      <c r="U7" s="23" t="str">
        <f>IF(_tagcha_month_day!M4="","",_tagcha_month_day!M4*16/1000)</f>
        <v/>
      </c>
      <c r="V7" s="34"/>
      <c r="W7" s="34"/>
      <c r="X7" s="24" t="str">
        <f>IF(_taghe_month_day!A4="","",_taghe_month_day!A4*108/1000)</f>
        <v/>
      </c>
      <c r="Y7" s="34"/>
      <c r="Z7" s="34"/>
      <c r="AA7" s="24" t="str">
        <f>IF(_taghe_month_day!B4="","",_taghe_month_day!B4*44.3/1000)</f>
        <v/>
      </c>
      <c r="AB7" s="34"/>
      <c r="AC7" s="34"/>
      <c r="AD7" s="34"/>
      <c r="AE7" s="34"/>
      <c r="AF7" s="34"/>
      <c r="AG7" s="34"/>
      <c r="AH7" s="34" t="str">
        <f t="shared" si="0"/>
        <v/>
      </c>
      <c r="AI7" s="34" t="str">
        <f t="shared" si="1"/>
        <v/>
      </c>
      <c r="AJ7" s="34" t="str">
        <f t="shared" si="2"/>
        <v/>
      </c>
      <c r="AK7" s="34" t="str">
        <f t="shared" si="3"/>
        <v/>
      </c>
      <c r="AL7" s="34" t="str">
        <f t="shared" si="4"/>
        <v/>
      </c>
      <c r="AM7" s="34" t="str">
        <f t="shared" si="5"/>
        <v/>
      </c>
      <c r="AN7" s="34" t="str">
        <f t="shared" si="6"/>
        <v/>
      </c>
      <c r="AO7" s="34" t="str">
        <f t="shared" si="7"/>
        <v/>
      </c>
      <c r="AP7" s="34" t="str">
        <f t="shared" si="8"/>
        <v/>
      </c>
      <c r="AQ7" s="34" t="str">
        <f t="shared" si="9"/>
        <v/>
      </c>
      <c r="AR7" s="34"/>
      <c r="AS7" s="23" t="str">
        <f>IF(_tagday0_month_day!A4="","",_tagday0_month_day!A4)</f>
        <v/>
      </c>
      <c r="AT7" s="34" t="str">
        <f>IF(_tagday0_month_day!B4="","",_tagday0_month_day!B4)</f>
        <v/>
      </c>
      <c r="AU7" s="34" t="str">
        <f>IF(_tagcha_month_day!N4="","",_tagcha_month_day!N4)</f>
        <v/>
      </c>
      <c r="AV7" s="34" t="str">
        <f>IFERROR(IF(_reval_month_day!A4="","",_reval_month_day!A4*AU7/1000000),"")</f>
        <v/>
      </c>
      <c r="AW7" s="34" t="str">
        <f t="shared" ref="AW7:AW35" si="10">IFERROR(AV7*50.31,"")</f>
        <v/>
      </c>
    </row>
    <row r="8" s="11" customFormat="1" ht="15.75" spans="1:49">
      <c r="A8" s="20" t="s">
        <v>52</v>
      </c>
      <c r="B8" s="25" t="str">
        <f>IF(_shizhong_month_day!A5="","",_shizhong_month_day!A5)</f>
        <v/>
      </c>
      <c r="C8" s="26" t="str">
        <f>IF(_yield_month_day!A5="","",_yield_month_day!A5)</f>
        <v/>
      </c>
      <c r="D8" s="26"/>
      <c r="E8" s="27" t="str">
        <f>IF(_tagcha_month_day!A5="","",_tagcha_month_day!A5)</f>
        <v/>
      </c>
      <c r="F8" s="28" t="str">
        <f>IF(_tagcha_month_day!B5="","",_tagcha_month_day!B5)</f>
        <v/>
      </c>
      <c r="G8" s="29" t="str">
        <f>IF(_tagcha_month_day!C5="","",_tagcha_month_day!C5)</f>
        <v/>
      </c>
      <c r="H8" s="24" t="str">
        <f>IF(_tagcha_month_day!D5="","",_tagcha_month_day!D5)</f>
        <v/>
      </c>
      <c r="I8" s="24" t="str">
        <f>IF(_tagcha_month_day!E5="","",_tagcha_month_day!E5)</f>
        <v/>
      </c>
      <c r="J8" s="24" t="str">
        <f>IF(_tagcha_month_day!F5="","",_tagcha_month_day!F5)</f>
        <v/>
      </c>
      <c r="K8" s="24" t="str">
        <f>IF(_tagcha_month_day!G5="","",_tagcha_month_day!G5)</f>
        <v/>
      </c>
      <c r="L8" s="24" t="str">
        <f>IF(_tagcha_month_day!H5="","",_tagcha_month_day!H5)</f>
        <v/>
      </c>
      <c r="M8" s="23" t="str">
        <f>IF(_tagcha_month_day!I5="","",_tagcha_month_day!I5*21.8/1000)</f>
        <v/>
      </c>
      <c r="N8" s="34"/>
      <c r="O8" s="23" t="str">
        <f>IF(_tagcha_month_day!J5="","",_tagcha_month_day!J5*21.8/1000)</f>
        <v/>
      </c>
      <c r="P8" s="34"/>
      <c r="Q8" s="23" t="str">
        <f>IF(_tagcha_month_day!K5="","",_tagcha_month_day!K5*22/1000)</f>
        <v/>
      </c>
      <c r="R8" s="34"/>
      <c r="S8" s="23" t="str">
        <f>IF(_tagcha_month_day!L5="","",_tagcha_month_day!L5*19.9/1000)</f>
        <v/>
      </c>
      <c r="T8" s="34"/>
      <c r="U8" s="23" t="str">
        <f>IF(_tagcha_month_day!M5="","",_tagcha_month_day!M5*16/1000)</f>
        <v/>
      </c>
      <c r="V8" s="34"/>
      <c r="W8" s="34"/>
      <c r="X8" s="24" t="str">
        <f>IF(_taghe_month_day!A5="","",_taghe_month_day!A5*108/1000)</f>
        <v/>
      </c>
      <c r="Y8" s="34"/>
      <c r="Z8" s="34"/>
      <c r="AA8" s="24" t="str">
        <f>IF(_taghe_month_day!B5="","",_taghe_month_day!B5*44.3/1000)</f>
        <v/>
      </c>
      <c r="AB8" s="34"/>
      <c r="AC8" s="34"/>
      <c r="AD8" s="34"/>
      <c r="AE8" s="34"/>
      <c r="AF8" s="34"/>
      <c r="AG8" s="34"/>
      <c r="AH8" s="34" t="str">
        <f t="shared" si="0"/>
        <v/>
      </c>
      <c r="AI8" s="34" t="str">
        <f t="shared" si="1"/>
        <v/>
      </c>
      <c r="AJ8" s="34" t="str">
        <f t="shared" si="2"/>
        <v/>
      </c>
      <c r="AK8" s="34" t="str">
        <f t="shared" si="3"/>
        <v/>
      </c>
      <c r="AL8" s="34" t="str">
        <f t="shared" si="4"/>
        <v/>
      </c>
      <c r="AM8" s="34" t="str">
        <f t="shared" si="5"/>
        <v/>
      </c>
      <c r="AN8" s="34" t="str">
        <f t="shared" si="6"/>
        <v/>
      </c>
      <c r="AO8" s="34" t="str">
        <f t="shared" si="7"/>
        <v/>
      </c>
      <c r="AP8" s="34" t="str">
        <f t="shared" si="8"/>
        <v/>
      </c>
      <c r="AQ8" s="34" t="str">
        <f t="shared" si="9"/>
        <v/>
      </c>
      <c r="AR8" s="34"/>
      <c r="AS8" s="23" t="str">
        <f>IF(_tagday0_month_day!A5="","",_tagday0_month_day!A5)</f>
        <v/>
      </c>
      <c r="AT8" s="34" t="str">
        <f>IF(_tagday0_month_day!B5="","",_tagday0_month_day!B5)</f>
        <v/>
      </c>
      <c r="AU8" s="34" t="str">
        <f>IF(_tagcha_month_day!N5="","",_tagcha_month_day!N5)</f>
        <v/>
      </c>
      <c r="AV8" s="34" t="str">
        <f>IFERROR(IF(_reval_month_day!A5="","",_reval_month_day!A5*AU8/1000000),"")</f>
        <v/>
      </c>
      <c r="AW8" s="34" t="str">
        <f t="shared" si="10"/>
        <v/>
      </c>
    </row>
    <row r="9" s="11" customFormat="1" ht="15.75" spans="1:49">
      <c r="A9" s="20" t="s">
        <v>53</v>
      </c>
      <c r="B9" s="25" t="str">
        <f>IF(_shizhong_month_day!A6="","",_shizhong_month_day!A6)</f>
        <v/>
      </c>
      <c r="C9" s="30" t="str">
        <f>IF(_yield_month_day!A6="","",_yield_month_day!A6)</f>
        <v/>
      </c>
      <c r="D9" s="30"/>
      <c r="E9" s="31" t="str">
        <f>IF(_tagcha_month_day!A6="","",_tagcha_month_day!A6)</f>
        <v/>
      </c>
      <c r="F9" s="32" t="str">
        <f>IF(_tagcha_month_day!B6="","",_tagcha_month_day!B6)</f>
        <v/>
      </c>
      <c r="G9" s="33" t="str">
        <f>IF(_tagcha_month_day!C6="","",_tagcha_month_day!C6)</f>
        <v/>
      </c>
      <c r="H9" s="24" t="str">
        <f>IF(_tagcha_month_day!D6="","",_tagcha_month_day!D6)</f>
        <v/>
      </c>
      <c r="I9" s="24" t="str">
        <f>IF(_tagcha_month_day!E6="","",_tagcha_month_day!E6)</f>
        <v/>
      </c>
      <c r="J9" s="24" t="str">
        <f>IF(_tagcha_month_day!F6="","",_tagcha_month_day!F6)</f>
        <v/>
      </c>
      <c r="K9" s="24" t="str">
        <f>IF(_tagcha_month_day!G6="","",_tagcha_month_day!G6)</f>
        <v/>
      </c>
      <c r="L9" s="24" t="str">
        <f>IF(_tagcha_month_day!H6="","",_tagcha_month_day!H6)</f>
        <v/>
      </c>
      <c r="M9" s="23" t="str">
        <f>IF(_tagcha_month_day!I6="","",_tagcha_month_day!I6*21.8/1000)</f>
        <v/>
      </c>
      <c r="N9" s="34"/>
      <c r="O9" s="23" t="str">
        <f>IF(_tagcha_month_day!J6="","",_tagcha_month_day!J6*21.8/1000)</f>
        <v/>
      </c>
      <c r="P9" s="34"/>
      <c r="Q9" s="23" t="str">
        <f>IF(_tagcha_month_day!K6="","",_tagcha_month_day!K6*22/1000)</f>
        <v/>
      </c>
      <c r="R9" s="34"/>
      <c r="S9" s="23" t="str">
        <f>IF(_tagcha_month_day!L6="","",_tagcha_month_day!L6*19.9/1000)</f>
        <v/>
      </c>
      <c r="T9" s="34"/>
      <c r="U9" s="23" t="str">
        <f>IF(_tagcha_month_day!M6="","",_tagcha_month_day!M6*16/1000)</f>
        <v/>
      </c>
      <c r="V9" s="34"/>
      <c r="W9" s="34"/>
      <c r="X9" s="24" t="str">
        <f>IF(_taghe_month_day!A6="","",_taghe_month_day!A6*108/1000)</f>
        <v/>
      </c>
      <c r="Y9" s="34"/>
      <c r="Z9" s="34"/>
      <c r="AA9" s="24" t="str">
        <f>IF(_taghe_month_day!B6="","",_taghe_month_day!B6*44.3/1000)</f>
        <v/>
      </c>
      <c r="AB9" s="34"/>
      <c r="AC9" s="34"/>
      <c r="AD9" s="34"/>
      <c r="AE9" s="34"/>
      <c r="AF9" s="34"/>
      <c r="AG9" s="34"/>
      <c r="AH9" s="34" t="str">
        <f t="shared" si="0"/>
        <v/>
      </c>
      <c r="AI9" s="34" t="str">
        <f t="shared" si="1"/>
        <v/>
      </c>
      <c r="AJ9" s="34" t="str">
        <f t="shared" si="2"/>
        <v/>
      </c>
      <c r="AK9" s="34" t="str">
        <f t="shared" si="3"/>
        <v/>
      </c>
      <c r="AL9" s="34" t="str">
        <f t="shared" si="4"/>
        <v/>
      </c>
      <c r="AM9" s="34" t="str">
        <f t="shared" si="5"/>
        <v/>
      </c>
      <c r="AN9" s="34" t="str">
        <f t="shared" si="6"/>
        <v/>
      </c>
      <c r="AO9" s="34" t="str">
        <f t="shared" si="7"/>
        <v/>
      </c>
      <c r="AP9" s="34" t="str">
        <f t="shared" si="8"/>
        <v/>
      </c>
      <c r="AQ9" s="34" t="str">
        <f t="shared" si="9"/>
        <v/>
      </c>
      <c r="AR9" s="34"/>
      <c r="AS9" s="23" t="str">
        <f>IF(_tagday0_month_day!A6="","",_tagday0_month_day!A6)</f>
        <v/>
      </c>
      <c r="AT9" s="34" t="str">
        <f>IF(_tagday0_month_day!B6="","",_tagday0_month_day!B6)</f>
        <v/>
      </c>
      <c r="AU9" s="34" t="str">
        <f>IF(_tagcha_month_day!N6="","",_tagcha_month_day!N6)</f>
        <v/>
      </c>
      <c r="AV9" s="34" t="str">
        <f>IFERROR(IF(_reval_month_day!A6="","",_reval_month_day!A6*AU9/1000000),"")</f>
        <v/>
      </c>
      <c r="AW9" s="34" t="str">
        <f t="shared" si="10"/>
        <v/>
      </c>
    </row>
    <row r="10" ht="20" customHeight="1" spans="1:49">
      <c r="A10" s="20" t="s">
        <v>54</v>
      </c>
      <c r="B10" s="25" t="str">
        <f>IF(_shizhong_month_day!A7="","",_shizhong_month_day!A7)</f>
        <v/>
      </c>
      <c r="C10" s="34" t="str">
        <f>IF(_yield_month_day!A7="","",_yield_month_day!A7)</f>
        <v/>
      </c>
      <c r="D10" s="34"/>
      <c r="E10" s="23" t="str">
        <f>IF(_tagcha_month_day!A7="","",_tagcha_month_day!A7)</f>
        <v/>
      </c>
      <c r="F10" s="24" t="str">
        <f>IF(_tagcha_month_day!B7="","",_tagcha_month_day!B7)</f>
        <v/>
      </c>
      <c r="G10" s="24" t="str">
        <f>IF(_tagcha_month_day!C7="","",_tagcha_month_day!C7)</f>
        <v/>
      </c>
      <c r="H10" s="24" t="str">
        <f>IF(_tagcha_month_day!D7="","",_tagcha_month_day!D7)</f>
        <v/>
      </c>
      <c r="I10" s="24" t="str">
        <f>IF(_tagcha_month_day!E7="","",_tagcha_month_day!E7)</f>
        <v/>
      </c>
      <c r="J10" s="24" t="str">
        <f>IF(_tagcha_month_day!F7="","",_tagcha_month_day!F7)</f>
        <v/>
      </c>
      <c r="K10" s="24" t="str">
        <f>IF(_tagcha_month_day!G7="","",_tagcha_month_day!G7)</f>
        <v/>
      </c>
      <c r="L10" s="24" t="str">
        <f>IF(_tagcha_month_day!H7="","",_tagcha_month_day!H7)</f>
        <v/>
      </c>
      <c r="M10" s="23" t="str">
        <f>IF(_tagcha_month_day!I7="","",_tagcha_month_day!I7*21.8/1000)</f>
        <v/>
      </c>
      <c r="N10" s="34"/>
      <c r="O10" s="23" t="str">
        <f>IF(_tagcha_month_day!J7="","",_tagcha_month_day!J7*21.8/1000)</f>
        <v/>
      </c>
      <c r="P10" s="34"/>
      <c r="Q10" s="23" t="str">
        <f>IF(_tagcha_month_day!K7="","",_tagcha_month_day!K7*22/1000)</f>
        <v/>
      </c>
      <c r="R10" s="34"/>
      <c r="S10" s="23" t="str">
        <f>IF(_tagcha_month_day!L7="","",_tagcha_month_day!L7*19.9/1000)</f>
        <v/>
      </c>
      <c r="T10" s="34"/>
      <c r="U10" s="23" t="str">
        <f>IF(_tagcha_month_day!M7="","",_tagcha_month_day!M7*16/1000)</f>
        <v/>
      </c>
      <c r="V10" s="34"/>
      <c r="W10" s="34"/>
      <c r="X10" s="24" t="str">
        <f>IF(_taghe_month_day!A7="","",_taghe_month_day!A7*108/1000)</f>
        <v/>
      </c>
      <c r="Y10" s="34"/>
      <c r="Z10" s="34"/>
      <c r="AA10" s="24" t="str">
        <f>IF(_taghe_month_day!B7="","",_taghe_month_day!B7*44.3/1000)</f>
        <v/>
      </c>
      <c r="AB10" s="34"/>
      <c r="AC10" s="34"/>
      <c r="AD10" s="34"/>
      <c r="AE10" s="34"/>
      <c r="AF10" s="34"/>
      <c r="AG10" s="34"/>
      <c r="AH10" s="34" t="str">
        <f t="shared" si="0"/>
        <v/>
      </c>
      <c r="AI10" s="34" t="str">
        <f t="shared" si="1"/>
        <v/>
      </c>
      <c r="AJ10" s="34" t="str">
        <f t="shared" si="2"/>
        <v/>
      </c>
      <c r="AK10" s="34" t="str">
        <f t="shared" si="3"/>
        <v/>
      </c>
      <c r="AL10" s="34" t="str">
        <f t="shared" si="4"/>
        <v/>
      </c>
      <c r="AM10" s="34" t="str">
        <f t="shared" si="5"/>
        <v/>
      </c>
      <c r="AN10" s="34" t="str">
        <f t="shared" si="6"/>
        <v/>
      </c>
      <c r="AO10" s="34" t="str">
        <f t="shared" si="7"/>
        <v/>
      </c>
      <c r="AP10" s="34" t="str">
        <f t="shared" si="8"/>
        <v/>
      </c>
      <c r="AQ10" s="34" t="str">
        <f t="shared" si="9"/>
        <v/>
      </c>
      <c r="AR10" s="34"/>
      <c r="AS10" s="23" t="str">
        <f>IF(_tagday0_month_day!A7="","",_tagday0_month_day!A7)</f>
        <v/>
      </c>
      <c r="AT10" s="34" t="str">
        <f>IF(_tagday0_month_day!B7="","",_tagday0_month_day!B7)</f>
        <v/>
      </c>
      <c r="AU10" s="34" t="str">
        <f>IF(_tagcha_month_day!N7="","",_tagcha_month_day!N7)</f>
        <v/>
      </c>
      <c r="AV10" s="34" t="str">
        <f>IFERROR(IF(_reval_month_day!A7="","",_reval_month_day!A7*AU10/1000000),"")</f>
        <v/>
      </c>
      <c r="AW10" s="34" t="str">
        <f t="shared" si="10"/>
        <v/>
      </c>
    </row>
    <row r="11" ht="20" customHeight="1" spans="1:49">
      <c r="A11" s="20" t="s">
        <v>55</v>
      </c>
      <c r="B11" s="25" t="str">
        <f>IF(_shizhong_month_day!A8="","",_shizhong_month_day!A8)</f>
        <v/>
      </c>
      <c r="C11" s="34" t="str">
        <f>IF(_yield_month_day!A8="","",_yield_month_day!A8)</f>
        <v/>
      </c>
      <c r="D11" s="34"/>
      <c r="E11" s="23" t="str">
        <f>IF(_tagcha_month_day!A8="","",_tagcha_month_day!A8)</f>
        <v/>
      </c>
      <c r="F11" s="24" t="str">
        <f>IF(_tagcha_month_day!B8="","",_tagcha_month_day!B8)</f>
        <v/>
      </c>
      <c r="G11" s="24" t="str">
        <f>IF(_tagcha_month_day!C8="","",_tagcha_month_day!C8)</f>
        <v/>
      </c>
      <c r="H11" s="24" t="str">
        <f>IF(_tagcha_month_day!D8="","",_tagcha_month_day!D8)</f>
        <v/>
      </c>
      <c r="I11" s="24" t="str">
        <f>IF(_tagcha_month_day!E8="","",_tagcha_month_day!E8)</f>
        <v/>
      </c>
      <c r="J11" s="24" t="str">
        <f>IF(_tagcha_month_day!F8="","",_tagcha_month_day!F8)</f>
        <v/>
      </c>
      <c r="K11" s="24" t="str">
        <f>IF(_tagcha_month_day!G8="","",_tagcha_month_day!G8)</f>
        <v/>
      </c>
      <c r="L11" s="24" t="str">
        <f>IF(_tagcha_month_day!H8="","",_tagcha_month_day!H8)</f>
        <v/>
      </c>
      <c r="M11" s="23" t="str">
        <f>IF(_tagcha_month_day!I8="","",_tagcha_month_day!I8*21.8/1000)</f>
        <v/>
      </c>
      <c r="N11" s="34"/>
      <c r="O11" s="23" t="str">
        <f>IF(_tagcha_month_day!J8="","",_tagcha_month_day!J8*21.8/1000)</f>
        <v/>
      </c>
      <c r="P11" s="34"/>
      <c r="Q11" s="23" t="str">
        <f>IF(_tagcha_month_day!K8="","",_tagcha_month_day!K8*22/1000)</f>
        <v/>
      </c>
      <c r="R11" s="34"/>
      <c r="S11" s="23" t="str">
        <f>IF(_tagcha_month_day!L8="","",_tagcha_month_day!L8*19.9/1000)</f>
        <v/>
      </c>
      <c r="T11" s="34"/>
      <c r="U11" s="23" t="str">
        <f>IF(_tagcha_month_day!M8="","",_tagcha_month_day!M8*16/1000)</f>
        <v/>
      </c>
      <c r="V11" s="34"/>
      <c r="W11" s="34"/>
      <c r="X11" s="24" t="str">
        <f>IF(_taghe_month_day!A8="","",_taghe_month_day!A8*108/1000)</f>
        <v/>
      </c>
      <c r="Y11" s="34"/>
      <c r="Z11" s="34"/>
      <c r="AA11" s="24" t="str">
        <f>IF(_taghe_month_day!B8="","",_taghe_month_day!B8*44.3/1000)</f>
        <v/>
      </c>
      <c r="AB11" s="34"/>
      <c r="AC11" s="34"/>
      <c r="AD11" s="34"/>
      <c r="AE11" s="34"/>
      <c r="AF11" s="34"/>
      <c r="AG11" s="34"/>
      <c r="AH11" s="34" t="str">
        <f t="shared" si="0"/>
        <v/>
      </c>
      <c r="AI11" s="34" t="str">
        <f t="shared" si="1"/>
        <v/>
      </c>
      <c r="AJ11" s="34" t="str">
        <f t="shared" si="2"/>
        <v/>
      </c>
      <c r="AK11" s="34" t="str">
        <f t="shared" si="3"/>
        <v/>
      </c>
      <c r="AL11" s="34" t="str">
        <f t="shared" si="4"/>
        <v/>
      </c>
      <c r="AM11" s="34" t="str">
        <f t="shared" si="5"/>
        <v/>
      </c>
      <c r="AN11" s="34" t="str">
        <f t="shared" si="6"/>
        <v/>
      </c>
      <c r="AO11" s="34" t="str">
        <f t="shared" si="7"/>
        <v/>
      </c>
      <c r="AP11" s="34" t="str">
        <f t="shared" si="8"/>
        <v/>
      </c>
      <c r="AQ11" s="34" t="str">
        <f t="shared" si="9"/>
        <v/>
      </c>
      <c r="AR11" s="34"/>
      <c r="AS11" s="23" t="str">
        <f>IF(_tagday0_month_day!A8="","",_tagday0_month_day!A8)</f>
        <v/>
      </c>
      <c r="AT11" s="34" t="str">
        <f>IF(_tagday0_month_day!B8="","",_tagday0_month_day!B8)</f>
        <v/>
      </c>
      <c r="AU11" s="34" t="str">
        <f>IF(_tagcha_month_day!N8="","",_tagcha_month_day!N8)</f>
        <v/>
      </c>
      <c r="AV11" s="34" t="str">
        <f>IFERROR(IF(_reval_month_day!A8="","",_reval_month_day!A8*AU11/1000000),"")</f>
        <v/>
      </c>
      <c r="AW11" s="34" t="str">
        <f t="shared" si="10"/>
        <v/>
      </c>
    </row>
    <row r="12" ht="20" customHeight="1" spans="1:49">
      <c r="A12" s="20" t="s">
        <v>56</v>
      </c>
      <c r="B12" s="25" t="str">
        <f>IF(_shizhong_month_day!A9="","",_shizhong_month_day!A9)</f>
        <v/>
      </c>
      <c r="C12" s="34" t="str">
        <f>IF(_yield_month_day!A9="","",_yield_month_day!A9)</f>
        <v/>
      </c>
      <c r="D12" s="34"/>
      <c r="E12" s="23" t="str">
        <f>IF(_tagcha_month_day!A9="","",_tagcha_month_day!A9)</f>
        <v/>
      </c>
      <c r="F12" s="24" t="str">
        <f>IF(_tagcha_month_day!B9="","",_tagcha_month_day!B9)</f>
        <v/>
      </c>
      <c r="G12" s="24" t="str">
        <f>IF(_tagcha_month_day!C9="","",_tagcha_month_day!C9)</f>
        <v/>
      </c>
      <c r="H12" s="24" t="str">
        <f>IF(_tagcha_month_day!D9="","",_tagcha_month_day!D9)</f>
        <v/>
      </c>
      <c r="I12" s="24" t="str">
        <f>IF(_tagcha_month_day!E9="","",_tagcha_month_day!E9)</f>
        <v/>
      </c>
      <c r="J12" s="24" t="str">
        <f>IF(_tagcha_month_day!F9="","",_tagcha_month_day!F9)</f>
        <v/>
      </c>
      <c r="K12" s="24" t="str">
        <f>IF(_tagcha_month_day!G9="","",_tagcha_month_day!G9)</f>
        <v/>
      </c>
      <c r="L12" s="24" t="str">
        <f>IF(_tagcha_month_day!H9="","",_tagcha_month_day!H9)</f>
        <v/>
      </c>
      <c r="M12" s="23" t="str">
        <f>IF(_tagcha_month_day!I9="","",_tagcha_month_day!I9*21.8/1000)</f>
        <v/>
      </c>
      <c r="N12" s="34"/>
      <c r="O12" s="23" t="str">
        <f>IF(_tagcha_month_day!J9="","",_tagcha_month_day!J9*21.8/1000)</f>
        <v/>
      </c>
      <c r="P12" s="34"/>
      <c r="Q12" s="23" t="str">
        <f>IF(_tagcha_month_day!K9="","",_tagcha_month_day!K9*22/1000)</f>
        <v/>
      </c>
      <c r="R12" s="34"/>
      <c r="S12" s="23" t="str">
        <f>IF(_tagcha_month_day!L9="","",_tagcha_month_day!L9*19.9/1000)</f>
        <v/>
      </c>
      <c r="T12" s="34"/>
      <c r="U12" s="23" t="str">
        <f>IF(_tagcha_month_day!M9="","",_tagcha_month_day!M9*16/1000)</f>
        <v/>
      </c>
      <c r="V12" s="34"/>
      <c r="W12" s="34"/>
      <c r="X12" s="24" t="str">
        <f>IF(_taghe_month_day!A9="","",_taghe_month_day!A9*108/1000)</f>
        <v/>
      </c>
      <c r="Y12" s="34"/>
      <c r="Z12" s="34"/>
      <c r="AA12" s="24" t="str">
        <f>IF(_taghe_month_day!B9="","",_taghe_month_day!B9*44.3/1000)</f>
        <v/>
      </c>
      <c r="AB12" s="34"/>
      <c r="AC12" s="34"/>
      <c r="AD12" s="34"/>
      <c r="AE12" s="34"/>
      <c r="AF12" s="34"/>
      <c r="AG12" s="34"/>
      <c r="AH12" s="34" t="str">
        <f t="shared" si="0"/>
        <v/>
      </c>
      <c r="AI12" s="34" t="str">
        <f t="shared" si="1"/>
        <v/>
      </c>
      <c r="AJ12" s="34" t="str">
        <f t="shared" si="2"/>
        <v/>
      </c>
      <c r="AK12" s="34" t="str">
        <f t="shared" si="3"/>
        <v/>
      </c>
      <c r="AL12" s="34" t="str">
        <f t="shared" si="4"/>
        <v/>
      </c>
      <c r="AM12" s="34" t="str">
        <f t="shared" si="5"/>
        <v/>
      </c>
      <c r="AN12" s="34" t="str">
        <f t="shared" si="6"/>
        <v/>
      </c>
      <c r="AO12" s="34" t="str">
        <f t="shared" si="7"/>
        <v/>
      </c>
      <c r="AP12" s="34" t="str">
        <f t="shared" si="8"/>
        <v/>
      </c>
      <c r="AQ12" s="34" t="str">
        <f t="shared" si="9"/>
        <v/>
      </c>
      <c r="AR12" s="34"/>
      <c r="AS12" s="23" t="str">
        <f>IF(_tagday0_month_day!A9="","",_tagday0_month_day!A9)</f>
        <v/>
      </c>
      <c r="AT12" s="34" t="str">
        <f>IF(_tagday0_month_day!B9="","",_tagday0_month_day!B9)</f>
        <v/>
      </c>
      <c r="AU12" s="34" t="str">
        <f>IF(_tagcha_month_day!N9="","",_tagcha_month_day!N9)</f>
        <v/>
      </c>
      <c r="AV12" s="34" t="str">
        <f>IFERROR(IF(_reval_month_day!A9="","",_reval_month_day!A9*AU12/1000000),"")</f>
        <v/>
      </c>
      <c r="AW12" s="34" t="str">
        <f t="shared" si="10"/>
        <v/>
      </c>
    </row>
    <row r="13" ht="20" customHeight="1" spans="1:49">
      <c r="A13" s="20" t="s">
        <v>57</v>
      </c>
      <c r="B13" s="25" t="str">
        <f>IF(_shizhong_month_day!A10="","",_shizhong_month_day!A10)</f>
        <v/>
      </c>
      <c r="C13" s="34" t="str">
        <f>IF(_yield_month_day!A10="","",_yield_month_day!A10)</f>
        <v/>
      </c>
      <c r="D13" s="34"/>
      <c r="E13" s="23" t="str">
        <f>IF(_tagcha_month_day!A10="","",_tagcha_month_day!A10)</f>
        <v/>
      </c>
      <c r="F13" s="24" t="str">
        <f>IF(_tagcha_month_day!B10="","",_tagcha_month_day!B10)</f>
        <v/>
      </c>
      <c r="G13" s="24" t="str">
        <f>IF(_tagcha_month_day!C10="","",_tagcha_month_day!C10)</f>
        <v/>
      </c>
      <c r="H13" s="24" t="str">
        <f>IF(_tagcha_month_day!D10="","",_tagcha_month_day!D10)</f>
        <v/>
      </c>
      <c r="I13" s="24" t="str">
        <f>IF(_tagcha_month_day!E10="","",_tagcha_month_day!E10)</f>
        <v/>
      </c>
      <c r="J13" s="24" t="str">
        <f>IF(_tagcha_month_day!F10="","",_tagcha_month_day!F10)</f>
        <v/>
      </c>
      <c r="K13" s="24" t="str">
        <f>IF(_tagcha_month_day!G10="","",_tagcha_month_day!G10)</f>
        <v/>
      </c>
      <c r="L13" s="24" t="str">
        <f>IF(_tagcha_month_day!H10="","",_tagcha_month_day!H10)</f>
        <v/>
      </c>
      <c r="M13" s="23" t="str">
        <f>IF(_tagcha_month_day!I10="","",_tagcha_month_day!I10*21.8/1000)</f>
        <v/>
      </c>
      <c r="N13" s="34"/>
      <c r="O13" s="23" t="str">
        <f>IF(_tagcha_month_day!J10="","",_tagcha_month_day!J10*21.8/1000)</f>
        <v/>
      </c>
      <c r="P13" s="34"/>
      <c r="Q13" s="23" t="str">
        <f>IF(_tagcha_month_day!K10="","",_tagcha_month_day!K10*22/1000)</f>
        <v/>
      </c>
      <c r="R13" s="34"/>
      <c r="S13" s="23" t="str">
        <f>IF(_tagcha_month_day!L10="","",_tagcha_month_day!L10*19.9/1000)</f>
        <v/>
      </c>
      <c r="T13" s="34"/>
      <c r="U13" s="23" t="str">
        <f>IF(_tagcha_month_day!M10="","",_tagcha_month_day!M10*16/1000)</f>
        <v/>
      </c>
      <c r="V13" s="34"/>
      <c r="W13" s="34"/>
      <c r="X13" s="24" t="str">
        <f>IF(_taghe_month_day!A10="","",_taghe_month_day!A10*108/1000)</f>
        <v/>
      </c>
      <c r="Y13" s="34"/>
      <c r="Z13" s="34"/>
      <c r="AA13" s="24" t="str">
        <f>IF(_taghe_month_day!B10="","",_taghe_month_day!B10*44.3/1000)</f>
        <v/>
      </c>
      <c r="AB13" s="34"/>
      <c r="AC13" s="34"/>
      <c r="AD13" s="34"/>
      <c r="AE13" s="34"/>
      <c r="AF13" s="34"/>
      <c r="AG13" s="34"/>
      <c r="AH13" s="45" t="str">
        <f t="shared" si="0"/>
        <v/>
      </c>
      <c r="AI13" s="45" t="str">
        <f t="shared" si="1"/>
        <v/>
      </c>
      <c r="AJ13" s="45" t="str">
        <f t="shared" si="2"/>
        <v/>
      </c>
      <c r="AK13" s="45" t="str">
        <f t="shared" si="3"/>
        <v/>
      </c>
      <c r="AL13" s="46" t="str">
        <f t="shared" si="4"/>
        <v/>
      </c>
      <c r="AM13" s="46" t="str">
        <f t="shared" si="5"/>
        <v/>
      </c>
      <c r="AN13" s="46" t="str">
        <f t="shared" si="6"/>
        <v/>
      </c>
      <c r="AO13" s="46" t="str">
        <f t="shared" si="7"/>
        <v/>
      </c>
      <c r="AP13" s="46" t="str">
        <f t="shared" si="8"/>
        <v/>
      </c>
      <c r="AQ13" s="46" t="str">
        <f t="shared" si="9"/>
        <v/>
      </c>
      <c r="AR13" s="36"/>
      <c r="AS13" s="35" t="str">
        <f>IF(_tagday0_month_day!A10="","",_tagday0_month_day!A10)</f>
        <v/>
      </c>
      <c r="AT13" s="36" t="str">
        <f>IF(_tagday0_month_day!B10="","",_tagday0_month_day!B10)</f>
        <v/>
      </c>
      <c r="AU13" s="36" t="str">
        <f>IF(_tagcha_month_day!N10="","",_tagcha_month_day!N10)</f>
        <v/>
      </c>
      <c r="AV13" s="36" t="str">
        <f>IFERROR(IF(_reval_month_day!A10="","",_reval_month_day!A10*AU13/1000000),"")</f>
        <v/>
      </c>
      <c r="AW13" s="36" t="str">
        <f t="shared" si="10"/>
        <v/>
      </c>
    </row>
    <row r="14" ht="20" customHeight="1" spans="1:49">
      <c r="A14" s="20" t="s">
        <v>58</v>
      </c>
      <c r="B14" s="25" t="str">
        <f>IF(_shizhong_month_day!A11="","",_shizhong_month_day!A11)</f>
        <v/>
      </c>
      <c r="C14" s="34" t="str">
        <f>IF(_yield_month_day!A11="","",_yield_month_day!A11)</f>
        <v/>
      </c>
      <c r="D14" s="34"/>
      <c r="E14" s="23" t="str">
        <f>IF(_tagcha_month_day!A11="","",_tagcha_month_day!A11)</f>
        <v/>
      </c>
      <c r="F14" s="24" t="str">
        <f>IF(_tagcha_month_day!B11="","",_tagcha_month_day!B11)</f>
        <v/>
      </c>
      <c r="G14" s="24" t="str">
        <f>IF(_tagcha_month_day!C11="","",_tagcha_month_day!C11)</f>
        <v/>
      </c>
      <c r="H14" s="24" t="str">
        <f>IF(_tagcha_month_day!D11="","",_tagcha_month_day!D11)</f>
        <v/>
      </c>
      <c r="I14" s="24" t="str">
        <f>IF(_tagcha_month_day!E11="","",_tagcha_month_day!E11)</f>
        <v/>
      </c>
      <c r="J14" s="24" t="str">
        <f>IF(_tagcha_month_day!F11="","",_tagcha_month_day!F11)</f>
        <v/>
      </c>
      <c r="K14" s="24" t="str">
        <f>IF(_tagcha_month_day!G11="","",_tagcha_month_day!G11)</f>
        <v/>
      </c>
      <c r="L14" s="24" t="str">
        <f>IF(_tagcha_month_day!H11="","",_tagcha_month_day!H11)</f>
        <v/>
      </c>
      <c r="M14" s="23" t="str">
        <f>IF(_tagcha_month_day!I11="","",_tagcha_month_day!I11*21.8/1000)</f>
        <v/>
      </c>
      <c r="N14" s="34"/>
      <c r="O14" s="23" t="str">
        <f>IF(_tagcha_month_day!J11="","",_tagcha_month_day!J11*21.8/1000)</f>
        <v/>
      </c>
      <c r="P14" s="34"/>
      <c r="Q14" s="23" t="str">
        <f>IF(_tagcha_month_day!K11="","",_tagcha_month_day!K11*22/1000)</f>
        <v/>
      </c>
      <c r="R14" s="34"/>
      <c r="S14" s="23" t="str">
        <f>IF(_tagcha_month_day!L11="","",_tagcha_month_day!L11*19.9/1000)</f>
        <v/>
      </c>
      <c r="T14" s="34"/>
      <c r="U14" s="23" t="str">
        <f>IF(_tagcha_month_day!M11="","",_tagcha_month_day!M11*16/1000)</f>
        <v/>
      </c>
      <c r="V14" s="34"/>
      <c r="W14" s="34"/>
      <c r="X14" s="24" t="str">
        <f>IF(_taghe_month_day!A11="","",_taghe_month_day!A11*108/1000)</f>
        <v/>
      </c>
      <c r="Y14" s="34"/>
      <c r="Z14" s="34"/>
      <c r="AA14" s="24" t="str">
        <f>IF(_taghe_month_day!B11="","",_taghe_month_day!B11*44.3/1000)</f>
        <v/>
      </c>
      <c r="AB14" s="34"/>
      <c r="AC14" s="34"/>
      <c r="AD14" s="34"/>
      <c r="AE14" s="34"/>
      <c r="AF14" s="34"/>
      <c r="AG14" s="34"/>
      <c r="AH14" s="45" t="str">
        <f t="shared" si="0"/>
        <v/>
      </c>
      <c r="AI14" s="45" t="str">
        <f t="shared" si="1"/>
        <v/>
      </c>
      <c r="AJ14" s="45" t="str">
        <f t="shared" si="2"/>
        <v/>
      </c>
      <c r="AK14" s="45" t="str">
        <f t="shared" si="3"/>
        <v/>
      </c>
      <c r="AL14" s="46" t="str">
        <f t="shared" si="4"/>
        <v/>
      </c>
      <c r="AM14" s="46" t="str">
        <f t="shared" si="5"/>
        <v/>
      </c>
      <c r="AN14" s="46" t="str">
        <f t="shared" si="6"/>
        <v/>
      </c>
      <c r="AO14" s="46" t="str">
        <f t="shared" si="7"/>
        <v/>
      </c>
      <c r="AP14" s="46" t="str">
        <f t="shared" si="8"/>
        <v/>
      </c>
      <c r="AQ14" s="46" t="str">
        <f t="shared" si="9"/>
        <v/>
      </c>
      <c r="AR14" s="36"/>
      <c r="AS14" s="35" t="str">
        <f>IF(_tagday0_month_day!A11="","",_tagday0_month_day!A11)</f>
        <v/>
      </c>
      <c r="AT14" s="36" t="str">
        <f>IF(_tagday0_month_day!B11="","",_tagday0_month_day!B11)</f>
        <v/>
      </c>
      <c r="AU14" s="36" t="str">
        <f>IF(_tagcha_month_day!N11="","",_tagcha_month_day!N11)</f>
        <v/>
      </c>
      <c r="AV14" s="36" t="str">
        <f>IFERROR(IF(_reval_month_day!A11="","",_reval_month_day!A11*AU14/1000000),"")</f>
        <v/>
      </c>
      <c r="AW14" s="36" t="str">
        <f t="shared" si="10"/>
        <v/>
      </c>
    </row>
    <row r="15" ht="20" customHeight="1" spans="1:49">
      <c r="A15" s="20" t="s">
        <v>59</v>
      </c>
      <c r="B15" s="25" t="str">
        <f>IF(_shizhong_month_day!A12="","",_shizhong_month_day!A12)</f>
        <v/>
      </c>
      <c r="C15" s="34" t="str">
        <f>IF(_yield_month_day!A12="","",_yield_month_day!A12)</f>
        <v/>
      </c>
      <c r="D15" s="34"/>
      <c r="E15" s="23" t="str">
        <f>IF(_tagcha_month_day!A12="","",_tagcha_month_day!A12)</f>
        <v/>
      </c>
      <c r="F15" s="24" t="str">
        <f>IF(_tagcha_month_day!B12="","",_tagcha_month_day!B12)</f>
        <v/>
      </c>
      <c r="G15" s="24" t="str">
        <f>IF(_tagcha_month_day!C12="","",_tagcha_month_day!C12)</f>
        <v/>
      </c>
      <c r="H15" s="24" t="str">
        <f>IF(_tagcha_month_day!D12="","",_tagcha_month_day!D12)</f>
        <v/>
      </c>
      <c r="I15" s="24" t="str">
        <f>IF(_tagcha_month_day!E12="","",_tagcha_month_day!E12)</f>
        <v/>
      </c>
      <c r="J15" s="24" t="str">
        <f>IF(_tagcha_month_day!F12="","",_tagcha_month_day!F12)</f>
        <v/>
      </c>
      <c r="K15" s="24" t="str">
        <f>IF(_tagcha_month_day!G12="","",_tagcha_month_day!G12)</f>
        <v/>
      </c>
      <c r="L15" s="24" t="str">
        <f>IF(_tagcha_month_day!H12="","",_tagcha_month_day!H12)</f>
        <v/>
      </c>
      <c r="M15" s="23" t="str">
        <f>IF(_tagcha_month_day!I12="","",_tagcha_month_day!I12*21.8/1000)</f>
        <v/>
      </c>
      <c r="N15" s="34"/>
      <c r="O15" s="23" t="str">
        <f>IF(_tagcha_month_day!J12="","",_tagcha_month_day!J12*21.8/1000)</f>
        <v/>
      </c>
      <c r="P15" s="34"/>
      <c r="Q15" s="23" t="str">
        <f>IF(_tagcha_month_day!K12="","",_tagcha_month_day!K12*22/1000)</f>
        <v/>
      </c>
      <c r="R15" s="34"/>
      <c r="S15" s="23" t="str">
        <f>IF(_tagcha_month_day!L12="","",_tagcha_month_day!L12*19.9/1000)</f>
        <v/>
      </c>
      <c r="T15" s="34"/>
      <c r="U15" s="23" t="str">
        <f>IF(_tagcha_month_day!M12="","",_tagcha_month_day!M12*16/1000)</f>
        <v/>
      </c>
      <c r="V15" s="34"/>
      <c r="W15" s="34"/>
      <c r="X15" s="24" t="str">
        <f>IF(_taghe_month_day!A12="","",_taghe_month_day!A12*108/1000)</f>
        <v/>
      </c>
      <c r="Y15" s="34"/>
      <c r="Z15" s="34"/>
      <c r="AA15" s="24" t="str">
        <f>IF(_taghe_month_day!B12="","",_taghe_month_day!B12*44.3/1000)</f>
        <v/>
      </c>
      <c r="AB15" s="34"/>
      <c r="AC15" s="34"/>
      <c r="AD15" s="34"/>
      <c r="AE15" s="34"/>
      <c r="AF15" s="34"/>
      <c r="AG15" s="34"/>
      <c r="AH15" s="45" t="str">
        <f t="shared" si="0"/>
        <v/>
      </c>
      <c r="AI15" s="45" t="str">
        <f t="shared" si="1"/>
        <v/>
      </c>
      <c r="AJ15" s="45" t="str">
        <f t="shared" si="2"/>
        <v/>
      </c>
      <c r="AK15" s="45" t="str">
        <f t="shared" si="3"/>
        <v/>
      </c>
      <c r="AL15" s="46" t="str">
        <f t="shared" si="4"/>
        <v/>
      </c>
      <c r="AM15" s="46" t="str">
        <f t="shared" si="5"/>
        <v/>
      </c>
      <c r="AN15" s="46" t="str">
        <f t="shared" si="6"/>
        <v/>
      </c>
      <c r="AO15" s="46" t="str">
        <f t="shared" si="7"/>
        <v/>
      </c>
      <c r="AP15" s="46" t="str">
        <f t="shared" si="8"/>
        <v/>
      </c>
      <c r="AQ15" s="46" t="str">
        <f t="shared" si="9"/>
        <v/>
      </c>
      <c r="AR15" s="36"/>
      <c r="AS15" s="35" t="str">
        <f>IF(_tagday0_month_day!A12="","",_tagday0_month_day!A12)</f>
        <v/>
      </c>
      <c r="AT15" s="36" t="str">
        <f>IF(_tagday0_month_day!B12="","",_tagday0_month_day!B12)</f>
        <v/>
      </c>
      <c r="AU15" s="36" t="str">
        <f>IF(_tagcha_month_day!N12="","",_tagcha_month_day!N12)</f>
        <v/>
      </c>
      <c r="AV15" s="36" t="str">
        <f>IFERROR(IF(_reval_month_day!A12="","",_reval_month_day!A12*AU15/1000000),"")</f>
        <v/>
      </c>
      <c r="AW15" s="36" t="str">
        <f t="shared" si="10"/>
        <v/>
      </c>
    </row>
    <row r="16" ht="20" customHeight="1" spans="1:49">
      <c r="A16" s="20" t="s">
        <v>60</v>
      </c>
      <c r="B16" s="25" t="str">
        <f>IF(_shizhong_month_day!A13="","",_shizhong_month_day!A13)</f>
        <v/>
      </c>
      <c r="C16" s="34" t="str">
        <f>IF(_yield_month_day!A13="","",_yield_month_day!A13)</f>
        <v/>
      </c>
      <c r="D16" s="34"/>
      <c r="E16" s="23" t="str">
        <f>IF(_tagcha_month_day!A13="","",_tagcha_month_day!A13)</f>
        <v/>
      </c>
      <c r="F16" s="24" t="str">
        <f>IF(_tagcha_month_day!B13="","",_tagcha_month_day!B13)</f>
        <v/>
      </c>
      <c r="G16" s="24" t="str">
        <f>IF(_tagcha_month_day!C13="","",_tagcha_month_day!C13)</f>
        <v/>
      </c>
      <c r="H16" s="24" t="str">
        <f>IF(_tagcha_month_day!D13="","",_tagcha_month_day!D13)</f>
        <v/>
      </c>
      <c r="I16" s="24" t="str">
        <f>IF(_tagcha_month_day!E13="","",_tagcha_month_day!E13)</f>
        <v/>
      </c>
      <c r="J16" s="24" t="str">
        <f>IF(_tagcha_month_day!F13="","",_tagcha_month_day!F13)</f>
        <v/>
      </c>
      <c r="K16" s="24" t="str">
        <f>IF(_tagcha_month_day!G13="","",_tagcha_month_day!G13)</f>
        <v/>
      </c>
      <c r="L16" s="24" t="str">
        <f>IF(_tagcha_month_day!H13="","",_tagcha_month_day!H13)</f>
        <v/>
      </c>
      <c r="M16" s="23" t="str">
        <f>IF(_tagcha_month_day!I13="","",_tagcha_month_day!I13*21.8/1000)</f>
        <v/>
      </c>
      <c r="N16" s="34"/>
      <c r="O16" s="23" t="str">
        <f>IF(_tagcha_month_day!J13="","",_tagcha_month_day!J13*21.8/1000)</f>
        <v/>
      </c>
      <c r="P16" s="34"/>
      <c r="Q16" s="23" t="str">
        <f>IF(_tagcha_month_day!K13="","",_tagcha_month_day!K13*22/1000)</f>
        <v/>
      </c>
      <c r="R16" s="34"/>
      <c r="S16" s="23" t="str">
        <f>IF(_tagcha_month_day!L13="","",_tagcha_month_day!L13*19.9/1000)</f>
        <v/>
      </c>
      <c r="T16" s="34"/>
      <c r="U16" s="23" t="str">
        <f>IF(_tagcha_month_day!M13="","",_tagcha_month_day!M13*16/1000)</f>
        <v/>
      </c>
      <c r="V16" s="34"/>
      <c r="W16" s="34"/>
      <c r="X16" s="24" t="str">
        <f>IF(_taghe_month_day!A13="","",_taghe_month_day!A13*108/1000)</f>
        <v/>
      </c>
      <c r="Y16" s="34"/>
      <c r="Z16" s="34"/>
      <c r="AA16" s="24" t="str">
        <f>IF(_taghe_month_day!B13="","",_taghe_month_day!B13*44.3/1000)</f>
        <v/>
      </c>
      <c r="AB16" s="34"/>
      <c r="AC16" s="34"/>
      <c r="AD16" s="34"/>
      <c r="AE16" s="34"/>
      <c r="AF16" s="34"/>
      <c r="AG16" s="34"/>
      <c r="AH16" s="45" t="str">
        <f t="shared" si="0"/>
        <v/>
      </c>
      <c r="AI16" s="45" t="str">
        <f t="shared" si="1"/>
        <v/>
      </c>
      <c r="AJ16" s="45" t="str">
        <f t="shared" si="2"/>
        <v/>
      </c>
      <c r="AK16" s="45" t="str">
        <f t="shared" si="3"/>
        <v/>
      </c>
      <c r="AL16" s="46" t="str">
        <f t="shared" si="4"/>
        <v/>
      </c>
      <c r="AM16" s="46" t="str">
        <f t="shared" si="5"/>
        <v/>
      </c>
      <c r="AN16" s="46" t="str">
        <f t="shared" si="6"/>
        <v/>
      </c>
      <c r="AO16" s="46" t="str">
        <f t="shared" si="7"/>
        <v/>
      </c>
      <c r="AP16" s="46" t="str">
        <f t="shared" si="8"/>
        <v/>
      </c>
      <c r="AQ16" s="46" t="str">
        <f t="shared" si="9"/>
        <v/>
      </c>
      <c r="AR16" s="36"/>
      <c r="AS16" s="35" t="str">
        <f>IF(_tagday0_month_day!A13="","",_tagday0_month_day!A13)</f>
        <v/>
      </c>
      <c r="AT16" s="36" t="str">
        <f>IF(_tagday0_month_day!B13="","",_tagday0_month_day!B13)</f>
        <v/>
      </c>
      <c r="AU16" s="36" t="str">
        <f>IF(_tagcha_month_day!N13="","",_tagcha_month_day!N13)</f>
        <v/>
      </c>
      <c r="AV16" s="36" t="str">
        <f>IFERROR(IF(_reval_month_day!A13="","",_reval_month_day!A13*AU16/1000000),"")</f>
        <v/>
      </c>
      <c r="AW16" s="36" t="str">
        <f t="shared" si="10"/>
        <v/>
      </c>
    </row>
    <row r="17" ht="20" customHeight="1" spans="1:49">
      <c r="A17" s="20" t="s">
        <v>61</v>
      </c>
      <c r="B17" s="25" t="str">
        <f>IF(_shizhong_month_day!A14="","",_shizhong_month_day!A14)</f>
        <v/>
      </c>
      <c r="C17" s="34" t="str">
        <f>IF(_yield_month_day!A14="","",_yield_month_day!A14)</f>
        <v/>
      </c>
      <c r="D17" s="34"/>
      <c r="E17" s="23" t="str">
        <f>IF(_tagcha_month_day!A14="","",_tagcha_month_day!A14)</f>
        <v/>
      </c>
      <c r="F17" s="24" t="str">
        <f>IF(_tagcha_month_day!B14="","",_tagcha_month_day!B14)</f>
        <v/>
      </c>
      <c r="G17" s="24" t="str">
        <f>IF(_tagcha_month_day!C14="","",_tagcha_month_day!C14)</f>
        <v/>
      </c>
      <c r="H17" s="24" t="str">
        <f>IF(_tagcha_month_day!D14="","",_tagcha_month_day!D14)</f>
        <v/>
      </c>
      <c r="I17" s="24" t="str">
        <f>IF(_tagcha_month_day!E14="","",_tagcha_month_day!E14)</f>
        <v/>
      </c>
      <c r="J17" s="24" t="str">
        <f>IF(_tagcha_month_day!F14="","",_tagcha_month_day!F14)</f>
        <v/>
      </c>
      <c r="K17" s="24" t="str">
        <f>IF(_tagcha_month_day!G14="","",_tagcha_month_day!G14)</f>
        <v/>
      </c>
      <c r="L17" s="24" t="str">
        <f>IF(_tagcha_month_day!H14="","",_tagcha_month_day!H14)</f>
        <v/>
      </c>
      <c r="M17" s="23" t="str">
        <f>IF(_tagcha_month_day!I14="","",_tagcha_month_day!I14*21.8/1000)</f>
        <v/>
      </c>
      <c r="N17" s="34"/>
      <c r="O17" s="23" t="str">
        <f>IF(_tagcha_month_day!J14="","",_tagcha_month_day!J14*21.8/1000)</f>
        <v/>
      </c>
      <c r="P17" s="34"/>
      <c r="Q17" s="23" t="str">
        <f>IF(_tagcha_month_day!K14="","",_tagcha_month_day!K14*22/1000)</f>
        <v/>
      </c>
      <c r="R17" s="34"/>
      <c r="S17" s="23" t="str">
        <f>IF(_tagcha_month_day!L14="","",_tagcha_month_day!L14*19.9/1000)</f>
        <v/>
      </c>
      <c r="T17" s="34"/>
      <c r="U17" s="23" t="str">
        <f>IF(_tagcha_month_day!M14="","",_tagcha_month_day!M14*16/1000)</f>
        <v/>
      </c>
      <c r="V17" s="34"/>
      <c r="W17" s="34"/>
      <c r="X17" s="24" t="str">
        <f>IF(_taghe_month_day!A14="","",_taghe_month_day!A14*108/1000)</f>
        <v/>
      </c>
      <c r="Y17" s="34"/>
      <c r="Z17" s="34"/>
      <c r="AA17" s="24" t="str">
        <f>IF(_taghe_month_day!B14="","",_taghe_month_day!B14*44.3/1000)</f>
        <v/>
      </c>
      <c r="AB17" s="34"/>
      <c r="AC17" s="34"/>
      <c r="AD17" s="34"/>
      <c r="AE17" s="34"/>
      <c r="AF17" s="34"/>
      <c r="AG17" s="34"/>
      <c r="AH17" s="45" t="str">
        <f t="shared" si="0"/>
        <v/>
      </c>
      <c r="AI17" s="45" t="str">
        <f t="shared" si="1"/>
        <v/>
      </c>
      <c r="AJ17" s="45" t="str">
        <f t="shared" si="2"/>
        <v/>
      </c>
      <c r="AK17" s="45" t="str">
        <f t="shared" si="3"/>
        <v/>
      </c>
      <c r="AL17" s="46" t="str">
        <f t="shared" si="4"/>
        <v/>
      </c>
      <c r="AM17" s="46" t="str">
        <f t="shared" si="5"/>
        <v/>
      </c>
      <c r="AN17" s="46" t="str">
        <f t="shared" si="6"/>
        <v/>
      </c>
      <c r="AO17" s="46" t="str">
        <f t="shared" si="7"/>
        <v/>
      </c>
      <c r="AP17" s="46" t="str">
        <f t="shared" si="8"/>
        <v/>
      </c>
      <c r="AQ17" s="46" t="str">
        <f t="shared" si="9"/>
        <v/>
      </c>
      <c r="AR17" s="36"/>
      <c r="AS17" s="35" t="str">
        <f>IF(_tagday0_month_day!A14="","",_tagday0_month_day!A14)</f>
        <v/>
      </c>
      <c r="AT17" s="36" t="str">
        <f>IF(_tagday0_month_day!B14="","",_tagday0_month_day!B14)</f>
        <v/>
      </c>
      <c r="AU17" s="36" t="str">
        <f>IF(_tagcha_month_day!N14="","",_tagcha_month_day!N14)</f>
        <v/>
      </c>
      <c r="AV17" s="36" t="str">
        <f>IFERROR(IF(_reval_month_day!A14="","",_reval_month_day!A14*AU17/1000000),"")</f>
        <v/>
      </c>
      <c r="AW17" s="36" t="str">
        <f t="shared" si="10"/>
        <v/>
      </c>
    </row>
    <row r="18" ht="20" customHeight="1" spans="1:49">
      <c r="A18" s="20" t="s">
        <v>62</v>
      </c>
      <c r="B18" s="25" t="str">
        <f>IF(_shizhong_month_day!A15="","",_shizhong_month_day!A15)</f>
        <v/>
      </c>
      <c r="C18" s="34" t="str">
        <f>IF(_yield_month_day!A15="","",_yield_month_day!A15)</f>
        <v/>
      </c>
      <c r="D18" s="34"/>
      <c r="E18" s="23" t="str">
        <f>IF(_tagcha_month_day!A15="","",_tagcha_month_day!A15)</f>
        <v/>
      </c>
      <c r="F18" s="24" t="str">
        <f>IF(_tagcha_month_day!B15="","",_tagcha_month_day!B15)</f>
        <v/>
      </c>
      <c r="G18" s="24" t="str">
        <f>IF(_tagcha_month_day!C15="","",_tagcha_month_day!C15)</f>
        <v/>
      </c>
      <c r="H18" s="24" t="str">
        <f>IF(_tagcha_month_day!D15="","",_tagcha_month_day!D15)</f>
        <v/>
      </c>
      <c r="I18" s="24" t="str">
        <f>IF(_tagcha_month_day!E15="","",_tagcha_month_day!E15)</f>
        <v/>
      </c>
      <c r="J18" s="24" t="str">
        <f>IF(_tagcha_month_day!F15="","",_tagcha_month_day!F15)</f>
        <v/>
      </c>
      <c r="K18" s="24" t="str">
        <f>IF(_tagcha_month_day!G15="","",_tagcha_month_day!G15)</f>
        <v/>
      </c>
      <c r="L18" s="24" t="str">
        <f>IF(_tagcha_month_day!H15="","",_tagcha_month_day!H15)</f>
        <v/>
      </c>
      <c r="M18" s="23" t="str">
        <f>IF(_tagcha_month_day!I15="","",_tagcha_month_day!I15*21.8/1000)</f>
        <v/>
      </c>
      <c r="N18" s="34"/>
      <c r="O18" s="23" t="str">
        <f>IF(_tagcha_month_day!J15="","",_tagcha_month_day!J15*21.8/1000)</f>
        <v/>
      </c>
      <c r="P18" s="34"/>
      <c r="Q18" s="23" t="str">
        <f>IF(_tagcha_month_day!K15="","",_tagcha_month_day!K15*22/1000)</f>
        <v/>
      </c>
      <c r="R18" s="34"/>
      <c r="S18" s="23" t="str">
        <f>IF(_tagcha_month_day!L15="","",_tagcha_month_day!L15*19.9/1000)</f>
        <v/>
      </c>
      <c r="T18" s="34"/>
      <c r="U18" s="23" t="str">
        <f>IF(_tagcha_month_day!M15="","",_tagcha_month_day!M15*16/1000)</f>
        <v/>
      </c>
      <c r="V18" s="34"/>
      <c r="W18" s="34"/>
      <c r="X18" s="24" t="str">
        <f>IF(_taghe_month_day!A15="","",_taghe_month_day!A15*108/1000)</f>
        <v/>
      </c>
      <c r="Y18" s="34"/>
      <c r="Z18" s="34"/>
      <c r="AA18" s="24" t="str">
        <f>IF(_taghe_month_day!B15="","",_taghe_month_day!B15*44.3/1000)</f>
        <v/>
      </c>
      <c r="AB18" s="34"/>
      <c r="AC18" s="34"/>
      <c r="AD18" s="34"/>
      <c r="AE18" s="34"/>
      <c r="AF18" s="34"/>
      <c r="AG18" s="34"/>
      <c r="AH18" s="45" t="str">
        <f t="shared" si="0"/>
        <v/>
      </c>
      <c r="AI18" s="45" t="str">
        <f t="shared" si="1"/>
        <v/>
      </c>
      <c r="AJ18" s="45" t="str">
        <f t="shared" si="2"/>
        <v/>
      </c>
      <c r="AK18" s="45" t="str">
        <f t="shared" si="3"/>
        <v/>
      </c>
      <c r="AL18" s="46" t="str">
        <f t="shared" si="4"/>
        <v/>
      </c>
      <c r="AM18" s="46" t="str">
        <f t="shared" si="5"/>
        <v/>
      </c>
      <c r="AN18" s="46" t="str">
        <f t="shared" si="6"/>
        <v/>
      </c>
      <c r="AO18" s="46" t="str">
        <f t="shared" si="7"/>
        <v/>
      </c>
      <c r="AP18" s="46" t="str">
        <f t="shared" si="8"/>
        <v/>
      </c>
      <c r="AQ18" s="46" t="str">
        <f t="shared" si="9"/>
        <v/>
      </c>
      <c r="AR18" s="36"/>
      <c r="AS18" s="35" t="str">
        <f>IF(_tagday0_month_day!A15="","",_tagday0_month_day!A15)</f>
        <v/>
      </c>
      <c r="AT18" s="36" t="str">
        <f>IF(_tagday0_month_day!B15="","",_tagday0_month_day!B15)</f>
        <v/>
      </c>
      <c r="AU18" s="36" t="str">
        <f>IF(_tagcha_month_day!N15="","",_tagcha_month_day!N15)</f>
        <v/>
      </c>
      <c r="AV18" s="36" t="str">
        <f>IFERROR(IF(_reval_month_day!A15="","",_reval_month_day!A15*AU18/1000000),"")</f>
        <v/>
      </c>
      <c r="AW18" s="36" t="str">
        <f t="shared" si="10"/>
        <v/>
      </c>
    </row>
    <row r="19" ht="20" customHeight="1" spans="1:49">
      <c r="A19" s="20" t="s">
        <v>63</v>
      </c>
      <c r="B19" s="25" t="str">
        <f>IF(_shizhong_month_day!A16="","",_shizhong_month_day!A16)</f>
        <v/>
      </c>
      <c r="C19" s="34" t="str">
        <f>IF(_yield_month_day!A16="","",_yield_month_day!A16)</f>
        <v/>
      </c>
      <c r="D19" s="34"/>
      <c r="E19" s="23" t="str">
        <f>IF(_tagcha_month_day!A16="","",_tagcha_month_day!A16)</f>
        <v/>
      </c>
      <c r="F19" s="24" t="str">
        <f>IF(_tagcha_month_day!B16="","",_tagcha_month_day!B16)</f>
        <v/>
      </c>
      <c r="G19" s="24" t="str">
        <f>IF(_tagcha_month_day!C16="","",_tagcha_month_day!C16)</f>
        <v/>
      </c>
      <c r="H19" s="24" t="str">
        <f>IF(_tagcha_month_day!D16="","",_tagcha_month_day!D16)</f>
        <v/>
      </c>
      <c r="I19" s="24" t="str">
        <f>IF(_tagcha_month_day!E16="","",_tagcha_month_day!E16)</f>
        <v/>
      </c>
      <c r="J19" s="24" t="str">
        <f>IF(_tagcha_month_day!F16="","",_tagcha_month_day!F16)</f>
        <v/>
      </c>
      <c r="K19" s="24" t="str">
        <f>IF(_tagcha_month_day!G16="","",_tagcha_month_day!G16)</f>
        <v/>
      </c>
      <c r="L19" s="24" t="str">
        <f>IF(_tagcha_month_day!H16="","",_tagcha_month_day!H16)</f>
        <v/>
      </c>
      <c r="M19" s="23" t="str">
        <f>IF(_tagcha_month_day!I16="","",_tagcha_month_day!I16*21.8/1000)</f>
        <v/>
      </c>
      <c r="N19" s="34"/>
      <c r="O19" s="23" t="str">
        <f>IF(_tagcha_month_day!J16="","",_tagcha_month_day!J16*21.8/1000)</f>
        <v/>
      </c>
      <c r="P19" s="34"/>
      <c r="Q19" s="23" t="str">
        <f>IF(_tagcha_month_day!K16="","",_tagcha_month_day!K16*22/1000)</f>
        <v/>
      </c>
      <c r="R19" s="34"/>
      <c r="S19" s="23" t="str">
        <f>IF(_tagcha_month_day!L16="","",_tagcha_month_day!L16*19.9/1000)</f>
        <v/>
      </c>
      <c r="T19" s="34"/>
      <c r="U19" s="23" t="str">
        <f>IF(_tagcha_month_day!M16="","",_tagcha_month_day!M16*16/1000)</f>
        <v/>
      </c>
      <c r="V19" s="34"/>
      <c r="W19" s="34"/>
      <c r="X19" s="24" t="str">
        <f>IF(_taghe_month_day!A16="","",_taghe_month_day!A16*108/1000)</f>
        <v/>
      </c>
      <c r="Y19" s="34"/>
      <c r="Z19" s="34"/>
      <c r="AA19" s="24" t="str">
        <f>IF(_taghe_month_day!B16="","",_taghe_month_day!B16*44.3/1000)</f>
        <v/>
      </c>
      <c r="AB19" s="34"/>
      <c r="AC19" s="34"/>
      <c r="AD19" s="34"/>
      <c r="AE19" s="34"/>
      <c r="AF19" s="34"/>
      <c r="AG19" s="34"/>
      <c r="AH19" s="45" t="str">
        <f t="shared" si="0"/>
        <v/>
      </c>
      <c r="AI19" s="45" t="str">
        <f t="shared" si="1"/>
        <v/>
      </c>
      <c r="AJ19" s="45" t="str">
        <f t="shared" si="2"/>
        <v/>
      </c>
      <c r="AK19" s="45" t="str">
        <f t="shared" si="3"/>
        <v/>
      </c>
      <c r="AL19" s="46" t="str">
        <f t="shared" si="4"/>
        <v/>
      </c>
      <c r="AM19" s="46" t="str">
        <f t="shared" si="5"/>
        <v/>
      </c>
      <c r="AN19" s="46" t="str">
        <f t="shared" si="6"/>
        <v/>
      </c>
      <c r="AO19" s="46" t="str">
        <f t="shared" si="7"/>
        <v/>
      </c>
      <c r="AP19" s="46" t="str">
        <f t="shared" si="8"/>
        <v/>
      </c>
      <c r="AQ19" s="46" t="str">
        <f t="shared" si="9"/>
        <v/>
      </c>
      <c r="AR19" s="36"/>
      <c r="AS19" s="35" t="str">
        <f>IF(_tagday0_month_day!A16="","",_tagday0_month_day!A16)</f>
        <v/>
      </c>
      <c r="AT19" s="36" t="str">
        <f>IF(_tagday0_month_day!B16="","",_tagday0_month_day!B16)</f>
        <v/>
      </c>
      <c r="AU19" s="36" t="str">
        <f>IF(_tagcha_month_day!N16="","",_tagcha_month_day!N16)</f>
        <v/>
      </c>
      <c r="AV19" s="36" t="str">
        <f>IFERROR(IF(_reval_month_day!A16="","",_reval_month_day!A16*AU19/1000000),"")</f>
        <v/>
      </c>
      <c r="AW19" s="36" t="str">
        <f t="shared" si="10"/>
        <v/>
      </c>
    </row>
    <row r="20" ht="20" customHeight="1" spans="1:49">
      <c r="A20" s="20" t="s">
        <v>64</v>
      </c>
      <c r="B20" s="25" t="str">
        <f>IF(_shizhong_month_day!A17="","",_shizhong_month_day!A17)</f>
        <v/>
      </c>
      <c r="C20" s="34" t="str">
        <f>IF(_yield_month_day!A17="","",_yield_month_day!A17)</f>
        <v/>
      </c>
      <c r="D20" s="34"/>
      <c r="E20" s="23" t="str">
        <f>IF(_tagcha_month_day!A17="","",_tagcha_month_day!A17)</f>
        <v/>
      </c>
      <c r="F20" s="24" t="str">
        <f>IF(_tagcha_month_day!B17="","",_tagcha_month_day!B17)</f>
        <v/>
      </c>
      <c r="G20" s="24" t="str">
        <f>IF(_tagcha_month_day!C17="","",_tagcha_month_day!C17)</f>
        <v/>
      </c>
      <c r="H20" s="24" t="str">
        <f>IF(_tagcha_month_day!D17="","",_tagcha_month_day!D17)</f>
        <v/>
      </c>
      <c r="I20" s="24" t="str">
        <f>IF(_tagcha_month_day!E17="","",_tagcha_month_day!E17)</f>
        <v/>
      </c>
      <c r="J20" s="24" t="str">
        <f>IF(_tagcha_month_day!F17="","",_tagcha_month_day!F17)</f>
        <v/>
      </c>
      <c r="K20" s="24" t="str">
        <f>IF(_tagcha_month_day!G17="","",_tagcha_month_day!G17)</f>
        <v/>
      </c>
      <c r="L20" s="24" t="str">
        <f>IF(_tagcha_month_day!H17="","",_tagcha_month_day!H17)</f>
        <v/>
      </c>
      <c r="M20" s="23" t="str">
        <f>IF(_tagcha_month_day!I17="","",_tagcha_month_day!I17*21.8/1000)</f>
        <v/>
      </c>
      <c r="N20" s="34"/>
      <c r="O20" s="23" t="str">
        <f>IF(_tagcha_month_day!J17="","",_tagcha_month_day!J17*21.8/1000)</f>
        <v/>
      </c>
      <c r="P20" s="34"/>
      <c r="Q20" s="23" t="str">
        <f>IF(_tagcha_month_day!K17="","",_tagcha_month_day!K17*22/1000)</f>
        <v/>
      </c>
      <c r="R20" s="34"/>
      <c r="S20" s="23" t="str">
        <f>IF(_tagcha_month_day!L17="","",_tagcha_month_day!L17*19.9/1000)</f>
        <v/>
      </c>
      <c r="T20" s="34"/>
      <c r="U20" s="23" t="str">
        <f>IF(_tagcha_month_day!M17="","",_tagcha_month_day!M17*16/1000)</f>
        <v/>
      </c>
      <c r="V20" s="34"/>
      <c r="W20" s="34"/>
      <c r="X20" s="24" t="str">
        <f>IF(_taghe_month_day!A17="","",_taghe_month_day!A17*108/1000)</f>
        <v/>
      </c>
      <c r="Y20" s="34"/>
      <c r="Z20" s="34"/>
      <c r="AA20" s="24" t="str">
        <f>IF(_taghe_month_day!B17="","",_taghe_month_day!B17*44.3/1000)</f>
        <v/>
      </c>
      <c r="AB20" s="34"/>
      <c r="AC20" s="34"/>
      <c r="AD20" s="34"/>
      <c r="AE20" s="34"/>
      <c r="AF20" s="34"/>
      <c r="AG20" s="34"/>
      <c r="AH20" s="45" t="str">
        <f t="shared" si="0"/>
        <v/>
      </c>
      <c r="AI20" s="45" t="str">
        <f t="shared" si="1"/>
        <v/>
      </c>
      <c r="AJ20" s="45" t="str">
        <f t="shared" si="2"/>
        <v/>
      </c>
      <c r="AK20" s="45" t="str">
        <f t="shared" si="3"/>
        <v/>
      </c>
      <c r="AL20" s="46" t="str">
        <f t="shared" si="4"/>
        <v/>
      </c>
      <c r="AM20" s="46" t="str">
        <f t="shared" si="5"/>
        <v/>
      </c>
      <c r="AN20" s="46" t="str">
        <f t="shared" si="6"/>
        <v/>
      </c>
      <c r="AO20" s="46" t="str">
        <f t="shared" si="7"/>
        <v/>
      </c>
      <c r="AP20" s="46" t="str">
        <f t="shared" si="8"/>
        <v/>
      </c>
      <c r="AQ20" s="46" t="str">
        <f t="shared" si="9"/>
        <v/>
      </c>
      <c r="AR20" s="36"/>
      <c r="AS20" s="35" t="str">
        <f>IF(_tagday0_month_day!A17="","",_tagday0_month_day!A17)</f>
        <v/>
      </c>
      <c r="AT20" s="36" t="str">
        <f>IF(_tagday0_month_day!B17="","",_tagday0_month_day!B17)</f>
        <v/>
      </c>
      <c r="AU20" s="36" t="str">
        <f>IF(_tagcha_month_day!N17="","",_tagcha_month_day!N17)</f>
        <v/>
      </c>
      <c r="AV20" s="36" t="str">
        <f>IFERROR(IF(_reval_month_day!A17="","",_reval_month_day!A17*AU20/1000000),"")</f>
        <v/>
      </c>
      <c r="AW20" s="36" t="str">
        <f t="shared" si="10"/>
        <v/>
      </c>
    </row>
    <row r="21" ht="20" customHeight="1" spans="1:49">
      <c r="A21" s="20" t="s">
        <v>65</v>
      </c>
      <c r="B21" s="25" t="str">
        <f>IF(_shizhong_month_day!A18="","",_shizhong_month_day!A18)</f>
        <v/>
      </c>
      <c r="C21" s="34" t="str">
        <f>IF(_yield_month_day!A18="","",_yield_month_day!A18)</f>
        <v/>
      </c>
      <c r="D21" s="34"/>
      <c r="E21" s="23" t="str">
        <f>IF(_tagcha_month_day!A18="","",_tagcha_month_day!A18)</f>
        <v/>
      </c>
      <c r="F21" s="24" t="str">
        <f>IF(_tagcha_month_day!B18="","",_tagcha_month_day!B18)</f>
        <v/>
      </c>
      <c r="G21" s="24" t="str">
        <f>IF(_tagcha_month_day!C18="","",_tagcha_month_day!C18)</f>
        <v/>
      </c>
      <c r="H21" s="24" t="str">
        <f>IF(_tagcha_month_day!D18="","",_tagcha_month_day!D18)</f>
        <v/>
      </c>
      <c r="I21" s="24" t="str">
        <f>IF(_tagcha_month_day!E18="","",_tagcha_month_day!E18)</f>
        <v/>
      </c>
      <c r="J21" s="24" t="str">
        <f>IF(_tagcha_month_day!F18="","",_tagcha_month_day!F18)</f>
        <v/>
      </c>
      <c r="K21" s="24" t="str">
        <f>IF(_tagcha_month_day!G18="","",_tagcha_month_day!G18)</f>
        <v/>
      </c>
      <c r="L21" s="24" t="str">
        <f>IF(_tagcha_month_day!H18="","",_tagcha_month_day!H18)</f>
        <v/>
      </c>
      <c r="M21" s="23" t="str">
        <f>IF(_tagcha_month_day!I18="","",_tagcha_month_day!I18*21.8/1000)</f>
        <v/>
      </c>
      <c r="N21" s="34"/>
      <c r="O21" s="23" t="str">
        <f>IF(_tagcha_month_day!J18="","",_tagcha_month_day!J18*21.8/1000)</f>
        <v/>
      </c>
      <c r="P21" s="34"/>
      <c r="Q21" s="23" t="str">
        <f>IF(_tagcha_month_day!K18="","",_tagcha_month_day!K18*22/1000)</f>
        <v/>
      </c>
      <c r="R21" s="34"/>
      <c r="S21" s="23" t="str">
        <f>IF(_tagcha_month_day!L18="","",_tagcha_month_day!L18*19.9/1000)</f>
        <v/>
      </c>
      <c r="T21" s="34"/>
      <c r="U21" s="23" t="str">
        <f>IF(_tagcha_month_day!M18="","",_tagcha_month_day!M18*16/1000)</f>
        <v/>
      </c>
      <c r="V21" s="34"/>
      <c r="W21" s="34"/>
      <c r="X21" s="24" t="str">
        <f>IF(_taghe_month_day!A18="","",_taghe_month_day!A18*108/1000)</f>
        <v/>
      </c>
      <c r="Y21" s="34"/>
      <c r="Z21" s="34"/>
      <c r="AA21" s="24" t="str">
        <f>IF(_taghe_month_day!B18="","",_taghe_month_day!B18*44.3/1000)</f>
        <v/>
      </c>
      <c r="AB21" s="34"/>
      <c r="AC21" s="34"/>
      <c r="AD21" s="34"/>
      <c r="AE21" s="34"/>
      <c r="AF21" s="34"/>
      <c r="AG21" s="34"/>
      <c r="AH21" s="45" t="str">
        <f t="shared" si="0"/>
        <v/>
      </c>
      <c r="AI21" s="45" t="str">
        <f t="shared" si="1"/>
        <v/>
      </c>
      <c r="AJ21" s="45" t="str">
        <f t="shared" si="2"/>
        <v/>
      </c>
      <c r="AK21" s="45" t="str">
        <f t="shared" si="3"/>
        <v/>
      </c>
      <c r="AL21" s="46" t="str">
        <f t="shared" si="4"/>
        <v/>
      </c>
      <c r="AM21" s="46" t="str">
        <f t="shared" si="5"/>
        <v/>
      </c>
      <c r="AN21" s="46" t="str">
        <f t="shared" si="6"/>
        <v/>
      </c>
      <c r="AO21" s="46" t="str">
        <f t="shared" si="7"/>
        <v/>
      </c>
      <c r="AP21" s="46" t="str">
        <f t="shared" si="8"/>
        <v/>
      </c>
      <c r="AQ21" s="46" t="str">
        <f t="shared" si="9"/>
        <v/>
      </c>
      <c r="AR21" s="36"/>
      <c r="AS21" s="35" t="str">
        <f>IF(_tagday0_month_day!A18="","",_tagday0_month_day!A18)</f>
        <v/>
      </c>
      <c r="AT21" s="36" t="str">
        <f>IF(_tagday0_month_day!B18="","",_tagday0_month_day!B18)</f>
        <v/>
      </c>
      <c r="AU21" s="36" t="str">
        <f>IF(_tagcha_month_day!N18="","",_tagcha_month_day!N18)</f>
        <v/>
      </c>
      <c r="AV21" s="36" t="str">
        <f>IFERROR(IF(_reval_month_day!A18="","",_reval_month_day!A18*AU21/1000000),"")</f>
        <v/>
      </c>
      <c r="AW21" s="36" t="str">
        <f t="shared" si="10"/>
        <v/>
      </c>
    </row>
    <row r="22" ht="20" customHeight="1" spans="1:49">
      <c r="A22" s="20" t="s">
        <v>66</v>
      </c>
      <c r="B22" s="25" t="str">
        <f>IF(_shizhong_month_day!A19="","",_shizhong_month_day!A19)</f>
        <v/>
      </c>
      <c r="C22" s="34" t="str">
        <f>IF(_yield_month_day!A19="","",_yield_month_day!A19)</f>
        <v/>
      </c>
      <c r="D22" s="34"/>
      <c r="E22" s="23" t="str">
        <f>IF(_tagcha_month_day!A19="","",_tagcha_month_day!A19)</f>
        <v/>
      </c>
      <c r="F22" s="24" t="str">
        <f>IF(_tagcha_month_day!B19="","",_tagcha_month_day!B19)</f>
        <v/>
      </c>
      <c r="G22" s="24" t="str">
        <f>IF(_tagcha_month_day!C19="","",_tagcha_month_day!C19)</f>
        <v/>
      </c>
      <c r="H22" s="24" t="str">
        <f>IF(_tagcha_month_day!D19="","",_tagcha_month_day!D19)</f>
        <v/>
      </c>
      <c r="I22" s="24" t="str">
        <f>IF(_tagcha_month_day!E19="","",_tagcha_month_day!E19)</f>
        <v/>
      </c>
      <c r="J22" s="24" t="str">
        <f>IF(_tagcha_month_day!F19="","",_tagcha_month_day!F19)</f>
        <v/>
      </c>
      <c r="K22" s="24" t="str">
        <f>IF(_tagcha_month_day!G19="","",_tagcha_month_day!G19)</f>
        <v/>
      </c>
      <c r="L22" s="24" t="str">
        <f>IF(_tagcha_month_day!H19="","",_tagcha_month_day!H19)</f>
        <v/>
      </c>
      <c r="M22" s="23" t="str">
        <f>IF(_tagcha_month_day!I19="","",_tagcha_month_day!I19*21.8/1000)</f>
        <v/>
      </c>
      <c r="N22" s="34"/>
      <c r="O22" s="23" t="str">
        <f>IF(_tagcha_month_day!J19="","",_tagcha_month_day!J19*21.8/1000)</f>
        <v/>
      </c>
      <c r="P22" s="34"/>
      <c r="Q22" s="23" t="str">
        <f>IF(_tagcha_month_day!K19="","",_tagcha_month_day!K19*22/1000)</f>
        <v/>
      </c>
      <c r="R22" s="34"/>
      <c r="S22" s="23" t="str">
        <f>IF(_tagcha_month_day!L19="","",_tagcha_month_day!L19*19.9/1000)</f>
        <v/>
      </c>
      <c r="T22" s="34"/>
      <c r="U22" s="23" t="str">
        <f>IF(_tagcha_month_day!M19="","",_tagcha_month_day!M19*16/1000)</f>
        <v/>
      </c>
      <c r="V22" s="34"/>
      <c r="W22" s="34"/>
      <c r="X22" s="24" t="str">
        <f>IF(_taghe_month_day!A19="","",_taghe_month_day!A19*108/1000)</f>
        <v/>
      </c>
      <c r="Y22" s="34"/>
      <c r="Z22" s="34"/>
      <c r="AA22" s="24" t="str">
        <f>IF(_taghe_month_day!B19="","",_taghe_month_day!B19*44.3/1000)</f>
        <v/>
      </c>
      <c r="AB22" s="34"/>
      <c r="AC22" s="34"/>
      <c r="AD22" s="34"/>
      <c r="AE22" s="34"/>
      <c r="AF22" s="34"/>
      <c r="AG22" s="34"/>
      <c r="AH22" s="45" t="str">
        <f t="shared" si="0"/>
        <v/>
      </c>
      <c r="AI22" s="45" t="str">
        <f t="shared" si="1"/>
        <v/>
      </c>
      <c r="AJ22" s="45" t="str">
        <f t="shared" si="2"/>
        <v/>
      </c>
      <c r="AK22" s="45" t="str">
        <f t="shared" si="3"/>
        <v/>
      </c>
      <c r="AL22" s="46" t="str">
        <f t="shared" si="4"/>
        <v/>
      </c>
      <c r="AM22" s="46" t="str">
        <f t="shared" si="5"/>
        <v/>
      </c>
      <c r="AN22" s="46" t="str">
        <f t="shared" si="6"/>
        <v/>
      </c>
      <c r="AO22" s="46" t="str">
        <f t="shared" si="7"/>
        <v/>
      </c>
      <c r="AP22" s="46" t="str">
        <f t="shared" si="8"/>
        <v/>
      </c>
      <c r="AQ22" s="46" t="str">
        <f t="shared" si="9"/>
        <v/>
      </c>
      <c r="AR22" s="36"/>
      <c r="AS22" s="35" t="str">
        <f>IF(_tagday0_month_day!A19="","",_tagday0_month_day!A19)</f>
        <v/>
      </c>
      <c r="AT22" s="36" t="str">
        <f>IF(_tagday0_month_day!B19="","",_tagday0_month_day!B19)</f>
        <v/>
      </c>
      <c r="AU22" s="36" t="str">
        <f>IF(_tagcha_month_day!N19="","",_tagcha_month_day!N19)</f>
        <v/>
      </c>
      <c r="AV22" s="36" t="str">
        <f>IFERROR(IF(_reval_month_day!A19="","",_reval_month_day!A19*AU22/1000000),"")</f>
        <v/>
      </c>
      <c r="AW22" s="36" t="str">
        <f t="shared" si="10"/>
        <v/>
      </c>
    </row>
    <row r="23" ht="20" customHeight="1" spans="1:49">
      <c r="A23" s="20" t="s">
        <v>67</v>
      </c>
      <c r="B23" s="25" t="str">
        <f>IF(_shizhong_month_day!A20="","",_shizhong_month_day!A20)</f>
        <v/>
      </c>
      <c r="C23" s="34" t="str">
        <f>IF(_yield_month_day!A20="","",_yield_month_day!A20)</f>
        <v/>
      </c>
      <c r="D23" s="34"/>
      <c r="E23" s="23" t="str">
        <f>IF(_tagcha_month_day!A20="","",_tagcha_month_day!A20)</f>
        <v/>
      </c>
      <c r="F23" s="24" t="str">
        <f>IF(_tagcha_month_day!B20="","",_tagcha_month_day!B20)</f>
        <v/>
      </c>
      <c r="G23" s="24" t="str">
        <f>IF(_tagcha_month_day!C20="","",_tagcha_month_day!C20)</f>
        <v/>
      </c>
      <c r="H23" s="24" t="str">
        <f>IF(_tagcha_month_day!D20="","",_tagcha_month_day!D20)</f>
        <v/>
      </c>
      <c r="I23" s="24" t="str">
        <f>IF(_tagcha_month_day!E20="","",_tagcha_month_day!E20)</f>
        <v/>
      </c>
      <c r="J23" s="24" t="str">
        <f>IF(_tagcha_month_day!F20="","",_tagcha_month_day!F20)</f>
        <v/>
      </c>
      <c r="K23" s="24" t="str">
        <f>IF(_tagcha_month_day!G20="","",_tagcha_month_day!G20)</f>
        <v/>
      </c>
      <c r="L23" s="24" t="str">
        <f>IF(_tagcha_month_day!H20="","",_tagcha_month_day!H20)</f>
        <v/>
      </c>
      <c r="M23" s="23" t="str">
        <f>IF(_tagcha_month_day!I20="","",_tagcha_month_day!I20*21.8/1000)</f>
        <v/>
      </c>
      <c r="N23" s="34"/>
      <c r="O23" s="23" t="str">
        <f>IF(_tagcha_month_day!J20="","",_tagcha_month_day!J20*21.8/1000)</f>
        <v/>
      </c>
      <c r="P23" s="34"/>
      <c r="Q23" s="23" t="str">
        <f>IF(_tagcha_month_day!K20="","",_tagcha_month_day!K20*22/1000)</f>
        <v/>
      </c>
      <c r="R23" s="34"/>
      <c r="S23" s="23" t="str">
        <f>IF(_tagcha_month_day!L20="","",_tagcha_month_day!L20*19.9/1000)</f>
        <v/>
      </c>
      <c r="T23" s="34"/>
      <c r="U23" s="23" t="str">
        <f>IF(_tagcha_month_day!M20="","",_tagcha_month_day!M20*16/1000)</f>
        <v/>
      </c>
      <c r="V23" s="34"/>
      <c r="W23" s="34"/>
      <c r="X23" s="24" t="str">
        <f>IF(_taghe_month_day!A20="","",_taghe_month_day!A20*108/1000)</f>
        <v/>
      </c>
      <c r="Y23" s="34"/>
      <c r="Z23" s="34"/>
      <c r="AA23" s="24" t="str">
        <f>IF(_taghe_month_day!B20="","",_taghe_month_day!B20*44.3/1000)</f>
        <v/>
      </c>
      <c r="AB23" s="34"/>
      <c r="AC23" s="34"/>
      <c r="AD23" s="34"/>
      <c r="AE23" s="34"/>
      <c r="AF23" s="34"/>
      <c r="AG23" s="34"/>
      <c r="AH23" s="45" t="str">
        <f t="shared" si="0"/>
        <v/>
      </c>
      <c r="AI23" s="45" t="str">
        <f t="shared" si="1"/>
        <v/>
      </c>
      <c r="AJ23" s="45" t="str">
        <f t="shared" si="2"/>
        <v/>
      </c>
      <c r="AK23" s="45" t="str">
        <f t="shared" si="3"/>
        <v/>
      </c>
      <c r="AL23" s="46" t="str">
        <f t="shared" si="4"/>
        <v/>
      </c>
      <c r="AM23" s="46" t="str">
        <f t="shared" si="5"/>
        <v/>
      </c>
      <c r="AN23" s="46" t="str">
        <f t="shared" si="6"/>
        <v/>
      </c>
      <c r="AO23" s="46" t="str">
        <f t="shared" si="7"/>
        <v/>
      </c>
      <c r="AP23" s="46" t="str">
        <f t="shared" si="8"/>
        <v/>
      </c>
      <c r="AQ23" s="46" t="str">
        <f t="shared" si="9"/>
        <v/>
      </c>
      <c r="AR23" s="36"/>
      <c r="AS23" s="35" t="str">
        <f>IF(_tagday0_month_day!A20="","",_tagday0_month_day!A20)</f>
        <v/>
      </c>
      <c r="AT23" s="36" t="str">
        <f>IF(_tagday0_month_day!B20="","",_tagday0_month_day!B20)</f>
        <v/>
      </c>
      <c r="AU23" s="36" t="str">
        <f>IF(_tagcha_month_day!N20="","",_tagcha_month_day!N20)</f>
        <v/>
      </c>
      <c r="AV23" s="36" t="str">
        <f>IFERROR(IF(_reval_month_day!A20="","",_reval_month_day!A20*AU23/1000000),"")</f>
        <v/>
      </c>
      <c r="AW23" s="36" t="str">
        <f t="shared" si="10"/>
        <v/>
      </c>
    </row>
    <row r="24" ht="20" customHeight="1" spans="1:49">
      <c r="A24" s="20" t="s">
        <v>68</v>
      </c>
      <c r="B24" s="25" t="str">
        <f>IF(_shizhong_month_day!A21="","",_shizhong_month_day!A21)</f>
        <v/>
      </c>
      <c r="C24" s="34" t="str">
        <f>IF(_yield_month_day!A21="","",_yield_month_day!A21)</f>
        <v/>
      </c>
      <c r="D24" s="34"/>
      <c r="E24" s="23" t="str">
        <f>IF(_tagcha_month_day!A21="","",_tagcha_month_day!A21)</f>
        <v/>
      </c>
      <c r="F24" s="24" t="str">
        <f>IF(_tagcha_month_day!B21="","",_tagcha_month_day!B21)</f>
        <v/>
      </c>
      <c r="G24" s="24" t="str">
        <f>IF(_tagcha_month_day!C21="","",_tagcha_month_day!C21)</f>
        <v/>
      </c>
      <c r="H24" s="24" t="str">
        <f>IF(_tagcha_month_day!D21="","",_tagcha_month_day!D21)</f>
        <v/>
      </c>
      <c r="I24" s="24" t="str">
        <f>IF(_tagcha_month_day!E21="","",_tagcha_month_day!E21)</f>
        <v/>
      </c>
      <c r="J24" s="24" t="str">
        <f>IF(_tagcha_month_day!F21="","",_tagcha_month_day!F21)</f>
        <v/>
      </c>
      <c r="K24" s="24" t="str">
        <f>IF(_tagcha_month_day!G21="","",_tagcha_month_day!G21)</f>
        <v/>
      </c>
      <c r="L24" s="24" t="str">
        <f>IF(_tagcha_month_day!H21="","",_tagcha_month_day!H21)</f>
        <v/>
      </c>
      <c r="M24" s="23" t="str">
        <f>IF(_tagcha_month_day!I21="","",_tagcha_month_day!I21*21.8/1000)</f>
        <v/>
      </c>
      <c r="N24" s="34"/>
      <c r="O24" s="23" t="str">
        <f>IF(_tagcha_month_day!J21="","",_tagcha_month_day!J21*21.8/1000)</f>
        <v/>
      </c>
      <c r="P24" s="34"/>
      <c r="Q24" s="23" t="str">
        <f>IF(_tagcha_month_day!K21="","",_tagcha_month_day!K21*22/1000)</f>
        <v/>
      </c>
      <c r="R24" s="34"/>
      <c r="S24" s="23" t="str">
        <f>IF(_tagcha_month_day!L21="","",_tagcha_month_day!L21*19.9/1000)</f>
        <v/>
      </c>
      <c r="T24" s="34"/>
      <c r="U24" s="23" t="str">
        <f>IF(_tagcha_month_day!M21="","",_tagcha_month_day!M21*16/1000)</f>
        <v/>
      </c>
      <c r="V24" s="34"/>
      <c r="W24" s="34"/>
      <c r="X24" s="24" t="str">
        <f>IF(_taghe_month_day!A21="","",_taghe_month_day!A21*108/1000)</f>
        <v/>
      </c>
      <c r="Y24" s="34"/>
      <c r="Z24" s="34"/>
      <c r="AA24" s="24" t="str">
        <f>IF(_taghe_month_day!B21="","",_taghe_month_day!B21*44.3/1000)</f>
        <v/>
      </c>
      <c r="AB24" s="34"/>
      <c r="AC24" s="34"/>
      <c r="AD24" s="34"/>
      <c r="AE24" s="34"/>
      <c r="AF24" s="34"/>
      <c r="AG24" s="34"/>
      <c r="AH24" s="45" t="str">
        <f t="shared" si="0"/>
        <v/>
      </c>
      <c r="AI24" s="45" t="str">
        <f t="shared" si="1"/>
        <v/>
      </c>
      <c r="AJ24" s="45" t="str">
        <f t="shared" si="2"/>
        <v/>
      </c>
      <c r="AK24" s="45" t="str">
        <f t="shared" si="3"/>
        <v/>
      </c>
      <c r="AL24" s="46" t="str">
        <f t="shared" si="4"/>
        <v/>
      </c>
      <c r="AM24" s="46" t="str">
        <f t="shared" si="5"/>
        <v/>
      </c>
      <c r="AN24" s="46" t="str">
        <f t="shared" si="6"/>
        <v/>
      </c>
      <c r="AO24" s="46" t="str">
        <f t="shared" si="7"/>
        <v/>
      </c>
      <c r="AP24" s="46" t="str">
        <f t="shared" si="8"/>
        <v/>
      </c>
      <c r="AQ24" s="46" t="str">
        <f t="shared" si="9"/>
        <v/>
      </c>
      <c r="AR24" s="36"/>
      <c r="AS24" s="35" t="str">
        <f>IF(_tagday0_month_day!A21="","",_tagday0_month_day!A21)</f>
        <v/>
      </c>
      <c r="AT24" s="36" t="str">
        <f>IF(_tagday0_month_day!B21="","",_tagday0_month_day!B21)</f>
        <v/>
      </c>
      <c r="AU24" s="36" t="str">
        <f>IF(_tagcha_month_day!N21="","",_tagcha_month_day!N21)</f>
        <v/>
      </c>
      <c r="AV24" s="36" t="str">
        <f>IFERROR(IF(_reval_month_day!A21="","",_reval_month_day!A21*AU24/1000000),"")</f>
        <v/>
      </c>
      <c r="AW24" s="36" t="str">
        <f t="shared" si="10"/>
        <v/>
      </c>
    </row>
    <row r="25" ht="20" customHeight="1" spans="1:49">
      <c r="A25" s="20" t="s">
        <v>69</v>
      </c>
      <c r="B25" s="25" t="str">
        <f>IF(_shizhong_month_day!A22="","",_shizhong_month_day!A22)</f>
        <v/>
      </c>
      <c r="C25" s="34" t="str">
        <f>IF(_yield_month_day!A22="","",_yield_month_day!A22)</f>
        <v/>
      </c>
      <c r="D25" s="34"/>
      <c r="E25" s="23" t="str">
        <f>IF(_tagcha_month_day!A22="","",_tagcha_month_day!A22)</f>
        <v/>
      </c>
      <c r="F25" s="24" t="str">
        <f>IF(_tagcha_month_day!B22="","",_tagcha_month_day!B22)</f>
        <v/>
      </c>
      <c r="G25" s="24" t="str">
        <f>IF(_tagcha_month_day!C22="","",_tagcha_month_day!C22)</f>
        <v/>
      </c>
      <c r="H25" s="24" t="str">
        <f>IF(_tagcha_month_day!D22="","",_tagcha_month_day!D22)</f>
        <v/>
      </c>
      <c r="I25" s="24" t="str">
        <f>IF(_tagcha_month_day!E22="","",_tagcha_month_day!E22)</f>
        <v/>
      </c>
      <c r="J25" s="24" t="str">
        <f>IF(_tagcha_month_day!F22="","",_tagcha_month_day!F22)</f>
        <v/>
      </c>
      <c r="K25" s="24" t="str">
        <f>IF(_tagcha_month_day!G22="","",_tagcha_month_day!G22)</f>
        <v/>
      </c>
      <c r="L25" s="24" t="str">
        <f>IF(_tagcha_month_day!H22="","",_tagcha_month_day!H22)</f>
        <v/>
      </c>
      <c r="M25" s="23" t="str">
        <f>IF(_tagcha_month_day!I22="","",_tagcha_month_day!I22*21.8/1000)</f>
        <v/>
      </c>
      <c r="N25" s="34"/>
      <c r="O25" s="23" t="str">
        <f>IF(_tagcha_month_day!J22="","",_tagcha_month_day!J22*21.8/1000)</f>
        <v/>
      </c>
      <c r="P25" s="34"/>
      <c r="Q25" s="23" t="str">
        <f>IF(_tagcha_month_day!K22="","",_tagcha_month_day!K22*22/1000)</f>
        <v/>
      </c>
      <c r="R25" s="34"/>
      <c r="S25" s="23" t="str">
        <f>IF(_tagcha_month_day!L22="","",_tagcha_month_day!L22*19.9/1000)</f>
        <v/>
      </c>
      <c r="T25" s="34"/>
      <c r="U25" s="23" t="str">
        <f>IF(_tagcha_month_day!M22="","",_tagcha_month_day!M22*16/1000)</f>
        <v/>
      </c>
      <c r="V25" s="34"/>
      <c r="W25" s="34"/>
      <c r="X25" s="24" t="str">
        <f>IF(_taghe_month_day!A22="","",_taghe_month_day!A22*108/1000)</f>
        <v/>
      </c>
      <c r="Y25" s="34"/>
      <c r="Z25" s="34"/>
      <c r="AA25" s="24" t="str">
        <f>IF(_taghe_month_day!B22="","",_taghe_month_day!B22*44.3/1000)</f>
        <v/>
      </c>
      <c r="AB25" s="34"/>
      <c r="AC25" s="34"/>
      <c r="AD25" s="34"/>
      <c r="AE25" s="34"/>
      <c r="AF25" s="34"/>
      <c r="AG25" s="34"/>
      <c r="AH25" s="45" t="str">
        <f t="shared" si="0"/>
        <v/>
      </c>
      <c r="AI25" s="45" t="str">
        <f t="shared" si="1"/>
        <v/>
      </c>
      <c r="AJ25" s="45" t="str">
        <f t="shared" si="2"/>
        <v/>
      </c>
      <c r="AK25" s="45" t="str">
        <f t="shared" si="3"/>
        <v/>
      </c>
      <c r="AL25" s="46" t="str">
        <f t="shared" si="4"/>
        <v/>
      </c>
      <c r="AM25" s="46" t="str">
        <f t="shared" si="5"/>
        <v/>
      </c>
      <c r="AN25" s="46" t="str">
        <f t="shared" si="6"/>
        <v/>
      </c>
      <c r="AO25" s="46" t="str">
        <f t="shared" si="7"/>
        <v/>
      </c>
      <c r="AP25" s="46" t="str">
        <f t="shared" si="8"/>
        <v/>
      </c>
      <c r="AQ25" s="46" t="str">
        <f t="shared" si="9"/>
        <v/>
      </c>
      <c r="AR25" s="36"/>
      <c r="AS25" s="35" t="str">
        <f>IF(_tagday0_month_day!A22="","",_tagday0_month_day!A22)</f>
        <v/>
      </c>
      <c r="AT25" s="36" t="str">
        <f>IF(_tagday0_month_day!B22="","",_tagday0_month_day!B22)</f>
        <v/>
      </c>
      <c r="AU25" s="36" t="str">
        <f>IF(_tagcha_month_day!N22="","",_tagcha_month_day!N22)</f>
        <v/>
      </c>
      <c r="AV25" s="36" t="str">
        <f>IFERROR(IF(_reval_month_day!A22="","",_reval_month_day!A22*AU25/1000000),"")</f>
        <v/>
      </c>
      <c r="AW25" s="36" t="str">
        <f t="shared" si="10"/>
        <v/>
      </c>
    </row>
    <row r="26" ht="20" customHeight="1" spans="1:49">
      <c r="A26" s="20" t="s">
        <v>70</v>
      </c>
      <c r="B26" s="25" t="str">
        <f>IF(_shizhong_month_day!A23="","",_shizhong_month_day!A23)</f>
        <v/>
      </c>
      <c r="C26" s="34" t="str">
        <f>IF(_yield_month_day!A23="","",_yield_month_day!A23)</f>
        <v/>
      </c>
      <c r="D26" s="34"/>
      <c r="E26" s="23" t="str">
        <f>IF(_tagcha_month_day!A23="","",_tagcha_month_day!A23)</f>
        <v/>
      </c>
      <c r="F26" s="24" t="str">
        <f>IF(_tagcha_month_day!B23="","",_tagcha_month_day!B23)</f>
        <v/>
      </c>
      <c r="G26" s="24" t="str">
        <f>IF(_tagcha_month_day!C23="","",_tagcha_month_day!C23)</f>
        <v/>
      </c>
      <c r="H26" s="24" t="str">
        <f>IF(_tagcha_month_day!D23="","",_tagcha_month_day!D23)</f>
        <v/>
      </c>
      <c r="I26" s="24" t="str">
        <f>IF(_tagcha_month_day!E23="","",_tagcha_month_day!E23)</f>
        <v/>
      </c>
      <c r="J26" s="24" t="str">
        <f>IF(_tagcha_month_day!F23="","",_tagcha_month_day!F23)</f>
        <v/>
      </c>
      <c r="K26" s="24" t="str">
        <f>IF(_tagcha_month_day!G23="","",_tagcha_month_day!G23)</f>
        <v/>
      </c>
      <c r="L26" s="24" t="str">
        <f>IF(_tagcha_month_day!H23="","",_tagcha_month_day!H23)</f>
        <v/>
      </c>
      <c r="M26" s="23" t="str">
        <f>IF(_tagcha_month_day!I23="","",_tagcha_month_day!I23*21.8/1000)</f>
        <v/>
      </c>
      <c r="N26" s="34"/>
      <c r="O26" s="23" t="str">
        <f>IF(_tagcha_month_day!J23="","",_tagcha_month_day!J23*21.8/1000)</f>
        <v/>
      </c>
      <c r="P26" s="34"/>
      <c r="Q26" s="23" t="str">
        <f>IF(_tagcha_month_day!K23="","",_tagcha_month_day!K23*22/1000)</f>
        <v/>
      </c>
      <c r="R26" s="34"/>
      <c r="S26" s="23" t="str">
        <f>IF(_tagcha_month_day!L23="","",_tagcha_month_day!L23*19.9/1000)</f>
        <v/>
      </c>
      <c r="T26" s="34"/>
      <c r="U26" s="23" t="str">
        <f>IF(_tagcha_month_day!M23="","",_tagcha_month_day!M23*16/1000)</f>
        <v/>
      </c>
      <c r="V26" s="34"/>
      <c r="W26" s="34"/>
      <c r="X26" s="24" t="str">
        <f>IF(_taghe_month_day!A23="","",_taghe_month_day!A23*108/1000)</f>
        <v/>
      </c>
      <c r="Y26" s="34"/>
      <c r="Z26" s="34"/>
      <c r="AA26" s="24" t="str">
        <f>IF(_taghe_month_day!B23="","",_taghe_month_day!B23*44.3/1000)</f>
        <v/>
      </c>
      <c r="AB26" s="34"/>
      <c r="AC26" s="34"/>
      <c r="AD26" s="34"/>
      <c r="AE26" s="34"/>
      <c r="AF26" s="34"/>
      <c r="AG26" s="34"/>
      <c r="AH26" s="45" t="str">
        <f t="shared" si="0"/>
        <v/>
      </c>
      <c r="AI26" s="45" t="str">
        <f t="shared" si="1"/>
        <v/>
      </c>
      <c r="AJ26" s="45" t="str">
        <f t="shared" si="2"/>
        <v/>
      </c>
      <c r="AK26" s="45" t="str">
        <f t="shared" si="3"/>
        <v/>
      </c>
      <c r="AL26" s="46" t="str">
        <f t="shared" si="4"/>
        <v/>
      </c>
      <c r="AM26" s="46" t="str">
        <f t="shared" si="5"/>
        <v/>
      </c>
      <c r="AN26" s="46" t="str">
        <f t="shared" si="6"/>
        <v/>
      </c>
      <c r="AO26" s="46" t="str">
        <f t="shared" si="7"/>
        <v/>
      </c>
      <c r="AP26" s="46" t="str">
        <f t="shared" si="8"/>
        <v/>
      </c>
      <c r="AQ26" s="46" t="str">
        <f t="shared" si="9"/>
        <v/>
      </c>
      <c r="AR26" s="36"/>
      <c r="AS26" s="35" t="str">
        <f>IF(_tagday0_month_day!A23="","",_tagday0_month_day!A23)</f>
        <v/>
      </c>
      <c r="AT26" s="36" t="str">
        <f>IF(_tagday0_month_day!B23="","",_tagday0_month_day!B23)</f>
        <v/>
      </c>
      <c r="AU26" s="36" t="str">
        <f>IF(_tagcha_month_day!N23="","",_tagcha_month_day!N23)</f>
        <v/>
      </c>
      <c r="AV26" s="36" t="str">
        <f>IFERROR(IF(_reval_month_day!A23="","",_reval_month_day!A23*AU26/1000000),"")</f>
        <v/>
      </c>
      <c r="AW26" s="36" t="str">
        <f t="shared" si="10"/>
        <v/>
      </c>
    </row>
    <row r="27" ht="20" customHeight="1" spans="1:49">
      <c r="A27" s="20" t="s">
        <v>71</v>
      </c>
      <c r="B27" s="25" t="str">
        <f>IF(_shizhong_month_day!A24="","",_shizhong_month_day!A24)</f>
        <v/>
      </c>
      <c r="C27" s="34" t="str">
        <f>IF(_yield_month_day!A24="","",_yield_month_day!A24)</f>
        <v/>
      </c>
      <c r="D27" s="34"/>
      <c r="E27" s="23" t="str">
        <f>IF(_tagcha_month_day!A24="","",_tagcha_month_day!A24)</f>
        <v/>
      </c>
      <c r="F27" s="24" t="str">
        <f>IF(_tagcha_month_day!B24="","",_tagcha_month_day!B24)</f>
        <v/>
      </c>
      <c r="G27" s="24" t="str">
        <f>IF(_tagcha_month_day!C24="","",_tagcha_month_day!C24)</f>
        <v/>
      </c>
      <c r="H27" s="24" t="str">
        <f>IF(_tagcha_month_day!D24="","",_tagcha_month_day!D24)</f>
        <v/>
      </c>
      <c r="I27" s="24" t="str">
        <f>IF(_tagcha_month_day!E24="","",_tagcha_month_day!E24)</f>
        <v/>
      </c>
      <c r="J27" s="24" t="str">
        <f>IF(_tagcha_month_day!F24="","",_tagcha_month_day!F24)</f>
        <v/>
      </c>
      <c r="K27" s="24" t="str">
        <f>IF(_tagcha_month_day!G24="","",_tagcha_month_day!G24)</f>
        <v/>
      </c>
      <c r="L27" s="24" t="str">
        <f>IF(_tagcha_month_day!H24="","",_tagcha_month_day!H24)</f>
        <v/>
      </c>
      <c r="M27" s="23" t="str">
        <f>IF(_tagcha_month_day!I24="","",_tagcha_month_day!I24*21.8/1000)</f>
        <v/>
      </c>
      <c r="N27" s="34"/>
      <c r="O27" s="23" t="str">
        <f>IF(_tagcha_month_day!J24="","",_tagcha_month_day!J24*21.8/1000)</f>
        <v/>
      </c>
      <c r="P27" s="34"/>
      <c r="Q27" s="23" t="str">
        <f>IF(_tagcha_month_day!K24="","",_tagcha_month_day!K24*22/1000)</f>
        <v/>
      </c>
      <c r="R27" s="34"/>
      <c r="S27" s="23" t="str">
        <f>IF(_tagcha_month_day!L24="","",_tagcha_month_day!L24*19.9/1000)</f>
        <v/>
      </c>
      <c r="T27" s="34"/>
      <c r="U27" s="23" t="str">
        <f>IF(_tagcha_month_day!M24="","",_tagcha_month_day!M24*16/1000)</f>
        <v/>
      </c>
      <c r="V27" s="34"/>
      <c r="W27" s="34"/>
      <c r="X27" s="24" t="str">
        <f>IF(_taghe_month_day!A24="","",_taghe_month_day!A24*108/1000)</f>
        <v/>
      </c>
      <c r="Y27" s="34"/>
      <c r="Z27" s="34"/>
      <c r="AA27" s="24" t="str">
        <f>IF(_taghe_month_day!B24="","",_taghe_month_day!B24*44.3/1000)</f>
        <v/>
      </c>
      <c r="AB27" s="34"/>
      <c r="AC27" s="34"/>
      <c r="AD27" s="34"/>
      <c r="AE27" s="34"/>
      <c r="AF27" s="34"/>
      <c r="AG27" s="34"/>
      <c r="AH27" s="45" t="str">
        <f t="shared" si="0"/>
        <v/>
      </c>
      <c r="AI27" s="45" t="str">
        <f t="shared" si="1"/>
        <v/>
      </c>
      <c r="AJ27" s="45" t="str">
        <f t="shared" si="2"/>
        <v/>
      </c>
      <c r="AK27" s="45" t="str">
        <f t="shared" si="3"/>
        <v/>
      </c>
      <c r="AL27" s="46" t="str">
        <f t="shared" si="4"/>
        <v/>
      </c>
      <c r="AM27" s="46" t="str">
        <f t="shared" si="5"/>
        <v/>
      </c>
      <c r="AN27" s="46" t="str">
        <f t="shared" si="6"/>
        <v/>
      </c>
      <c r="AO27" s="46" t="str">
        <f t="shared" si="7"/>
        <v/>
      </c>
      <c r="AP27" s="46" t="str">
        <f t="shared" si="8"/>
        <v/>
      </c>
      <c r="AQ27" s="46" t="str">
        <f t="shared" si="9"/>
        <v/>
      </c>
      <c r="AR27" s="36"/>
      <c r="AS27" s="35" t="str">
        <f>IF(_tagday0_month_day!A24="","",_tagday0_month_day!A24)</f>
        <v/>
      </c>
      <c r="AT27" s="36" t="str">
        <f>IF(_tagday0_month_day!B24="","",_tagday0_month_day!B24)</f>
        <v/>
      </c>
      <c r="AU27" s="36" t="str">
        <f>IF(_tagcha_month_day!N24="","",_tagcha_month_day!N24)</f>
        <v/>
      </c>
      <c r="AV27" s="36" t="str">
        <f>IFERROR(IF(_reval_month_day!A24="","",_reval_month_day!A24*AU27/1000000),"")</f>
        <v/>
      </c>
      <c r="AW27" s="36" t="str">
        <f t="shared" si="10"/>
        <v/>
      </c>
    </row>
    <row r="28" ht="20" customHeight="1" spans="1:49">
      <c r="A28" s="20" t="s">
        <v>72</v>
      </c>
      <c r="B28" s="25" t="str">
        <f>IF(_shizhong_month_day!A25="","",_shizhong_month_day!A25)</f>
        <v/>
      </c>
      <c r="C28" s="34" t="str">
        <f>IF(_yield_month_day!A25="","",_yield_month_day!A25)</f>
        <v/>
      </c>
      <c r="D28" s="34"/>
      <c r="E28" s="23" t="str">
        <f>IF(_tagcha_month_day!A25="","",_tagcha_month_day!A25)</f>
        <v/>
      </c>
      <c r="F28" s="24" t="str">
        <f>IF(_tagcha_month_day!B25="","",_tagcha_month_day!B25)</f>
        <v/>
      </c>
      <c r="G28" s="24" t="str">
        <f>IF(_tagcha_month_day!C25="","",_tagcha_month_day!C25)</f>
        <v/>
      </c>
      <c r="H28" s="24" t="str">
        <f>IF(_tagcha_month_day!D25="","",_tagcha_month_day!D25)</f>
        <v/>
      </c>
      <c r="I28" s="24" t="str">
        <f>IF(_tagcha_month_day!E25="","",_tagcha_month_day!E25)</f>
        <v/>
      </c>
      <c r="J28" s="24" t="str">
        <f>IF(_tagcha_month_day!F25="","",_tagcha_month_day!F25)</f>
        <v/>
      </c>
      <c r="K28" s="24" t="str">
        <f>IF(_tagcha_month_day!G25="","",_tagcha_month_day!G25)</f>
        <v/>
      </c>
      <c r="L28" s="24" t="str">
        <f>IF(_tagcha_month_day!H25="","",_tagcha_month_day!H25)</f>
        <v/>
      </c>
      <c r="M28" s="23" t="str">
        <f>IF(_tagcha_month_day!I25="","",_tagcha_month_day!I25*21.8/1000)</f>
        <v/>
      </c>
      <c r="N28" s="34"/>
      <c r="O28" s="23" t="str">
        <f>IF(_tagcha_month_day!J25="","",_tagcha_month_day!J25*21.8/1000)</f>
        <v/>
      </c>
      <c r="P28" s="34"/>
      <c r="Q28" s="23" t="str">
        <f>IF(_tagcha_month_day!K25="","",_tagcha_month_day!K25*22/1000)</f>
        <v/>
      </c>
      <c r="R28" s="34"/>
      <c r="S28" s="23" t="str">
        <f>IF(_tagcha_month_day!L25="","",_tagcha_month_day!L25*19.9/1000)</f>
        <v/>
      </c>
      <c r="T28" s="34"/>
      <c r="U28" s="23" t="str">
        <f>IF(_tagcha_month_day!M25="","",_tagcha_month_day!M25*16/1000)</f>
        <v/>
      </c>
      <c r="V28" s="34"/>
      <c r="W28" s="34"/>
      <c r="X28" s="24" t="str">
        <f>IF(_taghe_month_day!A25="","",_taghe_month_day!A25*108/1000)</f>
        <v/>
      </c>
      <c r="Y28" s="34"/>
      <c r="Z28" s="34"/>
      <c r="AA28" s="24" t="str">
        <f>IF(_taghe_month_day!B25="","",_taghe_month_day!B25*44.3/1000)</f>
        <v/>
      </c>
      <c r="AB28" s="34"/>
      <c r="AC28" s="34"/>
      <c r="AD28" s="34"/>
      <c r="AE28" s="34"/>
      <c r="AF28" s="34"/>
      <c r="AG28" s="34"/>
      <c r="AH28" s="45" t="str">
        <f t="shared" si="0"/>
        <v/>
      </c>
      <c r="AI28" s="45" t="str">
        <f t="shared" si="1"/>
        <v/>
      </c>
      <c r="AJ28" s="45" t="str">
        <f t="shared" si="2"/>
        <v/>
      </c>
      <c r="AK28" s="45" t="str">
        <f t="shared" si="3"/>
        <v/>
      </c>
      <c r="AL28" s="46" t="str">
        <f t="shared" si="4"/>
        <v/>
      </c>
      <c r="AM28" s="46" t="str">
        <f t="shared" si="5"/>
        <v/>
      </c>
      <c r="AN28" s="46" t="str">
        <f t="shared" si="6"/>
        <v/>
      </c>
      <c r="AO28" s="46" t="str">
        <f t="shared" si="7"/>
        <v/>
      </c>
      <c r="AP28" s="46" t="str">
        <f t="shared" si="8"/>
        <v/>
      </c>
      <c r="AQ28" s="46" t="str">
        <f t="shared" si="9"/>
        <v/>
      </c>
      <c r="AR28" s="36"/>
      <c r="AS28" s="35" t="str">
        <f>IF(_tagday0_month_day!A25="","",_tagday0_month_day!A25)</f>
        <v/>
      </c>
      <c r="AT28" s="36" t="str">
        <f>IF(_tagday0_month_day!B25="","",_tagday0_month_day!B25)</f>
        <v/>
      </c>
      <c r="AU28" s="36" t="str">
        <f>IF(_tagcha_month_day!N25="","",_tagcha_month_day!N25)</f>
        <v/>
      </c>
      <c r="AV28" s="36" t="str">
        <f>IFERROR(IF(_reval_month_day!A25="","",_reval_month_day!A25*AU28/1000000),"")</f>
        <v/>
      </c>
      <c r="AW28" s="36" t="str">
        <f t="shared" si="10"/>
        <v/>
      </c>
    </row>
    <row r="29" ht="20" customHeight="1" spans="1:49">
      <c r="A29" s="20" t="s">
        <v>73</v>
      </c>
      <c r="B29" s="25" t="str">
        <f>IF(_shizhong_month_day!A26="","",_shizhong_month_day!A26)</f>
        <v/>
      </c>
      <c r="C29" s="34" t="str">
        <f>IF(_yield_month_day!A26="","",_yield_month_day!A26)</f>
        <v/>
      </c>
      <c r="D29" s="34"/>
      <c r="E29" s="23" t="str">
        <f>IF(_tagcha_month_day!A26="","",_tagcha_month_day!A26)</f>
        <v/>
      </c>
      <c r="F29" s="24" t="str">
        <f>IF(_tagcha_month_day!B26="","",_tagcha_month_day!B26)</f>
        <v/>
      </c>
      <c r="G29" s="24" t="str">
        <f>IF(_tagcha_month_day!C26="","",_tagcha_month_day!C26)</f>
        <v/>
      </c>
      <c r="H29" s="24" t="str">
        <f>IF(_tagcha_month_day!D26="","",_tagcha_month_day!D26)</f>
        <v/>
      </c>
      <c r="I29" s="24" t="str">
        <f>IF(_tagcha_month_day!E26="","",_tagcha_month_day!E26)</f>
        <v/>
      </c>
      <c r="J29" s="24" t="str">
        <f>IF(_tagcha_month_day!F26="","",_tagcha_month_day!F26)</f>
        <v/>
      </c>
      <c r="K29" s="24" t="str">
        <f>IF(_tagcha_month_day!G26="","",_tagcha_month_day!G26)</f>
        <v/>
      </c>
      <c r="L29" s="24" t="str">
        <f>IF(_tagcha_month_day!H26="","",_tagcha_month_day!H26)</f>
        <v/>
      </c>
      <c r="M29" s="23" t="str">
        <f>IF(_tagcha_month_day!I26="","",_tagcha_month_day!I26*21.8/1000)</f>
        <v/>
      </c>
      <c r="N29" s="34"/>
      <c r="O29" s="23" t="str">
        <f>IF(_tagcha_month_day!J26="","",_tagcha_month_day!J26*21.8/1000)</f>
        <v/>
      </c>
      <c r="P29" s="34"/>
      <c r="Q29" s="23" t="str">
        <f>IF(_tagcha_month_day!K26="","",_tagcha_month_day!K26*22/1000)</f>
        <v/>
      </c>
      <c r="R29" s="34"/>
      <c r="S29" s="23" t="str">
        <f>IF(_tagcha_month_day!L26="","",_tagcha_month_day!L26*19.9/1000)</f>
        <v/>
      </c>
      <c r="T29" s="34"/>
      <c r="U29" s="23" t="str">
        <f>IF(_tagcha_month_day!M26="","",_tagcha_month_day!M26*16/1000)</f>
        <v/>
      </c>
      <c r="V29" s="34"/>
      <c r="W29" s="34"/>
      <c r="X29" s="24" t="str">
        <f>IF(_taghe_month_day!A26="","",_taghe_month_day!A26*108/1000)</f>
        <v/>
      </c>
      <c r="Y29" s="34"/>
      <c r="Z29" s="34"/>
      <c r="AA29" s="24" t="str">
        <f>IF(_taghe_month_day!B26="","",_taghe_month_day!B26*44.3/1000)</f>
        <v/>
      </c>
      <c r="AB29" s="34"/>
      <c r="AC29" s="34"/>
      <c r="AD29" s="34"/>
      <c r="AE29" s="34"/>
      <c r="AF29" s="34"/>
      <c r="AG29" s="34"/>
      <c r="AH29" s="45" t="str">
        <f t="shared" si="0"/>
        <v/>
      </c>
      <c r="AI29" s="45" t="str">
        <f t="shared" si="1"/>
        <v/>
      </c>
      <c r="AJ29" s="45" t="str">
        <f t="shared" si="2"/>
        <v/>
      </c>
      <c r="AK29" s="45" t="str">
        <f t="shared" si="3"/>
        <v/>
      </c>
      <c r="AL29" s="46" t="str">
        <f t="shared" si="4"/>
        <v/>
      </c>
      <c r="AM29" s="46" t="str">
        <f t="shared" si="5"/>
        <v/>
      </c>
      <c r="AN29" s="46" t="str">
        <f t="shared" si="6"/>
        <v/>
      </c>
      <c r="AO29" s="46" t="str">
        <f t="shared" si="7"/>
        <v/>
      </c>
      <c r="AP29" s="46" t="str">
        <f t="shared" si="8"/>
        <v/>
      </c>
      <c r="AQ29" s="46" t="str">
        <f t="shared" si="9"/>
        <v/>
      </c>
      <c r="AR29" s="36"/>
      <c r="AS29" s="35" t="str">
        <f>IF(_tagday0_month_day!A26="","",_tagday0_month_day!A26)</f>
        <v/>
      </c>
      <c r="AT29" s="36" t="str">
        <f>IF(_tagday0_month_day!B26="","",_tagday0_month_day!B26)</f>
        <v/>
      </c>
      <c r="AU29" s="36" t="str">
        <f>IF(_tagcha_month_day!N26="","",_tagcha_month_day!N26)</f>
        <v/>
      </c>
      <c r="AV29" s="36" t="str">
        <f>IFERROR(IF(_reval_month_day!A26="","",_reval_month_day!A26*AU29/1000000),"")</f>
        <v/>
      </c>
      <c r="AW29" s="36" t="str">
        <f t="shared" si="10"/>
        <v/>
      </c>
    </row>
    <row r="30" ht="20" customHeight="1" spans="1:49">
      <c r="A30" s="20" t="s">
        <v>74</v>
      </c>
      <c r="B30" s="25" t="str">
        <f>IF(_shizhong_month_day!A27="","",_shizhong_month_day!A27)</f>
        <v/>
      </c>
      <c r="C30" s="34" t="str">
        <f>IF(_yield_month_day!A27="","",_yield_month_day!A27)</f>
        <v/>
      </c>
      <c r="D30" s="34"/>
      <c r="E30" s="23" t="str">
        <f>IF(_tagcha_month_day!A27="","",_tagcha_month_day!A27)</f>
        <v/>
      </c>
      <c r="F30" s="24" t="str">
        <f>IF(_tagcha_month_day!B27="","",_tagcha_month_day!B27)</f>
        <v/>
      </c>
      <c r="G30" s="24" t="str">
        <f>IF(_tagcha_month_day!C27="","",_tagcha_month_day!C27)</f>
        <v/>
      </c>
      <c r="H30" s="24" t="str">
        <f>IF(_tagcha_month_day!D27="","",_tagcha_month_day!D27)</f>
        <v/>
      </c>
      <c r="I30" s="24" t="str">
        <f>IF(_tagcha_month_day!E27="","",_tagcha_month_day!E27)</f>
        <v/>
      </c>
      <c r="J30" s="24" t="str">
        <f>IF(_tagcha_month_day!F27="","",_tagcha_month_day!F27)</f>
        <v/>
      </c>
      <c r="K30" s="24" t="str">
        <f>IF(_tagcha_month_day!G27="","",_tagcha_month_day!G27)</f>
        <v/>
      </c>
      <c r="L30" s="24" t="str">
        <f>IF(_tagcha_month_day!H27="","",_tagcha_month_day!H27)</f>
        <v/>
      </c>
      <c r="M30" s="23" t="str">
        <f>IF(_tagcha_month_day!I27="","",_tagcha_month_day!I27*21.8/1000)</f>
        <v/>
      </c>
      <c r="N30" s="34"/>
      <c r="O30" s="23" t="str">
        <f>IF(_tagcha_month_day!J27="","",_tagcha_month_day!J27*21.8/1000)</f>
        <v/>
      </c>
      <c r="P30" s="34"/>
      <c r="Q30" s="23" t="str">
        <f>IF(_tagcha_month_day!K27="","",_tagcha_month_day!K27*22/1000)</f>
        <v/>
      </c>
      <c r="R30" s="34"/>
      <c r="S30" s="23" t="str">
        <f>IF(_tagcha_month_day!L27="","",_tagcha_month_day!L27*19.9/1000)</f>
        <v/>
      </c>
      <c r="T30" s="34"/>
      <c r="U30" s="23" t="str">
        <f>IF(_tagcha_month_day!M27="","",_tagcha_month_day!M27*16/1000)</f>
        <v/>
      </c>
      <c r="V30" s="34"/>
      <c r="W30" s="34"/>
      <c r="X30" s="24" t="str">
        <f>IF(_taghe_month_day!A27="","",_taghe_month_day!A27*108/1000)</f>
        <v/>
      </c>
      <c r="Y30" s="34"/>
      <c r="Z30" s="34"/>
      <c r="AA30" s="24" t="str">
        <f>IF(_taghe_month_day!B27="","",_taghe_month_day!B27*44.3/1000)</f>
        <v/>
      </c>
      <c r="AB30" s="34"/>
      <c r="AC30" s="34"/>
      <c r="AD30" s="34"/>
      <c r="AE30" s="34"/>
      <c r="AF30" s="34"/>
      <c r="AG30" s="34"/>
      <c r="AH30" s="45" t="str">
        <f t="shared" si="0"/>
        <v/>
      </c>
      <c r="AI30" s="45" t="str">
        <f t="shared" si="1"/>
        <v/>
      </c>
      <c r="AJ30" s="45" t="str">
        <f t="shared" si="2"/>
        <v/>
      </c>
      <c r="AK30" s="45" t="str">
        <f t="shared" si="3"/>
        <v/>
      </c>
      <c r="AL30" s="46" t="str">
        <f t="shared" si="4"/>
        <v/>
      </c>
      <c r="AM30" s="46" t="str">
        <f t="shared" si="5"/>
        <v/>
      </c>
      <c r="AN30" s="46" t="str">
        <f t="shared" si="6"/>
        <v/>
      </c>
      <c r="AO30" s="46" t="str">
        <f t="shared" si="7"/>
        <v/>
      </c>
      <c r="AP30" s="46" t="str">
        <f t="shared" si="8"/>
        <v/>
      </c>
      <c r="AQ30" s="46" t="str">
        <f t="shared" si="9"/>
        <v/>
      </c>
      <c r="AR30" s="36"/>
      <c r="AS30" s="35" t="str">
        <f>IF(_tagday0_month_day!A27="","",_tagday0_month_day!A27)</f>
        <v/>
      </c>
      <c r="AT30" s="36" t="str">
        <f>IF(_tagday0_month_day!B27="","",_tagday0_month_day!B27)</f>
        <v/>
      </c>
      <c r="AU30" s="36" t="str">
        <f>IF(_tagcha_month_day!N27="","",_tagcha_month_day!N27)</f>
        <v/>
      </c>
      <c r="AV30" s="36" t="str">
        <f>IFERROR(IF(_reval_month_day!A27="","",_reval_month_day!A27*AU30/1000000),"")</f>
        <v/>
      </c>
      <c r="AW30" s="36" t="str">
        <f t="shared" si="10"/>
        <v/>
      </c>
    </row>
    <row r="31" ht="20" customHeight="1" spans="1:49">
      <c r="A31" s="20" t="s">
        <v>75</v>
      </c>
      <c r="B31" s="25" t="str">
        <f>IF(_shizhong_month_day!A28="","",_shizhong_month_day!A28)</f>
        <v/>
      </c>
      <c r="C31" s="34" t="str">
        <f>IF(_yield_month_day!A28="","",_yield_month_day!A28)</f>
        <v/>
      </c>
      <c r="D31" s="34"/>
      <c r="E31" s="23" t="str">
        <f>IF(_tagcha_month_day!A28="","",_tagcha_month_day!A28)</f>
        <v/>
      </c>
      <c r="F31" s="24" t="str">
        <f>IF(_tagcha_month_day!B28="","",_tagcha_month_day!B28)</f>
        <v/>
      </c>
      <c r="G31" s="24" t="str">
        <f>IF(_tagcha_month_day!C28="","",_tagcha_month_day!C28)</f>
        <v/>
      </c>
      <c r="H31" s="24" t="str">
        <f>IF(_tagcha_month_day!D28="","",_tagcha_month_day!D28)</f>
        <v/>
      </c>
      <c r="I31" s="24" t="str">
        <f>IF(_tagcha_month_day!E28="","",_tagcha_month_day!E28)</f>
        <v/>
      </c>
      <c r="J31" s="24" t="str">
        <f>IF(_tagcha_month_day!F28="","",_tagcha_month_day!F28)</f>
        <v/>
      </c>
      <c r="K31" s="24" t="str">
        <f>IF(_tagcha_month_day!G28="","",_tagcha_month_day!G28)</f>
        <v/>
      </c>
      <c r="L31" s="24" t="str">
        <f>IF(_tagcha_month_day!H28="","",_tagcha_month_day!H28)</f>
        <v/>
      </c>
      <c r="M31" s="23" t="str">
        <f>IF(_tagcha_month_day!I28="","",_tagcha_month_day!I28*21.8/1000)</f>
        <v/>
      </c>
      <c r="N31" s="34"/>
      <c r="O31" s="23" t="str">
        <f>IF(_tagcha_month_day!J28="","",_tagcha_month_day!J28*21.8/1000)</f>
        <v/>
      </c>
      <c r="P31" s="34"/>
      <c r="Q31" s="23" t="str">
        <f>IF(_tagcha_month_day!K28="","",_tagcha_month_day!K28*22/1000)</f>
        <v/>
      </c>
      <c r="R31" s="34"/>
      <c r="S31" s="23" t="str">
        <f>IF(_tagcha_month_day!L28="","",_tagcha_month_day!L28*19.9/1000)</f>
        <v/>
      </c>
      <c r="T31" s="34"/>
      <c r="U31" s="23" t="str">
        <f>IF(_tagcha_month_day!M28="","",_tagcha_month_day!M28*16/1000)</f>
        <v/>
      </c>
      <c r="V31" s="34"/>
      <c r="W31" s="34"/>
      <c r="X31" s="24" t="str">
        <f>IF(_taghe_month_day!A28="","",_taghe_month_day!A28*108/1000)</f>
        <v/>
      </c>
      <c r="Y31" s="34"/>
      <c r="Z31" s="34"/>
      <c r="AA31" s="24" t="str">
        <f>IF(_taghe_month_day!B28="","",_taghe_month_day!B28*44.3/1000)</f>
        <v/>
      </c>
      <c r="AB31" s="34"/>
      <c r="AC31" s="34"/>
      <c r="AD31" s="34"/>
      <c r="AE31" s="34"/>
      <c r="AF31" s="34"/>
      <c r="AG31" s="34"/>
      <c r="AH31" s="45" t="str">
        <f t="shared" si="0"/>
        <v/>
      </c>
      <c r="AI31" s="45" t="str">
        <f t="shared" si="1"/>
        <v/>
      </c>
      <c r="AJ31" s="45" t="str">
        <f t="shared" si="2"/>
        <v/>
      </c>
      <c r="AK31" s="45" t="str">
        <f t="shared" si="3"/>
        <v/>
      </c>
      <c r="AL31" s="46" t="str">
        <f t="shared" si="4"/>
        <v/>
      </c>
      <c r="AM31" s="46" t="str">
        <f t="shared" si="5"/>
        <v/>
      </c>
      <c r="AN31" s="46" t="str">
        <f t="shared" si="6"/>
        <v/>
      </c>
      <c r="AO31" s="46" t="str">
        <f t="shared" si="7"/>
        <v/>
      </c>
      <c r="AP31" s="46" t="str">
        <f t="shared" si="8"/>
        <v/>
      </c>
      <c r="AQ31" s="46" t="str">
        <f t="shared" si="9"/>
        <v/>
      </c>
      <c r="AR31" s="36"/>
      <c r="AS31" s="35" t="str">
        <f>IF(_tagday0_month_day!A28="","",_tagday0_month_day!A28)</f>
        <v/>
      </c>
      <c r="AT31" s="36" t="str">
        <f>IF(_tagday0_month_day!B28="","",_tagday0_month_day!B28)</f>
        <v/>
      </c>
      <c r="AU31" s="36" t="str">
        <f>IF(_tagcha_month_day!N28="","",_tagcha_month_day!N28)</f>
        <v/>
      </c>
      <c r="AV31" s="36" t="str">
        <f>IFERROR(IF(_reval_month_day!A28="","",_reval_month_day!A28*AU31/1000000),"")</f>
        <v/>
      </c>
      <c r="AW31" s="36" t="str">
        <f t="shared" si="10"/>
        <v/>
      </c>
    </row>
    <row r="32" ht="20" customHeight="1" spans="1:49">
      <c r="A32" s="20" t="s">
        <v>76</v>
      </c>
      <c r="B32" s="25" t="str">
        <f>IF(_shizhong_month_day!A29="","",_shizhong_month_day!A29)</f>
        <v/>
      </c>
      <c r="C32" s="34" t="str">
        <f>IF(_yield_month_day!A29="","",_yield_month_day!A29)</f>
        <v/>
      </c>
      <c r="D32" s="34"/>
      <c r="E32" s="23" t="str">
        <f>IF(_tagcha_month_day!A29="","",_tagcha_month_day!A29)</f>
        <v/>
      </c>
      <c r="F32" s="24" t="str">
        <f>IF(_tagcha_month_day!B29="","",_tagcha_month_day!B29)</f>
        <v/>
      </c>
      <c r="G32" s="24" t="str">
        <f>IF(_tagcha_month_day!C29="","",_tagcha_month_day!C29)</f>
        <v/>
      </c>
      <c r="H32" s="24" t="str">
        <f>IF(_tagcha_month_day!D29="","",_tagcha_month_day!D29)</f>
        <v/>
      </c>
      <c r="I32" s="24" t="str">
        <f>IF(_tagcha_month_day!E29="","",_tagcha_month_day!E29)</f>
        <v/>
      </c>
      <c r="J32" s="24" t="str">
        <f>IF(_tagcha_month_day!F29="","",_tagcha_month_day!F29)</f>
        <v/>
      </c>
      <c r="K32" s="24" t="str">
        <f>IF(_tagcha_month_day!G29="","",_tagcha_month_day!G29)</f>
        <v/>
      </c>
      <c r="L32" s="24" t="str">
        <f>IF(_tagcha_month_day!H29="","",_tagcha_month_day!H29)</f>
        <v/>
      </c>
      <c r="M32" s="23" t="str">
        <f>IF(_tagcha_month_day!I29="","",_tagcha_month_day!I29*21.8/1000)</f>
        <v/>
      </c>
      <c r="N32" s="34"/>
      <c r="O32" s="23" t="str">
        <f>IF(_tagcha_month_day!J29="","",_tagcha_month_day!J29*21.8/1000)</f>
        <v/>
      </c>
      <c r="P32" s="34"/>
      <c r="Q32" s="23" t="str">
        <f>IF(_tagcha_month_day!K29="","",_tagcha_month_day!K29*22/1000)</f>
        <v/>
      </c>
      <c r="R32" s="34"/>
      <c r="S32" s="23" t="str">
        <f>IF(_tagcha_month_day!L29="","",_tagcha_month_day!L29*19.9/1000)</f>
        <v/>
      </c>
      <c r="T32" s="34"/>
      <c r="U32" s="23" t="str">
        <f>IF(_tagcha_month_day!M29="","",_tagcha_month_day!M29*16/1000)</f>
        <v/>
      </c>
      <c r="V32" s="34"/>
      <c r="W32" s="34"/>
      <c r="X32" s="24" t="str">
        <f>IF(_taghe_month_day!A29="","",_taghe_month_day!A29*108/1000)</f>
        <v/>
      </c>
      <c r="Y32" s="34"/>
      <c r="Z32" s="34"/>
      <c r="AA32" s="24" t="str">
        <f>IF(_taghe_month_day!B29="","",_taghe_month_day!B29*44.3/1000)</f>
        <v/>
      </c>
      <c r="AB32" s="34"/>
      <c r="AC32" s="34"/>
      <c r="AD32" s="34"/>
      <c r="AE32" s="34"/>
      <c r="AF32" s="34"/>
      <c r="AG32" s="34"/>
      <c r="AH32" s="45" t="str">
        <f t="shared" si="0"/>
        <v/>
      </c>
      <c r="AI32" s="45" t="str">
        <f t="shared" si="1"/>
        <v/>
      </c>
      <c r="AJ32" s="45" t="str">
        <f t="shared" si="2"/>
        <v/>
      </c>
      <c r="AK32" s="45" t="str">
        <f t="shared" si="3"/>
        <v/>
      </c>
      <c r="AL32" s="46" t="str">
        <f t="shared" si="4"/>
        <v/>
      </c>
      <c r="AM32" s="46" t="str">
        <f t="shared" si="5"/>
        <v/>
      </c>
      <c r="AN32" s="46" t="str">
        <f t="shared" si="6"/>
        <v/>
      </c>
      <c r="AO32" s="46" t="str">
        <f t="shared" si="7"/>
        <v/>
      </c>
      <c r="AP32" s="46" t="str">
        <f t="shared" si="8"/>
        <v/>
      </c>
      <c r="AQ32" s="46" t="str">
        <f t="shared" si="9"/>
        <v/>
      </c>
      <c r="AR32" s="36"/>
      <c r="AS32" s="35" t="str">
        <f>IF(_tagday0_month_day!A29="","",_tagday0_month_day!A29)</f>
        <v/>
      </c>
      <c r="AT32" s="36" t="str">
        <f>IF(_tagday0_month_day!B29="","",_tagday0_month_day!B29)</f>
        <v/>
      </c>
      <c r="AU32" s="36" t="str">
        <f>IF(_tagcha_month_day!N29="","",_tagcha_month_day!N29)</f>
        <v/>
      </c>
      <c r="AV32" s="36" t="str">
        <f>IFERROR(IF(_reval_month_day!A29="","",_reval_month_day!A29*AU32/1000000),"")</f>
        <v/>
      </c>
      <c r="AW32" s="36" t="str">
        <f t="shared" si="10"/>
        <v/>
      </c>
    </row>
    <row r="33" ht="20" customHeight="1" spans="1:49">
      <c r="A33" s="20" t="s">
        <v>77</v>
      </c>
      <c r="B33" s="25" t="str">
        <f>IF(_shizhong_month_day!A30="","",_shizhong_month_day!A30)</f>
        <v/>
      </c>
      <c r="C33" s="34" t="str">
        <f>IF(_yield_month_day!A30="","",_yield_month_day!A30)</f>
        <v/>
      </c>
      <c r="D33" s="34"/>
      <c r="E33" s="23" t="str">
        <f>IF(_tagcha_month_day!A30="","",_tagcha_month_day!A30)</f>
        <v/>
      </c>
      <c r="F33" s="24" t="str">
        <f>IF(_tagcha_month_day!B30="","",_tagcha_month_day!B30)</f>
        <v/>
      </c>
      <c r="G33" s="24" t="str">
        <f>IF(_tagcha_month_day!C30="","",_tagcha_month_day!C30)</f>
        <v/>
      </c>
      <c r="H33" s="24" t="str">
        <f>IF(_tagcha_month_day!D30="","",_tagcha_month_day!D30)</f>
        <v/>
      </c>
      <c r="I33" s="24" t="str">
        <f>IF(_tagcha_month_day!E30="","",_tagcha_month_day!E30)</f>
        <v/>
      </c>
      <c r="J33" s="24" t="str">
        <f>IF(_tagcha_month_day!F30="","",_tagcha_month_day!F30)</f>
        <v/>
      </c>
      <c r="K33" s="24" t="str">
        <f>IF(_tagcha_month_day!G30="","",_tagcha_month_day!G30)</f>
        <v/>
      </c>
      <c r="L33" s="24" t="str">
        <f>IF(_tagcha_month_day!H30="","",_tagcha_month_day!H30)</f>
        <v/>
      </c>
      <c r="M33" s="23" t="str">
        <f>IF(_tagcha_month_day!I30="","",_tagcha_month_day!I30*21.8/1000)</f>
        <v/>
      </c>
      <c r="N33" s="34"/>
      <c r="O33" s="23" t="str">
        <f>IF(_tagcha_month_day!J30="","",_tagcha_month_day!J30*21.8/1000)</f>
        <v/>
      </c>
      <c r="P33" s="34"/>
      <c r="Q33" s="23" t="str">
        <f>IF(_tagcha_month_day!K30="","",_tagcha_month_day!K30*22/1000)</f>
        <v/>
      </c>
      <c r="R33" s="34"/>
      <c r="S33" s="23" t="str">
        <f>IF(_tagcha_month_day!L30="","",_tagcha_month_day!L30*19.9/1000)</f>
        <v/>
      </c>
      <c r="T33" s="34"/>
      <c r="U33" s="23" t="str">
        <f>IF(_tagcha_month_day!M30="","",_tagcha_month_day!M30*16/1000)</f>
        <v/>
      </c>
      <c r="V33" s="34"/>
      <c r="W33" s="34"/>
      <c r="X33" s="24" t="str">
        <f>IF(_taghe_month_day!A30="","",_taghe_month_day!A30*108/1000)</f>
        <v/>
      </c>
      <c r="Y33" s="34"/>
      <c r="Z33" s="34"/>
      <c r="AA33" s="24" t="str">
        <f>IF(_taghe_month_day!B30="","",_taghe_month_day!B30*44.3/1000)</f>
        <v/>
      </c>
      <c r="AB33" s="34"/>
      <c r="AC33" s="34"/>
      <c r="AD33" s="34"/>
      <c r="AE33" s="34"/>
      <c r="AF33" s="34"/>
      <c r="AG33" s="34"/>
      <c r="AH33" s="45" t="str">
        <f t="shared" si="0"/>
        <v/>
      </c>
      <c r="AI33" s="45" t="str">
        <f t="shared" si="1"/>
        <v/>
      </c>
      <c r="AJ33" s="45" t="str">
        <f t="shared" si="2"/>
        <v/>
      </c>
      <c r="AK33" s="45" t="str">
        <f t="shared" si="3"/>
        <v/>
      </c>
      <c r="AL33" s="46" t="str">
        <f t="shared" si="4"/>
        <v/>
      </c>
      <c r="AM33" s="46" t="str">
        <f t="shared" si="5"/>
        <v/>
      </c>
      <c r="AN33" s="46" t="str">
        <f t="shared" si="6"/>
        <v/>
      </c>
      <c r="AO33" s="46" t="str">
        <f t="shared" si="7"/>
        <v/>
      </c>
      <c r="AP33" s="46" t="str">
        <f t="shared" si="8"/>
        <v/>
      </c>
      <c r="AQ33" s="46" t="str">
        <f t="shared" si="9"/>
        <v/>
      </c>
      <c r="AR33" s="36"/>
      <c r="AS33" s="35" t="str">
        <f>IF(_tagday0_month_day!A30="","",_tagday0_month_day!A30)</f>
        <v/>
      </c>
      <c r="AT33" s="36" t="str">
        <f>IF(_tagday0_month_day!B30="","",_tagday0_month_day!B30)</f>
        <v/>
      </c>
      <c r="AU33" s="36" t="str">
        <f>IF(_tagcha_month_day!N30="","",_tagcha_month_day!N30)</f>
        <v/>
      </c>
      <c r="AV33" s="36" t="str">
        <f>IFERROR(IF(_reval_month_day!A30="","",_reval_month_day!A30*AU33/1000000),"")</f>
        <v/>
      </c>
      <c r="AW33" s="36" t="str">
        <f t="shared" si="10"/>
        <v/>
      </c>
    </row>
    <row r="34" ht="20" customHeight="1" spans="1:49">
      <c r="A34" s="20" t="s">
        <v>78</v>
      </c>
      <c r="B34" s="25" t="str">
        <f>IF(_shizhong_month_day!A31="","",_shizhong_month_day!A31)</f>
        <v/>
      </c>
      <c r="C34" s="34" t="str">
        <f>IF(_yield_month_day!A31="","",_yield_month_day!A31)</f>
        <v/>
      </c>
      <c r="D34" s="34"/>
      <c r="E34" s="23" t="str">
        <f>IF(_tagcha_month_day!A31="","",_tagcha_month_day!A31)</f>
        <v/>
      </c>
      <c r="F34" s="24" t="str">
        <f>IF(_tagcha_month_day!B31="","",_tagcha_month_day!B31)</f>
        <v/>
      </c>
      <c r="G34" s="24" t="str">
        <f>IF(_tagcha_month_day!C31="","",_tagcha_month_day!C31)</f>
        <v/>
      </c>
      <c r="H34" s="24" t="str">
        <f>IF(_tagcha_month_day!D31="","",_tagcha_month_day!D31)</f>
        <v/>
      </c>
      <c r="I34" s="24" t="str">
        <f>IF(_tagcha_month_day!E31="","",_tagcha_month_day!E31)</f>
        <v/>
      </c>
      <c r="J34" s="24" t="str">
        <f>IF(_tagcha_month_day!F31="","",_tagcha_month_day!F31)</f>
        <v/>
      </c>
      <c r="K34" s="24" t="str">
        <f>IF(_tagcha_month_day!G31="","",_tagcha_month_day!G31)</f>
        <v/>
      </c>
      <c r="L34" s="24" t="str">
        <f>IF(_tagcha_month_day!H31="","",_tagcha_month_day!H31)</f>
        <v/>
      </c>
      <c r="M34" s="23" t="str">
        <f>IF(_tagcha_month_day!I31="","",_tagcha_month_day!I31*21.8/1000)</f>
        <v/>
      </c>
      <c r="N34" s="34"/>
      <c r="O34" s="23" t="str">
        <f>IF(_tagcha_month_day!J31="","",_tagcha_month_day!J31*21.8/1000)</f>
        <v/>
      </c>
      <c r="P34" s="34"/>
      <c r="Q34" s="23" t="str">
        <f>IF(_tagcha_month_day!K31="","",_tagcha_month_day!K31*22/1000)</f>
        <v/>
      </c>
      <c r="R34" s="34"/>
      <c r="S34" s="23" t="str">
        <f>IF(_tagcha_month_day!L31="","",_tagcha_month_day!L31*19.9/1000)</f>
        <v/>
      </c>
      <c r="T34" s="34"/>
      <c r="U34" s="23" t="str">
        <f>IF(_tagcha_month_day!M31="","",_tagcha_month_day!M31*16/1000)</f>
        <v/>
      </c>
      <c r="V34" s="34"/>
      <c r="W34" s="34"/>
      <c r="X34" s="24" t="str">
        <f>IF(_taghe_month_day!A31="","",_taghe_month_day!A31*108/1000)</f>
        <v/>
      </c>
      <c r="Y34" s="34"/>
      <c r="Z34" s="34"/>
      <c r="AA34" s="24" t="str">
        <f>IF(_taghe_month_day!B31="","",_taghe_month_day!B31*44.3/1000)</f>
        <v/>
      </c>
      <c r="AB34" s="34"/>
      <c r="AC34" s="34"/>
      <c r="AD34" s="34"/>
      <c r="AE34" s="34"/>
      <c r="AF34" s="34"/>
      <c r="AG34" s="34"/>
      <c r="AH34" s="45" t="str">
        <f t="shared" si="0"/>
        <v/>
      </c>
      <c r="AI34" s="45" t="str">
        <f t="shared" si="1"/>
        <v/>
      </c>
      <c r="AJ34" s="45" t="str">
        <f t="shared" si="2"/>
        <v/>
      </c>
      <c r="AK34" s="45" t="str">
        <f t="shared" si="3"/>
        <v/>
      </c>
      <c r="AL34" s="46" t="str">
        <f t="shared" si="4"/>
        <v/>
      </c>
      <c r="AM34" s="46" t="str">
        <f t="shared" si="5"/>
        <v/>
      </c>
      <c r="AN34" s="46" t="str">
        <f t="shared" si="6"/>
        <v/>
      </c>
      <c r="AO34" s="46" t="str">
        <f t="shared" si="7"/>
        <v/>
      </c>
      <c r="AP34" s="46" t="str">
        <f t="shared" si="8"/>
        <v/>
      </c>
      <c r="AQ34" s="46" t="str">
        <f t="shared" si="9"/>
        <v/>
      </c>
      <c r="AR34" s="36"/>
      <c r="AS34" s="35" t="str">
        <f>IF(_tagday0_month_day!A31="","",_tagday0_month_day!A31)</f>
        <v/>
      </c>
      <c r="AT34" s="36" t="str">
        <f>IF(_tagday0_month_day!B31="","",_tagday0_month_day!B31)</f>
        <v/>
      </c>
      <c r="AU34" s="36" t="str">
        <f>IF(_tagcha_month_day!N31="","",_tagcha_month_day!N31)</f>
        <v/>
      </c>
      <c r="AV34" s="36" t="str">
        <f>IFERROR(IF(_reval_month_day!A31="","",_reval_month_day!A31*AU34/1000000),"")</f>
        <v/>
      </c>
      <c r="AW34" s="36" t="str">
        <f t="shared" si="10"/>
        <v/>
      </c>
    </row>
    <row r="35" ht="20" customHeight="1" spans="1:49">
      <c r="A35" s="20" t="s">
        <v>79</v>
      </c>
      <c r="B35" s="25" t="str">
        <f>IF(_shizhong_month_day!A32="","",_shizhong_month_day!A32)</f>
        <v/>
      </c>
      <c r="C35" s="34" t="str">
        <f>IF(_yield_month_day!A32="","",_yield_month_day!A32)</f>
        <v/>
      </c>
      <c r="D35" s="34"/>
      <c r="E35" s="23" t="str">
        <f>IF(_tagcha_month_day!A32="","",_tagcha_month_day!A32)</f>
        <v/>
      </c>
      <c r="F35" s="24" t="str">
        <f>IF(_tagcha_month_day!B32="","",_tagcha_month_day!B32)</f>
        <v/>
      </c>
      <c r="G35" s="24" t="str">
        <f>IF(_tagcha_month_day!C32="","",_tagcha_month_day!C32)</f>
        <v/>
      </c>
      <c r="H35" s="24" t="str">
        <f>IF(_tagcha_month_day!D32="","",_tagcha_month_day!D32)</f>
        <v/>
      </c>
      <c r="I35" s="24" t="str">
        <f>IF(_tagcha_month_day!E32="","",_tagcha_month_day!E32)</f>
        <v/>
      </c>
      <c r="J35" s="24" t="str">
        <f>IF(_tagcha_month_day!F32="","",_tagcha_month_day!F32)</f>
        <v/>
      </c>
      <c r="K35" s="24" t="str">
        <f>IF(_tagcha_month_day!G32="","",_tagcha_month_day!G32)</f>
        <v/>
      </c>
      <c r="L35" s="24" t="str">
        <f>IF(_tagcha_month_day!H32="","",_tagcha_month_day!H32)</f>
        <v/>
      </c>
      <c r="M35" s="23" t="str">
        <f>IF(_tagcha_month_day!I32="","",_tagcha_month_day!I32*21.8/1000)</f>
        <v/>
      </c>
      <c r="N35" s="34"/>
      <c r="O35" s="23" t="str">
        <f>IF(_tagcha_month_day!J32="","",_tagcha_month_day!J32*21.8/1000)</f>
        <v/>
      </c>
      <c r="P35" s="34"/>
      <c r="Q35" s="23" t="str">
        <f>IF(_tagcha_month_day!K32="","",_tagcha_month_day!K32*22/1000)</f>
        <v/>
      </c>
      <c r="R35" s="34"/>
      <c r="S35" s="23" t="str">
        <f>IF(_tagcha_month_day!L32="","",_tagcha_month_day!L32*19.9/1000)</f>
        <v/>
      </c>
      <c r="T35" s="34"/>
      <c r="U35" s="23" t="str">
        <f>IF(_tagcha_month_day!M32="","",_tagcha_month_day!M32*16/1000)</f>
        <v/>
      </c>
      <c r="V35" s="34"/>
      <c r="W35" s="34"/>
      <c r="X35" s="24" t="str">
        <f>IF(_taghe_month_day!A32="","",_taghe_month_day!A32*108/1000)</f>
        <v/>
      </c>
      <c r="Y35" s="34"/>
      <c r="Z35" s="34"/>
      <c r="AA35" s="24" t="str">
        <f>IF(_taghe_month_day!B32="","",_taghe_month_day!B32*44.3/1000)</f>
        <v/>
      </c>
      <c r="AB35" s="34"/>
      <c r="AC35" s="34"/>
      <c r="AD35" s="34"/>
      <c r="AE35" s="34"/>
      <c r="AF35" s="34"/>
      <c r="AG35" s="34"/>
      <c r="AH35" s="45" t="str">
        <f t="shared" si="0"/>
        <v/>
      </c>
      <c r="AI35" s="45" t="str">
        <f t="shared" si="1"/>
        <v/>
      </c>
      <c r="AJ35" s="45" t="str">
        <f t="shared" si="2"/>
        <v/>
      </c>
      <c r="AK35" s="45" t="str">
        <f t="shared" si="3"/>
        <v/>
      </c>
      <c r="AL35" s="46" t="str">
        <f t="shared" si="4"/>
        <v/>
      </c>
      <c r="AM35" s="46" t="str">
        <f t="shared" si="5"/>
        <v/>
      </c>
      <c r="AN35" s="46" t="str">
        <f t="shared" si="6"/>
        <v/>
      </c>
      <c r="AO35" s="46" t="str">
        <f t="shared" si="7"/>
        <v/>
      </c>
      <c r="AP35" s="46" t="str">
        <f t="shared" si="8"/>
        <v/>
      </c>
      <c r="AQ35" s="46" t="str">
        <f t="shared" si="9"/>
        <v/>
      </c>
      <c r="AR35" s="36"/>
      <c r="AS35" s="35" t="str">
        <f>IF(_tagday0_month_day!A32="","",_tagday0_month_day!A32)</f>
        <v/>
      </c>
      <c r="AT35" s="36" t="str">
        <f>IF(_tagday0_month_day!B32="","",_tagday0_month_day!B32)</f>
        <v/>
      </c>
      <c r="AU35" s="36" t="str">
        <f>IF(_tagcha_month_day!N32="","",_tagcha_month_day!N32)</f>
        <v/>
      </c>
      <c r="AV35" s="36" t="str">
        <f>IFERROR(IF(_reval_month_day!A32="","",_reval_month_day!A32*AU35/1000000),"")</f>
        <v/>
      </c>
      <c r="AW35" s="36" t="str">
        <f t="shared" si="10"/>
        <v/>
      </c>
    </row>
    <row r="36" ht="20" customHeight="1" spans="1:49">
      <c r="A36" s="20" t="s">
        <v>80</v>
      </c>
      <c r="B36" s="35">
        <f>SUMIF(B5:B35,"&gt;=0")</f>
        <v>0</v>
      </c>
      <c r="C36" s="36">
        <f t="shared" ref="C36:AE36" si="11">SUMIF(C5:C35,"&gt;=0")</f>
        <v>0</v>
      </c>
      <c r="D36" s="36">
        <f t="shared" si="11"/>
        <v>0</v>
      </c>
      <c r="E36" s="35">
        <f t="shared" si="11"/>
        <v>0</v>
      </c>
      <c r="F36" s="37">
        <f t="shared" si="11"/>
        <v>0</v>
      </c>
      <c r="G36" s="37">
        <f t="shared" si="11"/>
        <v>0</v>
      </c>
      <c r="H36" s="37">
        <f t="shared" si="11"/>
        <v>0</v>
      </c>
      <c r="I36" s="37">
        <f t="shared" si="11"/>
        <v>0</v>
      </c>
      <c r="J36" s="37">
        <f t="shared" si="11"/>
        <v>0</v>
      </c>
      <c r="K36" s="37">
        <f t="shared" si="11"/>
        <v>0</v>
      </c>
      <c r="L36" s="37">
        <f t="shared" si="11"/>
        <v>0</v>
      </c>
      <c r="M36" s="35">
        <f t="shared" si="11"/>
        <v>0</v>
      </c>
      <c r="N36" s="36">
        <f t="shared" si="11"/>
        <v>0</v>
      </c>
      <c r="O36" s="35">
        <f t="shared" si="11"/>
        <v>0</v>
      </c>
      <c r="P36" s="36">
        <f t="shared" si="11"/>
        <v>0</v>
      </c>
      <c r="Q36" s="35">
        <f t="shared" si="11"/>
        <v>0</v>
      </c>
      <c r="R36" s="36">
        <f t="shared" si="11"/>
        <v>0</v>
      </c>
      <c r="S36" s="35">
        <f t="shared" si="11"/>
        <v>0</v>
      </c>
      <c r="T36" s="36">
        <f t="shared" si="11"/>
        <v>0</v>
      </c>
      <c r="U36" s="35">
        <f t="shared" si="11"/>
        <v>0</v>
      </c>
      <c r="V36" s="36">
        <f t="shared" si="11"/>
        <v>0</v>
      </c>
      <c r="W36" s="36">
        <f t="shared" si="11"/>
        <v>0</v>
      </c>
      <c r="X36" s="37">
        <f t="shared" si="11"/>
        <v>0</v>
      </c>
      <c r="Y36" s="36">
        <f t="shared" si="11"/>
        <v>0</v>
      </c>
      <c r="Z36" s="36">
        <f t="shared" si="11"/>
        <v>0</v>
      </c>
      <c r="AA36" s="37">
        <f t="shared" si="11"/>
        <v>0</v>
      </c>
      <c r="AB36" s="36">
        <f t="shared" si="11"/>
        <v>0</v>
      </c>
      <c r="AC36" s="36">
        <f t="shared" si="11"/>
        <v>0</v>
      </c>
      <c r="AD36" s="36">
        <f t="shared" si="11"/>
        <v>0</v>
      </c>
      <c r="AE36" s="36">
        <f t="shared" si="11"/>
        <v>0</v>
      </c>
      <c r="AF36" s="36" t="str">
        <f>IFERROR(AVERAGEIF(AF5:AF35,"&gt;=0"),"")</f>
        <v/>
      </c>
      <c r="AG36" s="36"/>
      <c r="AH36" s="36" t="str">
        <f>IFERROR(SUM(D5:D35)/SUM(C5:C35),"")</f>
        <v/>
      </c>
      <c r="AI36" s="36" t="str">
        <f>IFERROR(SUM(J5:J35)/SUM(C5:C35),"")</f>
        <v/>
      </c>
      <c r="AJ36" s="36" t="str">
        <f>IFERROR(SUM(Z5:Z35)/SUM(C5:C35),"")</f>
        <v/>
      </c>
      <c r="AK36" s="36" t="str">
        <f>IFERROR(SUM(V5:V35)/SUM(C5:C35),"")</f>
        <v/>
      </c>
      <c r="AL36" s="46" t="str">
        <f t="shared" si="4"/>
        <v/>
      </c>
      <c r="AM36" s="36" t="str">
        <f>IFERROR(SUM(V5:V35)/SUM(C5:C35),"")</f>
        <v/>
      </c>
      <c r="AN36" s="36" t="str">
        <f>IFERROR(SUM(Z5:Z35)/SUM(C5:C35),"")</f>
        <v/>
      </c>
      <c r="AO36" s="46" t="str">
        <f>IFERROR(SUM(S5:S35)/SUM(Z5:Z35),"")</f>
        <v/>
      </c>
      <c r="AP36" s="36" t="str">
        <f>IFERROR(SUM(Z5:Z35)/(SUM(C5:C35)*1.3217)*100,"")</f>
        <v/>
      </c>
      <c r="AQ36" s="36" t="str">
        <f>IFERROR(SUM(V5:V35)/(SUM(B5:B35)*0.92)*1000,"")</f>
        <v/>
      </c>
      <c r="AR36" s="36"/>
      <c r="AS36" s="35" t="e">
        <f>AVERAGEIF(AS5:AS35,"&gt;=0")</f>
        <v>#DIV/0!</v>
      </c>
      <c r="AT36" s="36"/>
      <c r="AU36" s="36">
        <f t="shared" ref="AU36:AW36" si="12">SUMIF(AU5:AU35,"&gt;=0")</f>
        <v>0</v>
      </c>
      <c r="AV36" s="36">
        <f t="shared" si="12"/>
        <v>0</v>
      </c>
      <c r="AW36" s="36">
        <f t="shared" si="12"/>
        <v>0</v>
      </c>
    </row>
  </sheetData>
  <mergeCells count="7">
    <mergeCell ref="A2:AJ2"/>
    <mergeCell ref="AK2:AL2"/>
    <mergeCell ref="B3:AG3"/>
    <mergeCell ref="AH3:AL3"/>
    <mergeCell ref="AM3:AQ3"/>
    <mergeCell ref="AR3:AW3"/>
    <mergeCell ref="A3:A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selection activeCell="B3" sqref="B3"/>
    </sheetView>
  </sheetViews>
  <sheetFormatPr defaultColWidth="9" defaultRowHeight="14.25"/>
  <sheetData>
    <row r="1" ht="156.75" spans="1:14">
      <c r="A1" s="3" t="s">
        <v>81</v>
      </c>
      <c r="B1" s="6" t="s">
        <v>82</v>
      </c>
      <c r="C1" s="7" t="s">
        <v>83</v>
      </c>
      <c r="D1" s="8" t="s">
        <v>84</v>
      </c>
      <c r="E1" s="3" t="s">
        <v>85</v>
      </c>
      <c r="F1" s="9" t="s">
        <v>86</v>
      </c>
      <c r="G1" s="8" t="s">
        <v>87</v>
      </c>
      <c r="H1" s="9" t="s">
        <v>88</v>
      </c>
      <c r="I1" s="10" t="s">
        <v>89</v>
      </c>
      <c r="J1" s="3" t="s">
        <v>90</v>
      </c>
      <c r="K1" s="3" t="s">
        <v>91</v>
      </c>
      <c r="L1" s="3" t="s">
        <v>92</v>
      </c>
      <c r="M1" s="3" t="s">
        <v>93</v>
      </c>
      <c r="N1" s="3" t="s">
        <v>94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ht="252" spans="1:2">
      <c r="A1" s="4" t="s">
        <v>95</v>
      </c>
      <c r="B1" s="5" t="s">
        <v>96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4" sqref="C4"/>
    </sheetView>
  </sheetViews>
  <sheetFormatPr defaultColWidth="9" defaultRowHeight="14.25"/>
  <sheetData>
    <row r="1" ht="57" spans="1:1">
      <c r="A1" s="3" t="s">
        <v>97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4.25"/>
  <sheetData>
    <row r="1" spans="1:1">
      <c r="A1" s="1" t="s">
        <v>98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ht="57" spans="1:1">
      <c r="A1" s="2" t="s">
        <v>99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s="1" t="s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化产产耗综合报表</vt:lpstr>
      <vt:lpstr>_tagcha_month_day</vt:lpstr>
      <vt:lpstr>_taghe_month_day</vt:lpstr>
      <vt:lpstr>_tagday0_month_day</vt:lpstr>
      <vt:lpstr>_reval_month_day</vt:lpstr>
      <vt:lpstr>_metadata</vt:lpstr>
      <vt:lpstr>_shizhong_month_day</vt:lpstr>
      <vt:lpstr>_yield_month_day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何茂成</dc:creator>
  <cp:lastModifiedBy>asus</cp:lastModifiedBy>
  <dcterms:created xsi:type="dcterms:W3CDTF">2019-03-09T02:52:00Z</dcterms:created>
  <dcterms:modified xsi:type="dcterms:W3CDTF">2019-03-16T07:27:40Z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