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wnloads\"/>
    </mc:Choice>
  </mc:AlternateContent>
  <xr:revisionPtr revIDLastSave="0" documentId="13_ncr:1_{A8D09A11-EF46-4FC4-9F2A-CF3BF783BE42}" xr6:coauthVersionLast="47" xr6:coauthVersionMax="47" xr10:uidLastSave="{00000000-0000-0000-0000-000000000000}"/>
  <bookViews>
    <workbookView xWindow="780" yWindow="780" windowWidth="21600" windowHeight="11385" xr2:uid="{2827A922-59A1-403F-BFCA-126E2C9B02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E26" i="1"/>
  <c r="E27" i="1"/>
  <c r="H24" i="1"/>
  <c r="I24" i="1"/>
  <c r="J24" i="1"/>
  <c r="K24" i="1"/>
  <c r="L24" i="1"/>
  <c r="G24" i="1"/>
  <c r="L22" i="1"/>
  <c r="L21" i="1"/>
  <c r="B21" i="1"/>
  <c r="I22" i="1"/>
  <c r="J22" i="1"/>
  <c r="K22" i="1"/>
  <c r="H22" i="1"/>
  <c r="G22" i="1"/>
  <c r="I20" i="1"/>
  <c r="J20" i="1"/>
  <c r="K20" i="1"/>
  <c r="L20" i="1"/>
  <c r="L8" i="1"/>
  <c r="H20" i="1"/>
  <c r="H19" i="1"/>
  <c r="I19" i="1"/>
  <c r="J19" i="1"/>
  <c r="K19" i="1"/>
  <c r="L19" i="1"/>
  <c r="G19" i="1"/>
  <c r="G18" i="1"/>
  <c r="I17" i="1"/>
  <c r="J17" i="1"/>
  <c r="K17" i="1"/>
  <c r="H17" i="1"/>
  <c r="I15" i="1"/>
  <c r="J15" i="1"/>
  <c r="K15" i="1"/>
  <c r="H15" i="1"/>
  <c r="I14" i="1"/>
  <c r="J14" i="1"/>
  <c r="K14" i="1"/>
  <c r="L14" i="1"/>
  <c r="L15" i="1" s="1"/>
  <c r="L17" i="1" s="1"/>
  <c r="H14" i="1"/>
  <c r="L12" i="1"/>
  <c r="I12" i="1"/>
  <c r="J12" i="1"/>
  <c r="K12" i="1"/>
  <c r="H12" i="1"/>
  <c r="G12" i="1"/>
  <c r="H11" i="1"/>
  <c r="I11" i="1"/>
  <c r="J11" i="1"/>
  <c r="K11" i="1"/>
  <c r="G11" i="1"/>
  <c r="I8" i="1"/>
  <c r="J8" i="1"/>
  <c r="K8" i="1"/>
  <c r="H8" i="1"/>
  <c r="I7" i="1"/>
  <c r="J7" i="1"/>
  <c r="J6" i="1"/>
  <c r="K6" i="1"/>
  <c r="I6" i="1"/>
  <c r="H6" i="1"/>
  <c r="H4" i="1"/>
  <c r="I4" i="1"/>
  <c r="J4" i="1"/>
  <c r="K4" i="1"/>
  <c r="L4" i="1"/>
</calcChain>
</file>

<file path=xl/sharedStrings.xml><?xml version="1.0" encoding="utf-8"?>
<sst xmlns="http://schemas.openxmlformats.org/spreadsheetml/2006/main" count="33" uniqueCount="28">
  <si>
    <t>years</t>
  </si>
  <si>
    <t>sales</t>
  </si>
  <si>
    <t>fixed costs</t>
  </si>
  <si>
    <t>Investment</t>
  </si>
  <si>
    <t>variable costs</t>
  </si>
  <si>
    <t>Inflation</t>
  </si>
  <si>
    <t>wc</t>
  </si>
  <si>
    <t>tangible</t>
  </si>
  <si>
    <t>Amortization</t>
  </si>
  <si>
    <t>intangible</t>
  </si>
  <si>
    <t>Tax rate</t>
  </si>
  <si>
    <t>Cost of capital</t>
  </si>
  <si>
    <t>costs</t>
  </si>
  <si>
    <t>amortization</t>
  </si>
  <si>
    <t>total</t>
  </si>
  <si>
    <t>Result before tax</t>
  </si>
  <si>
    <t>Liquid Result</t>
  </si>
  <si>
    <t>Total</t>
  </si>
  <si>
    <t>Liquid Result (+)</t>
  </si>
  <si>
    <t>Investment (-)</t>
  </si>
  <si>
    <t>wc (-)</t>
  </si>
  <si>
    <t>Amortization (+)</t>
  </si>
  <si>
    <t>Residual value (+)</t>
  </si>
  <si>
    <t>Valor mercado</t>
  </si>
  <si>
    <t>CF discounted</t>
  </si>
  <si>
    <t>Cash flow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</si>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</sst>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633B-C639-421C-BA03-7735E1988657}">
  <dimension ref="A1:L27"/>
  <sheetViews>
    <sheetView tabSelected="1" topLeftCell="A4" zoomScaleNormal="100" workbookViewId="0">
      <selection activeCell="C4" sqref="C4"/>
    </sheetView>
  </sheetViews>
  <sheetFormatPr defaultRowHeight="15" x14ac:dyDescent="0.25"/>
  <sheetData>
    <row r="1" spans="1:12" x14ac:dyDescent="0.25">
      <c r="A1" s="1" t="s">
        <v>3</v>
      </c>
      <c r="B1" t="s">
        <v>7</v>
      </c>
      <c r="C1">
        <v>1000000</v>
      </c>
      <c r="E1" s="1" t="s">
        <v>0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</row>
    <row r="2" spans="1:12" x14ac:dyDescent="0.25">
      <c r="A2" s="1"/>
      <c r="B2" t="s">
        <v>9</v>
      </c>
      <c r="C2">
        <v>200000</v>
      </c>
      <c r="E2" s="1" t="s">
        <v>1</v>
      </c>
      <c r="H2">
        <v>300000</v>
      </c>
      <c r="I2">
        <v>320000</v>
      </c>
      <c r="J2">
        <v>400000</v>
      </c>
      <c r="K2">
        <v>550000</v>
      </c>
      <c r="L2">
        <v>600000</v>
      </c>
    </row>
    <row r="3" spans="1:12" x14ac:dyDescent="0.25">
      <c r="A3" s="1" t="s">
        <v>4</v>
      </c>
      <c r="B3">
        <v>0.15</v>
      </c>
      <c r="E3" s="1" t="s">
        <v>2</v>
      </c>
      <c r="H3">
        <v>50000</v>
      </c>
      <c r="I3">
        <v>51500</v>
      </c>
      <c r="J3">
        <v>53050</v>
      </c>
      <c r="K3">
        <v>54640</v>
      </c>
      <c r="L3">
        <v>56280</v>
      </c>
    </row>
    <row r="4" spans="1:12" x14ac:dyDescent="0.25">
      <c r="A4" s="1" t="s">
        <v>5</v>
      </c>
      <c r="B4">
        <v>0.03</v>
      </c>
      <c r="E4" s="1" t="s">
        <v>12</v>
      </c>
      <c r="H4">
        <f>H3+H2*$B$3</f>
        <v>95000</v>
      </c>
      <c r="I4">
        <f t="shared" ref="I4:L4" si="0">I3+I2*$B$3</f>
        <v>99500</v>
      </c>
      <c r="J4">
        <f t="shared" si="0"/>
        <v>113050</v>
      </c>
      <c r="K4">
        <f t="shared" si="0"/>
        <v>137140</v>
      </c>
      <c r="L4">
        <f t="shared" si="0"/>
        <v>146280</v>
      </c>
    </row>
    <row r="5" spans="1:12" x14ac:dyDescent="0.25">
      <c r="A5" s="1" t="s">
        <v>6</v>
      </c>
      <c r="B5">
        <v>0.1</v>
      </c>
    </row>
    <row r="6" spans="1:12" x14ac:dyDescent="0.25">
      <c r="A6" s="1" t="s">
        <v>8</v>
      </c>
      <c r="B6" t="s">
        <v>7</v>
      </c>
      <c r="C6">
        <v>0.25</v>
      </c>
      <c r="E6" s="1" t="s">
        <v>13</v>
      </c>
      <c r="F6" t="s">
        <v>7</v>
      </c>
      <c r="H6">
        <f>$C$1*$C$6</f>
        <v>250000</v>
      </c>
      <c r="I6">
        <f>$C$1*$C$6</f>
        <v>250000</v>
      </c>
      <c r="J6">
        <f>$C$1*$C$6</f>
        <v>250000</v>
      </c>
      <c r="K6">
        <f>$C$1*$C$6</f>
        <v>250000</v>
      </c>
    </row>
    <row r="7" spans="1:12" x14ac:dyDescent="0.25">
      <c r="A7" s="1"/>
      <c r="B7" t="s">
        <v>9</v>
      </c>
      <c r="C7">
        <v>0.33</v>
      </c>
      <c r="F7" t="s">
        <v>9</v>
      </c>
      <c r="H7">
        <f>$C$2*$C$7</f>
        <v>66000</v>
      </c>
      <c r="I7">
        <f t="shared" ref="I7:J7" si="1">$C$2*$C$7</f>
        <v>66000</v>
      </c>
      <c r="J7">
        <f t="shared" si="1"/>
        <v>66000</v>
      </c>
    </row>
    <row r="8" spans="1:12" x14ac:dyDescent="0.25">
      <c r="A8" s="1" t="s">
        <v>10</v>
      </c>
      <c r="B8">
        <v>0.3</v>
      </c>
      <c r="F8" s="1" t="s">
        <v>14</v>
      </c>
      <c r="H8">
        <f>H6+H7</f>
        <v>316000</v>
      </c>
      <c r="I8">
        <f t="shared" ref="I8:L8" si="2">I6+I7</f>
        <v>316000</v>
      </c>
      <c r="J8">
        <f t="shared" si="2"/>
        <v>316000</v>
      </c>
      <c r="K8">
        <f t="shared" si="2"/>
        <v>250000</v>
      </c>
      <c r="L8">
        <f t="shared" si="2"/>
        <v>0</v>
      </c>
    </row>
    <row r="9" spans="1:12" x14ac:dyDescent="0.25">
      <c r="A9" s="1" t="s">
        <v>11</v>
      </c>
      <c r="B9">
        <v>0.2</v>
      </c>
    </row>
    <row r="11" spans="1:12" x14ac:dyDescent="0.25">
      <c r="E11" s="1" t="s">
        <v>6</v>
      </c>
      <c r="G11">
        <f>H2*$B$5</f>
        <v>30000</v>
      </c>
      <c r="H11">
        <f t="shared" ref="H11:K11" si="3">I2*$B$5</f>
        <v>32000</v>
      </c>
      <c r="I11">
        <f t="shared" si="3"/>
        <v>40000</v>
      </c>
      <c r="J11">
        <f t="shared" si="3"/>
        <v>55000</v>
      </c>
      <c r="K11">
        <f t="shared" si="3"/>
        <v>60000</v>
      </c>
    </row>
    <row r="12" spans="1:12" x14ac:dyDescent="0.25">
      <c r="G12">
        <f>G11</f>
        <v>30000</v>
      </c>
      <c r="H12">
        <f>H11-G11</f>
        <v>2000</v>
      </c>
      <c r="I12">
        <f t="shared" ref="I12:K12" si="4">I11-H11</f>
        <v>8000</v>
      </c>
      <c r="J12">
        <f t="shared" si="4"/>
        <v>15000</v>
      </c>
      <c r="K12">
        <f t="shared" si="4"/>
        <v>5000</v>
      </c>
      <c r="L12">
        <f>L11-K11</f>
        <v>-60000</v>
      </c>
    </row>
    <row r="14" spans="1:12" x14ac:dyDescent="0.25">
      <c r="E14" s="1" t="s">
        <v>15</v>
      </c>
      <c r="H14">
        <f>H2-(H4+H8)</f>
        <v>-111000</v>
      </c>
      <c r="I14">
        <f t="shared" ref="I14:L14" si="5">I2-(I4+I8)</f>
        <v>-95500</v>
      </c>
      <c r="J14">
        <f t="shared" si="5"/>
        <v>-29050</v>
      </c>
      <c r="K14">
        <f t="shared" si="5"/>
        <v>162860</v>
      </c>
      <c r="L14">
        <f t="shared" si="5"/>
        <v>453720</v>
      </c>
    </row>
    <row r="15" spans="1:12" x14ac:dyDescent="0.25">
      <c r="E15" s="1" t="s">
        <v>16</v>
      </c>
      <c r="H15">
        <f>H14-H14*$B$8</f>
        <v>-77700</v>
      </c>
      <c r="I15">
        <f t="shared" ref="I15:L15" si="6">I14-I14*$B$8</f>
        <v>-66850</v>
      </c>
      <c r="J15">
        <f t="shared" si="6"/>
        <v>-20335</v>
      </c>
      <c r="K15">
        <f t="shared" si="6"/>
        <v>114002</v>
      </c>
      <c r="L15">
        <f t="shared" si="6"/>
        <v>317604</v>
      </c>
    </row>
    <row r="17" spans="1:12" x14ac:dyDescent="0.25">
      <c r="D17" s="1" t="s">
        <v>25</v>
      </c>
      <c r="E17" t="s">
        <v>18</v>
      </c>
      <c r="H17">
        <f>H15</f>
        <v>-77700</v>
      </c>
      <c r="I17">
        <f t="shared" ref="I17:L17" si="7">I15</f>
        <v>-66850</v>
      </c>
      <c r="J17">
        <f t="shared" si="7"/>
        <v>-20335</v>
      </c>
      <c r="K17">
        <f t="shared" si="7"/>
        <v>114002</v>
      </c>
      <c r="L17">
        <f t="shared" si="7"/>
        <v>317604</v>
      </c>
    </row>
    <row r="18" spans="1:12" x14ac:dyDescent="0.25">
      <c r="E18" t="s">
        <v>19</v>
      </c>
      <c r="G18">
        <f>(C1+C2)</f>
        <v>1200000</v>
      </c>
    </row>
    <row r="19" spans="1:12" x14ac:dyDescent="0.25">
      <c r="E19" t="s">
        <v>20</v>
      </c>
      <c r="G19">
        <f>G12</f>
        <v>30000</v>
      </c>
      <c r="H19">
        <f t="shared" ref="H19:L19" si="8">H12</f>
        <v>2000</v>
      </c>
      <c r="I19">
        <f t="shared" si="8"/>
        <v>8000</v>
      </c>
      <c r="J19">
        <f t="shared" si="8"/>
        <v>15000</v>
      </c>
      <c r="K19">
        <f t="shared" si="8"/>
        <v>5000</v>
      </c>
      <c r="L19">
        <f t="shared" si="8"/>
        <v>-60000</v>
      </c>
    </row>
    <row r="20" spans="1:12" x14ac:dyDescent="0.25">
      <c r="E20" t="s">
        <v>21</v>
      </c>
      <c r="H20">
        <f>H8</f>
        <v>316000</v>
      </c>
      <c r="I20">
        <f t="shared" ref="I20:L20" si="9">I8</f>
        <v>316000</v>
      </c>
      <c r="J20">
        <f t="shared" si="9"/>
        <v>316000</v>
      </c>
      <c r="K20">
        <f t="shared" si="9"/>
        <v>250000</v>
      </c>
      <c r="L20">
        <f t="shared" si="9"/>
        <v>0</v>
      </c>
    </row>
    <row r="21" spans="1:12" x14ac:dyDescent="0.25">
      <c r="A21" s="1" t="s">
        <v>23</v>
      </c>
      <c r="B21">
        <f>(C1+C2)-SUM(H8:L8)</f>
        <v>2000</v>
      </c>
      <c r="E21" t="s">
        <v>22</v>
      </c>
      <c r="L21">
        <f>B21-(B21-B21)*B8</f>
        <v>2000</v>
      </c>
    </row>
    <row r="22" spans="1:12" x14ac:dyDescent="0.25">
      <c r="E22" s="1" t="s">
        <v>17</v>
      </c>
      <c r="G22">
        <f>-G18-G19</f>
        <v>-1230000</v>
      </c>
      <c r="H22">
        <f>H17-H19+H20</f>
        <v>236300</v>
      </c>
      <c r="I22">
        <f t="shared" ref="I22:L22" si="10">I17-I19+I20</f>
        <v>241150</v>
      </c>
      <c r="J22">
        <f t="shared" si="10"/>
        <v>280665</v>
      </c>
      <c r="K22">
        <f t="shared" si="10"/>
        <v>359002</v>
      </c>
      <c r="L22">
        <f>L17-L19+L20+L21</f>
        <v>379604</v>
      </c>
    </row>
    <row r="24" spans="1:12" x14ac:dyDescent="0.25">
      <c r="D24" s="1" t="s">
        <v>24</v>
      </c>
      <c r="G24">
        <f>G22/(1+$B$9)^G1</f>
        <v>-1230000</v>
      </c>
      <c r="H24">
        <f t="shared" ref="H24:L24" si="11">H22/(1+$B$9)^H1</f>
        <v>196916.66666666669</v>
      </c>
      <c r="I24">
        <f t="shared" si="11"/>
        <v>167465.27777777778</v>
      </c>
      <c r="J24">
        <f t="shared" si="11"/>
        <v>162421.875</v>
      </c>
      <c r="K24">
        <f t="shared" si="11"/>
        <v>173129.82253086421</v>
      </c>
      <c r="L24">
        <f t="shared" si="11"/>
        <v>152554.33384773662</v>
      </c>
    </row>
    <row r="26" spans="1:12" x14ac:dyDescent="0.25">
      <c r="D26" s="1" t="s">
        <v>26</v>
      </c>
      <c r="E26">
        <f>SUM(G24:L24)</f>
        <v>-377512.02417695464</v>
      </c>
    </row>
    <row r="27" spans="1:12" x14ac:dyDescent="0.25">
      <c r="D27" s="1" t="s">
        <v>27</v>
      </c>
      <c r="E27" s="2">
        <f>IRR(G22:L22)</f>
        <v>6.3060151502619233E-2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dos Santos Tomás</dc:creator>
  <cp:lastModifiedBy>Daniela dos Santos Tomás</cp:lastModifiedBy>
  <dcterms:created xsi:type="dcterms:W3CDTF">2024-12-20T14:13:40Z</dcterms:created>
  <dcterms:modified xsi:type="dcterms:W3CDTF">2024-12-20T14:37:14Z</dcterms:modified>
</cp:coreProperties>
</file>