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esktop\UNI\3ºano\IPC\phase3\"/>
    </mc:Choice>
  </mc:AlternateContent>
  <xr:revisionPtr revIDLastSave="0" documentId="13_ncr:1_{2D7ABF26-7E5A-4FEB-950C-E907C1924699}" xr6:coauthVersionLast="47" xr6:coauthVersionMax="47" xr10:uidLastSave="{00000000-0000-0000-0000-000000000000}"/>
  <bookViews>
    <workbookView xWindow="-108" yWindow="-108" windowWidth="23256" windowHeight="12456" xr2:uid="{6DF166B9-DCAC-479D-8E65-FC409164BF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H89" i="1"/>
  <c r="H88" i="1"/>
  <c r="H87" i="1"/>
  <c r="G89" i="1"/>
  <c r="G88" i="1"/>
  <c r="G87" i="1"/>
  <c r="J87" i="1"/>
  <c r="X27" i="1"/>
  <c r="X26" i="1"/>
  <c r="X25" i="1"/>
  <c r="R27" i="1"/>
  <c r="R26" i="1"/>
  <c r="R25" i="1"/>
  <c r="L27" i="1"/>
  <c r="L26" i="1"/>
  <c r="L25" i="1"/>
  <c r="F26" i="1"/>
  <c r="U36" i="1"/>
  <c r="U35" i="1"/>
  <c r="U34" i="1"/>
  <c r="Q36" i="1"/>
  <c r="Q39" i="1" s="1"/>
  <c r="Q35" i="1"/>
  <c r="Q38" i="1" s="1"/>
  <c r="Q34" i="1"/>
  <c r="Q37" i="1" s="1"/>
  <c r="P36" i="1"/>
  <c r="L34" i="1"/>
  <c r="L37" i="1" s="1"/>
  <c r="P35" i="1"/>
  <c r="P34" i="1"/>
  <c r="K36" i="1"/>
  <c r="M34" i="1"/>
  <c r="L36" i="1"/>
  <c r="L39" i="1" s="1"/>
  <c r="L35" i="1"/>
  <c r="L38" i="1" s="1"/>
  <c r="K35" i="1"/>
  <c r="K34" i="1"/>
  <c r="J36" i="1"/>
  <c r="J35" i="1"/>
  <c r="J34" i="1"/>
  <c r="I36" i="1"/>
  <c r="I35" i="1"/>
  <c r="I34" i="1"/>
  <c r="H36" i="1"/>
  <c r="H35" i="1"/>
  <c r="H34" i="1"/>
  <c r="G36" i="1"/>
  <c r="G39" i="1" s="1"/>
  <c r="G35" i="1"/>
  <c r="G38" i="1" s="1"/>
  <c r="G34" i="1"/>
  <c r="G37" i="1" s="1"/>
  <c r="F35" i="1"/>
  <c r="B35" i="1"/>
  <c r="B38" i="1" s="1"/>
  <c r="C35" i="1"/>
  <c r="E35" i="1"/>
  <c r="T36" i="1"/>
  <c r="T35" i="1"/>
  <c r="T34" i="1"/>
  <c r="S36" i="1"/>
  <c r="S35" i="1"/>
  <c r="S34" i="1"/>
  <c r="R36" i="1"/>
  <c r="R35" i="1"/>
  <c r="R34" i="1"/>
  <c r="O36" i="1"/>
  <c r="O35" i="1"/>
  <c r="O34" i="1"/>
  <c r="N36" i="1"/>
  <c r="N35" i="1"/>
  <c r="N34" i="1"/>
  <c r="M36" i="1"/>
  <c r="M35" i="1"/>
  <c r="D35" i="1"/>
  <c r="D26" i="1"/>
  <c r="B51" i="1"/>
  <c r="D25" i="1" s="1"/>
  <c r="J51" i="1"/>
  <c r="E27" i="1" s="1"/>
  <c r="P25" i="1"/>
  <c r="J25" i="1"/>
  <c r="Q25" i="1"/>
  <c r="B89" i="1"/>
  <c r="C89" i="1"/>
  <c r="D89" i="1"/>
  <c r="E89" i="1"/>
  <c r="F89" i="1"/>
  <c r="F88" i="1"/>
  <c r="E88" i="1"/>
  <c r="D88" i="1"/>
  <c r="C88" i="1"/>
  <c r="J88" i="1"/>
  <c r="B88" i="1"/>
  <c r="N87" i="1"/>
  <c r="M87" i="1"/>
  <c r="L87" i="1"/>
  <c r="K87" i="1"/>
  <c r="F87" i="1"/>
  <c r="D136" i="1"/>
  <c r="E136" i="1"/>
  <c r="F136" i="1"/>
  <c r="D135" i="1"/>
  <c r="E135" i="1"/>
  <c r="F135" i="1"/>
  <c r="C136" i="1"/>
  <c r="C135" i="1"/>
  <c r="B135" i="1"/>
  <c r="B136" i="1"/>
  <c r="D134" i="1"/>
  <c r="E134" i="1"/>
  <c r="F134" i="1"/>
  <c r="C134" i="1"/>
  <c r="B134" i="1"/>
  <c r="D133" i="1"/>
  <c r="E133" i="1"/>
  <c r="F133" i="1"/>
  <c r="C133" i="1"/>
  <c r="B133" i="1"/>
  <c r="D132" i="1"/>
  <c r="E132" i="1"/>
  <c r="F132" i="1"/>
  <c r="C132" i="1"/>
  <c r="B132" i="1"/>
  <c r="E131" i="1"/>
  <c r="F131" i="1"/>
  <c r="D131" i="1"/>
  <c r="C131" i="1"/>
  <c r="B131" i="1"/>
  <c r="N88" i="1"/>
  <c r="N89" i="1"/>
  <c r="L88" i="1"/>
  <c r="M88" i="1"/>
  <c r="K88" i="1"/>
  <c r="L89" i="1"/>
  <c r="M89" i="1"/>
  <c r="K89" i="1"/>
  <c r="J89" i="1"/>
  <c r="E87" i="1"/>
  <c r="D87" i="1"/>
  <c r="C87" i="1"/>
  <c r="B87" i="1"/>
  <c r="K26" i="1"/>
  <c r="W27" i="1"/>
  <c r="W26" i="1"/>
  <c r="W25" i="1"/>
  <c r="V27" i="1"/>
  <c r="V26" i="1"/>
  <c r="V25" i="1"/>
  <c r="T27" i="1"/>
  <c r="T26" i="1"/>
  <c r="T25" i="1"/>
  <c r="Q27" i="1"/>
  <c r="Q26" i="1"/>
  <c r="P27" i="1"/>
  <c r="P26" i="1"/>
  <c r="N27" i="1"/>
  <c r="N26" i="1"/>
  <c r="N25" i="1"/>
  <c r="K27" i="1"/>
  <c r="K25" i="1"/>
  <c r="J27" i="1"/>
  <c r="H27" i="1"/>
  <c r="H25" i="1"/>
  <c r="E26" i="1"/>
  <c r="B26" i="1"/>
  <c r="D27" i="1" l="1"/>
  <c r="AJ83" i="1"/>
  <c r="AF84" i="1"/>
  <c r="AH83" i="1"/>
  <c r="AG85" i="1"/>
  <c r="AG83" i="1"/>
  <c r="AI83" i="1"/>
  <c r="I87" i="1"/>
  <c r="AI84" i="1"/>
  <c r="I88" i="1"/>
  <c r="AH84" i="1"/>
  <c r="AI85" i="1"/>
  <c r="AJ85" i="1"/>
  <c r="AH85" i="1"/>
  <c r="I89" i="1"/>
  <c r="AJ84" i="1"/>
  <c r="F25" i="1"/>
  <c r="E25" i="1"/>
  <c r="F27" i="1"/>
  <c r="R38" i="1"/>
  <c r="C38" i="1"/>
  <c r="K38" i="1"/>
  <c r="I38" i="1"/>
  <c r="O38" i="1"/>
  <c r="T37" i="1"/>
  <c r="J37" i="1"/>
  <c r="M38" i="1"/>
  <c r="R37" i="1"/>
  <c r="I37" i="1"/>
  <c r="N39" i="1"/>
  <c r="S38" i="1"/>
  <c r="F38" i="1"/>
  <c r="O37" i="1"/>
  <c r="S39" i="1"/>
  <c r="I39" i="1"/>
  <c r="M37" i="1"/>
  <c r="K39" i="1"/>
  <c r="D38" i="1"/>
  <c r="P39" i="1"/>
  <c r="U38" i="1"/>
  <c r="U37" i="1"/>
  <c r="N37" i="1"/>
  <c r="T38" i="1"/>
  <c r="J38" i="1"/>
  <c r="P37" i="1"/>
  <c r="O39" i="1"/>
  <c r="T39" i="1"/>
  <c r="H37" i="1"/>
  <c r="J39" i="1"/>
  <c r="M39" i="1"/>
  <c r="E38" i="1"/>
  <c r="H38" i="1"/>
  <c r="K37" i="1"/>
  <c r="R39" i="1"/>
  <c r="H39" i="1"/>
  <c r="N38" i="1"/>
  <c r="S37" i="1"/>
  <c r="U39" i="1"/>
  <c r="P38" i="1"/>
  <c r="B36" i="1"/>
  <c r="B39" i="1" s="1"/>
  <c r="E34" i="1"/>
  <c r="F36" i="1"/>
  <c r="E36" i="1"/>
  <c r="C34" i="1"/>
  <c r="F34" i="1"/>
  <c r="C36" i="1"/>
  <c r="B34" i="1"/>
  <c r="B37" i="1" s="1"/>
  <c r="D34" i="1"/>
  <c r="D36" i="1"/>
  <c r="B25" i="1"/>
  <c r="G26" i="1"/>
  <c r="B27" i="1"/>
  <c r="S26" i="1"/>
  <c r="M27" i="1"/>
  <c r="S25" i="1"/>
  <c r="S27" i="1"/>
  <c r="Y25" i="1"/>
  <c r="Y26" i="1"/>
  <c r="Y27" i="1"/>
  <c r="M25" i="1"/>
  <c r="J26" i="1"/>
  <c r="H26" i="1"/>
  <c r="AG84" i="1" s="1"/>
  <c r="G25" i="1" l="1"/>
  <c r="AF83" i="1"/>
  <c r="G27" i="1"/>
  <c r="AF85" i="1"/>
  <c r="C37" i="1"/>
  <c r="C39" i="1"/>
  <c r="F37" i="1"/>
  <c r="E39" i="1"/>
  <c r="E37" i="1"/>
  <c r="F39" i="1"/>
  <c r="D39" i="1"/>
  <c r="D37" i="1"/>
  <c r="M26" i="1"/>
</calcChain>
</file>

<file path=xl/sharedStrings.xml><?xml version="1.0" encoding="utf-8"?>
<sst xmlns="http://schemas.openxmlformats.org/spreadsheetml/2006/main" count="314" uniqueCount="70">
  <si>
    <t>Tarefa 1</t>
  </si>
  <si>
    <t>Tarefa 2</t>
  </si>
  <si>
    <t>Tarefa 3</t>
  </si>
  <si>
    <t>Tempo (s)</t>
  </si>
  <si>
    <t>Erros</t>
  </si>
  <si>
    <t>Ajudas</t>
  </si>
  <si>
    <t>Média</t>
  </si>
  <si>
    <t>Desvio Padrão</t>
  </si>
  <si>
    <t>Mediana</t>
  </si>
  <si>
    <t>Cliques</t>
  </si>
  <si>
    <t>Teste 1</t>
  </si>
  <si>
    <t>Teste 2</t>
  </si>
  <si>
    <t>Teste 3</t>
  </si>
  <si>
    <t>Teste 4</t>
  </si>
  <si>
    <t>Teste 5</t>
  </si>
  <si>
    <t>Teste 6</t>
  </si>
  <si>
    <t>Teste 7</t>
  </si>
  <si>
    <t>Teste 8</t>
  </si>
  <si>
    <t>Teste 9</t>
  </si>
  <si>
    <t>Teste 10</t>
  </si>
  <si>
    <t>IC(95%)</t>
  </si>
  <si>
    <t>Eficácia</t>
  </si>
  <si>
    <t>Satisfação</t>
  </si>
  <si>
    <t>Muito eficaz</t>
  </si>
  <si>
    <t>Eficaz</t>
  </si>
  <si>
    <t>Neutro</t>
  </si>
  <si>
    <t>Pouco eficaz</t>
  </si>
  <si>
    <t>Muito pouco eficaz</t>
  </si>
  <si>
    <t>Muito satisfeito</t>
  </si>
  <si>
    <t>Satisfeito</t>
  </si>
  <si>
    <t>Insatisfeito</t>
  </si>
  <si>
    <t>Muito insatisfeito</t>
  </si>
  <si>
    <t>Análise Estatística</t>
  </si>
  <si>
    <r>
      <rPr>
        <b/>
        <sz val="11"/>
        <color theme="1"/>
        <rFont val="Calibri"/>
        <family val="2"/>
        <scheme val="minor"/>
      </rPr>
      <t>Teste 2:</t>
    </r>
    <r>
      <rPr>
        <sz val="11"/>
        <color theme="1"/>
        <rFont val="Calibri"/>
        <family val="2"/>
        <scheme val="minor"/>
      </rPr>
      <t xml:space="preserve"> Tarefa 2 - O tempo para reservar deveria ter até quando queremos fazer a reserva e não a quantidade de tempo.</t>
    </r>
  </si>
  <si>
    <t>Escala de usabilidade</t>
  </si>
  <si>
    <t>Recomendaria.</t>
  </si>
  <si>
    <t>Gostaria de o usar.</t>
  </si>
  <si>
    <t>É consistente.</t>
  </si>
  <si>
    <t>É fácil de usar.</t>
  </si>
  <si>
    <t>É desnecessáriamente complexo.</t>
  </si>
  <si>
    <t>Tem um excelente design.</t>
  </si>
  <si>
    <t>1 -</t>
  </si>
  <si>
    <t>2 -</t>
  </si>
  <si>
    <t>4 -</t>
  </si>
  <si>
    <t>3 -</t>
  </si>
  <si>
    <t>5 -</t>
  </si>
  <si>
    <t>6 -</t>
  </si>
  <si>
    <t>Discordo parcialmente</t>
  </si>
  <si>
    <t>Concordo parcialmente</t>
  </si>
  <si>
    <t>Concordo totalmente</t>
  </si>
  <si>
    <t>Nota:</t>
  </si>
  <si>
    <t>A primeira tarefa realizada pelos utilizadores foi a 3 e a última foi a 1.</t>
  </si>
  <si>
    <t>Discordo totalmente</t>
  </si>
  <si>
    <t>Sugestões/Feedback</t>
  </si>
  <si>
    <t>Muit eficaz</t>
  </si>
  <si>
    <t>Req. Utilização</t>
  </si>
  <si>
    <t>Q1</t>
  </si>
  <si>
    <t>Q2</t>
  </si>
  <si>
    <t>Q3</t>
  </si>
  <si>
    <t>Min</t>
  </si>
  <si>
    <t>Max</t>
  </si>
  <si>
    <t>Dif 1</t>
  </si>
  <si>
    <t>Dif 2</t>
  </si>
  <si>
    <t>Dif 3</t>
  </si>
  <si>
    <t>T1</t>
  </si>
  <si>
    <t>T2</t>
  </si>
  <si>
    <t>T3</t>
  </si>
  <si>
    <t>Moda</t>
  </si>
  <si>
    <t>(Tabela Auxiliar)</t>
  </si>
  <si>
    <t>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</si>
</sst>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3F3F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FE2F3"/>
      </patternFill>
    </fill>
    <fill>
      <patternFill patternType="solid">
        <fgColor theme="8" tint="0.39997558519241921"/>
        <bgColor rgb="FFA4C2F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FE2F3"/>
        <bgColor indexed="64"/>
      </patternFill>
    </fill>
  </fills>
  <borders count="83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rgb="FF000000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auto="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1">
    <xf numFmtId="0" fontId="0" fillId="0" borderId="0" xfId="0"/>
    <xf numFmtId="2" fontId="1" fillId="3" borderId="1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4" borderId="9" xfId="0" applyNumberFormat="1" applyFont="1" applyFill="1" applyBorder="1" applyAlignment="1">
      <alignment horizontal="center"/>
    </xf>
    <xf numFmtId="2" fontId="1" fillId="4" borderId="10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2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2" fontId="1" fillId="3" borderId="13" xfId="0" applyNumberFormat="1" applyFont="1" applyFill="1" applyBorder="1" applyAlignment="1">
      <alignment horizontal="center"/>
    </xf>
    <xf numFmtId="2" fontId="1" fillId="4" borderId="13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2" fontId="1" fillId="4" borderId="14" xfId="0" applyNumberFormat="1" applyFont="1" applyFill="1" applyBorder="1" applyAlignment="1">
      <alignment horizontal="center"/>
    </xf>
    <xf numFmtId="2" fontId="1" fillId="4" borderId="15" xfId="0" applyNumberFormat="1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2" fontId="1" fillId="3" borderId="17" xfId="0" applyNumberFormat="1" applyFont="1" applyFill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2" fontId="1" fillId="4" borderId="17" xfId="0" applyNumberFormat="1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9" fontId="1" fillId="4" borderId="28" xfId="1" applyFont="1" applyFill="1" applyBorder="1" applyAlignment="1">
      <alignment horizontal="center"/>
    </xf>
    <xf numFmtId="9" fontId="1" fillId="4" borderId="26" xfId="1" applyFont="1" applyFill="1" applyBorder="1" applyAlignment="1">
      <alignment horizontal="center"/>
    </xf>
    <xf numFmtId="9" fontId="1" fillId="4" borderId="29" xfId="1" applyFont="1" applyFill="1" applyBorder="1" applyAlignment="1">
      <alignment horizontal="center"/>
    </xf>
    <xf numFmtId="9" fontId="1" fillId="3" borderId="17" xfId="1" applyFont="1" applyFill="1" applyBorder="1" applyAlignment="1">
      <alignment horizontal="center"/>
    </xf>
    <xf numFmtId="9" fontId="1" fillId="3" borderId="16" xfId="1" applyFont="1" applyFill="1" applyBorder="1" applyAlignment="1">
      <alignment horizontal="center"/>
    </xf>
    <xf numFmtId="9" fontId="1" fillId="4" borderId="3" xfId="1" applyFont="1" applyFill="1" applyBorder="1" applyAlignment="1">
      <alignment horizontal="center"/>
    </xf>
    <xf numFmtId="9" fontId="1" fillId="4" borderId="2" xfId="1" applyFont="1" applyFill="1" applyBorder="1" applyAlignment="1">
      <alignment horizontal="center"/>
    </xf>
    <xf numFmtId="9" fontId="1" fillId="4" borderId="5" xfId="1" applyFont="1" applyFill="1" applyBorder="1" applyAlignment="1">
      <alignment horizontal="center"/>
    </xf>
    <xf numFmtId="9" fontId="1" fillId="3" borderId="1" xfId="1" applyFont="1" applyFill="1" applyBorder="1" applyAlignment="1">
      <alignment horizontal="center"/>
    </xf>
    <xf numFmtId="9" fontId="1" fillId="3" borderId="5" xfId="1" applyFont="1" applyFill="1" applyBorder="1" applyAlignment="1">
      <alignment horizontal="center"/>
    </xf>
    <xf numFmtId="9" fontId="1" fillId="4" borderId="21" xfId="1" applyFont="1" applyFill="1" applyBorder="1" applyAlignment="1">
      <alignment horizontal="center"/>
    </xf>
    <xf numFmtId="9" fontId="1" fillId="4" borderId="27" xfId="1" applyFont="1" applyFill="1" applyBorder="1" applyAlignment="1">
      <alignment horizontal="center"/>
    </xf>
    <xf numFmtId="9" fontId="1" fillId="4" borderId="8" xfId="1" applyFont="1" applyFill="1" applyBorder="1" applyAlignment="1">
      <alignment horizontal="center"/>
    </xf>
    <xf numFmtId="9" fontId="1" fillId="3" borderId="13" xfId="1" applyFont="1" applyFill="1" applyBorder="1" applyAlignment="1">
      <alignment horizontal="center"/>
    </xf>
    <xf numFmtId="9" fontId="1" fillId="3" borderId="8" xfId="1" applyFont="1" applyFill="1" applyBorder="1" applyAlignment="1">
      <alignment horizontal="center"/>
    </xf>
    <xf numFmtId="0" fontId="0" fillId="8" borderId="0" xfId="0" applyFill="1"/>
    <xf numFmtId="0" fontId="7" fillId="8" borderId="0" xfId="0" applyFont="1" applyFill="1" applyAlignment="1">
      <alignment horizontal="right"/>
    </xf>
    <xf numFmtId="0" fontId="5" fillId="4" borderId="30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0" fillId="9" borderId="0" xfId="0" applyFill="1"/>
    <xf numFmtId="0" fontId="7" fillId="9" borderId="0" xfId="0" applyFont="1" applyFill="1" applyAlignment="1">
      <alignment horizontal="right"/>
    </xf>
    <xf numFmtId="9" fontId="1" fillId="4" borderId="32" xfId="1" applyFont="1" applyFill="1" applyBorder="1" applyAlignment="1">
      <alignment horizontal="center"/>
    </xf>
    <xf numFmtId="0" fontId="2" fillId="6" borderId="33" xfId="0" applyFont="1" applyFill="1" applyBorder="1" applyAlignment="1">
      <alignment horizontal="center"/>
    </xf>
    <xf numFmtId="0" fontId="0" fillId="0" borderId="34" xfId="0" applyBorder="1"/>
    <xf numFmtId="9" fontId="1" fillId="4" borderId="16" xfId="1" applyFont="1" applyFill="1" applyBorder="1" applyAlignment="1">
      <alignment horizontal="center"/>
    </xf>
    <xf numFmtId="0" fontId="4" fillId="6" borderId="25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/>
    </xf>
    <xf numFmtId="0" fontId="4" fillId="6" borderId="24" xfId="0" applyFont="1" applyFill="1" applyBorder="1" applyAlignment="1">
      <alignment horizontal="center"/>
    </xf>
    <xf numFmtId="0" fontId="1" fillId="0" borderId="12" xfId="0" applyFont="1" applyBorder="1"/>
    <xf numFmtId="0" fontId="1" fillId="0" borderId="0" xfId="0" applyFont="1"/>
    <xf numFmtId="0" fontId="0" fillId="10" borderId="0" xfId="0" applyFill="1"/>
    <xf numFmtId="2" fontId="0" fillId="0" borderId="0" xfId="0" applyNumberFormat="1"/>
    <xf numFmtId="0" fontId="8" fillId="5" borderId="0" xfId="0" applyFont="1" applyFill="1"/>
    <xf numFmtId="0" fontId="7" fillId="5" borderId="0" xfId="0" applyFont="1" applyFill="1"/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4" fillId="2" borderId="3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4" fillId="2" borderId="39" xfId="0" applyFont="1" applyFill="1" applyBorder="1" applyAlignment="1">
      <alignment horizontal="center"/>
    </xf>
    <xf numFmtId="0" fontId="4" fillId="2" borderId="40" xfId="0" applyFont="1" applyFill="1" applyBorder="1" applyAlignment="1">
      <alignment horizontal="center"/>
    </xf>
    <xf numFmtId="0" fontId="4" fillId="2" borderId="41" xfId="0" applyFont="1" applyFill="1" applyBorder="1" applyAlignment="1">
      <alignment horizontal="center"/>
    </xf>
    <xf numFmtId="2" fontId="1" fillId="3" borderId="36" xfId="0" applyNumberFormat="1" applyFont="1" applyFill="1" applyBorder="1" applyAlignment="1">
      <alignment horizontal="center"/>
    </xf>
    <xf numFmtId="0" fontId="4" fillId="2" borderId="19" xfId="0" applyFont="1" applyFill="1" applyBorder="1" applyAlignment="1">
      <alignment horizontal="center"/>
    </xf>
    <xf numFmtId="2" fontId="1" fillId="4" borderId="30" xfId="0" applyNumberFormat="1" applyFont="1" applyFill="1" applyBorder="1" applyAlignment="1">
      <alignment horizontal="center"/>
    </xf>
    <xf numFmtId="2" fontId="1" fillId="4" borderId="31" xfId="0" applyNumberFormat="1" applyFont="1" applyFill="1" applyBorder="1" applyAlignment="1">
      <alignment horizontal="center"/>
    </xf>
    <xf numFmtId="2" fontId="1" fillId="4" borderId="46" xfId="0" applyNumberFormat="1" applyFont="1" applyFill="1" applyBorder="1" applyAlignment="1">
      <alignment horizontal="center"/>
    </xf>
    <xf numFmtId="2" fontId="1" fillId="4" borderId="47" xfId="0" applyNumberFormat="1" applyFont="1" applyFill="1" applyBorder="1" applyAlignment="1">
      <alignment horizontal="center"/>
    </xf>
    <xf numFmtId="2" fontId="1" fillId="4" borderId="48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2" fontId="1" fillId="4" borderId="50" xfId="0" applyNumberFormat="1" applyFont="1" applyFill="1" applyBorder="1" applyAlignment="1">
      <alignment horizontal="center"/>
    </xf>
    <xf numFmtId="2" fontId="1" fillId="3" borderId="44" xfId="0" applyNumberFormat="1" applyFont="1" applyFill="1" applyBorder="1" applyAlignment="1">
      <alignment horizontal="center"/>
    </xf>
    <xf numFmtId="2" fontId="1" fillId="4" borderId="54" xfId="0" applyNumberFormat="1" applyFont="1" applyFill="1" applyBorder="1" applyAlignment="1">
      <alignment horizontal="center"/>
    </xf>
    <xf numFmtId="2" fontId="5" fillId="4" borderId="52" xfId="0" applyNumberFormat="1" applyFont="1" applyFill="1" applyBorder="1" applyAlignment="1">
      <alignment horizontal="center"/>
    </xf>
    <xf numFmtId="0" fontId="1" fillId="3" borderId="51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1" fillId="3" borderId="44" xfId="0" applyFont="1" applyFill="1" applyBorder="1" applyAlignment="1">
      <alignment horizontal="center"/>
    </xf>
    <xf numFmtId="0" fontId="2" fillId="6" borderId="55" xfId="0" applyFont="1" applyFill="1" applyBorder="1" applyAlignment="1">
      <alignment horizontal="center"/>
    </xf>
    <xf numFmtId="0" fontId="4" fillId="6" borderId="55" xfId="0" applyFont="1" applyFill="1" applyBorder="1" applyAlignment="1">
      <alignment horizontal="center"/>
    </xf>
    <xf numFmtId="2" fontId="1" fillId="4" borderId="57" xfId="0" applyNumberFormat="1" applyFont="1" applyFill="1" applyBorder="1" applyAlignment="1">
      <alignment horizontal="center"/>
    </xf>
    <xf numFmtId="2" fontId="1" fillId="4" borderId="58" xfId="0" applyNumberFormat="1" applyFont="1" applyFill="1" applyBorder="1" applyAlignment="1">
      <alignment horizontal="center"/>
    </xf>
    <xf numFmtId="2" fontId="1" fillId="4" borderId="59" xfId="0" applyNumberFormat="1" applyFont="1" applyFill="1" applyBorder="1" applyAlignment="1">
      <alignment horizontal="center"/>
    </xf>
    <xf numFmtId="2" fontId="1" fillId="4" borderId="60" xfId="0" applyNumberFormat="1" applyFont="1" applyFill="1" applyBorder="1" applyAlignment="1">
      <alignment horizontal="center"/>
    </xf>
    <xf numFmtId="2" fontId="1" fillId="3" borderId="58" xfId="0" applyNumberFormat="1" applyFont="1" applyFill="1" applyBorder="1" applyAlignment="1">
      <alignment horizontal="center"/>
    </xf>
    <xf numFmtId="2" fontId="1" fillId="3" borderId="59" xfId="0" applyNumberFormat="1" applyFont="1" applyFill="1" applyBorder="1" applyAlignment="1">
      <alignment horizontal="center"/>
    </xf>
    <xf numFmtId="2" fontId="1" fillId="3" borderId="49" xfId="0" applyNumberFormat="1" applyFont="1" applyFill="1" applyBorder="1" applyAlignment="1">
      <alignment horizontal="center"/>
    </xf>
    <xf numFmtId="0" fontId="1" fillId="3" borderId="58" xfId="0" applyFont="1" applyFill="1" applyBorder="1" applyAlignment="1">
      <alignment horizontal="center"/>
    </xf>
    <xf numFmtId="0" fontId="1" fillId="3" borderId="59" xfId="0" applyFont="1" applyFill="1" applyBorder="1" applyAlignment="1">
      <alignment horizontal="center"/>
    </xf>
    <xf numFmtId="0" fontId="1" fillId="3" borderId="49" xfId="0" applyFont="1" applyFill="1" applyBorder="1" applyAlignment="1">
      <alignment horizontal="center"/>
    </xf>
    <xf numFmtId="2" fontId="1" fillId="3" borderId="61" xfId="0" applyNumberFormat="1" applyFont="1" applyFill="1" applyBorder="1" applyAlignment="1">
      <alignment horizontal="center"/>
    </xf>
    <xf numFmtId="0" fontId="4" fillId="6" borderId="56" xfId="0" applyFont="1" applyFill="1" applyBorder="1" applyAlignment="1">
      <alignment horizontal="center"/>
    </xf>
    <xf numFmtId="2" fontId="0" fillId="0" borderId="62" xfId="0" applyNumberFormat="1" applyBorder="1"/>
    <xf numFmtId="2" fontId="0" fillId="0" borderId="63" xfId="0" applyNumberFormat="1" applyBorder="1"/>
    <xf numFmtId="2" fontId="0" fillId="0" borderId="64" xfId="0" applyNumberFormat="1" applyBorder="1"/>
    <xf numFmtId="2" fontId="0" fillId="0" borderId="3" xfId="0" applyNumberFormat="1" applyBorder="1"/>
    <xf numFmtId="2" fontId="0" fillId="0" borderId="44" xfId="0" applyNumberFormat="1" applyBorder="1"/>
    <xf numFmtId="2" fontId="0" fillId="0" borderId="65" xfId="0" applyNumberFormat="1" applyBorder="1"/>
    <xf numFmtId="2" fontId="0" fillId="0" borderId="21" xfId="0" applyNumberFormat="1" applyBorder="1"/>
    <xf numFmtId="2" fontId="0" fillId="0" borderId="45" xfId="0" applyNumberFormat="1" applyBorder="1"/>
    <xf numFmtId="2" fontId="0" fillId="0" borderId="53" xfId="0" applyNumberFormat="1" applyBorder="1"/>
    <xf numFmtId="2" fontId="0" fillId="0" borderId="66" xfId="0" applyNumberFormat="1" applyBorder="1"/>
    <xf numFmtId="2" fontId="0" fillId="0" borderId="67" xfId="0" applyNumberFormat="1" applyBorder="1"/>
    <xf numFmtId="2" fontId="0" fillId="0" borderId="72" xfId="0" applyNumberFormat="1" applyBorder="1" applyAlignment="1">
      <alignment horizontal="center"/>
    </xf>
    <xf numFmtId="2" fontId="0" fillId="0" borderId="70" xfId="0" applyNumberFormat="1" applyBorder="1" applyAlignment="1">
      <alignment horizontal="center"/>
    </xf>
    <xf numFmtId="2" fontId="0" fillId="0" borderId="71" xfId="0" applyNumberFormat="1" applyBorder="1" applyAlignment="1">
      <alignment horizontal="center"/>
    </xf>
    <xf numFmtId="2" fontId="0" fillId="0" borderId="73" xfId="0" applyNumberFormat="1" applyBorder="1" applyAlignment="1">
      <alignment horizontal="center"/>
    </xf>
    <xf numFmtId="2" fontId="0" fillId="0" borderId="74" xfId="0" applyNumberFormat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0" fontId="4" fillId="2" borderId="75" xfId="0" applyFont="1" applyFill="1" applyBorder="1" applyAlignment="1">
      <alignment horizontal="center"/>
    </xf>
    <xf numFmtId="2" fontId="1" fillId="3" borderId="15" xfId="1" applyNumberFormat="1" applyFont="1" applyFill="1" applyBorder="1" applyAlignment="1">
      <alignment horizontal="center"/>
    </xf>
    <xf numFmtId="2" fontId="1" fillId="3" borderId="2" xfId="1" applyNumberFormat="1" applyFont="1" applyFill="1" applyBorder="1" applyAlignment="1">
      <alignment horizontal="center"/>
    </xf>
    <xf numFmtId="2" fontId="1" fillId="3" borderId="10" xfId="1" applyNumberFormat="1" applyFont="1" applyFill="1" applyBorder="1" applyAlignment="1">
      <alignment horizontal="center"/>
    </xf>
    <xf numFmtId="2" fontId="0" fillId="0" borderId="79" xfId="0" applyNumberFormat="1" applyBorder="1"/>
    <xf numFmtId="2" fontId="0" fillId="0" borderId="78" xfId="0" applyNumberFormat="1" applyBorder="1"/>
    <xf numFmtId="2" fontId="0" fillId="0" borderId="70" xfId="0" applyNumberFormat="1" applyBorder="1"/>
    <xf numFmtId="0" fontId="7" fillId="11" borderId="68" xfId="0" applyFont="1" applyFill="1" applyBorder="1" applyAlignment="1">
      <alignment horizontal="center"/>
    </xf>
    <xf numFmtId="0" fontId="7" fillId="11" borderId="42" xfId="0" applyFont="1" applyFill="1" applyBorder="1" applyAlignment="1">
      <alignment horizontal="center"/>
    </xf>
    <xf numFmtId="0" fontId="7" fillId="5" borderId="69" xfId="0" applyFont="1" applyFill="1" applyBorder="1" applyAlignment="1">
      <alignment horizontal="center"/>
    </xf>
    <xf numFmtId="0" fontId="7" fillId="5" borderId="70" xfId="0" applyFont="1" applyFill="1" applyBorder="1" applyAlignment="1">
      <alignment horizontal="center"/>
    </xf>
    <xf numFmtId="0" fontId="7" fillId="5" borderId="71" xfId="0" applyFont="1" applyFill="1" applyBorder="1" applyAlignment="1">
      <alignment horizontal="center"/>
    </xf>
    <xf numFmtId="2" fontId="0" fillId="0" borderId="76" xfId="0" applyNumberFormat="1" applyBorder="1" applyAlignment="1">
      <alignment horizontal="center"/>
    </xf>
    <xf numFmtId="2" fontId="0" fillId="0" borderId="77" xfId="0" applyNumberFormat="1" applyBorder="1" applyAlignment="1">
      <alignment horizontal="center"/>
    </xf>
    <xf numFmtId="0" fontId="4" fillId="6" borderId="81" xfId="0" applyFont="1" applyFill="1" applyBorder="1"/>
    <xf numFmtId="2" fontId="1" fillId="4" borderId="22" xfId="0" applyNumberFormat="1" applyFont="1" applyFill="1" applyBorder="1" applyAlignment="1">
      <alignment horizontal="center"/>
    </xf>
    <xf numFmtId="2" fontId="1" fillId="4" borderId="24" xfId="0" applyNumberFormat="1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7" fillId="0" borderId="80" xfId="0" applyFont="1" applyBorder="1" applyAlignment="1">
      <alignment horizontal="center"/>
    </xf>
    <xf numFmtId="0" fontId="7" fillId="5" borderId="82" xfId="0" applyFont="1" applyFill="1" applyBorder="1" applyAlignment="1">
      <alignment horizontal="center"/>
    </xf>
    <xf numFmtId="0" fontId="7" fillId="5" borderId="42" xfId="0" applyFont="1" applyFill="1" applyBorder="1" applyAlignment="1">
      <alignment horizontal="center"/>
    </xf>
    <xf numFmtId="0" fontId="7" fillId="5" borderId="43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6" borderId="19" xfId="0" applyFont="1" applyFill="1" applyBorder="1" applyAlignment="1">
      <alignment horizontal="center"/>
    </xf>
    <xf numFmtId="0" fontId="4" fillId="6" borderId="2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898989"/>
      <color rgb="FF002060"/>
      <color rgb="FFCFE2F3"/>
      <color rgb="FFDD3609"/>
      <color rgb="FFD63E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Eficácia das Tarefas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Sheet1!$B$86</c:f>
              <c:strCache>
                <c:ptCount val="1"/>
                <c:pt idx="0">
                  <c:v>Muito eficaz</c:v>
                </c:pt>
              </c:strCache>
            </c:strRef>
          </c:tx>
          <c:spPr>
            <a:solidFill>
              <a:srgbClr val="548235"/>
            </a:solidFill>
          </c:spPr>
          <c:invertIfNegative val="1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Sheet1!$B$87:$B$89</c:f>
              <c:numCache>
                <c:formatCode>0%</c:formatCode>
                <c:ptCount val="3"/>
                <c:pt idx="0">
                  <c:v>0.7</c:v>
                </c:pt>
                <c:pt idx="1">
                  <c:v>0.7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FF3D-4665-9F75-94DD7D721888}"/>
            </c:ext>
          </c:extLst>
        </c:ser>
        <c:ser>
          <c:idx val="1"/>
          <c:order val="1"/>
          <c:tx>
            <c:strRef>
              <c:f>Sheet1!$C$86</c:f>
              <c:strCache>
                <c:ptCount val="1"/>
                <c:pt idx="0">
                  <c:v>Eficaz</c:v>
                </c:pt>
              </c:strCache>
            </c:strRef>
          </c:tx>
          <c:spPr>
            <a:solidFill>
              <a:srgbClr val="A9D18E"/>
            </a:solidFill>
          </c:spPr>
          <c:invertIfNegative val="1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Sheet1!$C$87:$C$89</c:f>
              <c:numCache>
                <c:formatCode>0%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FF3D-4665-9F75-94DD7D721888}"/>
            </c:ext>
          </c:extLst>
        </c:ser>
        <c:ser>
          <c:idx val="2"/>
          <c:order val="2"/>
          <c:tx>
            <c:strRef>
              <c:f>Sheet1!$D$86</c:f>
              <c:strCache>
                <c:ptCount val="1"/>
                <c:pt idx="0">
                  <c:v>Neutro</c:v>
                </c:pt>
              </c:strCache>
            </c:strRef>
          </c:tx>
          <c:invertIfNegative val="1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Sheet1!$D$87:$D$89</c:f>
              <c:numCache>
                <c:formatCode>0%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3D-4665-9F75-94DD7D721888}"/>
            </c:ext>
          </c:extLst>
        </c:ser>
        <c:ser>
          <c:idx val="3"/>
          <c:order val="3"/>
          <c:tx>
            <c:strRef>
              <c:f>Sheet1!$E$86</c:f>
              <c:strCache>
                <c:ptCount val="1"/>
                <c:pt idx="0">
                  <c:v>Pouco eficaz</c:v>
                </c:pt>
              </c:strCache>
            </c:strRef>
          </c:tx>
          <c:spPr>
            <a:solidFill>
              <a:srgbClr val="F4B183"/>
            </a:solidFill>
          </c:spPr>
          <c:invertIfNegative val="1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Sheet1!$E$87:$E$89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FF3D-4665-9F75-94DD7D721888}"/>
            </c:ext>
          </c:extLst>
        </c:ser>
        <c:ser>
          <c:idx val="4"/>
          <c:order val="4"/>
          <c:tx>
            <c:strRef>
              <c:f>Sheet1!$F$86</c:f>
              <c:strCache>
                <c:ptCount val="1"/>
                <c:pt idx="0">
                  <c:v>Muito pouco eficaz</c:v>
                </c:pt>
              </c:strCache>
            </c:strRef>
          </c:tx>
          <c:spPr>
            <a:solidFill>
              <a:srgbClr val="DD3609"/>
            </a:solidFill>
          </c:spPr>
          <c:invertIfNegative val="0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Sheet1!$F$87:$F$89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3D-4665-9F75-94DD7D72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chemeClr val="dk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Satisfação das Tarefas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Sheet1!$J$86</c:f>
              <c:strCache>
                <c:ptCount val="1"/>
                <c:pt idx="0">
                  <c:v>Muito satisfeito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Sheet1!$J$87:$J$89</c:f>
              <c:numCache>
                <c:formatCode>0%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6-4E7E-A6DE-9B6633E1EA43}"/>
            </c:ext>
          </c:extLst>
        </c:ser>
        <c:ser>
          <c:idx val="1"/>
          <c:order val="1"/>
          <c:tx>
            <c:strRef>
              <c:f>Sheet1!$K$86</c:f>
              <c:strCache>
                <c:ptCount val="1"/>
                <c:pt idx="0">
                  <c:v>Satisfeito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Sheet1!$K$87:$K$89</c:f>
              <c:numCache>
                <c:formatCode>0%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6-4E7E-A6DE-9B6633E1EA43}"/>
            </c:ext>
          </c:extLst>
        </c:ser>
        <c:ser>
          <c:idx val="2"/>
          <c:order val="2"/>
          <c:tx>
            <c:strRef>
              <c:f>Sheet1!$L$86</c:f>
              <c:strCache>
                <c:ptCount val="1"/>
                <c:pt idx="0">
                  <c:v>Neutro</c:v>
                </c:pt>
              </c:strCache>
            </c:strRef>
          </c:tx>
          <c:invertIfNegative val="0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Sheet1!$L$87:$L$89</c:f>
              <c:numCache>
                <c:formatCode>0%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6-4E7E-A6DE-9B6633E1EA43}"/>
            </c:ext>
          </c:extLst>
        </c:ser>
        <c:ser>
          <c:idx val="3"/>
          <c:order val="3"/>
          <c:tx>
            <c:strRef>
              <c:f>Sheet1!$M$86</c:f>
              <c:strCache>
                <c:ptCount val="1"/>
                <c:pt idx="0">
                  <c:v>Insatisfeito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Sheet1!$M$87:$M$89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6-4E7E-A6DE-9B6633E1EA43}"/>
            </c:ext>
          </c:extLst>
        </c:ser>
        <c:ser>
          <c:idx val="4"/>
          <c:order val="4"/>
          <c:tx>
            <c:strRef>
              <c:f>Sheet1!$N$86</c:f>
              <c:strCache>
                <c:ptCount val="1"/>
                <c:pt idx="0">
                  <c:v>Muito insatisfeito</c:v>
                </c:pt>
              </c:strCache>
            </c:strRef>
          </c:tx>
          <c:spPr>
            <a:solidFill>
              <a:srgbClr val="DD3609"/>
            </a:solidFill>
          </c:spPr>
          <c:invertIfNegative val="0"/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Sheet1!$N$87:$N$89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D6-4E7E-A6DE-9B6633E1E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chemeClr val="dk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Usabiblidade do Sistema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Sheet1!$B$130</c:f>
              <c:strCache>
                <c:ptCount val="1"/>
                <c:pt idx="0">
                  <c:v>Discordo totalmente</c:v>
                </c:pt>
              </c:strCache>
            </c:strRef>
          </c:tx>
          <c:spPr>
            <a:solidFill>
              <a:srgbClr val="DD3609"/>
            </a:solidFill>
          </c:spPr>
          <c:invertIfNegative val="1"/>
          <c:cat>
            <c:numRef>
              <c:f>Sheet1!$A$131:$A$136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Sheet1!$B$131:$B$136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306-4794-A63B-18C7FF1D4A77}"/>
            </c:ext>
          </c:extLst>
        </c:ser>
        <c:ser>
          <c:idx val="1"/>
          <c:order val="1"/>
          <c:tx>
            <c:strRef>
              <c:f>Sheet1!$C$130</c:f>
              <c:strCache>
                <c:ptCount val="1"/>
                <c:pt idx="0">
                  <c:v>Discordo parcialmente</c:v>
                </c:pt>
              </c:strCache>
            </c:strRef>
          </c:tx>
          <c:spPr>
            <a:solidFill>
              <a:srgbClr val="F4B183"/>
            </a:solidFill>
          </c:spPr>
          <c:invertIfNegative val="1"/>
          <c:cat>
            <c:numRef>
              <c:f>Sheet1!$A$131:$A$136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Sheet1!$C$131:$C$136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306-4794-A63B-18C7FF1D4A77}"/>
            </c:ext>
          </c:extLst>
        </c:ser>
        <c:ser>
          <c:idx val="2"/>
          <c:order val="2"/>
          <c:tx>
            <c:strRef>
              <c:f>Sheet1!$D$130</c:f>
              <c:strCache>
                <c:ptCount val="1"/>
                <c:pt idx="0">
                  <c:v>Neutro</c:v>
                </c:pt>
              </c:strCache>
            </c:strRef>
          </c:tx>
          <c:invertIfNegative val="1"/>
          <c:cat>
            <c:numRef>
              <c:f>Sheet1!$A$131:$A$136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Sheet1!$D$131:$D$136</c:f>
              <c:numCache>
                <c:formatCode>0%</c:formatCode>
                <c:ptCount val="6"/>
                <c:pt idx="0">
                  <c:v>0.4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6-4794-A63B-18C7FF1D4A77}"/>
            </c:ext>
          </c:extLst>
        </c:ser>
        <c:ser>
          <c:idx val="3"/>
          <c:order val="3"/>
          <c:tx>
            <c:strRef>
              <c:f>Sheet1!$E$130</c:f>
              <c:strCache>
                <c:ptCount val="1"/>
                <c:pt idx="0">
                  <c:v>Concordo parcialmente</c:v>
                </c:pt>
              </c:strCache>
            </c:strRef>
          </c:tx>
          <c:spPr>
            <a:solidFill>
              <a:srgbClr val="A9D18E"/>
            </a:solidFill>
          </c:spPr>
          <c:invertIfNegative val="1"/>
          <c:cat>
            <c:numRef>
              <c:f>Sheet1!$A$131:$A$136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Sheet1!$E$131:$E$136</c:f>
              <c:numCache>
                <c:formatCode>0%</c:formatCode>
                <c:ptCount val="6"/>
                <c:pt idx="0">
                  <c:v>0.3</c:v>
                </c:pt>
                <c:pt idx="1">
                  <c:v>0.6</c:v>
                </c:pt>
                <c:pt idx="2">
                  <c:v>0.3</c:v>
                </c:pt>
                <c:pt idx="3">
                  <c:v>0.4</c:v>
                </c:pt>
                <c:pt idx="4">
                  <c:v>0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306-4794-A63B-18C7FF1D4A77}"/>
            </c:ext>
          </c:extLst>
        </c:ser>
        <c:ser>
          <c:idx val="4"/>
          <c:order val="4"/>
          <c:tx>
            <c:strRef>
              <c:f>Sheet1!$F$130</c:f>
              <c:strCache>
                <c:ptCount val="1"/>
                <c:pt idx="0">
                  <c:v>Concordo totalmente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Sheet1!$A$131:$A$136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Sheet1!$F$131:$F$136</c:f>
              <c:numCache>
                <c:formatCode>0%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0.4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6-4794-A63B-18C7FF1D4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Tempo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Sheet1!$B$24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Sheet1!$AF$83:$AF$85</c:f>
                <c:numCache>
                  <c:formatCode>General</c:formatCode>
                  <c:ptCount val="3"/>
                  <c:pt idx="0">
                    <c:v>8.9400000000000013</c:v>
                  </c:pt>
                  <c:pt idx="1">
                    <c:v>7.519999999999996</c:v>
                  </c:pt>
                  <c:pt idx="2">
                    <c:v>8.3000000000000043</c:v>
                  </c:pt>
                </c:numCache>
              </c:numRef>
            </c:plus>
            <c:minus>
              <c:numRef>
                <c:f>Sheet1!$AF$83:$AF$85</c:f>
                <c:numCache>
                  <c:formatCode>General</c:formatCode>
                  <c:ptCount val="3"/>
                  <c:pt idx="0">
                    <c:v>8.9400000000000013</c:v>
                  </c:pt>
                  <c:pt idx="1">
                    <c:v>7.519999999999996</c:v>
                  </c:pt>
                  <c:pt idx="2">
                    <c:v>8.3000000000000043</c:v>
                  </c:pt>
                </c:numCache>
              </c:numRef>
            </c:minus>
            <c:spPr>
              <a:ln w="12700">
                <a:solidFill>
                  <a:srgbClr val="002060"/>
                </a:solidFill>
              </a:ln>
            </c:spPr>
          </c:errBars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Sheet1!$B$25:$B$27</c:f>
              <c:numCache>
                <c:formatCode>0.00</c:formatCode>
                <c:ptCount val="3"/>
                <c:pt idx="0">
                  <c:v>31.1</c:v>
                </c:pt>
                <c:pt idx="1">
                  <c:v>40.9</c:v>
                </c:pt>
                <c:pt idx="2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D-4B68-9907-39A14270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/>
      </c:barChart>
      <c:lineChart>
        <c:grouping val="standard"/>
        <c:varyColors val="1"/>
        <c:ser>
          <c:idx val="1"/>
          <c:order val="1"/>
          <c:tx>
            <c:strRef>
              <c:f>Sheet1!$C$24</c:f>
              <c:strCache>
                <c:ptCount val="1"/>
                <c:pt idx="0">
                  <c:v>Req. Utilização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Sheet1!$C$25:$C$27</c:f>
              <c:numCache>
                <c:formatCode>0.00</c:formatCode>
                <c:ptCount val="3"/>
                <c:pt idx="0">
                  <c:v>10</c:v>
                </c:pt>
                <c:pt idx="1">
                  <c:v>30</c:v>
                </c:pt>
                <c:pt idx="2">
                  <c:v>10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D3D-4B68-9907-39A14270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527654"/>
        <c:axId val="153409426"/>
      </c:lineChart>
      <c:catAx>
        <c:axId val="147652765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ax val="50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652765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Cliques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5"/>
          <c:order val="5"/>
          <c:tx>
            <c:strRef>
              <c:f>Sheet1!$H$24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Sheet1!$AG$83:$AG$85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0.23000000000000043</c:v>
                  </c:pt>
                  <c:pt idx="2">
                    <c:v>1.3099999999999996</c:v>
                  </c:pt>
                </c:numCache>
              </c:numRef>
            </c:plus>
            <c:minus>
              <c:numRef>
                <c:f>Sheet1!$AG$83:$AG$85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0.23000000000000043</c:v>
                  </c:pt>
                  <c:pt idx="2">
                    <c:v>1.3099999999999996</c:v>
                  </c:pt>
                </c:numCache>
              </c:numRef>
            </c:minus>
            <c:spPr>
              <a:ln>
                <a:solidFill>
                  <a:srgbClr val="002060"/>
                </a:solidFill>
              </a:ln>
            </c:spPr>
          </c:errBars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Sheet1!$H$25:$H$27</c:f>
              <c:numCache>
                <c:formatCode>0.00</c:formatCode>
                <c:ptCount val="3"/>
                <c:pt idx="0">
                  <c:v>9</c:v>
                </c:pt>
                <c:pt idx="1">
                  <c:v>14.1</c:v>
                </c:pt>
                <c:pt idx="2">
                  <c:v>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E5E5-45DE-AFFA-847A41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Sheet1!$B$24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Sheet1!$B$25:$B$27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31.1</c:v>
                      </c:pt>
                      <c:pt idx="1">
                        <c:v>40.9</c:v>
                      </c:pt>
                      <c:pt idx="2">
                        <c:v>34.200000000000003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5E5-45DE-AFFA-847A41F835A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Sheet1!$C$24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Sheet1!$C$25:$C$27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E5-45DE-AFFA-847A41F835A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Sheet1!$D$24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Sheet1!$D$25:$D$27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12.493998559308384</c:v>
                      </c:pt>
                      <c:pt idx="1">
                        <c:v>10.514011814927954</c:v>
                      </c:pt>
                      <c:pt idx="2">
                        <c:v>11.602681682362155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E5-45DE-AFFA-847A41F835A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Sheet1!$E$24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Sheet1!$E$25:$E$27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29.5</c:v>
                      </c:pt>
                      <c:pt idx="1">
                        <c:v>40.5</c:v>
                      </c:pt>
                      <c:pt idx="2">
                        <c:v>34.5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E5-45DE-AFFA-847A41F835A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Sheet1!$G$24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Sheet1!#REF!</c15:sqref>
                          </c15:formulaRef>
                        </c:ext>
                      </c:extLst>
                      <c:numCache>
                        <c:formatCode>General</c:formatCode>
                        <c:ptCount val="1"/>
                        <c:pt idx="0">
                          <c:v>1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Sheet1!$AG$83:$AG$85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</c:v>
                        </c:pt>
                        <c:pt idx="1">
                          <c:v>0.23000000000000043</c:v>
                        </c:pt>
                        <c:pt idx="2">
                          <c:v>1.3099999999999996</c:v>
                        </c:pt>
                      </c:numCache>
                    </c:numRef>
                  </c:minus>
                  <c:spPr>
                    <a:ln w="12700">
                      <a:solidFill>
                        <a:srgbClr val="002060"/>
                      </a:solidFill>
                    </a:ln>
                  </c:spPr>
                </c:errBar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Sheet1!$G$25:$G$27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5E5-45DE-AFFA-847A41F835A6}"/>
                  </c:ext>
                </c:extLst>
              </c15:ser>
            </c15:filteredBarSeries>
          </c:ext>
        </c:extLst>
      </c:barChart>
      <c:lineChart>
        <c:grouping val="standard"/>
        <c:varyColors val="1"/>
        <c:ser>
          <c:idx val="6"/>
          <c:order val="6"/>
          <c:tx>
            <c:strRef>
              <c:f>Sheet1!$I$24</c:f>
              <c:strCache>
                <c:ptCount val="1"/>
                <c:pt idx="0">
                  <c:v>Req. Utilização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Sheet1!$I$25:$I$27</c:f>
              <c:numCache>
                <c:formatCode>0.00</c:formatCode>
                <c:ptCount val="3"/>
                <c:pt idx="0">
                  <c:v>3</c:v>
                </c:pt>
                <c:pt idx="1">
                  <c:v>4</c:v>
                </c:pt>
                <c:pt idx="2">
                  <c:v>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E5E5-45DE-AFFA-847A41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527654"/>
        <c:axId val="153409426"/>
      </c:line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ax val="16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  <c:majorUnit val="2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Erros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0"/>
          <c:order val="10"/>
          <c:tx>
            <c:strRef>
              <c:f>Sheet1!$N$24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Sheet1!$AH$83:$AH$85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0.30000000000000004</c:v>
                  </c:pt>
                  <c:pt idx="2">
                    <c:v>0.5</c:v>
                  </c:pt>
                </c:numCache>
              </c:numRef>
            </c:plus>
            <c:minus>
              <c:numRef>
                <c:f>Sheet1!$AH$83:$AH$85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0.30000000000000004</c:v>
                  </c:pt>
                  <c:pt idx="2">
                    <c:v>0.5</c:v>
                  </c:pt>
                </c:numCache>
              </c:numRef>
            </c:minus>
            <c:spPr>
              <a:ln>
                <a:solidFill>
                  <a:srgbClr val="002060"/>
                </a:solidFill>
              </a:ln>
            </c:spPr>
          </c:errBars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Sheet1!$N$25:$N$27</c:f>
              <c:numCache>
                <c:formatCode>0.00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77-42FC-9CE4-2A917C489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Sheet1!$B$24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Sheet1!$AK$3:$AK$5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Sheet1!$AH$83:$AH$85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</c:v>
                        </c:pt>
                        <c:pt idx="1">
                          <c:v>0.30000000000000004</c:v>
                        </c:pt>
                        <c:pt idx="2">
                          <c:v>0.5</c:v>
                        </c:pt>
                      </c:numCache>
                    </c:numRef>
                  </c:minus>
                  <c:spPr>
                    <a:ln w="12700">
                      <a:solidFill>
                        <a:srgbClr val="002060"/>
                      </a:solidFill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Sheet1!$B$25:$B$27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31.1</c:v>
                      </c:pt>
                      <c:pt idx="1">
                        <c:v>40.9</c:v>
                      </c:pt>
                      <c:pt idx="2">
                        <c:v>34.200000000000003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9307-4B67-80B8-7B60F5D2A66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Sheet1!$C$24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Sheet1!$C$25:$C$27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307-4B67-80B8-7B60F5D2A66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Sheet1!$D$24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Sheet1!$D$25:$D$27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12.493998559308384</c:v>
                      </c:pt>
                      <c:pt idx="1">
                        <c:v>10.514011814927954</c:v>
                      </c:pt>
                      <c:pt idx="2">
                        <c:v>11.602681682362155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307-4B67-80B8-7B60F5D2A66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Sheet1!$E$24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Sheet1!$E$25:$E$27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29.5</c:v>
                      </c:pt>
                      <c:pt idx="1">
                        <c:v>40.5</c:v>
                      </c:pt>
                      <c:pt idx="2">
                        <c:v>34.5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307-4B67-80B8-7B60F5D2A661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Sheet1!$G$24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Sheet1!$G$25:$G$27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577-42FC-9CE4-2A917C489CC3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Sheet1!$H$24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Sheet1!$H$25:$H$27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9</c:v>
                      </c:pt>
                      <c:pt idx="1">
                        <c:v>14.1</c:v>
                      </c:pt>
                      <c:pt idx="2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577-42FC-9CE4-2A917C489CC3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Sheet1!$I$24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Sheet1!$I$25:$I$27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</c:v>
                      </c:pt>
                      <c:pt idx="1">
                        <c:v>4</c:v>
                      </c:pt>
                      <c:pt idx="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77-42FC-9CE4-2A917C489CC3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Sheet1!$J$24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Sheet1!$J$25:$J$27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0.31622776601683789</c:v>
                      </c:pt>
                      <c:pt idx="2">
                        <c:v>1.8257418583505538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577-42FC-9CE4-2A917C489CC3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Sheet1!$K$24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Sheet1!$K$25:$K$27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</c:v>
                      </c:pt>
                      <c:pt idx="1">
                        <c:v>14</c:v>
                      </c:pt>
                      <c:pt idx="2">
                        <c:v>7.5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77-42FC-9CE4-2A917C489CC3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Sheet1!$M$24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Sheet1!$M$25:$M$27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577-42FC-9CE4-2A917C489CC3}"/>
                  </c:ext>
                </c:extLst>
              </c15:ser>
            </c15:filteredBarSeries>
          </c:ext>
        </c:extLst>
      </c:barChart>
      <c:lineChart>
        <c:grouping val="standard"/>
        <c:varyColors val="1"/>
        <c:ser>
          <c:idx val="11"/>
          <c:order val="11"/>
          <c:tx>
            <c:strRef>
              <c:f>Sheet1!$O$24</c:f>
              <c:strCache>
                <c:ptCount val="1"/>
                <c:pt idx="0">
                  <c:v>Req. Utilização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Sheet1!$O$25:$O$27</c:f>
              <c:numCache>
                <c:formatCode>0.00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77-42FC-9CE4-2A917C489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527654"/>
        <c:axId val="153409426"/>
      </c:line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Ajudas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8"/>
          <c:order val="18"/>
          <c:tx>
            <c:strRef>
              <c:f>Sheet1!$T$24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Sheet1!$AI$83:$AI$85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0.35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ln>
                <a:solidFill>
                  <a:srgbClr val="002060"/>
                </a:solidFill>
              </a:ln>
            </c:spPr>
          </c:errBars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Sheet1!$T$25:$T$27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1E-48AF-889C-661A6D4C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Sheet1!$B$24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Sheet1!$B$25:$B$27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31.1</c:v>
                      </c:pt>
                      <c:pt idx="1">
                        <c:v>40.9</c:v>
                      </c:pt>
                      <c:pt idx="2">
                        <c:v>34.200000000000003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9CD-480A-8488-71DA40307F4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Sheet1!$C$24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Sheet1!$C$25:$C$27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10</c:v>
                      </c:pt>
                      <c:pt idx="1">
                        <c:v>30</c:v>
                      </c:pt>
                      <c:pt idx="2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CD-480A-8488-71DA40307F4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Sheet1!$D$24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Sheet1!$D$25:$D$27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12.493998559308384</c:v>
                      </c:pt>
                      <c:pt idx="1">
                        <c:v>10.514011814927954</c:v>
                      </c:pt>
                      <c:pt idx="2">
                        <c:v>11.602681682362155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CD-480A-8488-71DA40307F4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Sheet1!$E$24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Sheet1!$E$25:$E$27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29.5</c:v>
                      </c:pt>
                      <c:pt idx="1">
                        <c:v>40.5</c:v>
                      </c:pt>
                      <c:pt idx="2">
                        <c:v>34.5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CD-480A-8488-71DA40307F4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Sheet1!$F$24</c15:sqref>
                        </c15:formulaRef>
                      </c:ext>
                    </c:extLst>
                    <c:strCache>
                      <c:ptCount val="1"/>
                      <c:pt idx="0">
                        <c:v>Moda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Sheet1!$F$25:$F$27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48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9CD-480A-8488-71DA40307F4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Sheet1!$G$24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Sheet1!$G$25:$G$27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9CD-480A-8488-71DA40307F4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Sheet1!$H$24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Sheet1!$H$25:$H$27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9</c:v>
                      </c:pt>
                      <c:pt idx="1">
                        <c:v>14.1</c:v>
                      </c:pt>
                      <c:pt idx="2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9CD-480A-8488-71DA40307F4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Sheet1!$I$24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Sheet1!$I$25:$I$27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</c:v>
                      </c:pt>
                      <c:pt idx="1">
                        <c:v>4</c:v>
                      </c:pt>
                      <c:pt idx="2">
                        <c:v>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9CD-480A-8488-71DA40307F4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Sheet1!$J$24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Sheet1!$J$25:$J$27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0.31622776601683789</c:v>
                      </c:pt>
                      <c:pt idx="2">
                        <c:v>1.8257418583505538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9CD-480A-8488-71DA40307F4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Sheet1!$K$24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Sheet1!$K$25:$K$27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</c:v>
                      </c:pt>
                      <c:pt idx="1">
                        <c:v>14</c:v>
                      </c:pt>
                      <c:pt idx="2">
                        <c:v>7.5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9CD-480A-8488-71DA40307F4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Sheet1!$L$24</c15:sqref>
                        </c15:formulaRef>
                      </c:ext>
                    </c:extLst>
                    <c:strCache>
                      <c:ptCount val="1"/>
                      <c:pt idx="0">
                        <c:v>Moda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Sheet1!$L$25:$L$27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</c:v>
                      </c:pt>
                      <c:pt idx="1">
                        <c:v>14</c:v>
                      </c:pt>
                      <c:pt idx="2">
                        <c:v>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9CD-480A-8488-71DA40307F4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Sheet1!$M$24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Sheet1!$M$25:$M$27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9CD-480A-8488-71DA40307F42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Sheet1!$N$24</c15:sqref>
                        </c15:formulaRef>
                      </c:ext>
                    </c:extLst>
                    <c:strCache>
                      <c:ptCount val="1"/>
                      <c:pt idx="0">
                        <c:v>Média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Sheet1!$AI$83:$AI$85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0.35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ormulaRef>
                            <c15:sqref>Sheet1!$AI$83:$AI$85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0.35</c:v>
                        </c:pt>
                      </c:numCache>
                    </c:numRef>
                  </c:minus>
                  <c:spPr>
                    <a:ln w="12700">
                      <a:solidFill>
                        <a:srgbClr val="002060"/>
                      </a:solidFill>
                    </a:ln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Sheet1!$N$25:$N$27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D9CD-480A-8488-71DA40307F4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Sheet1!$O$24</c15:sqref>
                        </c15:formulaRef>
                      </c:ext>
                    </c:extLst>
                    <c:strCache>
                      <c:ptCount val="1"/>
                      <c:pt idx="0">
                        <c:v>Req. Utilização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Sheet1!$O$25:$O$27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2</c:v>
                      </c:pt>
                      <c:pt idx="1">
                        <c:v>2</c:v>
                      </c:pt>
                      <c:pt idx="2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9CD-480A-8488-71DA40307F42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Sheet1!$P$24</c15:sqref>
                        </c15:formulaRef>
                      </c:ext>
                    </c:extLst>
                    <c:strCache>
                      <c:ptCount val="1"/>
                      <c:pt idx="0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Sheet1!$P$25:$P$27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0.4216370213557839</c:v>
                      </c:pt>
                      <c:pt idx="2">
                        <c:v>0.69920589878010109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9CD-480A-8488-71DA40307F42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Sheet1!$Q$24</c15:sqref>
                        </c15:formulaRef>
                      </c:ext>
                    </c:extLst>
                    <c:strCache>
                      <c:ptCount val="1"/>
                      <c:pt idx="0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Sheet1!$Q$25:$Q$27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9CD-480A-8488-71DA40307F42}"/>
                  </c:ext>
                </c:extLst>
              </c15:ser>
            </c15:filteredBarSeries>
            <c15:filteredB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Sheet1!$R$24</c15:sqref>
                        </c15:formulaRef>
                      </c:ext>
                    </c:extLst>
                    <c:strCache>
                      <c:ptCount val="1"/>
                      <c:pt idx="0">
                        <c:v>Moda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Sheet1!$R$25:$R$27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51E-48AF-889C-661A6D4CFF16}"/>
                  </c:ext>
                </c:extLst>
              </c15:ser>
            </c15:filteredBarSeries>
            <c15:filteredB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Sheet1!$S$24</c15:sqref>
                        </c15:formulaRef>
                      </c:ext>
                    </c:extLst>
                    <c:strCache>
                      <c:ptCount val="1"/>
                      <c:pt idx="0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Sheet1!$A$25:$A$27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Sheet1!$S$25:$S$27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C51E-48AF-889C-661A6D4CFF16}"/>
                  </c:ext>
                </c:extLst>
              </c15:ser>
            </c15:filteredBarSeries>
          </c:ext>
        </c:extLst>
      </c:barChart>
      <c:lineChart>
        <c:grouping val="standard"/>
        <c:varyColors val="1"/>
        <c:ser>
          <c:idx val="19"/>
          <c:order val="19"/>
          <c:tx>
            <c:strRef>
              <c:f>Sheet1!$U$24</c:f>
              <c:strCache>
                <c:ptCount val="1"/>
                <c:pt idx="0">
                  <c:v>Req. Utilização</c:v>
                </c:pt>
              </c:strCache>
            </c:strRef>
          </c:tx>
          <c:spPr>
            <a:ln>
              <a:solidFill>
                <a:schemeClr val="accent1">
                  <a:lumMod val="75000"/>
                </a:schemeClr>
              </a:solidFill>
              <a:prstDash val="sysDash"/>
            </a:ln>
          </c:spPr>
          <c:marker>
            <c:symbol val="none"/>
          </c:marker>
          <c:cat>
            <c:strRef>
              <c:f>Sheet1!$A$25:$A$27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Sheet1!$U$25:$U$27</c:f>
              <c:numCache>
                <c:formatCode>0.00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1E-48AF-889C-661A6D4CF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527654"/>
        <c:axId val="153409426"/>
      </c:line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plotVisOnly val="1"/>
    <c:dispBlanksAs val="zero"/>
    <c:showDLblsOverMax val="1"/>
  </c:chart>
  <c:spPr>
    <a:ln>
      <a:solidFill>
        <a:srgbClr val="898989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sz="1800" baseline="0"/>
              <a:t>Tempo (s)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Min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Sheet1!$A$34:$A$36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Sheet1!$B$37:$B$39</c:f>
              <c:numCache>
                <c:formatCode>0.00</c:formatCode>
                <c:ptCount val="3"/>
                <c:pt idx="0">
                  <c:v>15</c:v>
                </c:pt>
                <c:pt idx="1">
                  <c:v>29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A7-4E09-8083-EA16EAD8C31E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Q1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Sheet1!$C$37:$C$39</c:f>
                <c:numCache>
                  <c:formatCode>General</c:formatCode>
                  <c:ptCount val="3"/>
                  <c:pt idx="0">
                    <c:v>8.5</c:v>
                  </c:pt>
                  <c:pt idx="1">
                    <c:v>2.25</c:v>
                  </c:pt>
                  <c:pt idx="2">
                    <c:v>9.25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Sheet1!$A$34:$A$36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Sheet1!$C$37:$C$39</c:f>
              <c:numCache>
                <c:formatCode>0.00</c:formatCode>
                <c:ptCount val="3"/>
                <c:pt idx="0">
                  <c:v>8.5</c:v>
                </c:pt>
                <c:pt idx="1">
                  <c:v>2.25</c:v>
                </c:pt>
                <c:pt idx="2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A7-4E09-8083-EA16EAD8C31E}"/>
            </c:ext>
          </c:extLst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Q2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Sheet1!$A$34:$A$36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Sheet1!$D$37:$D$39</c:f>
              <c:numCache>
                <c:formatCode>0.00</c:formatCode>
                <c:ptCount val="3"/>
                <c:pt idx="0">
                  <c:v>6</c:v>
                </c:pt>
                <c:pt idx="1">
                  <c:v>9.25</c:v>
                </c:pt>
                <c:pt idx="2">
                  <c:v>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A7-4E09-8083-EA16EAD8C31E}"/>
            </c:ext>
          </c:extLst>
        </c:ser>
        <c:ser>
          <c:idx val="3"/>
          <c:order val="3"/>
          <c:tx>
            <c:strRef>
              <c:f>Sheet1!$E$33</c:f>
              <c:strCache>
                <c:ptCount val="1"/>
                <c:pt idx="0">
                  <c:v>Q3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Sheet1!$F$37:$F$39</c:f>
                <c:numCache>
                  <c:formatCode>General</c:formatCode>
                  <c:ptCount val="3"/>
                  <c:pt idx="0">
                    <c:v>25</c:v>
                  </c:pt>
                  <c:pt idx="1">
                    <c:v>10</c:v>
                  </c:pt>
                  <c:pt idx="2">
                    <c:v>13.5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Sheet1!$A$34:$A$36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Sheet1!$E$37:$E$39</c:f>
              <c:numCache>
                <c:formatCode>0.00</c:formatCode>
                <c:ptCount val="3"/>
                <c:pt idx="0">
                  <c:v>4.5</c:v>
                </c:pt>
                <c:pt idx="1">
                  <c:v>7.5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A7-4E09-8083-EA16EAD8C31E}"/>
            </c:ext>
          </c:extLst>
        </c:ser>
        <c:ser>
          <c:idx val="4"/>
          <c:order val="4"/>
          <c:tx>
            <c:strRef>
              <c:f>Sheet1!$F$33</c:f>
              <c:strCache>
                <c:ptCount val="1"/>
                <c:pt idx="0">
                  <c:v>Max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Sheet1!$A$34:$A$36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Sheet1!$F$37:$F$39</c:f>
              <c:numCache>
                <c:formatCode>0.00</c:formatCode>
                <c:ptCount val="3"/>
                <c:pt idx="0">
                  <c:v>25</c:v>
                </c:pt>
                <c:pt idx="1">
                  <c:v>10</c:v>
                </c:pt>
                <c:pt idx="2">
                  <c:v>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A7-4E09-8083-EA16EAD8C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496480"/>
        <c:axId val="971497728"/>
      </c:barChart>
      <c:catAx>
        <c:axId val="971496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497728"/>
        <c:crosses val="autoZero"/>
        <c:auto val="1"/>
        <c:lblAlgn val="ctr"/>
        <c:lblOffset val="100"/>
        <c:noMultiLvlLbl val="0"/>
      </c:catAx>
      <c:valAx>
        <c:axId val="97149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7149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rgbClr val="898989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Satisfação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5"/>
          <c:order val="5"/>
          <c:tx>
            <c:strRef>
              <c:f>Sheet1!$G$86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Sheet1!$AJ$83:$AJ$85</c:f>
                <c:numCache>
                  <c:formatCode>General</c:formatCode>
                  <c:ptCount val="3"/>
                  <c:pt idx="0">
                    <c:v>0.48000000000000043</c:v>
                  </c:pt>
                  <c:pt idx="1">
                    <c:v>0.35000000000000053</c:v>
                  </c:pt>
                  <c:pt idx="2">
                    <c:v>0.50999999999999979</c:v>
                  </c:pt>
                </c:numCache>
              </c:numRef>
            </c:plus>
            <c:minus>
              <c:numRef>
                <c:f>Sheet1!$AJ$83:$AJ$85</c:f>
                <c:numCache>
                  <c:formatCode>General</c:formatCode>
                  <c:ptCount val="3"/>
                  <c:pt idx="0">
                    <c:v>0.48000000000000043</c:v>
                  </c:pt>
                  <c:pt idx="1">
                    <c:v>0.35000000000000053</c:v>
                  </c:pt>
                  <c:pt idx="2">
                    <c:v>0.50999999999999979</c:v>
                  </c:pt>
                </c:numCache>
              </c:numRef>
            </c:minus>
            <c:spPr>
              <a:ln>
                <a:solidFill>
                  <a:srgbClr val="002060"/>
                </a:solidFill>
              </a:ln>
            </c:spPr>
          </c:errBars>
          <c:cat>
            <c:strRef>
              <c:f>Sheet1!$A$87:$A$89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Sheet1!$G$87:$G$89</c:f>
              <c:numCache>
                <c:formatCode>0.00</c:formatCode>
                <c:ptCount val="3"/>
                <c:pt idx="0">
                  <c:v>4.7</c:v>
                </c:pt>
                <c:pt idx="1">
                  <c:v>4.7</c:v>
                </c:pt>
                <c:pt idx="2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F4-4031-9BAC-3F8BA97C7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Sheet1!$B$86</c15:sqref>
                        </c15:formulaRef>
                      </c:ext>
                    </c:extLst>
                    <c:strCache>
                      <c:ptCount val="1"/>
                      <c:pt idx="0">
                        <c:v>Muito eficaz</c:v>
                      </c:pt>
                    </c:strCache>
                  </c:strRef>
                </c:tx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Sheet1!$AF$83:$AF$85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8.9400000000000013</c:v>
                        </c:pt>
                        <c:pt idx="1">
                          <c:v>7.519999999999996</c:v>
                        </c:pt>
                        <c:pt idx="2">
                          <c:v>8.3000000000000043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Sheet1!$AF$83:$AF$85</c15:sqref>
                          </c15:formulaRef>
                        </c:ext>
                      </c:extLst>
                      <c:numCache>
                        <c:formatCode>General</c:formatCode>
                        <c:ptCount val="3"/>
                        <c:pt idx="0">
                          <c:v>8.9400000000000013</c:v>
                        </c:pt>
                        <c:pt idx="1">
                          <c:v>7.519999999999996</c:v>
                        </c:pt>
                        <c:pt idx="2">
                          <c:v>8.3000000000000043</c:v>
                        </c:pt>
                      </c:numCache>
                    </c:numRef>
                  </c:minus>
                  <c:spPr>
                    <a:ln w="12700">
                      <a:solidFill>
                        <a:srgbClr val="002060"/>
                      </a:solidFill>
                    </a:ln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Sheet1!$A$87:$A$89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Sheet1!$B$87:$B$89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0.7</c:v>
                      </c:pt>
                      <c:pt idx="1">
                        <c:v>0.7</c:v>
                      </c:pt>
                      <c:pt idx="2">
                        <c:v>0.3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F4-4031-9BAC-3F8BA97C7E5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Sheet1!$C$86</c15:sqref>
                        </c15:formulaRef>
                      </c:ext>
                    </c:extLst>
                    <c:strCache>
                      <c:ptCount val="1"/>
                      <c:pt idx="0">
                        <c:v>Eficaz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Sheet1!$A$87:$A$89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Sheet1!$C$87:$C$89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</c:v>
                      </c:pt>
                      <c:pt idx="1">
                        <c:v>0.3</c:v>
                      </c:pt>
                      <c:pt idx="2">
                        <c:v>0.7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0F4-4031-9BAC-3F8BA97C7E55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Sheet1!$D$86</c15:sqref>
                        </c15:formulaRef>
                      </c:ext>
                    </c:extLst>
                    <c:strCache>
                      <c:ptCount val="1"/>
                      <c:pt idx="0">
                        <c:v>Neutro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Sheet1!$A$87:$A$89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Sheet1!$D$87:$D$89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0F4-4031-9BAC-3F8BA97C7E5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Sheet1!$E$86</c15:sqref>
                        </c15:formulaRef>
                      </c:ext>
                    </c:extLst>
                    <c:strCache>
                      <c:ptCount val="1"/>
                      <c:pt idx="0">
                        <c:v>Pouco eficaz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Sheet1!$A$87:$A$89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Sheet1!$E$87:$E$89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0F4-4031-9BAC-3F8BA97C7E5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Sheet1!$F$86</c15:sqref>
                        </c15:formulaRef>
                      </c:ext>
                    </c:extLst>
                    <c:strCache>
                      <c:ptCount val="1"/>
                      <c:pt idx="0">
                        <c:v>Muito pouco eficaz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Sheet1!$A$87:$A$89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Sheet1!$F$87:$F$89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0F4-4031-9BAC-3F8BA97C7E55}"/>
                  </c:ext>
                </c:extLst>
              </c15:ser>
            </c15:filteredBarSeries>
          </c:ext>
        </c:extLst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  <c:max val="6"/>
          <c:min val="0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652765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190502</xdr:colOff>
      <xdr:row>105</xdr:row>
      <xdr:rowOff>10982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8E6D7758-7F3B-4B39-8402-A59897968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789902</xdr:colOff>
      <xdr:row>105</xdr:row>
      <xdr:rowOff>11205</xdr:rowOff>
    </xdr:from>
    <xdr:ext cx="5715000" cy="35337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7F5B9108-1F7B-47B6-92F3-19D7BA872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216498</xdr:colOff>
      <xdr:row>152</xdr:row>
      <xdr:rowOff>29809</xdr:rowOff>
    </xdr:from>
    <xdr:ext cx="5715000" cy="353377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AA0B1512-EF6C-4DA8-9152-5C42001A7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0</xdr:colOff>
      <xdr:row>58</xdr:row>
      <xdr:rowOff>162113</xdr:rowOff>
    </xdr:from>
    <xdr:ext cx="5715000" cy="3533775"/>
    <xdr:graphicFrame macro="">
      <xdr:nvGraphicFramePr>
        <xdr:cNvPr id="9" name="Chart 8" title="Gráfico">
          <a:extLst>
            <a:ext uri="{FF2B5EF4-FFF2-40B4-BE49-F238E27FC236}">
              <a16:creationId xmlns:a16="http://schemas.microsoft.com/office/drawing/2014/main" id="{E4320C3A-3328-4646-AFD2-CF936A1F5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567187</xdr:colOff>
      <xdr:row>59</xdr:row>
      <xdr:rowOff>79238</xdr:rowOff>
    </xdr:from>
    <xdr:ext cx="5715000" cy="3533775"/>
    <xdr:graphicFrame macro="">
      <xdr:nvGraphicFramePr>
        <xdr:cNvPr id="11" name="Chart 10" title="Gráfico">
          <a:extLst>
            <a:ext uri="{FF2B5EF4-FFF2-40B4-BE49-F238E27FC236}">
              <a16:creationId xmlns:a16="http://schemas.microsoft.com/office/drawing/2014/main" id="{DCDE85B0-B0D6-4562-B60A-7053E86BF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11</xdr:col>
      <xdr:colOff>99786</xdr:colOff>
      <xdr:row>59</xdr:row>
      <xdr:rowOff>125187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7E58050-E9AB-49AB-82AE-1453B097D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16</xdr:col>
      <xdr:colOff>762909</xdr:colOff>
      <xdr:row>60</xdr:row>
      <xdr:rowOff>15693</xdr:rowOff>
    </xdr:from>
    <xdr:ext cx="5715000" cy="353377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B79F2ACA-3AAE-4961-BEC4-8CFF51752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twoCellAnchor>
    <xdr:from>
      <xdr:col>22</xdr:col>
      <xdr:colOff>289197</xdr:colOff>
      <xdr:row>60</xdr:row>
      <xdr:rowOff>545</xdr:rowOff>
    </xdr:from>
    <xdr:to>
      <xdr:col>27</xdr:col>
      <xdr:colOff>705970</xdr:colOff>
      <xdr:row>79</xdr:row>
      <xdr:rowOff>123265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1CBA8B6-A075-B95F-8D24-DC0C743D2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11</xdr:col>
      <xdr:colOff>450273</xdr:colOff>
      <xdr:row>104</xdr:row>
      <xdr:rowOff>146538</xdr:rowOff>
    </xdr:from>
    <xdr:ext cx="5715000" cy="3533775"/>
    <xdr:graphicFrame macro="">
      <xdr:nvGraphicFramePr>
        <xdr:cNvPr id="12" name="Chart 11" title="Gráfico">
          <a:extLst>
            <a:ext uri="{FF2B5EF4-FFF2-40B4-BE49-F238E27FC236}">
              <a16:creationId xmlns:a16="http://schemas.microsoft.com/office/drawing/2014/main" id="{AF8562B0-6B0E-4603-9C21-DA52147A7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7B9C-46B6-48DF-892A-073BDF9D62B0}">
  <dimension ref="A1:AQ187"/>
  <sheetViews>
    <sheetView tabSelected="1" topLeftCell="A27" zoomScale="40" zoomScaleNormal="40" workbookViewId="0">
      <selection activeCell="Q57" sqref="Q57"/>
    </sheetView>
  </sheetViews>
  <sheetFormatPr defaultRowHeight="14.4" x14ac:dyDescent="0.3"/>
  <cols>
    <col min="1" max="36" width="15.77734375" customWidth="1"/>
  </cols>
  <sheetData>
    <row r="1" spans="1:43" ht="25.8" x14ac:dyDescent="0.5">
      <c r="A1" s="83" t="s">
        <v>32</v>
      </c>
      <c r="B1" s="84"/>
      <c r="D1" s="71" t="s">
        <v>50</v>
      </c>
      <c r="E1" s="70" t="s">
        <v>51</v>
      </c>
      <c r="F1" s="70"/>
      <c r="G1" s="70"/>
      <c r="H1" s="70"/>
      <c r="I1" s="70"/>
    </row>
    <row r="3" spans="1:43" x14ac:dyDescent="0.3">
      <c r="AK3" s="82"/>
    </row>
    <row r="4" spans="1:43" x14ac:dyDescent="0.3">
      <c r="AK4" s="82"/>
    </row>
    <row r="5" spans="1:43" ht="15" thickBot="1" x14ac:dyDescent="0.35">
      <c r="AQ5" s="82"/>
    </row>
    <row r="6" spans="1:43" ht="15" thickBot="1" x14ac:dyDescent="0.35">
      <c r="A6" s="79"/>
      <c r="B6" s="162" t="s">
        <v>69</v>
      </c>
      <c r="D6" s="175" t="s">
        <v>69</v>
      </c>
      <c r="E6" s="177"/>
    </row>
    <row r="7" spans="1:43" ht="15" thickBot="1" x14ac:dyDescent="0.35">
      <c r="A7" s="23"/>
      <c r="B7" s="46" t="s">
        <v>3</v>
      </c>
      <c r="D7" s="46" t="s">
        <v>6</v>
      </c>
      <c r="E7" s="48" t="s">
        <v>7</v>
      </c>
    </row>
    <row r="8" spans="1:43" ht="15" thickBot="1" x14ac:dyDescent="0.35">
      <c r="A8" s="20" t="s">
        <v>10</v>
      </c>
      <c r="B8" s="41">
        <v>20</v>
      </c>
      <c r="D8" s="163">
        <f>AVERAGE(B8:B17)</f>
        <v>20.7</v>
      </c>
      <c r="E8" s="164">
        <f>_xlfn.STDEV.S(B8:B17)</f>
        <v>1.70293863659264</v>
      </c>
    </row>
    <row r="9" spans="1:43" x14ac:dyDescent="0.3">
      <c r="A9" s="19" t="s">
        <v>11</v>
      </c>
      <c r="B9" s="9">
        <v>25</v>
      </c>
    </row>
    <row r="10" spans="1:43" x14ac:dyDescent="0.3">
      <c r="A10" s="19" t="s">
        <v>12</v>
      </c>
      <c r="B10" s="9">
        <v>20</v>
      </c>
    </row>
    <row r="11" spans="1:43" x14ac:dyDescent="0.3">
      <c r="A11" s="19" t="s">
        <v>13</v>
      </c>
      <c r="B11" s="9">
        <v>20</v>
      </c>
    </row>
    <row r="12" spans="1:43" x14ac:dyDescent="0.3">
      <c r="A12" s="19" t="s">
        <v>14</v>
      </c>
      <c r="B12" s="9">
        <v>22</v>
      </c>
    </row>
    <row r="13" spans="1:43" ht="14.4" customHeight="1" x14ac:dyDescent="0.3">
      <c r="A13" s="19" t="s">
        <v>15</v>
      </c>
      <c r="B13" s="9">
        <v>20</v>
      </c>
    </row>
    <row r="14" spans="1:43" x14ac:dyDescent="0.3">
      <c r="A14" s="19" t="s">
        <v>16</v>
      </c>
      <c r="B14" s="9">
        <v>20</v>
      </c>
    </row>
    <row r="15" spans="1:43" x14ac:dyDescent="0.3">
      <c r="A15" s="19" t="s">
        <v>17</v>
      </c>
      <c r="B15" s="9">
        <v>21</v>
      </c>
    </row>
    <row r="16" spans="1:43" x14ac:dyDescent="0.3">
      <c r="A16" s="19" t="s">
        <v>18</v>
      </c>
      <c r="B16" s="9">
        <v>19</v>
      </c>
    </row>
    <row r="17" spans="1:25" ht="15" thickBot="1" x14ac:dyDescent="0.35">
      <c r="A17" s="21" t="s">
        <v>19</v>
      </c>
      <c r="B17" s="22">
        <v>20</v>
      </c>
    </row>
    <row r="22" spans="1:25" ht="15" thickBot="1" x14ac:dyDescent="0.35"/>
    <row r="23" spans="1:25" ht="15" thickBot="1" x14ac:dyDescent="0.35">
      <c r="A23" s="80"/>
      <c r="B23" s="175" t="s">
        <v>3</v>
      </c>
      <c r="C23" s="176"/>
      <c r="D23" s="176"/>
      <c r="E23" s="176"/>
      <c r="F23" s="176"/>
      <c r="G23" s="176"/>
      <c r="H23" s="172" t="s">
        <v>9</v>
      </c>
      <c r="I23" s="173"/>
      <c r="J23" s="173"/>
      <c r="K23" s="173"/>
      <c r="L23" s="173"/>
      <c r="M23" s="173"/>
      <c r="N23" s="172" t="s">
        <v>4</v>
      </c>
      <c r="O23" s="173"/>
      <c r="P23" s="173"/>
      <c r="Q23" s="173"/>
      <c r="R23" s="173"/>
      <c r="S23" s="174"/>
      <c r="T23" s="172" t="s">
        <v>5</v>
      </c>
      <c r="U23" s="173"/>
      <c r="V23" s="173"/>
      <c r="W23" s="173"/>
      <c r="X23" s="173"/>
      <c r="Y23" s="174"/>
    </row>
    <row r="24" spans="1:25" ht="15" thickBot="1" x14ac:dyDescent="0.35">
      <c r="B24" s="46" t="s">
        <v>6</v>
      </c>
      <c r="C24" s="47" t="s">
        <v>55</v>
      </c>
      <c r="D24" s="49" t="s">
        <v>7</v>
      </c>
      <c r="E24" s="49" t="s">
        <v>8</v>
      </c>
      <c r="F24" s="92" t="s">
        <v>67</v>
      </c>
      <c r="G24" s="99" t="s">
        <v>20</v>
      </c>
      <c r="H24" s="96" t="s">
        <v>6</v>
      </c>
      <c r="I24" s="96" t="s">
        <v>55</v>
      </c>
      <c r="J24" s="97" t="s">
        <v>7</v>
      </c>
      <c r="K24" s="97" t="s">
        <v>8</v>
      </c>
      <c r="L24" s="92" t="s">
        <v>67</v>
      </c>
      <c r="M24" s="99" t="s">
        <v>20</v>
      </c>
      <c r="N24" s="96" t="s">
        <v>6</v>
      </c>
      <c r="O24" s="96" t="s">
        <v>55</v>
      </c>
      <c r="P24" s="97" t="s">
        <v>7</v>
      </c>
      <c r="Q24" s="98" t="s">
        <v>8</v>
      </c>
      <c r="R24" s="98" t="s">
        <v>67</v>
      </c>
      <c r="S24" s="48" t="s">
        <v>20</v>
      </c>
      <c r="T24" s="96" t="s">
        <v>6</v>
      </c>
      <c r="U24" s="96" t="s">
        <v>55</v>
      </c>
      <c r="V24" s="97" t="s">
        <v>7</v>
      </c>
      <c r="W24" s="98" t="s">
        <v>8</v>
      </c>
      <c r="X24" s="98" t="s">
        <v>67</v>
      </c>
      <c r="Y24" s="99" t="s">
        <v>20</v>
      </c>
    </row>
    <row r="25" spans="1:25" x14ac:dyDescent="0.3">
      <c r="A25" s="18" t="s">
        <v>0</v>
      </c>
      <c r="B25" s="33">
        <f>AVERAGE(B47:B56)</f>
        <v>31.1</v>
      </c>
      <c r="C25" s="40">
        <v>10</v>
      </c>
      <c r="D25" s="34">
        <f>_xlfn.STDEV.S(B47:B56)</f>
        <v>12.493998559308384</v>
      </c>
      <c r="E25" s="35">
        <f>MEDIAN(B47:B56)</f>
        <v>29.5</v>
      </c>
      <c r="F25" s="146" t="str">
        <f>IF(ISERROR(MODE(B47:B56)),"-",MODE(B47:B56))</f>
        <v>-</v>
      </c>
      <c r="G25" s="36" t="str">
        <f>IF(OR(ISERROR(ROUND(B25-_xlfn.CONFIDENCE.T(0.05,D25,10),2)), ISERROR(ROUND(B25+_xlfn.CONFIDENCE.T(0.05,D25,10),2))),"-","[" &amp; ROUND(B25-_xlfn.CONFIDENCE.T(0.05,D25,10),2) &amp;" - " &amp; ROUND(B25+_xlfn.CONFIDENCE.T(0.05,D25,10),2) &amp;"]")</f>
        <v>[22,16 - 40,04]</v>
      </c>
      <c r="H25" s="37">
        <f>AVERAGE(C47:C56)</f>
        <v>9</v>
      </c>
      <c r="I25" s="40">
        <v>3</v>
      </c>
      <c r="J25" s="38">
        <f>_xlfn.STDEV.S(C47:C56)</f>
        <v>0</v>
      </c>
      <c r="K25" s="39">
        <f>MEDIAN(C47:C56)</f>
        <v>9</v>
      </c>
      <c r="L25" s="146">
        <f>IF(ISERROR(MODE(C47:C56)),"-",MODE(C47:C56))</f>
        <v>9</v>
      </c>
      <c r="M25" s="36" t="str">
        <f>IF(OR(ISERROR(ROUND(H25-_xlfn.CONFIDENCE.T(0.05,J25,10),2)), ISERROR(ROUND(H25+_xlfn.CONFIDENCE.T(0.05,J25,10),2))),"-","[" &amp; ROUND(H25-_xlfn.CONFIDENCE.T(0.05,J25,10),2) &amp;" - " &amp; ROUND(H25+_xlfn.CONFIDENCE.T(0.05,J25,10),2) &amp;"]")</f>
        <v>-</v>
      </c>
      <c r="N25" s="40">
        <f>AVERAGE(D47:D56)</f>
        <v>0</v>
      </c>
      <c r="O25" s="40">
        <v>2</v>
      </c>
      <c r="P25" s="34">
        <f>_xlfn.STDEV.S(D47:D56)</f>
        <v>0</v>
      </c>
      <c r="Q25" s="91">
        <f>MEDIAN(D47:D56)</f>
        <v>0</v>
      </c>
      <c r="R25" s="146">
        <f>IF(ISERROR(MODE(D47:D56)),"-",MODE(D47:D56))</f>
        <v>0</v>
      </c>
      <c r="S25" s="36" t="str">
        <f>IF(OR(ISERROR(ROUND(N25-_xlfn.CONFIDENCE.T(0.05,P25,10),2)), ISERROR(ROUND(N25+_xlfn.CONFIDENCE.T(0.05,P25,10),2))),"-","[" &amp; ROUND(N25-_xlfn.CONFIDENCE.T(0.05,P25,10),2) &amp;" - " &amp; ROUND(N25+_xlfn.CONFIDENCE.T(0.05,P25,10),2) &amp;"]")</f>
        <v>-</v>
      </c>
      <c r="T25" s="37">
        <f>AVERAGE(E47:E56)</f>
        <v>0</v>
      </c>
      <c r="U25" s="40">
        <v>2</v>
      </c>
      <c r="V25" s="38">
        <f>_xlfn.STDEV.S(E47:E56)</f>
        <v>0</v>
      </c>
      <c r="W25" s="93">
        <f>MEDIAN(E47:E56)</f>
        <v>0</v>
      </c>
      <c r="X25" s="93">
        <f>IF(ISERROR(MODE(E47:E56)),"-",MODE(E47:E56))</f>
        <v>0</v>
      </c>
      <c r="Y25" s="36" t="str">
        <f>IF(OR(ISERROR(ROUND(T25-_xlfn.CONFIDENCE.T(0.05,V25,10),2)), ISERROR(ROUND(T25+_xlfn.CONFIDENCE.T(0.05,V25,10),2))),"-","[" &amp; ROUND(T25-_xlfn.CONFIDENCE.T(0.05,V25,10),2) &amp;" - " &amp; ROUND(T25+_xlfn.CONFIDENCE.T(0.05,V25,10),2) &amp;"]")</f>
        <v>-</v>
      </c>
    </row>
    <row r="26" spans="1:25" x14ac:dyDescent="0.3">
      <c r="A26" s="16" t="s">
        <v>1</v>
      </c>
      <c r="B26" s="4">
        <f>AVERAGE(F47:F56)</f>
        <v>40.9</v>
      </c>
      <c r="C26" s="8">
        <v>30</v>
      </c>
      <c r="D26" s="5">
        <f>_xlfn.STDEV.S(F47:F56)</f>
        <v>10.514011814927954</v>
      </c>
      <c r="E26" s="6">
        <f>MEDIAN(F47:F56)</f>
        <v>40.5</v>
      </c>
      <c r="F26" s="146">
        <f>IF(ISERROR(MODE(F47:F56)),"-",MODE(F47:F56))</f>
        <v>48</v>
      </c>
      <c r="G26" s="36" t="str">
        <f>IF(OR(ISERROR(ROUND(B26-_xlfn.CONFIDENCE.T(0.05,D26,10),2)), ISERROR(ROUND(B26+_xlfn.CONFIDENCE.T(0.05,D26,10),2))),"-","[" &amp; ROUND(B26-_xlfn.CONFIDENCE.T(0.05,D26,10),2) &amp;" - " &amp; ROUND(B26+_xlfn.CONFIDENCE.T(0.05,D26,10),2) &amp;"]")</f>
        <v>[33,38 - 48,42]</v>
      </c>
      <c r="H26" s="1">
        <f>AVERAGE(G47:G56)</f>
        <v>14.1</v>
      </c>
      <c r="I26" s="8">
        <v>4</v>
      </c>
      <c r="J26" s="2">
        <f>_xlfn.STDEV.S(G47:G56)</f>
        <v>0.31622776601683789</v>
      </c>
      <c r="K26" s="3">
        <f>MEDIAN(G47:G56)</f>
        <v>14</v>
      </c>
      <c r="L26" s="146">
        <f>IF(ISERROR(MODE(G47:G56)),"-",MODE(G47:G56))</f>
        <v>14</v>
      </c>
      <c r="M26" s="36" t="str">
        <f>IF(OR(ISERROR(ROUND(H26-_xlfn.CONFIDENCE.T(0.05,J26,10),2)), ISERROR(ROUND(H26+_xlfn.CONFIDENCE.T(0.05,J26,10),2))),"-","[" &amp; ROUND(H26-_xlfn.CONFIDENCE.T(0.05,J26,10),2) &amp;" - " &amp; ROUND(H26+_xlfn.CONFIDENCE.T(0.05,J26,10),2) &amp;"]")</f>
        <v>[13,87 - 14,33]</v>
      </c>
      <c r="N26" s="8">
        <f>AVERAGE(H47:H56)</f>
        <v>0.2</v>
      </c>
      <c r="O26" s="8">
        <v>2</v>
      </c>
      <c r="P26" s="5">
        <f>_xlfn.STDEV.S(H47:H56)</f>
        <v>0.4216370213557839</v>
      </c>
      <c r="Q26" s="6">
        <f>MEDIAN(H47:H56)</f>
        <v>0</v>
      </c>
      <c r="R26" s="146">
        <f>IF(ISERROR(MODE(H47:H56)),"-",MODE(H47:H56))</f>
        <v>0</v>
      </c>
      <c r="S26" s="36" t="str">
        <f>IF(OR(ISERROR(ROUND(N26-_xlfn.CONFIDENCE.T(0.05,P26,10),2)), ISERROR(ROUND(N26+_xlfn.CONFIDENCE.T(0.05,P26,10),2))),"-","[" &amp; ROUND(N26-_xlfn.CONFIDENCE.T(0.05,P26,10),2) &amp;" - " &amp; ROUND(N26+_xlfn.CONFIDENCE.T(0.05,P26,10),2) &amp;"]")</f>
        <v>[-0,1 - 0,5]</v>
      </c>
      <c r="T26" s="1">
        <f>AVERAGE(I47:I56)</f>
        <v>0</v>
      </c>
      <c r="U26" s="8">
        <v>2</v>
      </c>
      <c r="V26" s="2">
        <f>_xlfn.STDEV.S(I47:I56)</f>
        <v>0</v>
      </c>
      <c r="W26" s="94">
        <f>MEDIAN(I47:I56)</f>
        <v>0</v>
      </c>
      <c r="X26" s="93">
        <f>IF(ISERROR(MODE(I47:I56)),"-",MODE(I47:I56))</f>
        <v>0</v>
      </c>
      <c r="Y26" s="36" t="str">
        <f>IF(OR(ISERROR(ROUND(T26-_xlfn.CONFIDENCE.T(0.05,V26,10),2)), ISERROR(ROUND(T26+_xlfn.CONFIDENCE.T(0.05,V26,10),2))),"-","[" &amp; ROUND(T26-_xlfn.CONFIDENCE.T(0.05,V26,10),2) &amp;" - " &amp; ROUND(T26+_xlfn.CONFIDENCE.T(0.05,V26,10),2) &amp;"]")</f>
        <v>-</v>
      </c>
    </row>
    <row r="27" spans="1:25" ht="15" thickBot="1" x14ac:dyDescent="0.35">
      <c r="A27" s="17" t="s">
        <v>2</v>
      </c>
      <c r="B27" s="10">
        <f>AVERAGE(J47:J56)</f>
        <v>34.200000000000003</v>
      </c>
      <c r="C27" s="25">
        <v>10</v>
      </c>
      <c r="D27" s="11">
        <f>_xlfn.STDEV.S(J47:J56)</f>
        <v>11.602681682362155</v>
      </c>
      <c r="E27" s="12">
        <f>MEDIAN(J47:J56)</f>
        <v>34.5</v>
      </c>
      <c r="F27" s="147" t="str">
        <f>IF(ISERROR(MODE(J47:J56)),"-",MODE(J47:J56))</f>
        <v>-</v>
      </c>
      <c r="G27" s="13" t="str">
        <f>IF(OR(ISERROR(ROUND(B27-_xlfn.CONFIDENCE.T(0.05,D27,10),2)), ISERROR(ROUND(B27+_xlfn.CONFIDENCE.T(0.05,D27,10),2))),"-","[" &amp; ROUND(B27-_xlfn.CONFIDENCE.T(0.05,D27,10),2) &amp;" - " &amp; ROUND(B27+_xlfn.CONFIDENCE.T(0.05,D27,10),2) &amp;"]")</f>
        <v>[25,9 - 42,5]</v>
      </c>
      <c r="H27" s="24">
        <f>AVERAGE(K47:K56)</f>
        <v>8</v>
      </c>
      <c r="I27" s="25">
        <v>3</v>
      </c>
      <c r="J27" s="14">
        <f>_xlfn.STDEV.S(K47:K56)</f>
        <v>1.8257418583505538</v>
      </c>
      <c r="K27" s="15">
        <f>MEDIAN(K47:K56)</f>
        <v>7.5</v>
      </c>
      <c r="L27" s="12">
        <f>IF(ISERROR(MODE(K47:K56)),"-",MODE(K47:K56))</f>
        <v>7</v>
      </c>
      <c r="M27" s="13" t="str">
        <f>IF(OR(ISERROR(ROUND(H27-_xlfn.CONFIDENCE.T(0.05,J27,10),2)), ISERROR(ROUND(H27+_xlfn.CONFIDENCE.T(0.05,J27,10),2))),"-","[" &amp; ROUND(H27-_xlfn.CONFIDENCE.T(0.05,J27,10),2) &amp;" - " &amp; ROUND(H27+_xlfn.CONFIDENCE.T(0.05,J27,10),2) &amp;"]")</f>
        <v>[6,69 - 9,31]</v>
      </c>
      <c r="N27" s="25">
        <f>AVERAGE(L47:L56)</f>
        <v>0.6</v>
      </c>
      <c r="O27" s="25">
        <v>2</v>
      </c>
      <c r="P27" s="11">
        <f>_xlfn.STDEV.S(L47:L56)</f>
        <v>0.69920589878010109</v>
      </c>
      <c r="Q27" s="12">
        <f>MEDIAN(L47:L56)</f>
        <v>0.5</v>
      </c>
      <c r="R27" s="147">
        <f>IF(ISERROR(MODE(L47:L56)),"-",MODE(L47:L56))</f>
        <v>0</v>
      </c>
      <c r="S27" s="13" t="str">
        <f>IF(OR(ISERROR(ROUND(N27-_xlfn.CONFIDENCE.T(0.05,P27,10),2)), ISERROR(ROUND(N27+_xlfn.CONFIDENCE.T(0.05,P27,10),2))),"-","[" &amp; ROUND(N27-_xlfn.CONFIDENCE.T(0.05,P27,10),2) &amp;" - " &amp; ROUND(N27+_xlfn.CONFIDENCE.T(0.05,P27,10),2) &amp;"]")</f>
        <v>[0,1 - 1,1]</v>
      </c>
      <c r="T27" s="24">
        <f>AVERAGE(M47:M56)</f>
        <v>0.7</v>
      </c>
      <c r="U27" s="25">
        <v>2</v>
      </c>
      <c r="V27" s="14">
        <f>_xlfn.STDEV.S(M47:M56)</f>
        <v>0.48304589153964789</v>
      </c>
      <c r="W27" s="95">
        <f>MEDIAN(M47:M56)</f>
        <v>1</v>
      </c>
      <c r="X27" s="95">
        <f>IF(ISERROR(MODE(M47:M56)),"-",MODE(M47:M56))</f>
        <v>1</v>
      </c>
      <c r="Y27" s="13" t="str">
        <f>IF(OR(ISERROR(ROUND(T27-_xlfn.CONFIDENCE.T(0.05,V27,10),2)), ISERROR(ROUND(T27+_xlfn.CONFIDENCE.T(0.05,V27,10),2))),"-","[" &amp; ROUND(T27-_xlfn.CONFIDENCE.T(0.05,V27,10),2) &amp;" - " &amp; ROUND(T27+_xlfn.CONFIDENCE.T(0.05,V27,10),2) &amp;"]")</f>
        <v>[0,35 - 1,05]</v>
      </c>
    </row>
    <row r="31" spans="1:25" ht="15" thickBot="1" x14ac:dyDescent="0.35"/>
    <row r="32" spans="1:25" ht="15" thickBot="1" x14ac:dyDescent="0.35">
      <c r="A32" s="80"/>
      <c r="B32" s="175" t="s">
        <v>3</v>
      </c>
      <c r="C32" s="176"/>
      <c r="D32" s="176"/>
      <c r="E32" s="176"/>
      <c r="F32" s="177"/>
      <c r="G32" s="175" t="s">
        <v>9</v>
      </c>
      <c r="H32" s="176"/>
      <c r="I32" s="176"/>
      <c r="J32" s="176"/>
      <c r="K32" s="177"/>
      <c r="L32" s="172" t="s">
        <v>4</v>
      </c>
      <c r="M32" s="173"/>
      <c r="N32" s="173"/>
      <c r="O32" s="173"/>
      <c r="P32" s="174"/>
      <c r="Q32" s="172" t="s">
        <v>5</v>
      </c>
      <c r="R32" s="173"/>
      <c r="S32" s="173"/>
      <c r="T32" s="173"/>
      <c r="U32" s="174"/>
    </row>
    <row r="33" spans="1:21" ht="15" thickBot="1" x14ac:dyDescent="0.35">
      <c r="B33" s="46" t="s">
        <v>59</v>
      </c>
      <c r="C33" s="49" t="s">
        <v>56</v>
      </c>
      <c r="D33" s="49" t="s">
        <v>57</v>
      </c>
      <c r="E33" s="49" t="s">
        <v>58</v>
      </c>
      <c r="F33" s="101" t="s">
        <v>60</v>
      </c>
      <c r="G33" s="46" t="s">
        <v>59</v>
      </c>
      <c r="H33" s="47" t="s">
        <v>56</v>
      </c>
      <c r="I33" s="47" t="s">
        <v>57</v>
      </c>
      <c r="J33" s="92" t="s">
        <v>58</v>
      </c>
      <c r="K33" s="48" t="s">
        <v>60</v>
      </c>
      <c r="L33" s="46" t="s">
        <v>59</v>
      </c>
      <c r="M33" s="47" t="s">
        <v>56</v>
      </c>
      <c r="N33" s="47" t="s">
        <v>57</v>
      </c>
      <c r="O33" s="92" t="s">
        <v>58</v>
      </c>
      <c r="P33" s="48" t="s">
        <v>60</v>
      </c>
      <c r="Q33" s="46" t="s">
        <v>59</v>
      </c>
      <c r="R33" s="49" t="s">
        <v>56</v>
      </c>
      <c r="S33" s="49" t="s">
        <v>57</v>
      </c>
      <c r="T33" s="49" t="s">
        <v>58</v>
      </c>
      <c r="U33" s="48" t="s">
        <v>60</v>
      </c>
    </row>
    <row r="34" spans="1:21" x14ac:dyDescent="0.3">
      <c r="A34" s="18" t="s">
        <v>0</v>
      </c>
      <c r="B34" s="104">
        <f>MIN(B47:B56)</f>
        <v>15</v>
      </c>
      <c r="C34" s="109">
        <f>QUARTILE($B47:$B56,1)</f>
        <v>23.5</v>
      </c>
      <c r="D34" s="103">
        <f>QUARTILE($B47:$B56,2)</f>
        <v>29.5</v>
      </c>
      <c r="E34" s="103">
        <f>QUARTILE($B47:$B56,3)</f>
        <v>34</v>
      </c>
      <c r="F34" s="111">
        <f>MAX(B47:B56)</f>
        <v>59</v>
      </c>
      <c r="G34" s="104">
        <f>MIN(C47:C56)</f>
        <v>9</v>
      </c>
      <c r="H34" s="105">
        <f>QUARTILE($C47:$C56,1)</f>
        <v>9</v>
      </c>
      <c r="I34" s="105">
        <f>QUARTILE($C47:$C56,2)</f>
        <v>9</v>
      </c>
      <c r="J34" s="105">
        <f>QUARTILE($C47:$C56,3)</f>
        <v>9</v>
      </c>
      <c r="K34" s="105">
        <f>MAX($C47:$C56)</f>
        <v>9</v>
      </c>
      <c r="L34" s="104">
        <f>MIN(D47:D56)</f>
        <v>0</v>
      </c>
      <c r="M34" s="114">
        <f>QUARTILE($D47:$D56,1)</f>
        <v>0</v>
      </c>
      <c r="N34" s="108">
        <f>QUARTILE($D47:$D56,2)</f>
        <v>0</v>
      </c>
      <c r="O34" s="113">
        <f>QUARTILE($D47:$D56,3)</f>
        <v>0</v>
      </c>
      <c r="P34" s="106">
        <f>MAX($D47:$D56)</f>
        <v>0</v>
      </c>
      <c r="Q34" s="104">
        <f>MIN(E47:E56)</f>
        <v>0</v>
      </c>
      <c r="R34" s="103">
        <f>QUARTILE($E47:$E56,1)</f>
        <v>0</v>
      </c>
      <c r="S34" s="103">
        <f>QUARTILE($E47:$E56,2)</f>
        <v>0</v>
      </c>
      <c r="T34" s="103">
        <f>QUARTILE($E47:$E56,3)</f>
        <v>0</v>
      </c>
      <c r="U34" s="106">
        <f>MAX($E47:$E56)</f>
        <v>0</v>
      </c>
    </row>
    <row r="35" spans="1:21" x14ac:dyDescent="0.3">
      <c r="A35" s="16" t="s">
        <v>1</v>
      </c>
      <c r="B35" s="33">
        <f>MIN(F47:F56)</f>
        <v>29</v>
      </c>
      <c r="C35" s="102">
        <f>QUARTILE($F47:$F56,1)</f>
        <v>31.25</v>
      </c>
      <c r="D35" s="5">
        <f>QUARTILE($F47:$F56,2)</f>
        <v>40.5</v>
      </c>
      <c r="E35" s="34">
        <f>QUARTILE($F47:$F56,3)</f>
        <v>48</v>
      </c>
      <c r="F35" s="112">
        <f>MAX($F47:$F56)</f>
        <v>58</v>
      </c>
      <c r="G35" s="33">
        <f>MIN(G47:G56)</f>
        <v>14</v>
      </c>
      <c r="H35" s="110">
        <f>QUARTILE($G47:$G56,1)</f>
        <v>14</v>
      </c>
      <c r="I35" s="2">
        <f>QUARTILE($G47:$G56,2)</f>
        <v>14</v>
      </c>
      <c r="J35" s="100">
        <f>QUARTILE($G47:$G56,3)</f>
        <v>14</v>
      </c>
      <c r="K35" s="100">
        <f>MAX($G47:$G56)</f>
        <v>15</v>
      </c>
      <c r="L35" s="33">
        <f>MIN(H47:H56)</f>
        <v>0</v>
      </c>
      <c r="M35" s="115">
        <f>QUARTILE($H47:$H56,1)</f>
        <v>0</v>
      </c>
      <c r="N35" s="3">
        <f>QUARTILE($H47:$H56,2)</f>
        <v>0</v>
      </c>
      <c r="O35" s="94">
        <f>QUARTILE($H47:$H56,3)</f>
        <v>0</v>
      </c>
      <c r="P35" s="107">
        <f>MAX($H47:$H56)</f>
        <v>1</v>
      </c>
      <c r="Q35" s="33">
        <f>MIN(I47:I56)</f>
        <v>0</v>
      </c>
      <c r="R35" s="5">
        <f>QUARTILE($I47:$I56,1)</f>
        <v>0</v>
      </c>
      <c r="S35" s="5">
        <f>QUARTILE($I47:$I56,2)</f>
        <v>0</v>
      </c>
      <c r="T35" s="5">
        <f>QUARTILE($I47:$I56,3)</f>
        <v>0</v>
      </c>
      <c r="U35" s="107">
        <f>MAX($I47:$I56)</f>
        <v>0</v>
      </c>
    </row>
    <row r="36" spans="1:21" ht="15" thickBot="1" x14ac:dyDescent="0.35">
      <c r="A36" s="116" t="s">
        <v>2</v>
      </c>
      <c r="B36" s="118">
        <f>MIN(J47:J56)</f>
        <v>16</v>
      </c>
      <c r="C36" s="119">
        <f>QUARTILE($J47:$J56,1)</f>
        <v>25.25</v>
      </c>
      <c r="D36" s="120">
        <f>QUARTILE($J47:$J56,2)</f>
        <v>34.5</v>
      </c>
      <c r="E36" s="120">
        <f>QUARTILE($J47:$J56,3)</f>
        <v>41.5</v>
      </c>
      <c r="F36" s="121">
        <f>MAX($J47:$J56)</f>
        <v>55</v>
      </c>
      <c r="G36" s="118">
        <f>MIN(K47:K56)</f>
        <v>7</v>
      </c>
      <c r="H36" s="122">
        <f>QUARTILE($K47:$K56,1)</f>
        <v>7</v>
      </c>
      <c r="I36" s="123">
        <f>QUARTILE($K47:$K56,2)</f>
        <v>7.5</v>
      </c>
      <c r="J36" s="124">
        <f>QUARTILE($K47:$K56,3)</f>
        <v>8</v>
      </c>
      <c r="K36" s="124">
        <f>MAX($K47:$K56)</f>
        <v>13</v>
      </c>
      <c r="L36" s="118">
        <f>MIN(L47:L56)</f>
        <v>0</v>
      </c>
      <c r="M36" s="125">
        <f>QUARTILE($L47:$L56,1)</f>
        <v>0</v>
      </c>
      <c r="N36" s="126">
        <f>QUARTILE($L47:$L56,2)</f>
        <v>0.5</v>
      </c>
      <c r="O36" s="127">
        <f>QUARTILE($L47:$L56,3)</f>
        <v>1</v>
      </c>
      <c r="P36" s="128">
        <f>MAX($L47:$L56)</f>
        <v>2</v>
      </c>
      <c r="Q36" s="118">
        <f>MIN(M47:M56)</f>
        <v>0</v>
      </c>
      <c r="R36" s="120">
        <f>QUARTILE($M47:$M56,1)</f>
        <v>0.25</v>
      </c>
      <c r="S36" s="120">
        <f>QUARTILE($M47:$M56,2)</f>
        <v>1</v>
      </c>
      <c r="T36" s="120">
        <f>QUARTILE($M47:$M56,3)</f>
        <v>1</v>
      </c>
      <c r="U36" s="128">
        <f>MAX($M47:$M56)</f>
        <v>1</v>
      </c>
    </row>
    <row r="37" spans="1:21" ht="15" thickTop="1" x14ac:dyDescent="0.3">
      <c r="A37" s="129" t="s">
        <v>61</v>
      </c>
      <c r="B37" s="130">
        <f>B34</f>
        <v>15</v>
      </c>
      <c r="C37" s="131">
        <f>C34-B34</f>
        <v>8.5</v>
      </c>
      <c r="D37" s="131">
        <f t="shared" ref="D37:F37" si="0">D34-C34</f>
        <v>6</v>
      </c>
      <c r="E37" s="131">
        <f t="shared" si="0"/>
        <v>4.5</v>
      </c>
      <c r="F37" s="132">
        <f t="shared" si="0"/>
        <v>25</v>
      </c>
      <c r="G37" s="131">
        <f>G34</f>
        <v>9</v>
      </c>
      <c r="H37" s="131">
        <f>H34-G34</f>
        <v>0</v>
      </c>
      <c r="I37" s="131">
        <f t="shared" ref="I37:K37" si="1">I34-H34</f>
        <v>0</v>
      </c>
      <c r="J37" s="131">
        <f t="shared" si="1"/>
        <v>0</v>
      </c>
      <c r="K37" s="132">
        <f t="shared" si="1"/>
        <v>0</v>
      </c>
      <c r="L37" s="131">
        <f>L34</f>
        <v>0</v>
      </c>
      <c r="M37" s="131">
        <f>M34-L34</f>
        <v>0</v>
      </c>
      <c r="N37" s="131">
        <f t="shared" ref="N37:P37" si="2">N34-M34</f>
        <v>0</v>
      </c>
      <c r="O37" s="131">
        <f t="shared" si="2"/>
        <v>0</v>
      </c>
      <c r="P37" s="132">
        <f t="shared" si="2"/>
        <v>0</v>
      </c>
      <c r="Q37" s="131">
        <f>Q34</f>
        <v>0</v>
      </c>
      <c r="R37" s="131">
        <f>R34-Q34</f>
        <v>0</v>
      </c>
      <c r="S37" s="131">
        <f t="shared" ref="S37:U37" si="3">S34-R34</f>
        <v>0</v>
      </c>
      <c r="T37" s="131">
        <f t="shared" si="3"/>
        <v>0</v>
      </c>
      <c r="U37" s="132">
        <f t="shared" si="3"/>
        <v>0</v>
      </c>
    </row>
    <row r="38" spans="1:21" ht="14.4" customHeight="1" x14ac:dyDescent="0.3">
      <c r="A38" s="117" t="s">
        <v>62</v>
      </c>
      <c r="B38" s="133">
        <f>B35</f>
        <v>29</v>
      </c>
      <c r="C38" s="134">
        <f t="shared" ref="C38:F39" si="4">C35-B35</f>
        <v>2.25</v>
      </c>
      <c r="D38" s="134">
        <f t="shared" si="4"/>
        <v>9.25</v>
      </c>
      <c r="E38" s="134">
        <f t="shared" si="4"/>
        <v>7.5</v>
      </c>
      <c r="F38" s="135">
        <f t="shared" si="4"/>
        <v>10</v>
      </c>
      <c r="G38" s="134">
        <f>G35</f>
        <v>14</v>
      </c>
      <c r="H38" s="134">
        <f t="shared" ref="H38:K39" si="5">H35-G35</f>
        <v>0</v>
      </c>
      <c r="I38" s="134">
        <f t="shared" si="5"/>
        <v>0</v>
      </c>
      <c r="J38" s="134">
        <f t="shared" si="5"/>
        <v>0</v>
      </c>
      <c r="K38" s="135">
        <f t="shared" si="5"/>
        <v>1</v>
      </c>
      <c r="L38" s="134">
        <f t="shared" ref="L38:L39" si="6">L35</f>
        <v>0</v>
      </c>
      <c r="M38" s="134">
        <f t="shared" ref="M38:P39" si="7">M35-L35</f>
        <v>0</v>
      </c>
      <c r="N38" s="134">
        <f t="shared" si="7"/>
        <v>0</v>
      </c>
      <c r="O38" s="134">
        <f t="shared" si="7"/>
        <v>0</v>
      </c>
      <c r="P38" s="135">
        <f t="shared" si="7"/>
        <v>1</v>
      </c>
      <c r="Q38" s="134">
        <f t="shared" ref="Q38:Q39" si="8">Q35</f>
        <v>0</v>
      </c>
      <c r="R38" s="134">
        <f t="shared" ref="R38:U39" si="9">R35-Q35</f>
        <v>0</v>
      </c>
      <c r="S38" s="134">
        <f t="shared" si="9"/>
        <v>0</v>
      </c>
      <c r="T38" s="134">
        <f t="shared" si="9"/>
        <v>0</v>
      </c>
      <c r="U38" s="135">
        <f t="shared" si="9"/>
        <v>0</v>
      </c>
    </row>
    <row r="39" spans="1:21" ht="15" thickBot="1" x14ac:dyDescent="0.35">
      <c r="A39" s="21" t="s">
        <v>63</v>
      </c>
      <c r="B39" s="136">
        <f t="shared" ref="B39" si="10">B36</f>
        <v>16</v>
      </c>
      <c r="C39" s="137">
        <f t="shared" si="4"/>
        <v>9.25</v>
      </c>
      <c r="D39" s="137">
        <f t="shared" si="4"/>
        <v>9.25</v>
      </c>
      <c r="E39" s="137">
        <f t="shared" si="4"/>
        <v>7</v>
      </c>
      <c r="F39" s="138">
        <f t="shared" si="4"/>
        <v>13.5</v>
      </c>
      <c r="G39" s="137">
        <f t="shared" ref="G39" si="11">G36</f>
        <v>7</v>
      </c>
      <c r="H39" s="137">
        <f t="shared" si="5"/>
        <v>0</v>
      </c>
      <c r="I39" s="137">
        <f t="shared" si="5"/>
        <v>0.5</v>
      </c>
      <c r="J39" s="137">
        <f t="shared" si="5"/>
        <v>0.5</v>
      </c>
      <c r="K39" s="138">
        <f t="shared" si="5"/>
        <v>5</v>
      </c>
      <c r="L39" s="137">
        <f t="shared" si="6"/>
        <v>0</v>
      </c>
      <c r="M39" s="137">
        <f t="shared" si="7"/>
        <v>0</v>
      </c>
      <c r="N39" s="137">
        <f t="shared" si="7"/>
        <v>0.5</v>
      </c>
      <c r="O39" s="137">
        <f t="shared" si="7"/>
        <v>0.5</v>
      </c>
      <c r="P39" s="138">
        <f t="shared" si="7"/>
        <v>1</v>
      </c>
      <c r="Q39" s="137">
        <f t="shared" si="8"/>
        <v>0</v>
      </c>
      <c r="R39" s="139">
        <f t="shared" si="9"/>
        <v>0.25</v>
      </c>
      <c r="S39" s="139">
        <f t="shared" si="9"/>
        <v>0.75</v>
      </c>
      <c r="T39" s="139">
        <f>T36-S36</f>
        <v>0</v>
      </c>
      <c r="U39" s="140">
        <f t="shared" si="9"/>
        <v>0</v>
      </c>
    </row>
    <row r="44" spans="1:21" ht="15" thickBot="1" x14ac:dyDescent="0.35"/>
    <row r="45" spans="1:21" ht="15" thickBot="1" x14ac:dyDescent="0.35">
      <c r="A45" s="79"/>
      <c r="B45" s="178" t="s">
        <v>0</v>
      </c>
      <c r="C45" s="179"/>
      <c r="D45" s="179"/>
      <c r="E45" s="180"/>
      <c r="F45" s="178" t="s">
        <v>1</v>
      </c>
      <c r="G45" s="179"/>
      <c r="H45" s="179"/>
      <c r="I45" s="180"/>
      <c r="J45" s="178" t="s">
        <v>2</v>
      </c>
      <c r="K45" s="179"/>
      <c r="L45" s="179"/>
      <c r="M45" s="180"/>
      <c r="O45" s="80"/>
    </row>
    <row r="46" spans="1:21" ht="15" thickBot="1" x14ac:dyDescent="0.35">
      <c r="A46" s="23"/>
      <c r="B46" s="46" t="s">
        <v>3</v>
      </c>
      <c r="C46" s="49" t="s">
        <v>9</v>
      </c>
      <c r="D46" s="49" t="s">
        <v>4</v>
      </c>
      <c r="E46" s="48" t="s">
        <v>5</v>
      </c>
      <c r="F46" s="47" t="s">
        <v>3</v>
      </c>
      <c r="G46" s="49" t="s">
        <v>9</v>
      </c>
      <c r="H46" s="49" t="s">
        <v>4</v>
      </c>
      <c r="I46" s="48" t="s">
        <v>5</v>
      </c>
      <c r="J46" s="47" t="s">
        <v>3</v>
      </c>
      <c r="K46" s="49" t="s">
        <v>9</v>
      </c>
      <c r="L46" s="49" t="s">
        <v>4</v>
      </c>
      <c r="M46" s="48" t="s">
        <v>5</v>
      </c>
    </row>
    <row r="47" spans="1:21" x14ac:dyDescent="0.3">
      <c r="A47" s="20" t="s">
        <v>10</v>
      </c>
      <c r="B47" s="41">
        <v>31</v>
      </c>
      <c r="C47" s="35">
        <v>9</v>
      </c>
      <c r="D47" s="35">
        <v>0</v>
      </c>
      <c r="E47" s="85">
        <v>0</v>
      </c>
      <c r="F47" s="41">
        <v>30</v>
      </c>
      <c r="G47" s="86">
        <v>14</v>
      </c>
      <c r="H47" s="35">
        <v>0</v>
      </c>
      <c r="I47" s="36">
        <v>0</v>
      </c>
      <c r="J47" s="41">
        <v>16</v>
      </c>
      <c r="K47" s="35">
        <v>7</v>
      </c>
      <c r="L47" s="35">
        <v>0</v>
      </c>
      <c r="M47" s="85">
        <v>1</v>
      </c>
    </row>
    <row r="48" spans="1:21" x14ac:dyDescent="0.3">
      <c r="A48" s="19" t="s">
        <v>11</v>
      </c>
      <c r="B48" s="9">
        <v>29</v>
      </c>
      <c r="C48" s="87">
        <v>9</v>
      </c>
      <c r="D48" s="6">
        <v>0</v>
      </c>
      <c r="E48" s="7">
        <v>0</v>
      </c>
      <c r="F48" s="9">
        <v>36</v>
      </c>
      <c r="G48" s="87">
        <v>14</v>
      </c>
      <c r="H48" s="6">
        <v>1</v>
      </c>
      <c r="I48" s="7">
        <v>0</v>
      </c>
      <c r="J48" s="9">
        <v>29</v>
      </c>
      <c r="K48" s="87">
        <v>8</v>
      </c>
      <c r="L48" s="6">
        <v>1</v>
      </c>
      <c r="M48" s="7">
        <v>1</v>
      </c>
    </row>
    <row r="49" spans="1:13" x14ac:dyDescent="0.3">
      <c r="A49" s="19" t="s">
        <v>12</v>
      </c>
      <c r="B49" s="9">
        <v>30</v>
      </c>
      <c r="C49" s="87">
        <v>9</v>
      </c>
      <c r="D49" s="6">
        <v>0</v>
      </c>
      <c r="E49" s="7">
        <v>0</v>
      </c>
      <c r="F49" s="9">
        <v>48</v>
      </c>
      <c r="G49" s="87">
        <v>14</v>
      </c>
      <c r="H49" s="6">
        <v>0</v>
      </c>
      <c r="I49" s="7">
        <v>0</v>
      </c>
      <c r="J49" s="9">
        <v>40</v>
      </c>
      <c r="K49" s="87">
        <v>8</v>
      </c>
      <c r="L49" s="6">
        <v>1</v>
      </c>
      <c r="M49" s="7">
        <v>1</v>
      </c>
    </row>
    <row r="50" spans="1:13" x14ac:dyDescent="0.3">
      <c r="A50" s="19" t="s">
        <v>13</v>
      </c>
      <c r="B50" s="9">
        <v>25</v>
      </c>
      <c r="C50" s="87">
        <v>9</v>
      </c>
      <c r="D50" s="6">
        <v>0</v>
      </c>
      <c r="E50" s="7">
        <v>0</v>
      </c>
      <c r="F50" s="9">
        <v>58</v>
      </c>
      <c r="G50" s="87">
        <v>15</v>
      </c>
      <c r="H50" s="6">
        <v>1</v>
      </c>
      <c r="I50" s="7">
        <v>0</v>
      </c>
      <c r="J50" s="9">
        <v>34</v>
      </c>
      <c r="K50" s="87">
        <v>7</v>
      </c>
      <c r="L50" s="6">
        <v>0</v>
      </c>
      <c r="M50" s="7">
        <v>0</v>
      </c>
    </row>
    <row r="51" spans="1:13" x14ac:dyDescent="0.3">
      <c r="A51" s="19" t="s">
        <v>14</v>
      </c>
      <c r="B51" s="9">
        <f>48-5</f>
        <v>43</v>
      </c>
      <c r="C51" s="87">
        <v>9</v>
      </c>
      <c r="D51" s="6">
        <v>0</v>
      </c>
      <c r="E51" s="7">
        <v>0</v>
      </c>
      <c r="F51" s="9">
        <v>48</v>
      </c>
      <c r="G51" s="87">
        <v>14</v>
      </c>
      <c r="H51" s="6">
        <v>0</v>
      </c>
      <c r="I51" s="7">
        <v>0</v>
      </c>
      <c r="J51" s="9">
        <f>37-2</f>
        <v>35</v>
      </c>
      <c r="K51" s="87">
        <v>7</v>
      </c>
      <c r="L51" s="6">
        <v>0</v>
      </c>
      <c r="M51" s="7">
        <v>0</v>
      </c>
    </row>
    <row r="52" spans="1:13" x14ac:dyDescent="0.3">
      <c r="A52" s="19" t="s">
        <v>15</v>
      </c>
      <c r="B52" s="9">
        <v>23</v>
      </c>
      <c r="C52" s="87">
        <v>9</v>
      </c>
      <c r="D52" s="6">
        <v>0</v>
      </c>
      <c r="E52" s="7">
        <v>0</v>
      </c>
      <c r="F52" s="9">
        <v>45</v>
      </c>
      <c r="G52" s="87">
        <v>14</v>
      </c>
      <c r="H52" s="6">
        <v>0</v>
      </c>
      <c r="I52" s="7">
        <v>0</v>
      </c>
      <c r="J52" s="9">
        <v>55</v>
      </c>
      <c r="K52" s="87">
        <v>8</v>
      </c>
      <c r="L52" s="6">
        <v>1</v>
      </c>
      <c r="M52" s="7">
        <v>1</v>
      </c>
    </row>
    <row r="53" spans="1:13" x14ac:dyDescent="0.3">
      <c r="A53" s="19" t="s">
        <v>16</v>
      </c>
      <c r="B53" s="9">
        <v>15</v>
      </c>
      <c r="C53" s="87">
        <v>9</v>
      </c>
      <c r="D53" s="6">
        <v>0</v>
      </c>
      <c r="E53" s="7">
        <v>0</v>
      </c>
      <c r="F53" s="9">
        <v>29</v>
      </c>
      <c r="G53" s="87">
        <v>14</v>
      </c>
      <c r="H53" s="6">
        <v>0</v>
      </c>
      <c r="I53" s="7">
        <v>0</v>
      </c>
      <c r="J53" s="9">
        <v>23</v>
      </c>
      <c r="K53" s="87">
        <v>7</v>
      </c>
      <c r="L53" s="6">
        <v>0</v>
      </c>
      <c r="M53" s="7">
        <v>0</v>
      </c>
    </row>
    <row r="54" spans="1:13" x14ac:dyDescent="0.3">
      <c r="A54" s="19" t="s">
        <v>17</v>
      </c>
      <c r="B54" s="9">
        <v>35</v>
      </c>
      <c r="C54" s="87">
        <v>9</v>
      </c>
      <c r="D54" s="6">
        <v>0</v>
      </c>
      <c r="E54" s="7">
        <v>0</v>
      </c>
      <c r="F54" s="9">
        <v>52</v>
      </c>
      <c r="G54" s="87">
        <v>14</v>
      </c>
      <c r="H54" s="6">
        <v>0</v>
      </c>
      <c r="I54" s="7">
        <v>0</v>
      </c>
      <c r="J54" s="9">
        <v>42</v>
      </c>
      <c r="K54" s="87">
        <v>7</v>
      </c>
      <c r="L54" s="6">
        <v>0</v>
      </c>
      <c r="M54" s="7">
        <v>1</v>
      </c>
    </row>
    <row r="55" spans="1:13" x14ac:dyDescent="0.3">
      <c r="A55" s="19" t="s">
        <v>18</v>
      </c>
      <c r="B55" s="9">
        <v>21</v>
      </c>
      <c r="C55" s="87">
        <v>9</v>
      </c>
      <c r="D55" s="6">
        <v>0</v>
      </c>
      <c r="E55" s="7">
        <v>0</v>
      </c>
      <c r="F55" s="9">
        <v>32</v>
      </c>
      <c r="G55" s="87">
        <v>14</v>
      </c>
      <c r="H55" s="6">
        <v>0</v>
      </c>
      <c r="I55" s="7">
        <v>0</v>
      </c>
      <c r="J55" s="9">
        <v>44</v>
      </c>
      <c r="K55" s="87">
        <v>13</v>
      </c>
      <c r="L55" s="87">
        <v>2</v>
      </c>
      <c r="M55" s="7">
        <v>1</v>
      </c>
    </row>
    <row r="56" spans="1:13" ht="15" thickBot="1" x14ac:dyDescent="0.35">
      <c r="A56" s="21" t="s">
        <v>19</v>
      </c>
      <c r="B56" s="22">
        <v>59</v>
      </c>
      <c r="C56" s="88">
        <v>9</v>
      </c>
      <c r="D56" s="12">
        <v>0</v>
      </c>
      <c r="E56" s="89">
        <v>0</v>
      </c>
      <c r="F56" s="90">
        <v>31</v>
      </c>
      <c r="G56" s="88">
        <v>14</v>
      </c>
      <c r="H56" s="88">
        <v>0</v>
      </c>
      <c r="I56" s="89">
        <v>0</v>
      </c>
      <c r="J56" s="90">
        <v>24</v>
      </c>
      <c r="K56" s="88">
        <v>8</v>
      </c>
      <c r="L56" s="88">
        <v>1</v>
      </c>
      <c r="M56" s="89">
        <v>1</v>
      </c>
    </row>
    <row r="80" spans="32:36" ht="15" thickBot="1" x14ac:dyDescent="0.35">
      <c r="AF80" s="168" t="s">
        <v>68</v>
      </c>
      <c r="AG80" s="168"/>
      <c r="AH80" s="168"/>
      <c r="AI80" s="168"/>
      <c r="AJ80" s="168"/>
    </row>
    <row r="81" spans="1:36" ht="15" thickBot="1" x14ac:dyDescent="0.35">
      <c r="AF81" s="169" t="s">
        <v>20</v>
      </c>
      <c r="AG81" s="170"/>
      <c r="AH81" s="170"/>
      <c r="AI81" s="170"/>
      <c r="AJ81" s="171"/>
    </row>
    <row r="82" spans="1:36" ht="15" thickBot="1" x14ac:dyDescent="0.35">
      <c r="A82" s="81"/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F82" s="155" t="s">
        <v>3</v>
      </c>
      <c r="AG82" s="156" t="s">
        <v>9</v>
      </c>
      <c r="AH82" s="155" t="s">
        <v>4</v>
      </c>
      <c r="AI82" s="155" t="s">
        <v>5</v>
      </c>
      <c r="AJ82" s="155" t="s">
        <v>22</v>
      </c>
    </row>
    <row r="83" spans="1:36" x14ac:dyDescent="0.3">
      <c r="AE83" s="157" t="s">
        <v>64</v>
      </c>
      <c r="AF83" s="141">
        <f>IF(ISERROR(B25-ROUND(B25-_xlfn.CONFIDENCE.T(0.05,D25,10),2)),"-",B25-ROUND(B25-_xlfn.CONFIDENCE.T(0.05,D25,10),2))</f>
        <v>8.9400000000000013</v>
      </c>
      <c r="AG83" s="160" t="str">
        <f>IF(ISERROR(H25-ROUND(H25-_xlfn.CONFIDENCE.T(0.05,J25,10),2)),"-",H25-ROUND(H25-_xlfn.CONFIDENCE.T(0.05,J25,10),2))</f>
        <v>-</v>
      </c>
      <c r="AH83" s="160" t="str">
        <f>IF(ISERROR(N25-ROUND(N25-_xlfn.CONFIDENCE.T(0.05,P25,10),2)),"-",N25-ROUND(N25-_xlfn.CONFIDENCE.T(0.05,P25,10),2))</f>
        <v>-</v>
      </c>
      <c r="AI83" s="161" t="str">
        <f>IF(ISERROR(T25-ROUND(T25-_xlfn.CONFIDENCE.T(0.05,V25,10),2)),"-",T25-ROUND(T25-_xlfn.CONFIDENCE.T(0.05,V25,10),2))</f>
        <v>-</v>
      </c>
      <c r="AJ83" s="153">
        <f>G87-ROUND(G87-_xlfn.CONFIDENCE.T(0.05,H87,10),2)</f>
        <v>0.48000000000000043</v>
      </c>
    </row>
    <row r="84" spans="1:36" ht="15" thickBot="1" x14ac:dyDescent="0.35">
      <c r="AE84" s="158" t="s">
        <v>65</v>
      </c>
      <c r="AF84" s="141">
        <f>IF(ISERROR(B26-ROUND(B26-_xlfn.CONFIDENCE.T(0.05,D26,10),2)),"-",B26-ROUND(B26-_xlfn.CONFIDENCE.T(0.05,D26,10),2))</f>
        <v>7.519999999999996</v>
      </c>
      <c r="AG84" s="142">
        <f>IF(ISERROR(H26-ROUND(H26-_xlfn.CONFIDENCE.T(0.05,J26,10),2)),"-",H26-ROUND(H26-_xlfn.CONFIDENCE.T(0.05,J26,10),2))</f>
        <v>0.23000000000000043</v>
      </c>
      <c r="AH84" s="142">
        <f>IF(ISERROR(N26-ROUND(N26-_xlfn.CONFIDENCE.T(0.05,P26,10),2)),"-",N26-ROUND(N26-_xlfn.CONFIDENCE.T(0.05,P26,10),2))</f>
        <v>0.30000000000000004</v>
      </c>
      <c r="AI84" s="144" t="str">
        <f>IF(ISERROR(T26-ROUND(T26-_xlfn.CONFIDENCE.T(0.05,V26,10),2)),"-",T26-ROUND(T26-_xlfn.CONFIDENCE.T(0.05,V26,10),2))</f>
        <v>-</v>
      </c>
      <c r="AJ84" s="154">
        <f>G88-ROUND(G88-_xlfn.CONFIDENCE.T(0.05,H88,10),2)</f>
        <v>0.35000000000000053</v>
      </c>
    </row>
    <row r="85" spans="1:36" ht="15" thickBot="1" x14ac:dyDescent="0.35">
      <c r="A85" s="80"/>
      <c r="B85" s="172" t="s">
        <v>21</v>
      </c>
      <c r="C85" s="173"/>
      <c r="D85" s="173"/>
      <c r="E85" s="173"/>
      <c r="F85" s="174"/>
      <c r="G85" s="172" t="s">
        <v>22</v>
      </c>
      <c r="H85" s="173"/>
      <c r="I85" s="173"/>
      <c r="J85" s="173"/>
      <c r="K85" s="173"/>
      <c r="L85" s="173"/>
      <c r="M85" s="173"/>
      <c r="N85" s="174"/>
      <c r="AE85" s="159" t="s">
        <v>66</v>
      </c>
      <c r="AF85" s="143">
        <f>IF(ISERROR(B27-ROUND(B27-_xlfn.CONFIDENCE.T(0.05,D27,10),2)),"-",B27-ROUND(B27-_xlfn.CONFIDENCE.T(0.05,D27,10),2))</f>
        <v>8.3000000000000043</v>
      </c>
      <c r="AG85" s="143">
        <f>IF(ISERROR(H27-ROUND(H27-_xlfn.CONFIDENCE.T(0.05,J27,10),2)),"-",H27-ROUND(H27-_xlfn.CONFIDENCE.T(0.05,J27,10),2))</f>
        <v>1.3099999999999996</v>
      </c>
      <c r="AH85" s="143">
        <f>IF(ISERROR(N27-ROUND(N27-_xlfn.CONFIDENCE.T(0.05,P27,10),2)),"-",N27-ROUND(N27-_xlfn.CONFIDENCE.T(0.05,P27,10),2))</f>
        <v>0.5</v>
      </c>
      <c r="AI85" s="145">
        <f>IF(ISERROR(T27-ROUND(T27-_xlfn.CONFIDENCE.T(0.05,V27,10),2)),"-",T27-ROUND(T27-_xlfn.CONFIDENCE.T(0.05,V27,10),2))</f>
        <v>0.35</v>
      </c>
      <c r="AJ85" s="152">
        <f>G89-ROUND(G89-_xlfn.CONFIDENCE.T(0.05,H89,10),2)</f>
        <v>0.50999999999999979</v>
      </c>
    </row>
    <row r="86" spans="1:36" ht="15" thickBot="1" x14ac:dyDescent="0.35">
      <c r="B86" s="46" t="s">
        <v>23</v>
      </c>
      <c r="C86" s="47" t="s">
        <v>24</v>
      </c>
      <c r="D86" s="49" t="s">
        <v>25</v>
      </c>
      <c r="E86" s="49" t="s">
        <v>26</v>
      </c>
      <c r="F86" s="48" t="s">
        <v>27</v>
      </c>
      <c r="G86" s="49" t="s">
        <v>6</v>
      </c>
      <c r="H86" s="49" t="s">
        <v>7</v>
      </c>
      <c r="I86" s="49" t="s">
        <v>20</v>
      </c>
      <c r="J86" s="148" t="s">
        <v>28</v>
      </c>
      <c r="K86" s="96" t="s">
        <v>29</v>
      </c>
      <c r="L86" s="97" t="s">
        <v>25</v>
      </c>
      <c r="M86" s="97" t="s">
        <v>30</v>
      </c>
      <c r="N86" s="48" t="s">
        <v>31</v>
      </c>
    </row>
    <row r="87" spans="1:36" x14ac:dyDescent="0.3">
      <c r="A87" s="18" t="s">
        <v>0</v>
      </c>
      <c r="B87" s="50">
        <f>COUNTIF($B94:$B103,B$86)/10</f>
        <v>0.7</v>
      </c>
      <c r="C87" s="51">
        <f>COUNTIF($B94:$B103,C$86)/10</f>
        <v>0.1</v>
      </c>
      <c r="D87" s="51">
        <f>COUNTIF($B94:$B103,D$86)/10</f>
        <v>0.1</v>
      </c>
      <c r="E87" s="51">
        <f>COUNTIF($B94:$B103,E$86)/10</f>
        <v>0</v>
      </c>
      <c r="F87" s="52">
        <f>COUNTIF($B94:$B103,F$86)/10</f>
        <v>0</v>
      </c>
      <c r="G87" s="149">
        <f>AVERAGE(J94:J103)</f>
        <v>4.7</v>
      </c>
      <c r="H87" s="34">
        <f>_xlfn.STDEV.S(J94:J103)</f>
        <v>0.6749485577105524</v>
      </c>
      <c r="I87" s="35" t="str">
        <f>IF(OR(ISERROR(ROUND(G87-_xlfn.CONFIDENCE.T(0.05,H87,10),2)), ISERROR(ROUND(G87+_xlfn.CONFIDENCE.T(0.05,H87,10),2))),"-","[" &amp; ROUND(G87-_xlfn.CONFIDENCE.T(0.05,H87,10),2) &amp;" - " &amp; ROUND(G87+_xlfn.CONFIDENCE.T(0.05,H87,10),2) &amp;"]")</f>
        <v>[4,22 - 5,18]</v>
      </c>
      <c r="J87" s="53">
        <f>COUNTIF($E94:$E103,J$86)/10</f>
        <v>0.8</v>
      </c>
      <c r="K87" s="53">
        <f>COUNTIF($E94:$E103,K$86)/10</f>
        <v>0.1</v>
      </c>
      <c r="L87" s="53">
        <f>COUNTIF($E94:$E103,L$86)/10</f>
        <v>0.1</v>
      </c>
      <c r="M87" s="53">
        <f>COUNTIF($E94:$E103,M$86)/10</f>
        <v>0</v>
      </c>
      <c r="N87" s="54">
        <f>COUNTIF($E94:$E103,N$86)/10</f>
        <v>0</v>
      </c>
    </row>
    <row r="88" spans="1:36" x14ac:dyDescent="0.3">
      <c r="A88" s="16" t="s">
        <v>1</v>
      </c>
      <c r="B88" s="55">
        <f>COUNTIF($C94:$C103,B$86)/10</f>
        <v>0.7</v>
      </c>
      <c r="C88" s="56">
        <f>COUNTIF($C94:$C103,C$86)/10</f>
        <v>0.3</v>
      </c>
      <c r="D88" s="56">
        <f>COUNTIF($C94:$C103,D$86)/10</f>
        <v>0</v>
      </c>
      <c r="E88" s="56">
        <f>COUNTIF($C94:$C103,E$86)/10</f>
        <v>0</v>
      </c>
      <c r="F88" s="57">
        <f>COUNTIF($C94:$C103,F$86)/10</f>
        <v>0</v>
      </c>
      <c r="G88" s="150">
        <f>AVERAGE(K94:K103)</f>
        <v>4.7</v>
      </c>
      <c r="H88" s="5">
        <f>_xlfn.STDEV.S(K94:K103)</f>
        <v>0.48304589153964794</v>
      </c>
      <c r="I88" s="35" t="str">
        <f t="shared" ref="I88:I89" si="12">IF(OR(ISERROR(ROUND(G88-_xlfn.CONFIDENCE.T(0.05,H88,10),2)), ISERROR(ROUND(G88+_xlfn.CONFIDENCE.T(0.05,H88,10),2))),"-","[" &amp; ROUND(G88-_xlfn.CONFIDENCE.T(0.05,H88,10),2) &amp;" - " &amp; ROUND(G88+_xlfn.CONFIDENCE.T(0.05,H88,10),2) &amp;"]")</f>
        <v>[4,35 - 5,05]</v>
      </c>
      <c r="J88" s="58">
        <f>COUNTIF(F94:F103,J$86)/10</f>
        <v>0.7</v>
      </c>
      <c r="K88" s="58">
        <f>COUNTIF($F94:$F103,K$86)/10</f>
        <v>0.3</v>
      </c>
      <c r="L88" s="58">
        <f>COUNTIF($F94:$F103,L$86)/10</f>
        <v>0</v>
      </c>
      <c r="M88" s="58">
        <f>COUNTIF($F94:$F103,M$86)/10</f>
        <v>0</v>
      </c>
      <c r="N88" s="59">
        <f>COUNTIF($F94:$F103,N$86)/10</f>
        <v>0</v>
      </c>
    </row>
    <row r="89" spans="1:36" ht="15" thickBot="1" x14ac:dyDescent="0.35">
      <c r="A89" s="17" t="s">
        <v>2</v>
      </c>
      <c r="B89" s="60">
        <f>COUNTIF($D94:$D103,B$86)/10</f>
        <v>0.3</v>
      </c>
      <c r="C89" s="61">
        <f>COUNTIF($D94:$D103,C$86)/10</f>
        <v>0.7</v>
      </c>
      <c r="D89" s="61">
        <f>COUNTIF($D94:$D103,D$86)/10</f>
        <v>0</v>
      </c>
      <c r="E89" s="61">
        <f>COUNTIF($D94:$D103,E$86)/10</f>
        <v>0</v>
      </c>
      <c r="F89" s="62">
        <f>COUNTIF($D94:$D103,F$86)/10</f>
        <v>0</v>
      </c>
      <c r="G89" s="151">
        <f>AVERAGE(L94:L103)</f>
        <v>4.5</v>
      </c>
      <c r="H89" s="11">
        <f>_xlfn.STDEV.S(L94:L103)</f>
        <v>0.70710678118654757</v>
      </c>
      <c r="I89" s="12" t="str">
        <f t="shared" si="12"/>
        <v>[3,99 - 5,01]</v>
      </c>
      <c r="J89" s="63">
        <f>COUNTIF($G94:$G103,J$86)/10</f>
        <v>0.6</v>
      </c>
      <c r="K89" s="63">
        <f>COUNTIF($G94:$G103,K$86)/10</f>
        <v>0.3</v>
      </c>
      <c r="L89" s="63">
        <f>COUNTIF($G94:$G103,L$86)/10</f>
        <v>0.1</v>
      </c>
      <c r="M89" s="63">
        <f>COUNTIF($G94:$G103,M$86)/10</f>
        <v>0</v>
      </c>
      <c r="N89" s="64">
        <f>COUNTIF($G94:$G103,N$86)/10</f>
        <v>0</v>
      </c>
    </row>
    <row r="91" spans="1:36" ht="15" thickBot="1" x14ac:dyDescent="0.35"/>
    <row r="92" spans="1:36" ht="15" thickBot="1" x14ac:dyDescent="0.35">
      <c r="A92" s="80"/>
      <c r="B92" s="165" t="s">
        <v>21</v>
      </c>
      <c r="C92" s="166"/>
      <c r="D92" s="167"/>
      <c r="E92" s="165" t="s">
        <v>22</v>
      </c>
      <c r="F92" s="166"/>
      <c r="G92" s="167"/>
      <c r="J92" s="165" t="s">
        <v>22</v>
      </c>
      <c r="K92" s="166"/>
      <c r="L92" s="167"/>
    </row>
    <row r="93" spans="1:36" ht="15" thickBot="1" x14ac:dyDescent="0.35">
      <c r="B93" s="46" t="s">
        <v>0</v>
      </c>
      <c r="C93" s="47" t="s">
        <v>1</v>
      </c>
      <c r="D93" s="48" t="s">
        <v>2</v>
      </c>
      <c r="E93" s="46" t="s">
        <v>0</v>
      </c>
      <c r="F93" s="47" t="s">
        <v>1</v>
      </c>
      <c r="G93" s="48" t="s">
        <v>2</v>
      </c>
      <c r="J93" s="46" t="s">
        <v>0</v>
      </c>
      <c r="K93" s="47" t="s">
        <v>1</v>
      </c>
      <c r="L93" s="48" t="s">
        <v>2</v>
      </c>
    </row>
    <row r="94" spans="1:36" x14ac:dyDescent="0.3">
      <c r="A94" s="20" t="s">
        <v>10</v>
      </c>
      <c r="B94" s="42" t="s">
        <v>25</v>
      </c>
      <c r="C94" s="43" t="s">
        <v>24</v>
      </c>
      <c r="D94" s="44" t="s">
        <v>24</v>
      </c>
      <c r="E94" s="45" t="s">
        <v>25</v>
      </c>
      <c r="F94" s="43" t="s">
        <v>29</v>
      </c>
      <c r="G94" s="44" t="s">
        <v>29</v>
      </c>
      <c r="I94" s="20" t="s">
        <v>10</v>
      </c>
      <c r="J94" s="45">
        <v>3</v>
      </c>
      <c r="K94" s="43">
        <v>4</v>
      </c>
      <c r="L94" s="44">
        <v>4</v>
      </c>
    </row>
    <row r="95" spans="1:36" x14ac:dyDescent="0.3">
      <c r="A95" s="19" t="s">
        <v>11</v>
      </c>
      <c r="B95" s="27" t="s">
        <v>24</v>
      </c>
      <c r="C95" s="27" t="s">
        <v>24</v>
      </c>
      <c r="D95" s="28" t="s">
        <v>24</v>
      </c>
      <c r="E95" s="29" t="s">
        <v>29</v>
      </c>
      <c r="F95" s="27" t="s">
        <v>29</v>
      </c>
      <c r="G95" s="28" t="s">
        <v>25</v>
      </c>
      <c r="I95" s="19" t="s">
        <v>11</v>
      </c>
      <c r="J95" s="29">
        <v>4</v>
      </c>
      <c r="K95" s="27">
        <v>4</v>
      </c>
      <c r="L95" s="28">
        <v>3</v>
      </c>
    </row>
    <row r="96" spans="1:36" x14ac:dyDescent="0.3">
      <c r="A96" s="19" t="s">
        <v>12</v>
      </c>
      <c r="B96" s="26" t="s">
        <v>54</v>
      </c>
      <c r="C96" s="29" t="s">
        <v>23</v>
      </c>
      <c r="D96" s="28" t="s">
        <v>24</v>
      </c>
      <c r="E96" s="26" t="s">
        <v>28</v>
      </c>
      <c r="F96" s="29" t="s">
        <v>28</v>
      </c>
      <c r="G96" s="28" t="s">
        <v>29</v>
      </c>
      <c r="I96" s="19" t="s">
        <v>12</v>
      </c>
      <c r="J96" s="26">
        <v>5</v>
      </c>
      <c r="K96" s="29">
        <v>5</v>
      </c>
      <c r="L96" s="28">
        <v>4</v>
      </c>
    </row>
    <row r="97" spans="1:12" x14ac:dyDescent="0.3">
      <c r="A97" s="19" t="s">
        <v>13</v>
      </c>
      <c r="B97" s="26" t="s">
        <v>23</v>
      </c>
      <c r="C97" s="27" t="s">
        <v>24</v>
      </c>
      <c r="D97" s="28" t="s">
        <v>24</v>
      </c>
      <c r="E97" s="26" t="s">
        <v>28</v>
      </c>
      <c r="F97" s="29" t="s">
        <v>28</v>
      </c>
      <c r="G97" s="28" t="s">
        <v>28</v>
      </c>
      <c r="I97" s="19" t="s">
        <v>13</v>
      </c>
      <c r="J97" s="26">
        <v>5</v>
      </c>
      <c r="K97" s="29">
        <v>5</v>
      </c>
      <c r="L97" s="28">
        <v>5</v>
      </c>
    </row>
    <row r="98" spans="1:12" x14ac:dyDescent="0.3">
      <c r="A98" s="19" t="s">
        <v>14</v>
      </c>
      <c r="B98" s="26" t="s">
        <v>23</v>
      </c>
      <c r="C98" s="29" t="s">
        <v>23</v>
      </c>
      <c r="D98" s="28" t="s">
        <v>23</v>
      </c>
      <c r="E98" s="26" t="s">
        <v>28</v>
      </c>
      <c r="F98" s="29" t="s">
        <v>28</v>
      </c>
      <c r="G98" s="28" t="s">
        <v>28</v>
      </c>
      <c r="I98" s="19" t="s">
        <v>14</v>
      </c>
      <c r="J98" s="26">
        <v>5</v>
      </c>
      <c r="K98" s="29">
        <v>5</v>
      </c>
      <c r="L98" s="28">
        <v>5</v>
      </c>
    </row>
    <row r="99" spans="1:12" x14ac:dyDescent="0.3">
      <c r="A99" s="19" t="s">
        <v>15</v>
      </c>
      <c r="B99" s="26" t="s">
        <v>23</v>
      </c>
      <c r="C99" s="29" t="s">
        <v>23</v>
      </c>
      <c r="D99" s="28" t="s">
        <v>23</v>
      </c>
      <c r="E99" s="26" t="s">
        <v>28</v>
      </c>
      <c r="F99" s="29" t="s">
        <v>28</v>
      </c>
      <c r="G99" s="28" t="s">
        <v>28</v>
      </c>
      <c r="I99" s="19" t="s">
        <v>15</v>
      </c>
      <c r="J99" s="26">
        <v>5</v>
      </c>
      <c r="K99" s="29">
        <v>5</v>
      </c>
      <c r="L99" s="28">
        <v>5</v>
      </c>
    </row>
    <row r="100" spans="1:12" x14ac:dyDescent="0.3">
      <c r="A100" s="19" t="s">
        <v>16</v>
      </c>
      <c r="B100" s="26" t="s">
        <v>23</v>
      </c>
      <c r="C100" s="29" t="s">
        <v>23</v>
      </c>
      <c r="D100" s="28" t="s">
        <v>23</v>
      </c>
      <c r="E100" s="26" t="s">
        <v>28</v>
      </c>
      <c r="F100" s="29" t="s">
        <v>28</v>
      </c>
      <c r="G100" s="28" t="s">
        <v>28</v>
      </c>
      <c r="I100" s="19" t="s">
        <v>16</v>
      </c>
      <c r="J100" s="26">
        <v>5</v>
      </c>
      <c r="K100" s="29">
        <v>5</v>
      </c>
      <c r="L100" s="28">
        <v>5</v>
      </c>
    </row>
    <row r="101" spans="1:12" x14ac:dyDescent="0.3">
      <c r="A101" s="19" t="s">
        <v>17</v>
      </c>
      <c r="B101" s="26" t="s">
        <v>23</v>
      </c>
      <c r="C101" s="29" t="s">
        <v>23</v>
      </c>
      <c r="D101" s="28" t="s">
        <v>24</v>
      </c>
      <c r="E101" s="26" t="s">
        <v>28</v>
      </c>
      <c r="F101" s="29" t="s">
        <v>28</v>
      </c>
      <c r="G101" s="28" t="s">
        <v>29</v>
      </c>
      <c r="I101" s="19" t="s">
        <v>17</v>
      </c>
      <c r="J101" s="26">
        <v>5</v>
      </c>
      <c r="K101" s="29">
        <v>5</v>
      </c>
      <c r="L101" s="28">
        <v>4</v>
      </c>
    </row>
    <row r="102" spans="1:12" x14ac:dyDescent="0.3">
      <c r="A102" s="19" t="s">
        <v>18</v>
      </c>
      <c r="B102" s="26" t="s">
        <v>23</v>
      </c>
      <c r="C102" s="29" t="s">
        <v>23</v>
      </c>
      <c r="D102" s="28" t="s">
        <v>24</v>
      </c>
      <c r="E102" s="26" t="s">
        <v>28</v>
      </c>
      <c r="F102" s="29" t="s">
        <v>28</v>
      </c>
      <c r="G102" s="28" t="s">
        <v>28</v>
      </c>
      <c r="I102" s="19" t="s">
        <v>18</v>
      </c>
      <c r="J102" s="26">
        <v>5</v>
      </c>
      <c r="K102" s="29">
        <v>5</v>
      </c>
      <c r="L102" s="28">
        <v>5</v>
      </c>
    </row>
    <row r="103" spans="1:12" ht="15" thickBot="1" x14ac:dyDescent="0.35">
      <c r="A103" s="21" t="s">
        <v>19</v>
      </c>
      <c r="B103" s="30" t="s">
        <v>23</v>
      </c>
      <c r="C103" s="31" t="s">
        <v>23</v>
      </c>
      <c r="D103" s="32" t="s">
        <v>24</v>
      </c>
      <c r="E103" s="30" t="s">
        <v>28</v>
      </c>
      <c r="F103" s="31" t="s">
        <v>29</v>
      </c>
      <c r="G103" s="32" t="s">
        <v>28</v>
      </c>
      <c r="I103" s="21" t="s">
        <v>19</v>
      </c>
      <c r="J103" s="30">
        <v>5</v>
      </c>
      <c r="K103" s="31">
        <v>4</v>
      </c>
      <c r="L103" s="32">
        <v>5</v>
      </c>
    </row>
    <row r="127" spans="1:29" x14ac:dyDescent="0.3">
      <c r="A127" s="81"/>
      <c r="B127" s="81"/>
      <c r="C127" s="81"/>
      <c r="D127" s="81"/>
      <c r="E127" s="81"/>
      <c r="F127" s="81"/>
      <c r="G127" s="81"/>
      <c r="H127" s="81"/>
      <c r="I127" s="81"/>
      <c r="J127" s="81"/>
      <c r="K127" s="81"/>
      <c r="L127" s="81"/>
      <c r="M127" s="81"/>
      <c r="N127" s="81"/>
      <c r="O127" s="81"/>
      <c r="P127" s="81"/>
      <c r="Q127" s="81"/>
      <c r="R127" s="81"/>
      <c r="S127" s="81"/>
      <c r="T127" s="81"/>
      <c r="U127" s="81"/>
      <c r="V127" s="81"/>
      <c r="W127" s="81"/>
      <c r="X127" s="81"/>
      <c r="Y127" s="81"/>
      <c r="Z127" s="81"/>
      <c r="AA127" s="81"/>
      <c r="AB127" s="81"/>
      <c r="AC127" s="81"/>
    </row>
    <row r="129" spans="1:7" ht="15" thickBot="1" x14ac:dyDescent="0.35"/>
    <row r="130" spans="1:7" ht="15" thickBot="1" x14ac:dyDescent="0.35">
      <c r="A130" s="74"/>
      <c r="B130" s="76" t="s">
        <v>52</v>
      </c>
      <c r="C130" s="76" t="s">
        <v>47</v>
      </c>
      <c r="D130" s="77" t="s">
        <v>25</v>
      </c>
      <c r="E130" s="77" t="s">
        <v>48</v>
      </c>
      <c r="F130" s="78" t="s">
        <v>49</v>
      </c>
    </row>
    <row r="131" spans="1:7" x14ac:dyDescent="0.3">
      <c r="A131" s="18">
        <v>1</v>
      </c>
      <c r="B131" s="50">
        <f>COUNTIF($B141:$B150,B$130)/10</f>
        <v>0</v>
      </c>
      <c r="C131" s="51">
        <f>COUNTIF($B141:$B150,C$130)/10</f>
        <v>0</v>
      </c>
      <c r="D131" s="51">
        <f>COUNTIF($B141:$B150,D$130)/10</f>
        <v>0.4</v>
      </c>
      <c r="E131" s="51">
        <f>COUNTIF($B141:$B150,E$130)/10</f>
        <v>0.3</v>
      </c>
      <c r="F131" s="75">
        <f>COUNTIF($B141:$B150,F$130)/10</f>
        <v>0.3</v>
      </c>
    </row>
    <row r="132" spans="1:7" x14ac:dyDescent="0.3">
      <c r="A132" s="16">
        <v>2</v>
      </c>
      <c r="B132" s="50">
        <f>COUNTIF($C141:$C150,B$130)/10</f>
        <v>0</v>
      </c>
      <c r="C132" s="56">
        <f>COUNTIF($C141:$C150,C$130)/10</f>
        <v>0</v>
      </c>
      <c r="D132" s="56">
        <f>COUNTIF($C141:$C150,D$130)/10</f>
        <v>0</v>
      </c>
      <c r="E132" s="56">
        <f>COUNTIF($C141:$C150,E$130)/10</f>
        <v>0.6</v>
      </c>
      <c r="F132" s="57">
        <f>COUNTIF($C141:$C150,F$130)/10</f>
        <v>0.4</v>
      </c>
    </row>
    <row r="133" spans="1:7" x14ac:dyDescent="0.3">
      <c r="A133" s="16">
        <v>3</v>
      </c>
      <c r="B133" s="55">
        <f>COUNTIF($D141:$D150,B$130)/10</f>
        <v>0</v>
      </c>
      <c r="C133" s="72">
        <f>COUNTIF($D141:$D150,C$130)/10</f>
        <v>0</v>
      </c>
      <c r="D133" s="72">
        <f>COUNTIF($D141:$D150,D$130)/10</f>
        <v>0.1</v>
      </c>
      <c r="E133" s="72">
        <f>COUNTIF($D141:$D150,E$130)/10</f>
        <v>0.3</v>
      </c>
      <c r="F133" s="57">
        <f>COUNTIF($D141:$D150,F$130)/10</f>
        <v>0.6</v>
      </c>
    </row>
    <row r="134" spans="1:7" x14ac:dyDescent="0.3">
      <c r="A134" s="73">
        <v>4</v>
      </c>
      <c r="B134" s="50">
        <f>COUNTIF($E141:$E150,B$130)/10</f>
        <v>0</v>
      </c>
      <c r="C134" s="51">
        <f>COUNTIF($E141:$E150,C$130)/10</f>
        <v>0</v>
      </c>
      <c r="D134" s="51">
        <f>COUNTIF($E141:$E150,D$130)/10</f>
        <v>0.2</v>
      </c>
      <c r="E134" s="51">
        <f>COUNTIF($E141:$E150,E$130)/10</f>
        <v>0.4</v>
      </c>
      <c r="F134" s="75">
        <f>COUNTIF($E141:$E150,F$130)/10</f>
        <v>0.4</v>
      </c>
    </row>
    <row r="135" spans="1:7" x14ac:dyDescent="0.3">
      <c r="A135" s="16">
        <v>5</v>
      </c>
      <c r="B135" s="55">
        <f>COUNTIF($F141:$F150,B$130)/10</f>
        <v>0.6</v>
      </c>
      <c r="C135" s="56">
        <f>COUNTIF($F141:$F150,C$130)/10</f>
        <v>0.4</v>
      </c>
      <c r="D135" s="56">
        <f>COUNTIF($F141:$F150,D$130)/10</f>
        <v>0</v>
      </c>
      <c r="E135" s="56">
        <f>COUNTIF($F141:$F150,E$130)/10</f>
        <v>0</v>
      </c>
      <c r="F135" s="57">
        <f>COUNTIF($F141:$F150,F$130)/10</f>
        <v>0</v>
      </c>
    </row>
    <row r="136" spans="1:7" ht="15" thickBot="1" x14ac:dyDescent="0.35">
      <c r="A136" s="17">
        <v>6</v>
      </c>
      <c r="B136" s="60">
        <f>COUNTIF($G141:$G150,B$130)/10</f>
        <v>0</v>
      </c>
      <c r="C136" s="61">
        <f>COUNTIF($G141:$G150,C$130)/10</f>
        <v>0</v>
      </c>
      <c r="D136" s="61">
        <f>COUNTIF($G141:$G150,D$130)/10</f>
        <v>0.3</v>
      </c>
      <c r="E136" s="61">
        <f>COUNTIF($G141:$G150,E$130)/10</f>
        <v>0.4</v>
      </c>
      <c r="F136" s="62">
        <f>COUNTIF($G141:$G150,F$130)/10</f>
        <v>0.3</v>
      </c>
    </row>
    <row r="138" spans="1:7" ht="15" thickBot="1" x14ac:dyDescent="0.35"/>
    <row r="139" spans="1:7" ht="15" thickBot="1" x14ac:dyDescent="0.35">
      <c r="A139" s="80"/>
      <c r="B139" s="165" t="s">
        <v>34</v>
      </c>
      <c r="C139" s="166"/>
      <c r="D139" s="166"/>
      <c r="E139" s="166"/>
      <c r="F139" s="166"/>
      <c r="G139" s="167"/>
    </row>
    <row r="140" spans="1:7" ht="15" thickBot="1" x14ac:dyDescent="0.35">
      <c r="B140" s="46">
        <v>1</v>
      </c>
      <c r="C140" s="47">
        <v>2</v>
      </c>
      <c r="D140" s="48">
        <v>3</v>
      </c>
      <c r="E140" s="46">
        <v>4</v>
      </c>
      <c r="F140" s="47">
        <v>5</v>
      </c>
      <c r="G140" s="48">
        <v>6</v>
      </c>
    </row>
    <row r="141" spans="1:7" x14ac:dyDescent="0.3">
      <c r="A141" s="20" t="s">
        <v>10</v>
      </c>
      <c r="B141" s="42" t="s">
        <v>48</v>
      </c>
      <c r="C141" s="43" t="s">
        <v>48</v>
      </c>
      <c r="D141" s="69" t="s">
        <v>49</v>
      </c>
      <c r="E141" s="67" t="s">
        <v>25</v>
      </c>
      <c r="F141" s="43" t="s">
        <v>47</v>
      </c>
      <c r="G141" s="44" t="s">
        <v>25</v>
      </c>
    </row>
    <row r="142" spans="1:7" x14ac:dyDescent="0.3">
      <c r="A142" s="19" t="s">
        <v>11</v>
      </c>
      <c r="B142" s="42" t="s">
        <v>48</v>
      </c>
      <c r="C142" s="43" t="s">
        <v>48</v>
      </c>
      <c r="D142" s="43" t="s">
        <v>48</v>
      </c>
      <c r="E142" s="29" t="s">
        <v>25</v>
      </c>
      <c r="F142" s="27" t="s">
        <v>47</v>
      </c>
      <c r="G142" s="28" t="s">
        <v>25</v>
      </c>
    </row>
    <row r="143" spans="1:7" x14ac:dyDescent="0.3">
      <c r="A143" s="19" t="s">
        <v>12</v>
      </c>
      <c r="B143" s="26" t="s">
        <v>25</v>
      </c>
      <c r="C143" s="43" t="s">
        <v>48</v>
      </c>
      <c r="D143" s="27" t="s">
        <v>49</v>
      </c>
      <c r="E143" s="29" t="s">
        <v>48</v>
      </c>
      <c r="F143" s="29" t="s">
        <v>52</v>
      </c>
      <c r="G143" s="28" t="s">
        <v>49</v>
      </c>
    </row>
    <row r="144" spans="1:7" x14ac:dyDescent="0.3">
      <c r="A144" s="19" t="s">
        <v>13</v>
      </c>
      <c r="B144" s="26" t="s">
        <v>25</v>
      </c>
      <c r="C144" s="43" t="s">
        <v>48</v>
      </c>
      <c r="D144" s="27" t="s">
        <v>49</v>
      </c>
      <c r="E144" s="29" t="s">
        <v>49</v>
      </c>
      <c r="F144" s="29" t="s">
        <v>52</v>
      </c>
      <c r="G144" s="28" t="s">
        <v>48</v>
      </c>
    </row>
    <row r="145" spans="1:7" x14ac:dyDescent="0.3">
      <c r="A145" s="19" t="s">
        <v>14</v>
      </c>
      <c r="B145" s="26" t="s">
        <v>48</v>
      </c>
      <c r="C145" s="43" t="s">
        <v>48</v>
      </c>
      <c r="D145" s="27" t="s">
        <v>48</v>
      </c>
      <c r="E145" s="29" t="s">
        <v>49</v>
      </c>
      <c r="F145" s="29" t="s">
        <v>52</v>
      </c>
      <c r="G145" s="28" t="s">
        <v>48</v>
      </c>
    </row>
    <row r="146" spans="1:7" x14ac:dyDescent="0.3">
      <c r="A146" s="19" t="s">
        <v>15</v>
      </c>
      <c r="B146" s="26" t="s">
        <v>25</v>
      </c>
      <c r="C146" s="43" t="s">
        <v>48</v>
      </c>
      <c r="D146" s="27" t="s">
        <v>49</v>
      </c>
      <c r="E146" s="29" t="s">
        <v>48</v>
      </c>
      <c r="F146" s="29" t="s">
        <v>47</v>
      </c>
      <c r="G146" s="28" t="s">
        <v>49</v>
      </c>
    </row>
    <row r="147" spans="1:7" x14ac:dyDescent="0.3">
      <c r="A147" s="19" t="s">
        <v>16</v>
      </c>
      <c r="B147" s="26" t="s">
        <v>49</v>
      </c>
      <c r="C147" s="27" t="s">
        <v>49</v>
      </c>
      <c r="D147" s="27" t="s">
        <v>49</v>
      </c>
      <c r="E147" s="27" t="s">
        <v>49</v>
      </c>
      <c r="F147" s="29" t="s">
        <v>52</v>
      </c>
      <c r="G147" s="28" t="s">
        <v>48</v>
      </c>
    </row>
    <row r="148" spans="1:7" x14ac:dyDescent="0.3">
      <c r="A148" s="19" t="s">
        <v>17</v>
      </c>
      <c r="B148" s="26" t="s">
        <v>25</v>
      </c>
      <c r="C148" s="27" t="s">
        <v>49</v>
      </c>
      <c r="D148" s="27" t="s">
        <v>48</v>
      </c>
      <c r="E148" s="27" t="s">
        <v>48</v>
      </c>
      <c r="F148" s="29" t="s">
        <v>52</v>
      </c>
      <c r="G148" s="28" t="s">
        <v>25</v>
      </c>
    </row>
    <row r="149" spans="1:7" x14ac:dyDescent="0.3">
      <c r="A149" s="19" t="s">
        <v>18</v>
      </c>
      <c r="B149" s="26" t="s">
        <v>49</v>
      </c>
      <c r="C149" s="27" t="s">
        <v>49</v>
      </c>
      <c r="D149" s="27" t="s">
        <v>49</v>
      </c>
      <c r="E149" s="27" t="s">
        <v>49</v>
      </c>
      <c r="F149" s="29" t="s">
        <v>52</v>
      </c>
      <c r="G149" s="28" t="s">
        <v>49</v>
      </c>
    </row>
    <row r="150" spans="1:7" ht="15" thickBot="1" x14ac:dyDescent="0.35">
      <c r="A150" s="21" t="s">
        <v>19</v>
      </c>
      <c r="B150" s="30" t="s">
        <v>49</v>
      </c>
      <c r="C150" s="31" t="s">
        <v>49</v>
      </c>
      <c r="D150" s="31" t="s">
        <v>25</v>
      </c>
      <c r="E150" s="68" t="s">
        <v>48</v>
      </c>
      <c r="F150" s="31" t="s">
        <v>47</v>
      </c>
      <c r="G150" s="32" t="s">
        <v>48</v>
      </c>
    </row>
    <row r="175" spans="1:4" x14ac:dyDescent="0.3">
      <c r="A175" s="66" t="s">
        <v>41</v>
      </c>
      <c r="B175" s="65" t="s">
        <v>36</v>
      </c>
      <c r="C175" s="65"/>
      <c r="D175" s="65"/>
    </row>
    <row r="176" spans="1:4" x14ac:dyDescent="0.3">
      <c r="A176" s="66" t="s">
        <v>42</v>
      </c>
      <c r="B176" s="65" t="s">
        <v>35</v>
      </c>
      <c r="C176" s="65"/>
      <c r="D176" s="65"/>
    </row>
    <row r="177" spans="1:4" x14ac:dyDescent="0.3">
      <c r="A177" s="66" t="s">
        <v>44</v>
      </c>
      <c r="B177" s="65" t="s">
        <v>37</v>
      </c>
      <c r="C177" s="65"/>
      <c r="D177" s="65"/>
    </row>
    <row r="178" spans="1:4" x14ac:dyDescent="0.3">
      <c r="A178" s="66" t="s">
        <v>43</v>
      </c>
      <c r="B178" s="65" t="s">
        <v>38</v>
      </c>
      <c r="C178" s="65"/>
      <c r="D178" s="65"/>
    </row>
    <row r="179" spans="1:4" x14ac:dyDescent="0.3">
      <c r="A179" s="66" t="s">
        <v>45</v>
      </c>
      <c r="B179" s="65" t="s">
        <v>39</v>
      </c>
      <c r="C179" s="65"/>
      <c r="D179" s="65"/>
    </row>
    <row r="180" spans="1:4" x14ac:dyDescent="0.3">
      <c r="A180" s="66" t="s">
        <v>46</v>
      </c>
      <c r="B180" s="65" t="s">
        <v>40</v>
      </c>
      <c r="C180" s="65"/>
      <c r="D180" s="65"/>
    </row>
    <row r="185" spans="1:4" ht="25.8" x14ac:dyDescent="0.5">
      <c r="A185" s="83" t="s">
        <v>53</v>
      </c>
      <c r="B185" s="84"/>
      <c r="C185" s="84"/>
    </row>
    <row r="187" spans="1:4" x14ac:dyDescent="0.3">
      <c r="A187" t="s">
        <v>33</v>
      </c>
    </row>
  </sheetData>
  <mergeCells count="20">
    <mergeCell ref="Q32:U32"/>
    <mergeCell ref="T23:Y23"/>
    <mergeCell ref="B45:E45"/>
    <mergeCell ref="F45:I45"/>
    <mergeCell ref="J45:M45"/>
    <mergeCell ref="B32:F32"/>
    <mergeCell ref="G32:K32"/>
    <mergeCell ref="L32:P32"/>
    <mergeCell ref="H23:M23"/>
    <mergeCell ref="N23:S23"/>
    <mergeCell ref="B23:G23"/>
    <mergeCell ref="D6:E6"/>
    <mergeCell ref="B139:G139"/>
    <mergeCell ref="AF80:AJ80"/>
    <mergeCell ref="AF81:AJ81"/>
    <mergeCell ref="G85:N85"/>
    <mergeCell ref="B85:F85"/>
    <mergeCell ref="J92:L92"/>
    <mergeCell ref="E92:G92"/>
    <mergeCell ref="B92:D92"/>
  </mergeCells>
  <phoneticPr fontId="3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Tomás</dc:creator>
  <cp:lastModifiedBy>Daniela Tomás</cp:lastModifiedBy>
  <dcterms:created xsi:type="dcterms:W3CDTF">2022-12-06T09:37:35Z</dcterms:created>
  <dcterms:modified xsi:type="dcterms:W3CDTF">2022-12-28T19:37:43Z</dcterms:modified>
</cp:coreProperties>
</file>