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9UbSgTNwJJ2DtHdc0oKUfAyEqOQ=="/>
    </ext>
  </extLst>
</workbook>
</file>

<file path=xl/sharedStrings.xml><?xml version="1.0" encoding="utf-8"?>
<sst xmlns="http://schemas.openxmlformats.org/spreadsheetml/2006/main" count="274" uniqueCount="64">
  <si>
    <t>Análise Estatística</t>
  </si>
  <si>
    <t>Nota:</t>
  </si>
  <si>
    <t>A primeira tarefa realizada pelos utilizadores foi a 3 e a última foi a 1.</t>
  </si>
  <si>
    <t>Idade</t>
  </si>
  <si>
    <t>Tempo (s)</t>
  </si>
  <si>
    <t>Média</t>
  </si>
  <si>
    <t>Desvio Padrão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</si>
  <si>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</si>
  <si>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</si>
  <si>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</si>
  <si>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</si>
  <si>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</si>
  <si>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</si>
  <si>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</si>
  <si>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</si>
  <si>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</si>
  <si>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</si>
  <si>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Cliques</t>
  </si>
  <si>
    <t>Erros</t>
  </si>
  <si>
    <t>Ajudas</t>
  </si>
  <si>
    <t>Req. Utilização</t>
  </si>
  <si>
    <t>Mediana</t>
  </si>
  <si>
    <t>Moda</t>
  </si>
  <si>
    <t>IC(95%)</t>
  </si>
  <si>
    <t>Tarefa 1</t>
  </si>
  <si>
    <t>Tarefa 2</t>
  </si>
  <si>
    <t>Tarefa 3</t>
  </si>
  <si>
    <t>Min</t>
  </si>
  <si>
    <t>Q1</t>
  </si>
  <si>
    <t>Q2</t>
  </si>
  <si>
    <t>Q3</t>
  </si>
  <si>
    <t>Max</t>
  </si>
  <si>
    <t>Dif 1</t>
  </si>
  <si>
    <t>Dif 2</t>
  </si>
  <si>
    <t>Dif 3</t>
  </si>
  <si>
    <t>(Tabela Auxiliar)</t>
  </si>
  <si>
    <t>Satisfação</t>
  </si>
  <si>
    <t>T1</t>
  </si>
  <si>
    <t>T2</t>
  </si>
  <si>
    <t>T3</t>
  </si>
  <si>
    <t>Muito satisfeito</t>
  </si>
  <si>
    <t>Satisfeito</t>
  </si>
  <si>
    <t>Neutro</t>
  </si>
  <si>
    <t>Insatisfeito</t>
  </si>
  <si>
    <t>Muito insatisfeito</t>
  </si>
  <si>
    <t>Discordo totalmente</t>
  </si>
  <si>
    <t>Discordo parcialmente</t>
  </si>
  <si>
    <t>Concordo parcialmente</t>
  </si>
  <si>
    <t>Concordo totalmente</t>
  </si>
  <si>
    <t>Escala de usabilidade</t>
  </si>
  <si>
    <t>1 -</t>
  </si>
  <si>
    <t>Gostaria de o usar.</t>
  </si>
  <si>
    <t>2 -</t>
  </si>
  <si>
    <t>Recomendaria.</t>
  </si>
  <si>
    <t>3 -</t>
  </si>
  <si>
    <t>É consistente.</t>
  </si>
  <si>
    <t>4 -</t>
  </si>
  <si>
    <t>É fácil de usar.</t>
  </si>
  <si>
    <t>5 -</t>
  </si>
  <si>
    <t>É desnecessáriamente complexo.</t>
  </si>
  <si>
    <t>6 -</t>
  </si>
  <si>
    <t>Tem um excelente design.</t>
  </si>
  <si>
    <t>Sugestões/Feedback</t>
  </si>
  <si>
    <r>
      <rPr>
        <rFont val="Calibri"/>
        <b/>
        <color theme="1"/>
        <sz val="11.0"/>
      </rPr>
      <t>Teste 2:</t>
    </r>
    <r>
      <rPr>
        <rFont val="Calibri"/>
        <color theme="1"/>
        <sz val="11.0"/>
      </rPr>
      <t xml:space="preserve"> Tarefa 2 - O tempo para reservar deveria ter até quando queremos fazer a reserva e não a quantidade de tempo.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</si>
</sst>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/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</fills>
  <borders count="79">
    <border/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2" numFmtId="0" xfId="0" applyAlignment="1" applyBorder="1" applyFill="1" applyFont="1">
      <alignment horizontal="right"/>
    </xf>
    <xf borderId="1" fillId="3" fontId="3" numFmtId="0" xfId="0" applyBorder="1" applyFont="1"/>
    <xf borderId="0" fillId="0" fontId="3" numFmtId="2" xfId="0" applyFont="1" applyNumberFormat="1"/>
    <xf borderId="2" fillId="0" fontId="4" numFmtId="0" xfId="0" applyBorder="1" applyFont="1"/>
    <xf borderId="3" fillId="2" fontId="5" numFmtId="0" xfId="0" applyBorder="1" applyFont="1"/>
    <xf borderId="4" fillId="2" fontId="5" numFmtId="0" xfId="0" applyAlignment="1" applyBorder="1" applyFont="1">
      <alignment horizontal="center"/>
    </xf>
    <xf borderId="5" fillId="0" fontId="6" numFmtId="0" xfId="0" applyBorder="1" applyFont="1"/>
    <xf borderId="2" fillId="0" fontId="3" numFmtId="0" xfId="0" applyBorder="1" applyFont="1"/>
    <xf borderId="6" fillId="4" fontId="5" numFmtId="0" xfId="0" applyAlignment="1" applyBorder="1" applyFill="1" applyFont="1">
      <alignment horizontal="center"/>
    </xf>
    <xf borderId="7" fillId="4" fontId="5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center"/>
    </xf>
    <xf borderId="6" fillId="5" fontId="4" numFmtId="2" xfId="0" applyAlignment="1" applyBorder="1" applyFont="1" applyNumberFormat="1">
      <alignment horizontal="center"/>
    </xf>
    <xf borderId="7" fillId="5" fontId="4" numFmtId="2" xfId="0" applyAlignment="1" applyBorder="1" applyFont="1" applyNumberFormat="1">
      <alignment horizontal="center"/>
    </xf>
    <xf borderId="10" fillId="2" fontId="5" numFmtId="0" xfId="0" applyAlignment="1" applyBorder="1" applyFont="1">
      <alignment horizontal="center"/>
    </xf>
    <xf borderId="11" fillId="5" fontId="4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3" fillId="5" fontId="4" numFmtId="0" xfId="0" applyAlignment="1" applyBorder="1" applyFont="1">
      <alignment horizontal="center"/>
    </xf>
    <xf borderId="0" fillId="0" fontId="4" numFmtId="0" xfId="0" applyFont="1"/>
    <xf borderId="14" fillId="0" fontId="6" numFmtId="0" xfId="0" applyBorder="1" applyFont="1"/>
    <xf borderId="15" fillId="0" fontId="6" numFmtId="0" xfId="0" applyBorder="1" applyFont="1"/>
    <xf borderId="16" fillId="4" fontId="5" numFmtId="0" xfId="0" applyAlignment="1" applyBorder="1" applyFont="1">
      <alignment horizontal="center"/>
    </xf>
    <xf borderId="17" fillId="4" fontId="5" numFmtId="0" xfId="0" applyAlignment="1" applyBorder="1" applyFont="1">
      <alignment horizontal="center"/>
    </xf>
    <xf borderId="18" fillId="4" fontId="5" numFmtId="0" xfId="0" applyAlignment="1" applyBorder="1" applyFont="1">
      <alignment horizontal="center"/>
    </xf>
    <xf borderId="19" fillId="4" fontId="5" numFmtId="0" xfId="0" applyAlignment="1" applyBorder="1" applyFont="1">
      <alignment horizontal="center"/>
    </xf>
    <xf borderId="20" fillId="4" fontId="5" numFmtId="0" xfId="0" applyAlignment="1" applyBorder="1" applyFont="1">
      <alignment horizontal="center"/>
    </xf>
    <xf borderId="21" fillId="4" fontId="5" numFmtId="0" xfId="0" applyAlignment="1" applyBorder="1" applyFont="1">
      <alignment horizontal="center"/>
    </xf>
    <xf borderId="22" fillId="4" fontId="5" numFmtId="0" xfId="0" applyAlignment="1" applyBorder="1" applyFont="1">
      <alignment horizontal="center"/>
    </xf>
    <xf borderId="23" fillId="5" fontId="4" numFmtId="2" xfId="0" applyAlignment="1" applyBorder="1" applyFont="1" applyNumberFormat="1">
      <alignment horizontal="center"/>
    </xf>
    <xf borderId="9" fillId="5" fontId="4" numFmtId="2" xfId="0" applyAlignment="1" applyBorder="1" applyFont="1" applyNumberFormat="1">
      <alignment horizontal="center"/>
    </xf>
    <xf borderId="24" fillId="5" fontId="4" numFmtId="2" xfId="0" applyAlignment="1" applyBorder="1" applyFont="1" applyNumberFormat="1">
      <alignment horizontal="center"/>
    </xf>
    <xf borderId="24" fillId="5" fontId="4" numFmtId="0" xfId="0" applyAlignment="1" applyBorder="1" applyFont="1">
      <alignment horizontal="center"/>
    </xf>
    <xf borderId="25" fillId="5" fontId="4" numFmtId="0" xfId="0" applyAlignment="1" applyBorder="1" applyFont="1">
      <alignment horizontal="center"/>
    </xf>
    <xf borderId="26" fillId="5" fontId="4" numFmtId="0" xfId="0" applyAlignment="1" applyBorder="1" applyFont="1">
      <alignment horizontal="center"/>
    </xf>
    <xf borderId="27" fillId="5" fontId="4" numFmtId="0" xfId="0" applyAlignment="1" applyBorder="1" applyFont="1">
      <alignment horizontal="center"/>
    </xf>
    <xf borderId="28" fillId="5" fontId="4" numFmtId="2" xfId="0" applyAlignment="1" applyBorder="1" applyFont="1" applyNumberFormat="1">
      <alignment horizontal="center"/>
    </xf>
    <xf borderId="11" fillId="5" fontId="4" numFmtId="2" xfId="0" applyAlignment="1" applyBorder="1" applyFont="1" applyNumberFormat="1">
      <alignment horizontal="center"/>
    </xf>
    <xf borderId="29" fillId="5" fontId="4" numFmtId="2" xfId="0" applyAlignment="1" applyBorder="1" applyFont="1" applyNumberFormat="1">
      <alignment horizontal="center"/>
    </xf>
    <xf borderId="29" fillId="5" fontId="4" numFmtId="0" xfId="0" applyAlignment="1" applyBorder="1" applyFont="1">
      <alignment horizontal="center"/>
    </xf>
    <xf borderId="30" fillId="5" fontId="4" numFmtId="0" xfId="0" applyAlignment="1" applyBorder="1" applyFont="1">
      <alignment horizontal="center"/>
    </xf>
    <xf borderId="13" fillId="5" fontId="4" numFmtId="2" xfId="0" applyAlignment="1" applyBorder="1" applyFont="1" applyNumberFormat="1">
      <alignment horizontal="center"/>
    </xf>
    <xf borderId="31" fillId="5" fontId="4" numFmtId="2" xfId="0" applyAlignment="1" applyBorder="1" applyFont="1" applyNumberFormat="1">
      <alignment horizontal="center"/>
    </xf>
    <xf borderId="32" fillId="5" fontId="4" numFmtId="2" xfId="0" applyAlignment="1" applyBorder="1" applyFont="1" applyNumberFormat="1">
      <alignment horizontal="center"/>
    </xf>
    <xf borderId="32" fillId="5" fontId="4" numFmtId="0" xfId="0" applyAlignment="1" applyBorder="1" applyFont="1">
      <alignment horizontal="center"/>
    </xf>
    <xf borderId="33" fillId="5" fontId="4" numFmtId="0" xfId="0" applyAlignment="1" applyBorder="1" applyFont="1">
      <alignment horizontal="center"/>
    </xf>
    <xf borderId="34" fillId="5" fontId="4" numFmtId="0" xfId="0" applyAlignment="1" applyBorder="1" applyFont="1">
      <alignment horizontal="center"/>
    </xf>
    <xf borderId="35" fillId="4" fontId="5" numFmtId="0" xfId="0" applyAlignment="1" applyBorder="1" applyFont="1">
      <alignment horizontal="center"/>
    </xf>
    <xf borderId="36" fillId="5" fontId="4" numFmtId="2" xfId="0" applyAlignment="1" applyBorder="1" applyFont="1" applyNumberFormat="1">
      <alignment horizontal="center"/>
    </xf>
    <xf borderId="37" fillId="5" fontId="4" numFmtId="2" xfId="0" applyAlignment="1" applyBorder="1" applyFont="1" applyNumberFormat="1">
      <alignment horizontal="center"/>
    </xf>
    <xf borderId="27" fillId="5" fontId="4" numFmtId="2" xfId="0" applyAlignment="1" applyBorder="1" applyFont="1" applyNumberFormat="1">
      <alignment horizontal="center"/>
    </xf>
    <xf borderId="38" fillId="5" fontId="4" numFmtId="2" xfId="0" applyAlignment="1" applyBorder="1" applyFont="1" applyNumberFormat="1">
      <alignment horizontal="center"/>
    </xf>
    <xf borderId="39" fillId="5" fontId="4" numFmtId="2" xfId="0" applyAlignment="1" applyBorder="1" applyFont="1" applyNumberFormat="1">
      <alignment horizontal="center"/>
    </xf>
    <xf borderId="40" fillId="5" fontId="4" numFmtId="0" xfId="0" applyAlignment="1" applyBorder="1" applyFont="1">
      <alignment horizontal="center"/>
    </xf>
    <xf borderId="41" fillId="5" fontId="4" numFmtId="0" xfId="0" applyAlignment="1" applyBorder="1" applyFont="1">
      <alignment horizontal="center"/>
    </xf>
    <xf borderId="42" fillId="5" fontId="4" numFmtId="2" xfId="0" applyAlignment="1" applyBorder="1" applyFont="1" applyNumberFormat="1">
      <alignment horizontal="center"/>
    </xf>
    <xf borderId="40" fillId="5" fontId="4" numFmtId="2" xfId="0" applyAlignment="1" applyBorder="1" applyFont="1" applyNumberFormat="1">
      <alignment horizontal="center"/>
    </xf>
    <xf borderId="43" fillId="5" fontId="4" numFmtId="2" xfId="0" applyAlignment="1" applyBorder="1" applyFont="1" applyNumberFormat="1">
      <alignment horizontal="center"/>
    </xf>
    <xf borderId="44" fillId="5" fontId="4" numFmtId="2" xfId="0" applyAlignment="1" applyBorder="1" applyFont="1" applyNumberFormat="1">
      <alignment horizontal="center"/>
    </xf>
    <xf borderId="30" fillId="5" fontId="4" numFmtId="2" xfId="0" applyAlignment="1" applyBorder="1" applyFont="1" applyNumberFormat="1">
      <alignment horizontal="center"/>
    </xf>
    <xf borderId="44" fillId="5" fontId="4" numFmtId="0" xfId="0" applyAlignment="1" applyBorder="1" applyFont="1">
      <alignment horizontal="center"/>
    </xf>
    <xf borderId="45" fillId="5" fontId="4" numFmtId="2" xfId="0" applyAlignment="1" applyBorder="1" applyFont="1" applyNumberFormat="1">
      <alignment horizontal="center"/>
    </xf>
    <xf borderId="46" fillId="2" fontId="5" numFmtId="0" xfId="0" applyAlignment="1" applyBorder="1" applyFont="1">
      <alignment horizontal="center"/>
    </xf>
    <xf borderId="47" fillId="5" fontId="4" numFmtId="2" xfId="0" applyAlignment="1" applyBorder="1" applyFont="1" applyNumberFormat="1">
      <alignment horizontal="center"/>
    </xf>
    <xf borderId="48" fillId="5" fontId="4" numFmtId="2" xfId="0" applyAlignment="1" applyBorder="1" applyFont="1" applyNumberFormat="1">
      <alignment horizontal="center"/>
    </xf>
    <xf borderId="49" fillId="5" fontId="4" numFmtId="2" xfId="0" applyAlignment="1" applyBorder="1" applyFont="1" applyNumberFormat="1">
      <alignment horizontal="center"/>
    </xf>
    <xf borderId="50" fillId="5" fontId="4" numFmtId="2" xfId="0" applyAlignment="1" applyBorder="1" applyFont="1" applyNumberFormat="1">
      <alignment horizontal="center"/>
    </xf>
    <xf borderId="51" fillId="5" fontId="4" numFmtId="2" xfId="0" applyAlignment="1" applyBorder="1" applyFont="1" applyNumberFormat="1">
      <alignment horizontal="center"/>
    </xf>
    <xf borderId="48" fillId="5" fontId="4" numFmtId="0" xfId="0" applyAlignment="1" applyBorder="1" applyFont="1">
      <alignment horizontal="center"/>
    </xf>
    <xf borderId="49" fillId="5" fontId="4" numFmtId="0" xfId="0" applyAlignment="1" applyBorder="1" applyFont="1">
      <alignment horizontal="center"/>
    </xf>
    <xf borderId="51" fillId="5" fontId="4" numFmtId="0" xfId="0" applyAlignment="1" applyBorder="1" applyFont="1">
      <alignment horizontal="center"/>
    </xf>
    <xf borderId="52" fillId="5" fontId="4" numFmtId="2" xfId="0" applyAlignment="1" applyBorder="1" applyFont="1" applyNumberFormat="1">
      <alignment horizontal="center"/>
    </xf>
    <xf borderId="53" fillId="2" fontId="5" numFmtId="0" xfId="0" applyAlignment="1" applyBorder="1" applyFont="1">
      <alignment horizontal="center"/>
    </xf>
    <xf borderId="54" fillId="0" fontId="3" numFmtId="2" xfId="0" applyBorder="1" applyFont="1" applyNumberFormat="1"/>
    <xf borderId="55" fillId="0" fontId="3" numFmtId="2" xfId="0" applyBorder="1" applyFont="1" applyNumberFormat="1"/>
    <xf borderId="56" fillId="0" fontId="3" numFmtId="2" xfId="0" applyBorder="1" applyFont="1" applyNumberFormat="1"/>
    <xf borderId="57" fillId="0" fontId="3" numFmtId="2" xfId="0" applyBorder="1" applyFont="1" applyNumberFormat="1"/>
    <xf borderId="58" fillId="0" fontId="3" numFmtId="2" xfId="0" applyBorder="1" applyFont="1" applyNumberFormat="1"/>
    <xf borderId="59" fillId="0" fontId="3" numFmtId="2" xfId="0" applyBorder="1" applyFont="1" applyNumberFormat="1"/>
    <xf borderId="60" fillId="0" fontId="3" numFmtId="2" xfId="0" applyBorder="1" applyFont="1" applyNumberFormat="1"/>
    <xf borderId="61" fillId="0" fontId="3" numFmtId="2" xfId="0" applyBorder="1" applyFont="1" applyNumberFormat="1"/>
    <xf borderId="62" fillId="0" fontId="3" numFmtId="2" xfId="0" applyBorder="1" applyFont="1" applyNumberFormat="1"/>
    <xf borderId="63" fillId="0" fontId="4" numFmtId="0" xfId="0" applyAlignment="1" applyBorder="1" applyFont="1">
      <alignment horizontal="center"/>
    </xf>
    <xf borderId="64" fillId="0" fontId="4" numFmtId="0" xfId="0" applyAlignment="1" applyBorder="1" applyFont="1">
      <alignment horizontal="center"/>
    </xf>
    <xf borderId="29" fillId="0" fontId="4" numFmtId="0" xfId="0" applyAlignment="1" applyBorder="1" applyFont="1">
      <alignment horizontal="center"/>
    </xf>
    <xf borderId="45" fillId="5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34" fillId="0" fontId="4" numFmtId="0" xfId="0" applyAlignment="1" applyBorder="1" applyFont="1">
      <alignment horizontal="center"/>
    </xf>
    <xf borderId="65" fillId="0" fontId="4" numFmtId="0" xfId="0" applyAlignment="1" applyBorder="1" applyFont="1">
      <alignment horizontal="center"/>
    </xf>
    <xf borderId="66" fillId="0" fontId="2" numFmtId="0" xfId="0" applyAlignment="1" applyBorder="1" applyFont="1">
      <alignment horizontal="center"/>
    </xf>
    <xf borderId="66" fillId="0" fontId="6" numFmtId="0" xfId="0" applyBorder="1" applyFont="1"/>
    <xf borderId="4" fillId="2" fontId="2" numFmtId="0" xfId="0" applyAlignment="1" applyBorder="1" applyFont="1">
      <alignment horizontal="center"/>
    </xf>
    <xf borderId="1" fillId="6" fontId="3" numFmtId="0" xfId="0" applyBorder="1" applyFill="1" applyFont="1"/>
    <xf borderId="3" fillId="4" fontId="2" numFmtId="0" xfId="0" applyAlignment="1" applyBorder="1" applyFont="1">
      <alignment horizontal="center"/>
    </xf>
    <xf borderId="35" fillId="4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67" fillId="0" fontId="3" numFmtId="2" xfId="0" applyAlignment="1" applyBorder="1" applyFont="1" applyNumberFormat="1">
      <alignment horizontal="center"/>
    </xf>
    <xf borderId="68" fillId="0" fontId="3" numFmtId="2" xfId="0" applyAlignment="1" applyBorder="1" applyFont="1" applyNumberFormat="1">
      <alignment horizontal="center"/>
    </xf>
    <xf borderId="69" fillId="0" fontId="3" numFmtId="2" xfId="0" applyAlignment="1" applyBorder="1" applyFont="1" applyNumberFormat="1">
      <alignment horizontal="center"/>
    </xf>
    <xf borderId="70" fillId="0" fontId="3" numFmtId="2" xfId="0" applyBorder="1" applyFont="1" applyNumberFormat="1"/>
    <xf borderId="10" fillId="2" fontId="2" numFmtId="0" xfId="0" applyAlignment="1" applyBorder="1" applyFont="1">
      <alignment horizontal="center"/>
    </xf>
    <xf borderId="10" fillId="0" fontId="3" numFmtId="2" xfId="0" applyAlignment="1" applyBorder="1" applyFont="1" applyNumberFormat="1">
      <alignment horizontal="center"/>
    </xf>
    <xf borderId="59" fillId="0" fontId="3" numFmtId="2" xfId="0" applyAlignment="1" applyBorder="1" applyFont="1" applyNumberFormat="1">
      <alignment horizontal="center"/>
    </xf>
    <xf borderId="10" fillId="0" fontId="3" numFmtId="2" xfId="0" applyBorder="1" applyFont="1" applyNumberFormat="1"/>
    <xf borderId="12" fillId="2" fontId="2" numFmtId="0" xfId="0" applyAlignment="1" applyBorder="1" applyFont="1">
      <alignment horizontal="center"/>
    </xf>
    <xf borderId="12" fillId="0" fontId="3" numFmtId="2" xfId="0" applyAlignment="1" applyBorder="1" applyFont="1" applyNumberFormat="1">
      <alignment horizontal="center"/>
    </xf>
    <xf borderId="62" fillId="0" fontId="3" numFmtId="2" xfId="0" applyAlignment="1" applyBorder="1" applyFont="1" applyNumberFormat="1">
      <alignment horizontal="center"/>
    </xf>
    <xf borderId="71" fillId="0" fontId="3" numFmtId="2" xfId="0" applyBorder="1" applyFont="1" applyNumberFormat="1"/>
    <xf borderId="72" fillId="4" fontId="5" numFmtId="0" xfId="0" applyAlignment="1" applyBorder="1" applyFont="1">
      <alignment horizontal="center"/>
    </xf>
    <xf borderId="73" fillId="4" fontId="5" numFmtId="0" xfId="0" applyAlignment="1" applyBorder="1" applyFont="1">
      <alignment horizontal="center"/>
    </xf>
    <xf borderId="9" fillId="5" fontId="4" numFmtId="9" xfId="0" applyAlignment="1" applyBorder="1" applyFont="1" applyNumberFormat="1">
      <alignment horizontal="center"/>
    </xf>
    <xf borderId="26" fillId="5" fontId="4" numFmtId="9" xfId="0" applyAlignment="1" applyBorder="1" applyFont="1" applyNumberFormat="1">
      <alignment horizontal="center"/>
    </xf>
    <xf borderId="11" fillId="5" fontId="4" numFmtId="9" xfId="0" applyAlignment="1" applyBorder="1" applyFont="1" applyNumberFormat="1">
      <alignment horizontal="center"/>
    </xf>
    <xf borderId="45" fillId="5" fontId="4" numFmtId="9" xfId="0" applyAlignment="1" applyBorder="1" applyFont="1" applyNumberFormat="1">
      <alignment horizontal="center"/>
    </xf>
    <xf borderId="31" fillId="5" fontId="4" numFmtId="9" xfId="0" applyAlignment="1" applyBorder="1" applyFont="1" applyNumberFormat="1">
      <alignment horizontal="center"/>
    </xf>
    <xf borderId="34" fillId="5" fontId="4" numFmtId="9" xfId="0" applyAlignment="1" applyBorder="1" applyFont="1" applyNumberFormat="1">
      <alignment horizontal="center"/>
    </xf>
    <xf borderId="4" fillId="2" fontId="5" numFmtId="0" xfId="0" applyAlignment="1" applyBorder="1" applyFont="1">
      <alignment horizontal="center" vertical="center"/>
    </xf>
    <xf borderId="28" fillId="5" fontId="4" numFmtId="0" xfId="0" applyAlignment="1" applyBorder="1" applyFont="1">
      <alignment horizontal="center"/>
    </xf>
    <xf borderId="74" fillId="0" fontId="3" numFmtId="0" xfId="0" applyBorder="1" applyFont="1"/>
    <xf borderId="16" fillId="2" fontId="5" numFmtId="0" xfId="0" applyAlignment="1" applyBorder="1" applyFont="1">
      <alignment horizontal="center"/>
    </xf>
    <xf borderId="17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75" fillId="5" fontId="4" numFmtId="9" xfId="0" applyAlignment="1" applyBorder="1" applyFont="1" applyNumberFormat="1">
      <alignment horizontal="center"/>
    </xf>
    <xf borderId="25" fillId="5" fontId="4" numFmtId="9" xfId="0" applyAlignment="1" applyBorder="1" applyFont="1" applyNumberFormat="1">
      <alignment horizontal="center"/>
    </xf>
    <xf borderId="29" fillId="5" fontId="4" numFmtId="9" xfId="0" applyAlignment="1" applyBorder="1" applyFont="1" applyNumberFormat="1">
      <alignment horizontal="center"/>
    </xf>
    <xf borderId="76" fillId="5" fontId="4" numFmtId="9" xfId="0" applyAlignment="1" applyBorder="1" applyFont="1" applyNumberFormat="1">
      <alignment horizontal="center"/>
    </xf>
    <xf borderId="77" fillId="2" fontId="5" numFmtId="0" xfId="0" applyAlignment="1" applyBorder="1" applyFont="1">
      <alignment horizontal="center"/>
    </xf>
    <xf borderId="78" fillId="5" fontId="4" numFmtId="9" xfId="0" applyAlignment="1" applyBorder="1" applyFont="1" applyNumberFormat="1">
      <alignment horizontal="center"/>
    </xf>
    <xf borderId="32" fillId="5" fontId="4" numFmtId="9" xfId="0" applyAlignment="1" applyBorder="1" applyFont="1" applyNumberFormat="1">
      <alignment horizontal="center"/>
    </xf>
    <xf borderId="23" fillId="5" fontId="4" numFmtId="0" xfId="0" applyAlignment="1" applyBorder="1" applyFont="1">
      <alignment horizontal="center"/>
    </xf>
    <xf borderId="31" fillId="5" fontId="4" numFmtId="0" xfId="0" applyAlignment="1" applyBorder="1" applyFont="1">
      <alignment horizontal="center"/>
    </xf>
    <xf borderId="1" fillId="7" fontId="2" numFmtId="0" xfId="0" applyAlignment="1" applyBorder="1" applyFill="1" applyFont="1">
      <alignment horizontal="right"/>
    </xf>
    <xf borderId="1" fillId="7" fontId="3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Muito satisfeito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Sheet1!$A$87:$A$89</c:f>
            </c:strRef>
          </c:cat>
          <c:val>
            <c:numRef>
              <c:f>Sheet1!$E$87:$E$89</c:f>
              <c:numCache/>
            </c:numRef>
          </c:val>
        </c:ser>
        <c:ser>
          <c:idx val="1"/>
          <c:order val="1"/>
          <c:tx>
            <c:v>Satisfeito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Sheet1!$A$87:$A$89</c:f>
            </c:strRef>
          </c:cat>
          <c:val>
            <c:numRef>
              <c:f>Sheet1!$F$87:$F$89</c:f>
              <c:numCache/>
            </c:numRef>
          </c:val>
        </c:ser>
        <c:ser>
          <c:idx val="2"/>
          <c:order val="2"/>
          <c:tx>
            <c:v>Neutro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Sheet1!$A$87:$A$89</c:f>
            </c:strRef>
          </c:cat>
          <c:val>
            <c:numRef>
              <c:f>Sheet1!$G$87:$G$89</c:f>
              <c:numCache/>
            </c:numRef>
          </c:val>
        </c:ser>
        <c:ser>
          <c:idx val="3"/>
          <c:order val="3"/>
          <c:tx>
            <c:v>Insatisfeito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Sheet1!$A$87:$A$89</c:f>
            </c:strRef>
          </c:cat>
          <c:val>
            <c:numRef>
              <c:f>Sheet1!$H$87:$H$89</c:f>
              <c:numCache/>
            </c:numRef>
          </c:val>
        </c:ser>
        <c:ser>
          <c:idx val="4"/>
          <c:order val="4"/>
          <c:tx>
            <c:v>Muito insatisfeito</c:v>
          </c:tx>
          <c:spPr>
            <a:solidFill>
              <a:srgbClr val="DD3609"/>
            </a:solidFill>
            <a:ln cmpd="sng">
              <a:solidFill>
                <a:srgbClr val="000000"/>
              </a:solidFill>
            </a:ln>
          </c:spPr>
          <c:cat>
            <c:strRef>
              <c:f>Sheet1!$A$87:$A$89</c:f>
            </c:strRef>
          </c:cat>
          <c:val>
            <c:numRef>
              <c:f>Sheet1!$I$87:$I$89</c:f>
              <c:numCache/>
            </c:numRef>
          </c:val>
        </c:ser>
        <c:axId val="783033775"/>
        <c:axId val="1240247647"/>
      </c:barChart>
      <c:catAx>
        <c:axId val="78303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0247647"/>
      </c:catAx>
      <c:valAx>
        <c:axId val="1240247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30337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Usabilidade do Sistema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Discordo totalmente</c:v>
          </c:tx>
          <c:spPr>
            <a:solidFill>
              <a:srgbClr val="DD3609"/>
            </a:solidFill>
            <a:ln cmpd="sng">
              <a:solidFill>
                <a:srgbClr val="000000"/>
              </a:solidFill>
            </a:ln>
          </c:spPr>
          <c:cat>
            <c:strRef>
              <c:f>Sheet1!$A$131:$A$136</c:f>
            </c:strRef>
          </c:cat>
          <c:val>
            <c:numRef>
              <c:f>Sheet1!$B$131:$B$136</c:f>
              <c:numCache/>
            </c:numRef>
          </c:val>
        </c:ser>
        <c:ser>
          <c:idx val="1"/>
          <c:order val="1"/>
          <c:tx>
            <c:v>Discordo parcialmente</c:v>
          </c:tx>
          <c:spPr>
            <a:solidFill>
              <a:srgbClr val="F4B183"/>
            </a:solidFill>
            <a:ln cmpd="sng">
              <a:solidFill>
                <a:srgbClr val="000000"/>
              </a:solidFill>
            </a:ln>
          </c:spPr>
          <c:cat>
            <c:strRef>
              <c:f>Sheet1!$A$131:$A$136</c:f>
            </c:strRef>
          </c:cat>
          <c:val>
            <c:numRef>
              <c:f>Sheet1!$C$131:$C$136</c:f>
              <c:numCache/>
            </c:numRef>
          </c:val>
        </c:ser>
        <c:ser>
          <c:idx val="2"/>
          <c:order val="2"/>
          <c:tx>
            <c:v>Neutro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Sheet1!$A$131:$A$136</c:f>
            </c:strRef>
          </c:cat>
          <c:val>
            <c:numRef>
              <c:f>Sheet1!$D$131:$D$136</c:f>
              <c:numCache/>
            </c:numRef>
          </c:val>
        </c:ser>
        <c:ser>
          <c:idx val="3"/>
          <c:order val="3"/>
          <c:tx>
            <c:v>Concordo parcialmente</c:v>
          </c:tx>
          <c:spPr>
            <a:solidFill>
              <a:srgbClr val="A9D18E"/>
            </a:solidFill>
            <a:ln cmpd="sng">
              <a:solidFill>
                <a:srgbClr val="000000"/>
              </a:solidFill>
            </a:ln>
          </c:spPr>
          <c:cat>
            <c:strRef>
              <c:f>Sheet1!$A$131:$A$136</c:f>
            </c:strRef>
          </c:cat>
          <c:val>
            <c:numRef>
              <c:f>Sheet1!$E$131:$E$136</c:f>
              <c:numCache/>
            </c:numRef>
          </c:val>
        </c:ser>
        <c:ser>
          <c:idx val="4"/>
          <c:order val="4"/>
          <c:tx>
            <c:v>Concordo totalmente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Sheet1!$A$131:$A$136</c:f>
            </c:strRef>
          </c:cat>
          <c:val>
            <c:numRef>
              <c:f>Sheet1!$F$131:$F$136</c:f>
              <c:numCache/>
            </c:numRef>
          </c:val>
        </c:ser>
        <c:axId val="1157551030"/>
        <c:axId val="1852495195"/>
      </c:barChart>
      <c:catAx>
        <c:axId val="115755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2495195"/>
      </c:catAx>
      <c:valAx>
        <c:axId val="1852495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7551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Média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Sheet1!$A$25:$A$27</c:f>
            </c:strRef>
          </c:cat>
          <c:val>
            <c:numRef>
              <c:f>Sheet1!$B$25:$B$27</c:f>
              <c:numCache/>
            </c:numRef>
          </c:val>
        </c:ser>
        <c:axId val="202823449"/>
        <c:axId val="127235693"/>
      </c:barChart>
      <c:lineChart>
        <c:varyColors val="0"/>
        <c:ser>
          <c:idx val="1"/>
          <c:order val="1"/>
          <c:tx>
            <c:v>Req. Utilização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Sheet1!$A$25:$A$27</c:f>
            </c:strRef>
          </c:cat>
          <c:val>
            <c:numRef>
              <c:f>Sheet1!$C$25:$C$27</c:f>
              <c:numCache/>
            </c:numRef>
          </c:val>
          <c:smooth val="0"/>
        </c:ser>
        <c:axId val="202823449"/>
        <c:axId val="127235693"/>
      </c:lineChart>
      <c:catAx>
        <c:axId val="20282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27235693"/>
      </c:catAx>
      <c:valAx>
        <c:axId val="12723569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0282344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Média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Sheet1!$A$25:$A$27</c:f>
            </c:strRef>
          </c:cat>
          <c:val>
            <c:numRef>
              <c:f>Sheet1!$H$25:$H$27</c:f>
              <c:numCache/>
            </c:numRef>
          </c:val>
        </c:ser>
        <c:axId val="775577235"/>
        <c:axId val="1709727098"/>
      </c:barChart>
      <c:lineChart>
        <c:varyColors val="0"/>
        <c:ser>
          <c:idx val="1"/>
          <c:order val="1"/>
          <c:tx>
            <c:v>Req. Utilização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Sheet1!$A$25:$A$27</c:f>
            </c:strRef>
          </c:cat>
          <c:val>
            <c:numRef>
              <c:f>Sheet1!$I$25:$I$27</c:f>
              <c:numCache/>
            </c:numRef>
          </c:val>
          <c:smooth val="0"/>
        </c:ser>
        <c:axId val="775577235"/>
        <c:axId val="1709727098"/>
      </c:lineChart>
      <c:catAx>
        <c:axId val="775577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9727098"/>
      </c:catAx>
      <c:valAx>
        <c:axId val="1709727098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5577235"/>
        <c:majorUnit val="2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Média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Sheet1!$A$25:$A$27</c:f>
            </c:strRef>
          </c:cat>
          <c:val>
            <c:numRef>
              <c:f>Sheet1!$N$25:$N$27</c:f>
              <c:numCache/>
            </c:numRef>
          </c:val>
        </c:ser>
        <c:axId val="688058991"/>
        <c:axId val="300135987"/>
      </c:barChart>
      <c:lineChart>
        <c:varyColors val="0"/>
        <c:ser>
          <c:idx val="1"/>
          <c:order val="1"/>
          <c:tx>
            <c:v>Req. Utilização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Sheet1!$A$25:$A$27</c:f>
            </c:strRef>
          </c:cat>
          <c:val>
            <c:numRef>
              <c:f>Sheet1!$O$25:$O$27</c:f>
              <c:numCache/>
            </c:numRef>
          </c:val>
          <c:smooth val="0"/>
        </c:ser>
        <c:axId val="688058991"/>
        <c:axId val="300135987"/>
      </c:lineChart>
      <c:catAx>
        <c:axId val="68805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0135987"/>
      </c:catAx>
      <c:valAx>
        <c:axId val="30013598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805899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Média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Sheet1!$A$25:$A$27</c:f>
            </c:strRef>
          </c:cat>
          <c:val>
            <c:numRef>
              <c:f>Sheet1!$T$25:$T$27</c:f>
              <c:numCache/>
            </c:numRef>
          </c:val>
        </c:ser>
        <c:axId val="353766755"/>
        <c:axId val="435346384"/>
      </c:barChart>
      <c:lineChart>
        <c:varyColors val="0"/>
        <c:ser>
          <c:idx val="1"/>
          <c:order val="1"/>
          <c:tx>
            <c:v>Req. Utilização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Sheet1!$A$25:$A$27</c:f>
            </c:strRef>
          </c:cat>
          <c:val>
            <c:numRef>
              <c:f>Sheet1!$U$25:$U$27</c:f>
              <c:numCache/>
            </c:numRef>
          </c:val>
          <c:smooth val="0"/>
        </c:ser>
        <c:axId val="353766755"/>
        <c:axId val="435346384"/>
      </c:lineChart>
      <c:catAx>
        <c:axId val="353766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5346384"/>
      </c:catAx>
      <c:valAx>
        <c:axId val="4353463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376675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Tempo (s)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Min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Sheet1!$A$34:$A$36</c:f>
            </c:strRef>
          </c:cat>
          <c:val>
            <c:numRef>
              <c:f>Sheet1!$B$37:$B$39</c:f>
              <c:numCache/>
            </c:numRef>
          </c:val>
        </c:ser>
        <c:ser>
          <c:idx val="1"/>
          <c:order val="1"/>
          <c:tx>
            <c:v>Q1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Sheet1!$A$34:$A$36</c:f>
            </c:strRef>
          </c:cat>
          <c:val>
            <c:numRef>
              <c:f>Sheet1!$C$37:$C$39</c:f>
              <c:numCache/>
            </c:numRef>
          </c:val>
        </c:ser>
        <c:ser>
          <c:idx val="2"/>
          <c:order val="2"/>
          <c:tx>
            <c:v>Q2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Sheet1!$A$34:$A$36</c:f>
            </c:strRef>
          </c:cat>
          <c:val>
            <c:numRef>
              <c:f>Sheet1!$D$37:$D$39</c:f>
              <c:numCache/>
            </c:numRef>
          </c:val>
        </c:ser>
        <c:ser>
          <c:idx val="3"/>
          <c:order val="3"/>
          <c:tx>
            <c:v>Q3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Sheet1!$A$34:$A$36</c:f>
            </c:strRef>
          </c:cat>
          <c:val>
            <c:numRef>
              <c:f>Sheet1!$E$37:$E$39</c:f>
              <c:numCache/>
            </c:numRef>
          </c:val>
        </c:ser>
        <c:ser>
          <c:idx val="4"/>
          <c:order val="4"/>
          <c:tx>
            <c:v>Max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Sheet1!$A$34:$A$36</c:f>
            </c:strRef>
          </c:cat>
          <c:val>
            <c:numRef>
              <c:f>Sheet1!$F$37:$F$39</c:f>
              <c:numCache/>
            </c:numRef>
          </c:val>
        </c:ser>
        <c:overlap val="100"/>
        <c:axId val="678078783"/>
        <c:axId val="432939664"/>
      </c:barChart>
      <c:catAx>
        <c:axId val="6780787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2939664"/>
      </c:catAx>
      <c:valAx>
        <c:axId val="432939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8078783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Satisfação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Média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Sheet1!$A$87:$A$89</c:f>
            </c:strRef>
          </c:cat>
          <c:val>
            <c:numRef>
              <c:f>Sheet1!$B$87:$B$89</c:f>
              <c:numCache/>
            </c:numRef>
          </c:val>
        </c:ser>
        <c:axId val="1620540567"/>
        <c:axId val="1248471966"/>
      </c:barChart>
      <c:catAx>
        <c:axId val="162054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248471966"/>
      </c:catAx>
      <c:valAx>
        <c:axId val="1248471966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62054056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104</xdr:row>
      <xdr:rowOff>142875</xdr:rowOff>
    </xdr:from>
    <xdr:ext cx="5715000" cy="3533775"/>
    <xdr:graphicFrame>
      <xdr:nvGraphicFramePr>
        <xdr:cNvPr id="91124222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152</xdr:row>
      <xdr:rowOff>28575</xdr:rowOff>
    </xdr:from>
    <xdr:ext cx="5715000" cy="3533775"/>
    <xdr:graphicFrame>
      <xdr:nvGraphicFramePr>
        <xdr:cNvPr id="173842084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161925</xdr:rowOff>
    </xdr:from>
    <xdr:ext cx="5715000" cy="3533775"/>
    <xdr:graphicFrame>
      <xdr:nvGraphicFramePr>
        <xdr:cNvPr id="52683711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561975</xdr:colOff>
      <xdr:row>59</xdr:row>
      <xdr:rowOff>76200</xdr:rowOff>
    </xdr:from>
    <xdr:ext cx="5715000" cy="3533775"/>
    <xdr:graphicFrame>
      <xdr:nvGraphicFramePr>
        <xdr:cNvPr id="77844635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95250</xdr:colOff>
      <xdr:row>59</xdr:row>
      <xdr:rowOff>123825</xdr:rowOff>
    </xdr:from>
    <xdr:ext cx="5715000" cy="3533775"/>
    <xdr:graphicFrame>
      <xdr:nvGraphicFramePr>
        <xdr:cNvPr id="1705096644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762000</xdr:colOff>
      <xdr:row>60</xdr:row>
      <xdr:rowOff>9525</xdr:rowOff>
    </xdr:from>
    <xdr:ext cx="5715000" cy="3533775"/>
    <xdr:graphicFrame>
      <xdr:nvGraphicFramePr>
        <xdr:cNvPr id="93916796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285750</xdr:colOff>
      <xdr:row>60</xdr:row>
      <xdr:rowOff>0</xdr:rowOff>
    </xdr:from>
    <xdr:ext cx="5648325" cy="3552825"/>
    <xdr:graphicFrame>
      <xdr:nvGraphicFramePr>
        <xdr:cNvPr id="108923562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1009650</xdr:colOff>
      <xdr:row>104</xdr:row>
      <xdr:rowOff>142875</xdr:rowOff>
    </xdr:from>
    <xdr:ext cx="5715000" cy="3533775"/>
    <xdr:graphicFrame>
      <xdr:nvGraphicFramePr>
        <xdr:cNvPr id="959918302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15.71"/>
    <col customWidth="1" min="37" max="43" width="8.71"/>
  </cols>
  <sheetData>
    <row r="1" ht="14.25" customHeight="1">
      <c r="A1" s="1" t="s">
        <v>0</v>
      </c>
      <c r="B1" s="2"/>
      <c r="D1" s="3" t="s">
        <v>1</v>
      </c>
      <c r="E1" s="4" t="s">
        <v>2</v>
      </c>
      <c r="F1" s="4"/>
      <c r="G1" s="4"/>
      <c r="H1" s="4"/>
      <c r="I1" s="4"/>
    </row>
    <row r="2" ht="14.25" customHeight="1"/>
    <row r="3" ht="14.25" customHeight="1">
      <c r="AK3" s="5"/>
    </row>
    <row r="4" ht="14.25" customHeight="1">
      <c r="AK4" s="5"/>
    </row>
    <row r="5" ht="14.25" customHeight="1">
      <c r="AQ5" s="5"/>
    </row>
    <row r="6" ht="14.25" customHeight="1">
      <c r="A6" s="6"/>
      <c r="B6" s="7" t="s">
        <v>3</v>
      </c>
      <c r="D6" s="8" t="s">
        <v>3</v>
      </c>
      <c r="E6" s="9"/>
    </row>
    <row r="7" ht="14.25" customHeight="1">
      <c r="A7" s="10"/>
      <c r="B7" s="11" t="s">
        <v>4</v>
      </c>
      <c r="D7" s="11" t="s">
        <v>5</v>
      </c>
      <c r="E7" s="12" t="s">
        <v>6</v>
      </c>
    </row>
    <row r="8" ht="14.25" customHeight="1">
      <c r="A8" s="13" t="s">
        <v>7</v>
      </c>
      <c r="B8" s="14">
        <v>20.0</v>
      </c>
      <c r="D8" s="15">
        <f>AVERAGE(B8:B17)</f>
        <v>20.7</v>
      </c>
      <c r="E8" s="16">
        <f>_xlfn.STDEV.S(B8:B17)</f>
        <v>1.702938637</v>
      </c>
    </row>
    <row r="9" ht="14.25" customHeight="1">
      <c r="A9" s="17" t="s">
        <v>8</v>
      </c>
      <c r="B9" s="18">
        <v>25.0</v>
      </c>
    </row>
    <row r="10" ht="14.25" customHeight="1">
      <c r="A10" s="17" t="s">
        <v>9</v>
      </c>
      <c r="B10" s="18">
        <v>20.0</v>
      </c>
    </row>
    <row r="11" ht="14.25" customHeight="1">
      <c r="A11" s="17" t="s">
        <v>10</v>
      </c>
      <c r="B11" s="18">
        <v>20.0</v>
      </c>
    </row>
    <row r="12" ht="14.25" customHeight="1">
      <c r="A12" s="17" t="s">
        <v>11</v>
      </c>
      <c r="B12" s="18">
        <v>22.0</v>
      </c>
    </row>
    <row r="13" ht="14.25" customHeight="1">
      <c r="A13" s="17" t="s">
        <v>12</v>
      </c>
      <c r="B13" s="18">
        <v>20.0</v>
      </c>
    </row>
    <row r="14" ht="14.25" customHeight="1">
      <c r="A14" s="17" t="s">
        <v>13</v>
      </c>
      <c r="B14" s="18">
        <v>20.0</v>
      </c>
    </row>
    <row r="15" ht="14.25" customHeight="1">
      <c r="A15" s="17" t="s">
        <v>14</v>
      </c>
      <c r="B15" s="18">
        <v>21.0</v>
      </c>
    </row>
    <row r="16" ht="14.25" customHeight="1">
      <c r="A16" s="17" t="s">
        <v>15</v>
      </c>
      <c r="B16" s="18">
        <v>19.0</v>
      </c>
    </row>
    <row r="17" ht="14.25" customHeight="1">
      <c r="A17" s="19" t="s">
        <v>16</v>
      </c>
      <c r="B17" s="20">
        <v>20.0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21"/>
      <c r="B23" s="8" t="s">
        <v>4</v>
      </c>
      <c r="C23" s="22"/>
      <c r="D23" s="22"/>
      <c r="E23" s="22"/>
      <c r="F23" s="22"/>
      <c r="G23" s="23"/>
      <c r="H23" s="8" t="s">
        <v>17</v>
      </c>
      <c r="I23" s="22"/>
      <c r="J23" s="22"/>
      <c r="K23" s="22"/>
      <c r="L23" s="22"/>
      <c r="M23" s="23"/>
      <c r="N23" s="8" t="s">
        <v>18</v>
      </c>
      <c r="O23" s="22"/>
      <c r="P23" s="22"/>
      <c r="Q23" s="22"/>
      <c r="R23" s="22"/>
      <c r="S23" s="9"/>
      <c r="T23" s="8" t="s">
        <v>19</v>
      </c>
      <c r="U23" s="22"/>
      <c r="V23" s="22"/>
      <c r="W23" s="22"/>
      <c r="X23" s="22"/>
      <c r="Y23" s="9"/>
    </row>
    <row r="24" ht="14.25" customHeight="1">
      <c r="B24" s="11" t="s">
        <v>5</v>
      </c>
      <c r="C24" s="24" t="s">
        <v>20</v>
      </c>
      <c r="D24" s="25" t="s">
        <v>6</v>
      </c>
      <c r="E24" s="25" t="s">
        <v>21</v>
      </c>
      <c r="F24" s="26" t="s">
        <v>22</v>
      </c>
      <c r="G24" s="27" t="s">
        <v>23</v>
      </c>
      <c r="H24" s="28" t="s">
        <v>5</v>
      </c>
      <c r="I24" s="28" t="s">
        <v>20</v>
      </c>
      <c r="J24" s="29" t="s">
        <v>6</v>
      </c>
      <c r="K24" s="29" t="s">
        <v>21</v>
      </c>
      <c r="L24" s="26" t="s">
        <v>22</v>
      </c>
      <c r="M24" s="27" t="s">
        <v>23</v>
      </c>
      <c r="N24" s="28" t="s">
        <v>5</v>
      </c>
      <c r="O24" s="28" t="s">
        <v>20</v>
      </c>
      <c r="P24" s="29" t="s">
        <v>6</v>
      </c>
      <c r="Q24" s="30" t="s">
        <v>21</v>
      </c>
      <c r="R24" s="30" t="s">
        <v>22</v>
      </c>
      <c r="S24" s="12" t="s">
        <v>23</v>
      </c>
      <c r="T24" s="28" t="s">
        <v>5</v>
      </c>
      <c r="U24" s="28" t="s">
        <v>20</v>
      </c>
      <c r="V24" s="29" t="s">
        <v>6</v>
      </c>
      <c r="W24" s="30" t="s">
        <v>21</v>
      </c>
      <c r="X24" s="30" t="s">
        <v>22</v>
      </c>
      <c r="Y24" s="27" t="s">
        <v>23</v>
      </c>
    </row>
    <row r="25" ht="14.25" customHeight="1">
      <c r="A25" s="13" t="s">
        <v>24</v>
      </c>
      <c r="B25" s="31">
        <f>AVERAGE(B47:B56)</f>
        <v>31.1</v>
      </c>
      <c r="C25" s="32">
        <v>10.0</v>
      </c>
      <c r="D25" s="33">
        <f>_xlfn.STDEV.S(B47:B56)</f>
        <v>12.49399856</v>
      </c>
      <c r="E25" s="34">
        <f>MEDIAN(B47:B56)</f>
        <v>29.5</v>
      </c>
      <c r="F25" s="35" t="str">
        <f>IF(ISERROR(MODE(B47:B56)),"-",MODE(B47:B56))</f>
        <v>-</v>
      </c>
      <c r="G25" s="36" t="str">
        <f t="shared" ref="G25:G27" si="1">IF(OR(ISERROR(ROUND(B25-_xlfn.CONFIDENCE.T(0.05,D25,10),2)), ISERROR(ROUND(B25+_xlfn.CONFIDENCE.T(0.05,D25,10),2))),"-","[" &amp; ROUND(B25-_xlfn.CONFIDENCE.T(0.05,D25,10),2) &amp;" - " &amp; ROUND(B25+_xlfn.CONFIDENCE.T(0.05,D25,10),2) &amp;"]")</f>
        <v>[22,16 - 40,04]</v>
      </c>
      <c r="H25" s="32">
        <f>AVERAGE(C47:C56)</f>
        <v>9</v>
      </c>
      <c r="I25" s="32">
        <v>3.0</v>
      </c>
      <c r="J25" s="33">
        <f>_xlfn.STDEV.S(C47:C56)</f>
        <v>0</v>
      </c>
      <c r="K25" s="34">
        <f>MEDIAN(C47:C56)</f>
        <v>9</v>
      </c>
      <c r="L25" s="35">
        <f>IF(ISERROR(MODE(C47:C56)),"-",MODE(C47:C56))</f>
        <v>9</v>
      </c>
      <c r="M25" s="36" t="str">
        <f t="shared" ref="M25:M27" si="2">IF(OR(ISERROR(ROUND(H25-_xlfn.CONFIDENCE.T(0.05,J25,10),2)), ISERROR(ROUND(H25+_xlfn.CONFIDENCE.T(0.05,J25,10),2))),"-","[" &amp; ROUND(H25-_xlfn.CONFIDENCE.T(0.05,J25,10),2) &amp;" - " &amp; ROUND(H25+_xlfn.CONFIDENCE.T(0.05,J25,10),2) &amp;"]")</f>
        <v>-</v>
      </c>
      <c r="N25" s="32">
        <f>AVERAGE(D47:D56)</f>
        <v>0</v>
      </c>
      <c r="O25" s="32">
        <v>2.0</v>
      </c>
      <c r="P25" s="33">
        <f>_xlfn.STDEV.S(D47:D56)</f>
        <v>0</v>
      </c>
      <c r="Q25" s="37">
        <f>MEDIAN(D47:D56)</f>
        <v>0</v>
      </c>
      <c r="R25" s="35">
        <f>IF(ISERROR(MODE(D47:D56)),"-",MODE(D47:D56))</f>
        <v>0</v>
      </c>
      <c r="S25" s="36" t="str">
        <f t="shared" ref="S25:S27" si="3">IF(OR(ISERROR(ROUND(N25-_xlfn.CONFIDENCE.T(0.05,P25,10),2)), ISERROR(ROUND(N25+_xlfn.CONFIDENCE.T(0.05,P25,10),2))),"-","[" &amp; ROUND(N25-_xlfn.CONFIDENCE.T(0.05,P25,10),2) &amp;" - " &amp; ROUND(N25+_xlfn.CONFIDENCE.T(0.05,P25,10),2) &amp;"]")</f>
        <v>-</v>
      </c>
      <c r="T25" s="32">
        <f>AVERAGE(E47:E56)</f>
        <v>0</v>
      </c>
      <c r="U25" s="32">
        <v>2.0</v>
      </c>
      <c r="V25" s="33">
        <f>_xlfn.STDEV.S(E47:E56)</f>
        <v>0</v>
      </c>
      <c r="W25" s="35">
        <f>MEDIAN(E47:E56)</f>
        <v>0</v>
      </c>
      <c r="X25" s="35">
        <f>IF(ISERROR(MODE(E47:E56)),"-",MODE(E47:E56))</f>
        <v>0</v>
      </c>
      <c r="Y25" s="36" t="str">
        <f t="shared" ref="Y25:Y27" si="4">IF(OR(ISERROR(ROUND(T25-_xlfn.CONFIDENCE.T(0.05,V25,10),2)), ISERROR(ROUND(T25+_xlfn.CONFIDENCE.T(0.05,V25,10),2))),"-","[" &amp; ROUND(T25-_xlfn.CONFIDENCE.T(0.05,V25,10),2) &amp;" - " &amp; ROUND(T25+_xlfn.CONFIDENCE.T(0.05,V25,10),2) &amp;"]")</f>
        <v>-</v>
      </c>
    </row>
    <row r="26" ht="14.25" customHeight="1">
      <c r="A26" s="17" t="s">
        <v>25</v>
      </c>
      <c r="B26" s="38">
        <f>AVERAGE(F47:F56)</f>
        <v>40.9</v>
      </c>
      <c r="C26" s="39">
        <v>30.0</v>
      </c>
      <c r="D26" s="40">
        <f>_xlfn.STDEV.S(F47:F56)</f>
        <v>10.51401181</v>
      </c>
      <c r="E26" s="41">
        <f>MEDIAN(F47:F56)</f>
        <v>40.5</v>
      </c>
      <c r="F26" s="35">
        <f>IF(ISERROR(MODE(F47:F56)),"-",MODE(F47:F56))</f>
        <v>48</v>
      </c>
      <c r="G26" s="36" t="str">
        <f t="shared" si="1"/>
        <v>[33,38 - 48,42]</v>
      </c>
      <c r="H26" s="39">
        <f>AVERAGE(G47:G56)</f>
        <v>14.1</v>
      </c>
      <c r="I26" s="39">
        <v>4.0</v>
      </c>
      <c r="J26" s="40">
        <f>_xlfn.STDEV.S(G47:G56)</f>
        <v>0.316227766</v>
      </c>
      <c r="K26" s="41">
        <f>MEDIAN(G47:G56)</f>
        <v>14</v>
      </c>
      <c r="L26" s="35">
        <f>IF(ISERROR(MODE(G47:G56)),"-",MODE(G47:G56))</f>
        <v>14</v>
      </c>
      <c r="M26" s="36" t="str">
        <f t="shared" si="2"/>
        <v>[13,87 - 14,33]</v>
      </c>
      <c r="N26" s="39">
        <f>AVERAGE(H47:H56)</f>
        <v>0.2</v>
      </c>
      <c r="O26" s="39">
        <v>2.0</v>
      </c>
      <c r="P26" s="40">
        <f>_xlfn.STDEV.S(H47:H56)</f>
        <v>0.4216370214</v>
      </c>
      <c r="Q26" s="41">
        <f>MEDIAN(H47:H56)</f>
        <v>0</v>
      </c>
      <c r="R26" s="35">
        <f>IF(ISERROR(MODE(H47:H56)),"-",MODE(H47:H56))</f>
        <v>0</v>
      </c>
      <c r="S26" s="36" t="str">
        <f t="shared" si="3"/>
        <v>[-0,1 - 0,5]</v>
      </c>
      <c r="T26" s="39">
        <f>AVERAGE(I47:I56)</f>
        <v>0</v>
      </c>
      <c r="U26" s="39">
        <v>2.0</v>
      </c>
      <c r="V26" s="40">
        <f>_xlfn.STDEV.S(I47:I56)</f>
        <v>0</v>
      </c>
      <c r="W26" s="42">
        <f>MEDIAN(I47:I56)</f>
        <v>0</v>
      </c>
      <c r="X26" s="35">
        <f>IF(ISERROR(MODE(I47:I56)),"-",MODE(I47:I56))</f>
        <v>0</v>
      </c>
      <c r="Y26" s="36" t="str">
        <f t="shared" si="4"/>
        <v>-</v>
      </c>
    </row>
    <row r="27" ht="14.25" customHeight="1">
      <c r="A27" s="19" t="s">
        <v>26</v>
      </c>
      <c r="B27" s="43">
        <f>AVERAGE(J47:J56)</f>
        <v>34.2</v>
      </c>
      <c r="C27" s="44">
        <v>10.0</v>
      </c>
      <c r="D27" s="45">
        <f>_xlfn.STDEV.S(J47:J56)</f>
        <v>11.60268168</v>
      </c>
      <c r="E27" s="46">
        <f>MEDIAN(J47:J56)</f>
        <v>34.5</v>
      </c>
      <c r="F27" s="47" t="str">
        <f>IF(ISERROR(MODE(J47:J56)),"-",MODE(J47:J56))</f>
        <v>-</v>
      </c>
      <c r="G27" s="48" t="str">
        <f t="shared" si="1"/>
        <v>[25,9 - 42,5]</v>
      </c>
      <c r="H27" s="44">
        <f>AVERAGE(K47:K56)</f>
        <v>8</v>
      </c>
      <c r="I27" s="44">
        <v>3.0</v>
      </c>
      <c r="J27" s="45">
        <f>_xlfn.STDEV.S(K47:K56)</f>
        <v>1.825741858</v>
      </c>
      <c r="K27" s="46">
        <f>MEDIAN(K47:K56)</f>
        <v>7.5</v>
      </c>
      <c r="L27" s="46">
        <f>IF(ISERROR(MODE(K47:K56)),"-",MODE(K47:K56))</f>
        <v>7</v>
      </c>
      <c r="M27" s="48" t="str">
        <f t="shared" si="2"/>
        <v>[6,69 - 9,31]</v>
      </c>
      <c r="N27" s="44">
        <f>AVERAGE(L47:L56)</f>
        <v>0.6</v>
      </c>
      <c r="O27" s="44">
        <v>2.0</v>
      </c>
      <c r="P27" s="45">
        <f>_xlfn.STDEV.S(L47:L56)</f>
        <v>0.6992058988</v>
      </c>
      <c r="Q27" s="46">
        <f>MEDIAN(L47:L56)</f>
        <v>0.5</v>
      </c>
      <c r="R27" s="47">
        <f>IF(ISERROR(MODE(L47:L56)),"-",MODE(L47:L56))</f>
        <v>0</v>
      </c>
      <c r="S27" s="48" t="str">
        <f t="shared" si="3"/>
        <v>[0,1 - 1,1]</v>
      </c>
      <c r="T27" s="44">
        <f>AVERAGE(M47:M56)</f>
        <v>0.7</v>
      </c>
      <c r="U27" s="44">
        <v>2.0</v>
      </c>
      <c r="V27" s="45">
        <f>_xlfn.STDEV.S(M47:M56)</f>
        <v>0.4830458915</v>
      </c>
      <c r="W27" s="47">
        <f>MEDIAN(M47:M56)</f>
        <v>1</v>
      </c>
      <c r="X27" s="47">
        <f>IF(ISERROR(MODE(M47:M56)),"-",MODE(M47:M56))</f>
        <v>1</v>
      </c>
      <c r="Y27" s="48" t="str">
        <f t="shared" si="4"/>
        <v>[0,35 - 1,05]</v>
      </c>
    </row>
    <row r="28" ht="14.25" customHeight="1"/>
    <row r="29" ht="14.25" customHeight="1"/>
    <row r="30" ht="14.25" customHeight="1"/>
    <row r="31" ht="14.25" customHeight="1"/>
    <row r="32" ht="14.25" customHeight="1">
      <c r="A32" s="21"/>
      <c r="B32" s="8" t="s">
        <v>4</v>
      </c>
      <c r="C32" s="22"/>
      <c r="D32" s="22"/>
      <c r="E32" s="22"/>
      <c r="F32" s="9"/>
      <c r="G32" s="8" t="s">
        <v>17</v>
      </c>
      <c r="H32" s="22"/>
      <c r="I32" s="22"/>
      <c r="J32" s="22"/>
      <c r="K32" s="9"/>
      <c r="L32" s="8" t="s">
        <v>18</v>
      </c>
      <c r="M32" s="22"/>
      <c r="N32" s="22"/>
      <c r="O32" s="22"/>
      <c r="P32" s="9"/>
      <c r="Q32" s="8" t="s">
        <v>19</v>
      </c>
      <c r="R32" s="22"/>
      <c r="S32" s="22"/>
      <c r="T32" s="22"/>
      <c r="U32" s="9"/>
    </row>
    <row r="33" ht="14.25" customHeight="1">
      <c r="B33" s="11" t="s">
        <v>27</v>
      </c>
      <c r="C33" s="25" t="s">
        <v>28</v>
      </c>
      <c r="D33" s="25" t="s">
        <v>29</v>
      </c>
      <c r="E33" s="25" t="s">
        <v>30</v>
      </c>
      <c r="F33" s="49" t="s">
        <v>31</v>
      </c>
      <c r="G33" s="11" t="s">
        <v>27</v>
      </c>
      <c r="H33" s="24" t="s">
        <v>28</v>
      </c>
      <c r="I33" s="24" t="s">
        <v>29</v>
      </c>
      <c r="J33" s="26" t="s">
        <v>30</v>
      </c>
      <c r="K33" s="12" t="s">
        <v>31</v>
      </c>
      <c r="L33" s="11" t="s">
        <v>27</v>
      </c>
      <c r="M33" s="24" t="s">
        <v>28</v>
      </c>
      <c r="N33" s="24" t="s">
        <v>29</v>
      </c>
      <c r="O33" s="26" t="s">
        <v>30</v>
      </c>
      <c r="P33" s="12" t="s">
        <v>31</v>
      </c>
      <c r="Q33" s="11" t="s">
        <v>27</v>
      </c>
      <c r="R33" s="25" t="s">
        <v>28</v>
      </c>
      <c r="S33" s="25" t="s">
        <v>29</v>
      </c>
      <c r="T33" s="25" t="s">
        <v>30</v>
      </c>
      <c r="U33" s="12" t="s">
        <v>31</v>
      </c>
    </row>
    <row r="34" ht="14.25" customHeight="1">
      <c r="A34" s="13" t="s">
        <v>24</v>
      </c>
      <c r="B34" s="50">
        <f>MIN(B47:B56)</f>
        <v>15</v>
      </c>
      <c r="C34" s="51">
        <f>QUARTILE($B47:$B56,1)</f>
        <v>23.5</v>
      </c>
      <c r="D34" s="52">
        <f>QUARTILE($B47:$B56,2)</f>
        <v>29.5</v>
      </c>
      <c r="E34" s="52">
        <f>QUARTILE($B47:$B56,3)</f>
        <v>34</v>
      </c>
      <c r="F34" s="53">
        <f>MAX(B47:B56)</f>
        <v>59</v>
      </c>
      <c r="G34" s="50">
        <f>MIN(C47:C56)</f>
        <v>9</v>
      </c>
      <c r="H34" s="54">
        <f>QUARTILE($C47:$C56,1)</f>
        <v>9</v>
      </c>
      <c r="I34" s="54">
        <f>QUARTILE($C47:$C56,2)</f>
        <v>9</v>
      </c>
      <c r="J34" s="54">
        <f>QUARTILE($C47:$C56,3)</f>
        <v>9</v>
      </c>
      <c r="K34" s="54">
        <f>MAX($C47:$C56)</f>
        <v>9</v>
      </c>
      <c r="L34" s="50">
        <f>MIN(D47:D56)</f>
        <v>0</v>
      </c>
      <c r="M34" s="55">
        <f>QUARTILE($D47:$D56,1)</f>
        <v>0</v>
      </c>
      <c r="N34" s="37">
        <f>QUARTILE($D47:$D56,2)</f>
        <v>0</v>
      </c>
      <c r="O34" s="56">
        <f>QUARTILE($D47:$D56,3)</f>
        <v>0</v>
      </c>
      <c r="P34" s="57">
        <f>MAX($D47:$D56)</f>
        <v>0</v>
      </c>
      <c r="Q34" s="50">
        <f>MIN(E47:E56)</f>
        <v>0</v>
      </c>
      <c r="R34" s="52">
        <f>QUARTILE($E47:$E56,1)</f>
        <v>0</v>
      </c>
      <c r="S34" s="52">
        <f>QUARTILE($E47:$E56,2)</f>
        <v>0</v>
      </c>
      <c r="T34" s="52">
        <f>QUARTILE($E47:$E56,3)</f>
        <v>0</v>
      </c>
      <c r="U34" s="57">
        <f>MAX($E47:$E56)</f>
        <v>0</v>
      </c>
    </row>
    <row r="35" ht="14.25" customHeight="1">
      <c r="A35" s="17" t="s">
        <v>25</v>
      </c>
      <c r="B35" s="31">
        <f>MIN(F47:F56)</f>
        <v>29</v>
      </c>
      <c r="C35" s="58">
        <f>QUARTILE($F47:$F56,1)</f>
        <v>31.25</v>
      </c>
      <c r="D35" s="40">
        <f>QUARTILE($F47:$F56,2)</f>
        <v>40.5</v>
      </c>
      <c r="E35" s="33">
        <f>QUARTILE($F47:$F56,3)</f>
        <v>48</v>
      </c>
      <c r="F35" s="59">
        <f>MAX($F47:$F56)</f>
        <v>58</v>
      </c>
      <c r="G35" s="31">
        <f>MIN(G47:G56)</f>
        <v>14</v>
      </c>
      <c r="H35" s="60">
        <f>QUARTILE($G47:$G56,1)</f>
        <v>14</v>
      </c>
      <c r="I35" s="40">
        <f>QUARTILE($G47:$G56,2)</f>
        <v>14</v>
      </c>
      <c r="J35" s="61">
        <f>QUARTILE($G47:$G56,3)</f>
        <v>14</v>
      </c>
      <c r="K35" s="61">
        <f>MAX($G47:$G56)</f>
        <v>15</v>
      </c>
      <c r="L35" s="31">
        <f>MIN(H47:H56)</f>
        <v>0</v>
      </c>
      <c r="M35" s="62">
        <f>QUARTILE($H47:$H56,1)</f>
        <v>0</v>
      </c>
      <c r="N35" s="41">
        <f>QUARTILE($H47:$H56,2)</f>
        <v>0</v>
      </c>
      <c r="O35" s="42">
        <f>QUARTILE($H47:$H56,3)</f>
        <v>0</v>
      </c>
      <c r="P35" s="63">
        <f>MAX($H47:$H56)</f>
        <v>1</v>
      </c>
      <c r="Q35" s="31">
        <f>MIN(I47:I56)</f>
        <v>0</v>
      </c>
      <c r="R35" s="40">
        <f>QUARTILE($I47:$I56,1)</f>
        <v>0</v>
      </c>
      <c r="S35" s="40">
        <f>QUARTILE($I47:$I56,2)</f>
        <v>0</v>
      </c>
      <c r="T35" s="40">
        <f>QUARTILE($I47:$I56,3)</f>
        <v>0</v>
      </c>
      <c r="U35" s="63">
        <f>MAX($I47:$I56)</f>
        <v>0</v>
      </c>
    </row>
    <row r="36" ht="14.25" customHeight="1">
      <c r="A36" s="64" t="s">
        <v>26</v>
      </c>
      <c r="B36" s="65">
        <f>MIN(J47:J56)</f>
        <v>16</v>
      </c>
      <c r="C36" s="66">
        <f>QUARTILE($J47:$J56,1)</f>
        <v>25.25</v>
      </c>
      <c r="D36" s="67">
        <f>QUARTILE($J47:$J56,2)</f>
        <v>34.5</v>
      </c>
      <c r="E36" s="67">
        <f>QUARTILE($J47:$J56,3)</f>
        <v>41.5</v>
      </c>
      <c r="F36" s="68">
        <f>MAX($J47:$J56)</f>
        <v>55</v>
      </c>
      <c r="G36" s="65">
        <f>MIN(K47:K56)</f>
        <v>7</v>
      </c>
      <c r="H36" s="66">
        <f>QUARTILE($K47:$K56,1)</f>
        <v>7</v>
      </c>
      <c r="I36" s="67">
        <f>QUARTILE($K47:$K56,2)</f>
        <v>7.5</v>
      </c>
      <c r="J36" s="69">
        <f>QUARTILE($K47:$K56,3)</f>
        <v>8</v>
      </c>
      <c r="K36" s="69">
        <f>MAX($K47:$K56)</f>
        <v>13</v>
      </c>
      <c r="L36" s="65">
        <f>MIN(L47:L56)</f>
        <v>0</v>
      </c>
      <c r="M36" s="70">
        <f>QUARTILE($L47:$L56,1)</f>
        <v>0</v>
      </c>
      <c r="N36" s="71">
        <f>QUARTILE($L47:$L56,2)</f>
        <v>0.5</v>
      </c>
      <c r="O36" s="72">
        <f>QUARTILE($L47:$L56,3)</f>
        <v>1</v>
      </c>
      <c r="P36" s="73">
        <f>MAX($L47:$L56)</f>
        <v>2</v>
      </c>
      <c r="Q36" s="65">
        <f>MIN(M47:M56)</f>
        <v>0</v>
      </c>
      <c r="R36" s="67">
        <f>QUARTILE($M47:$M56,1)</f>
        <v>0.25</v>
      </c>
      <c r="S36" s="67">
        <f>QUARTILE($M47:$M56,2)</f>
        <v>1</v>
      </c>
      <c r="T36" s="67">
        <f>QUARTILE($M47:$M56,3)</f>
        <v>1</v>
      </c>
      <c r="U36" s="73">
        <f>MAX($M47:$M56)</f>
        <v>1</v>
      </c>
    </row>
    <row r="37" ht="14.25" customHeight="1">
      <c r="A37" s="74" t="s">
        <v>32</v>
      </c>
      <c r="B37" s="75">
        <f t="shared" ref="B37:B39" si="9">B34</f>
        <v>15</v>
      </c>
      <c r="C37" s="76">
        <f t="shared" ref="C37:F37" si="5">C34-B34</f>
        <v>8.5</v>
      </c>
      <c r="D37" s="76">
        <f t="shared" si="5"/>
        <v>6</v>
      </c>
      <c r="E37" s="76">
        <f t="shared" si="5"/>
        <v>4.5</v>
      </c>
      <c r="F37" s="77">
        <f t="shared" si="5"/>
        <v>25</v>
      </c>
      <c r="G37" s="76">
        <f t="shared" ref="G37:G39" si="11">G34</f>
        <v>9</v>
      </c>
      <c r="H37" s="76">
        <f t="shared" ref="H37:K37" si="6">H34-G34</f>
        <v>0</v>
      </c>
      <c r="I37" s="76">
        <f t="shared" si="6"/>
        <v>0</v>
      </c>
      <c r="J37" s="76">
        <f t="shared" si="6"/>
        <v>0</v>
      </c>
      <c r="K37" s="77">
        <f t="shared" si="6"/>
        <v>0</v>
      </c>
      <c r="L37" s="76">
        <f t="shared" ref="L37:L39" si="13">L34</f>
        <v>0</v>
      </c>
      <c r="M37" s="76">
        <f t="shared" ref="M37:P37" si="7">M34-L34</f>
        <v>0</v>
      </c>
      <c r="N37" s="76">
        <f t="shared" si="7"/>
        <v>0</v>
      </c>
      <c r="O37" s="76">
        <f t="shared" si="7"/>
        <v>0</v>
      </c>
      <c r="P37" s="77">
        <f t="shared" si="7"/>
        <v>0</v>
      </c>
      <c r="Q37" s="76">
        <f t="shared" ref="Q37:Q39" si="15">Q34</f>
        <v>0</v>
      </c>
      <c r="R37" s="76">
        <f t="shared" ref="R37:U37" si="8">R34-Q34</f>
        <v>0</v>
      </c>
      <c r="S37" s="76">
        <f t="shared" si="8"/>
        <v>0</v>
      </c>
      <c r="T37" s="76">
        <f t="shared" si="8"/>
        <v>0</v>
      </c>
      <c r="U37" s="77">
        <f t="shared" si="8"/>
        <v>0</v>
      </c>
    </row>
    <row r="38" ht="14.25" customHeight="1">
      <c r="A38" s="64" t="s">
        <v>33</v>
      </c>
      <c r="B38" s="78">
        <f t="shared" si="9"/>
        <v>29</v>
      </c>
      <c r="C38" s="79">
        <f t="shared" ref="C38:F38" si="10">C35-B35</f>
        <v>2.25</v>
      </c>
      <c r="D38" s="79">
        <f t="shared" si="10"/>
        <v>9.25</v>
      </c>
      <c r="E38" s="79">
        <f t="shared" si="10"/>
        <v>7.5</v>
      </c>
      <c r="F38" s="80">
        <f t="shared" si="10"/>
        <v>10</v>
      </c>
      <c r="G38" s="79">
        <f t="shared" si="11"/>
        <v>14</v>
      </c>
      <c r="H38" s="79">
        <f t="shared" ref="H38:K38" si="12">H35-G35</f>
        <v>0</v>
      </c>
      <c r="I38" s="79">
        <f t="shared" si="12"/>
        <v>0</v>
      </c>
      <c r="J38" s="79">
        <f t="shared" si="12"/>
        <v>0</v>
      </c>
      <c r="K38" s="80">
        <f t="shared" si="12"/>
        <v>1</v>
      </c>
      <c r="L38" s="79">
        <f t="shared" si="13"/>
        <v>0</v>
      </c>
      <c r="M38" s="79">
        <f t="shared" ref="M38:P38" si="14">M35-L35</f>
        <v>0</v>
      </c>
      <c r="N38" s="79">
        <f t="shared" si="14"/>
        <v>0</v>
      </c>
      <c r="O38" s="79">
        <f t="shared" si="14"/>
        <v>0</v>
      </c>
      <c r="P38" s="80">
        <f t="shared" si="14"/>
        <v>1</v>
      </c>
      <c r="Q38" s="79">
        <f t="shared" si="15"/>
        <v>0</v>
      </c>
      <c r="R38" s="79">
        <f t="shared" ref="R38:U38" si="16">R35-Q35</f>
        <v>0</v>
      </c>
      <c r="S38" s="79">
        <f t="shared" si="16"/>
        <v>0</v>
      </c>
      <c r="T38" s="79">
        <f t="shared" si="16"/>
        <v>0</v>
      </c>
      <c r="U38" s="80">
        <f t="shared" si="16"/>
        <v>0</v>
      </c>
    </row>
    <row r="39" ht="14.25" customHeight="1">
      <c r="A39" s="19" t="s">
        <v>34</v>
      </c>
      <c r="B39" s="81">
        <f t="shared" si="9"/>
        <v>16</v>
      </c>
      <c r="C39" s="82">
        <f t="shared" ref="C39:F39" si="17">C36-B36</f>
        <v>9.25</v>
      </c>
      <c r="D39" s="82">
        <f t="shared" si="17"/>
        <v>9.25</v>
      </c>
      <c r="E39" s="82">
        <f t="shared" si="17"/>
        <v>7</v>
      </c>
      <c r="F39" s="83">
        <f t="shared" si="17"/>
        <v>13.5</v>
      </c>
      <c r="G39" s="82">
        <f t="shared" si="11"/>
        <v>7</v>
      </c>
      <c r="H39" s="82">
        <f t="shared" ref="H39:K39" si="18">H36-G36</f>
        <v>0</v>
      </c>
      <c r="I39" s="82">
        <f t="shared" si="18"/>
        <v>0.5</v>
      </c>
      <c r="J39" s="82">
        <f t="shared" si="18"/>
        <v>0.5</v>
      </c>
      <c r="K39" s="83">
        <f t="shared" si="18"/>
        <v>5</v>
      </c>
      <c r="L39" s="82">
        <f t="shared" si="13"/>
        <v>0</v>
      </c>
      <c r="M39" s="82">
        <f t="shared" ref="M39:P39" si="19">M36-L36</f>
        <v>0</v>
      </c>
      <c r="N39" s="82">
        <f t="shared" si="19"/>
        <v>0.5</v>
      </c>
      <c r="O39" s="82">
        <f t="shared" si="19"/>
        <v>0.5</v>
      </c>
      <c r="P39" s="83">
        <f t="shared" si="19"/>
        <v>1</v>
      </c>
      <c r="Q39" s="82">
        <f t="shared" si="15"/>
        <v>0</v>
      </c>
      <c r="R39" s="82">
        <f t="shared" ref="R39:U39" si="20">R36-Q36</f>
        <v>0.25</v>
      </c>
      <c r="S39" s="82">
        <f t="shared" si="20"/>
        <v>0.75</v>
      </c>
      <c r="T39" s="82">
        <f t="shared" si="20"/>
        <v>0</v>
      </c>
      <c r="U39" s="83">
        <f t="shared" si="20"/>
        <v>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>
      <c r="A45" s="6"/>
      <c r="B45" s="8" t="s">
        <v>24</v>
      </c>
      <c r="C45" s="22"/>
      <c r="D45" s="22"/>
      <c r="E45" s="9"/>
      <c r="F45" s="8" t="s">
        <v>25</v>
      </c>
      <c r="G45" s="22"/>
      <c r="H45" s="22"/>
      <c r="I45" s="9"/>
      <c r="J45" s="8" t="s">
        <v>26</v>
      </c>
      <c r="K45" s="22"/>
      <c r="L45" s="22"/>
      <c r="M45" s="9"/>
      <c r="O45" s="21"/>
    </row>
    <row r="46" ht="14.25" customHeight="1">
      <c r="A46" s="10"/>
      <c r="B46" s="11" t="s">
        <v>4</v>
      </c>
      <c r="C46" s="25" t="s">
        <v>17</v>
      </c>
      <c r="D46" s="25" t="s">
        <v>18</v>
      </c>
      <c r="E46" s="12" t="s">
        <v>19</v>
      </c>
      <c r="F46" s="24" t="s">
        <v>4</v>
      </c>
      <c r="G46" s="25" t="s">
        <v>17</v>
      </c>
      <c r="H46" s="25" t="s">
        <v>18</v>
      </c>
      <c r="I46" s="12" t="s">
        <v>19</v>
      </c>
      <c r="J46" s="24" t="s">
        <v>4</v>
      </c>
      <c r="K46" s="25" t="s">
        <v>17</v>
      </c>
      <c r="L46" s="25" t="s">
        <v>18</v>
      </c>
      <c r="M46" s="12" t="s">
        <v>19</v>
      </c>
    </row>
    <row r="47" ht="14.25" customHeight="1">
      <c r="A47" s="13" t="s">
        <v>7</v>
      </c>
      <c r="B47" s="14">
        <v>31.0</v>
      </c>
      <c r="C47" s="34">
        <v>9.0</v>
      </c>
      <c r="D47" s="34">
        <v>0.0</v>
      </c>
      <c r="E47" s="84">
        <v>0.0</v>
      </c>
      <c r="F47" s="14">
        <v>30.0</v>
      </c>
      <c r="G47" s="85">
        <v>14.0</v>
      </c>
      <c r="H47" s="34">
        <v>0.0</v>
      </c>
      <c r="I47" s="36">
        <v>0.0</v>
      </c>
      <c r="J47" s="14">
        <v>16.0</v>
      </c>
      <c r="K47" s="34">
        <v>7.0</v>
      </c>
      <c r="L47" s="34">
        <v>0.0</v>
      </c>
      <c r="M47" s="84">
        <v>1.0</v>
      </c>
    </row>
    <row r="48" ht="14.25" customHeight="1">
      <c r="A48" s="17" t="s">
        <v>8</v>
      </c>
      <c r="B48" s="18">
        <v>29.0</v>
      </c>
      <c r="C48" s="86">
        <v>9.0</v>
      </c>
      <c r="D48" s="41">
        <v>0.0</v>
      </c>
      <c r="E48" s="87">
        <v>0.0</v>
      </c>
      <c r="F48" s="18">
        <v>36.0</v>
      </c>
      <c r="G48" s="86">
        <v>14.0</v>
      </c>
      <c r="H48" s="41">
        <v>1.0</v>
      </c>
      <c r="I48" s="87">
        <v>0.0</v>
      </c>
      <c r="J48" s="18">
        <v>29.0</v>
      </c>
      <c r="K48" s="86">
        <v>8.0</v>
      </c>
      <c r="L48" s="41">
        <v>1.0</v>
      </c>
      <c r="M48" s="87">
        <v>1.0</v>
      </c>
    </row>
    <row r="49" ht="14.25" customHeight="1">
      <c r="A49" s="17" t="s">
        <v>9</v>
      </c>
      <c r="B49" s="18">
        <v>30.0</v>
      </c>
      <c r="C49" s="86">
        <v>9.0</v>
      </c>
      <c r="D49" s="41">
        <v>0.0</v>
      </c>
      <c r="E49" s="87">
        <v>0.0</v>
      </c>
      <c r="F49" s="18">
        <v>48.0</v>
      </c>
      <c r="G49" s="86">
        <v>14.0</v>
      </c>
      <c r="H49" s="41">
        <v>0.0</v>
      </c>
      <c r="I49" s="87">
        <v>0.0</v>
      </c>
      <c r="J49" s="18">
        <v>40.0</v>
      </c>
      <c r="K49" s="86">
        <v>8.0</v>
      </c>
      <c r="L49" s="41">
        <v>1.0</v>
      </c>
      <c r="M49" s="87">
        <v>1.0</v>
      </c>
    </row>
    <row r="50" ht="14.25" customHeight="1">
      <c r="A50" s="17" t="s">
        <v>10</v>
      </c>
      <c r="B50" s="18">
        <v>25.0</v>
      </c>
      <c r="C50" s="86">
        <v>9.0</v>
      </c>
      <c r="D50" s="41">
        <v>0.0</v>
      </c>
      <c r="E50" s="87">
        <v>0.0</v>
      </c>
      <c r="F50" s="18">
        <v>58.0</v>
      </c>
      <c r="G50" s="86">
        <v>15.0</v>
      </c>
      <c r="H50" s="41">
        <v>1.0</v>
      </c>
      <c r="I50" s="87">
        <v>0.0</v>
      </c>
      <c r="J50" s="18">
        <v>34.0</v>
      </c>
      <c r="K50" s="86">
        <v>7.0</v>
      </c>
      <c r="L50" s="41">
        <v>0.0</v>
      </c>
      <c r="M50" s="87">
        <v>0.0</v>
      </c>
    </row>
    <row r="51" ht="14.25" customHeight="1">
      <c r="A51" s="17" t="s">
        <v>11</v>
      </c>
      <c r="B51" s="18">
        <f>48-5</f>
        <v>43</v>
      </c>
      <c r="C51" s="86">
        <v>9.0</v>
      </c>
      <c r="D51" s="41">
        <v>0.0</v>
      </c>
      <c r="E51" s="87">
        <v>0.0</v>
      </c>
      <c r="F51" s="18">
        <v>48.0</v>
      </c>
      <c r="G51" s="86">
        <v>14.0</v>
      </c>
      <c r="H51" s="41">
        <v>0.0</v>
      </c>
      <c r="I51" s="87">
        <v>0.0</v>
      </c>
      <c r="J51" s="18">
        <f>37-2</f>
        <v>35</v>
      </c>
      <c r="K51" s="86">
        <v>7.0</v>
      </c>
      <c r="L51" s="41">
        <v>0.0</v>
      </c>
      <c r="M51" s="87">
        <v>0.0</v>
      </c>
    </row>
    <row r="52" ht="14.25" customHeight="1">
      <c r="A52" s="17" t="s">
        <v>12</v>
      </c>
      <c r="B52" s="18">
        <v>23.0</v>
      </c>
      <c r="C52" s="86">
        <v>9.0</v>
      </c>
      <c r="D52" s="41">
        <v>0.0</v>
      </c>
      <c r="E52" s="87">
        <v>0.0</v>
      </c>
      <c r="F52" s="18">
        <v>45.0</v>
      </c>
      <c r="G52" s="86">
        <v>14.0</v>
      </c>
      <c r="H52" s="41">
        <v>0.0</v>
      </c>
      <c r="I52" s="87">
        <v>0.0</v>
      </c>
      <c r="J52" s="18">
        <v>55.0</v>
      </c>
      <c r="K52" s="86">
        <v>8.0</v>
      </c>
      <c r="L52" s="41">
        <v>1.0</v>
      </c>
      <c r="M52" s="87">
        <v>1.0</v>
      </c>
    </row>
    <row r="53" ht="14.25" customHeight="1">
      <c r="A53" s="17" t="s">
        <v>13</v>
      </c>
      <c r="B53" s="18">
        <v>15.0</v>
      </c>
      <c r="C53" s="86">
        <v>9.0</v>
      </c>
      <c r="D53" s="41">
        <v>0.0</v>
      </c>
      <c r="E53" s="87">
        <v>0.0</v>
      </c>
      <c r="F53" s="18">
        <v>29.0</v>
      </c>
      <c r="G53" s="86">
        <v>14.0</v>
      </c>
      <c r="H53" s="41">
        <v>0.0</v>
      </c>
      <c r="I53" s="87">
        <v>0.0</v>
      </c>
      <c r="J53" s="18">
        <v>23.0</v>
      </c>
      <c r="K53" s="86">
        <v>7.0</v>
      </c>
      <c r="L53" s="41">
        <v>0.0</v>
      </c>
      <c r="M53" s="87">
        <v>0.0</v>
      </c>
    </row>
    <row r="54" ht="14.25" customHeight="1">
      <c r="A54" s="17" t="s">
        <v>14</v>
      </c>
      <c r="B54" s="18">
        <v>35.0</v>
      </c>
      <c r="C54" s="86">
        <v>9.0</v>
      </c>
      <c r="D54" s="41">
        <v>0.0</v>
      </c>
      <c r="E54" s="87">
        <v>0.0</v>
      </c>
      <c r="F54" s="18">
        <v>52.0</v>
      </c>
      <c r="G54" s="86">
        <v>14.0</v>
      </c>
      <c r="H54" s="41">
        <v>0.0</v>
      </c>
      <c r="I54" s="87">
        <v>0.0</v>
      </c>
      <c r="J54" s="18">
        <v>42.0</v>
      </c>
      <c r="K54" s="86">
        <v>7.0</v>
      </c>
      <c r="L54" s="41">
        <v>0.0</v>
      </c>
      <c r="M54" s="87">
        <v>1.0</v>
      </c>
    </row>
    <row r="55" ht="14.25" customHeight="1">
      <c r="A55" s="17" t="s">
        <v>15</v>
      </c>
      <c r="B55" s="18">
        <v>21.0</v>
      </c>
      <c r="C55" s="86">
        <v>9.0</v>
      </c>
      <c r="D55" s="41">
        <v>0.0</v>
      </c>
      <c r="E55" s="87">
        <v>0.0</v>
      </c>
      <c r="F55" s="18">
        <v>32.0</v>
      </c>
      <c r="G55" s="86">
        <v>14.0</v>
      </c>
      <c r="H55" s="41">
        <v>0.0</v>
      </c>
      <c r="I55" s="87">
        <v>0.0</v>
      </c>
      <c r="J55" s="18">
        <v>44.0</v>
      </c>
      <c r="K55" s="86">
        <v>13.0</v>
      </c>
      <c r="L55" s="86">
        <v>2.0</v>
      </c>
      <c r="M55" s="87">
        <v>1.0</v>
      </c>
    </row>
    <row r="56" ht="14.25" customHeight="1">
      <c r="A56" s="19" t="s">
        <v>16</v>
      </c>
      <c r="B56" s="20">
        <v>59.0</v>
      </c>
      <c r="C56" s="88">
        <v>9.0</v>
      </c>
      <c r="D56" s="46">
        <v>0.0</v>
      </c>
      <c r="E56" s="89">
        <v>0.0</v>
      </c>
      <c r="F56" s="90">
        <v>31.0</v>
      </c>
      <c r="G56" s="88">
        <v>14.0</v>
      </c>
      <c r="H56" s="88">
        <v>0.0</v>
      </c>
      <c r="I56" s="89">
        <v>0.0</v>
      </c>
      <c r="J56" s="90">
        <v>24.0</v>
      </c>
      <c r="K56" s="88">
        <v>8.0</v>
      </c>
      <c r="L56" s="88">
        <v>1.0</v>
      </c>
      <c r="M56" s="89">
        <v>1.0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>
      <c r="AF80" s="91" t="s">
        <v>35</v>
      </c>
      <c r="AG80" s="92"/>
      <c r="AH80" s="92"/>
      <c r="AI80" s="92"/>
      <c r="AJ80" s="92"/>
    </row>
    <row r="81" ht="14.25" customHeight="1">
      <c r="AF81" s="93" t="s">
        <v>23</v>
      </c>
      <c r="AG81" s="22"/>
      <c r="AH81" s="22"/>
      <c r="AI81" s="22"/>
      <c r="AJ81" s="9"/>
    </row>
    <row r="82" ht="14.2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F82" s="95" t="s">
        <v>4</v>
      </c>
      <c r="AG82" s="96" t="s">
        <v>17</v>
      </c>
      <c r="AH82" s="95" t="s">
        <v>18</v>
      </c>
      <c r="AI82" s="95" t="s">
        <v>19</v>
      </c>
      <c r="AJ82" s="95" t="s">
        <v>36</v>
      </c>
    </row>
    <row r="83" ht="14.25" customHeight="1">
      <c r="AE83" s="97" t="s">
        <v>37</v>
      </c>
      <c r="AF83" s="98">
        <f t="shared" ref="AF83:AF84" si="21">IF(ISERROR(B25-ROUND(B25-_xlfn.CONFIDENCE.T(0.05,D25,10),2)),"-",B25-ROUND(B25-_xlfn.CONFIDENCE.T(0.05,D25,10),2))</f>
        <v>8.94</v>
      </c>
      <c r="AG83" s="99" t="str">
        <f t="shared" ref="AG83:AG84" si="22">IF(ISERROR(H25-ROUND(H25-_xlfn.CONFIDENCE.T(0.05,J25,10),2)),"-",H25-ROUND(H25-_xlfn.CONFIDENCE.T(0.05,J25,10),2))</f>
        <v>-</v>
      </c>
      <c r="AH83" s="99" t="str">
        <f t="shared" ref="AH83:AH84" si="23">IF(ISERROR(N25-ROUND(N25-_xlfn.CONFIDENCE.T(0.05,P25,10),2)),"-",N25-ROUND(N25-_xlfn.CONFIDENCE.T(0.05,P25,10),2))</f>
        <v>-</v>
      </c>
      <c r="AI83" s="100" t="str">
        <f t="shared" ref="AI83:AI84" si="24">IF(ISERROR(T25-ROUND(T25-_xlfn.CONFIDENCE.T(0.05,V25,10),2)),"-",T25-ROUND(T25-_xlfn.CONFIDENCE.T(0.05,V25,10),2))</f>
        <v>-</v>
      </c>
      <c r="AJ83" s="101">
        <f t="shared" ref="AJ83:AJ84" si="25">B87-ROUND(B87-_xlfn.CONFIDENCE.T(0.05,C87,10),2)</f>
        <v>0.48</v>
      </c>
    </row>
    <row r="84" ht="14.25" customHeight="1">
      <c r="AE84" s="102" t="s">
        <v>38</v>
      </c>
      <c r="AF84" s="98">
        <f t="shared" si="21"/>
        <v>7.52</v>
      </c>
      <c r="AG84" s="103">
        <f t="shared" si="22"/>
        <v>0.23</v>
      </c>
      <c r="AH84" s="103">
        <f t="shared" si="23"/>
        <v>0.3</v>
      </c>
      <c r="AI84" s="104" t="str">
        <f t="shared" si="24"/>
        <v>-</v>
      </c>
      <c r="AJ84" s="105">
        <f t="shared" si="25"/>
        <v>0.35</v>
      </c>
    </row>
    <row r="85" ht="14.25" customHeight="1">
      <c r="A85" s="21"/>
      <c r="B85" s="8" t="s">
        <v>36</v>
      </c>
      <c r="C85" s="22"/>
      <c r="D85" s="22"/>
      <c r="E85" s="22"/>
      <c r="F85" s="22"/>
      <c r="G85" s="22"/>
      <c r="H85" s="22"/>
      <c r="I85" s="9"/>
      <c r="Z85" s="106" t="s">
        <v>39</v>
      </c>
      <c r="AA85" s="107">
        <f>IF(ISERROR(B27-ROUND(B27-_xlfn.CONFIDENCE.T(0.05,D27,10),2)),"-",B27-ROUND(B27-_xlfn.CONFIDENCE.T(0.05,D27,10),2))</f>
        <v>8.3</v>
      </c>
      <c r="AB85" s="107">
        <f>IF(ISERROR(H27-ROUND(H27-_xlfn.CONFIDENCE.T(0.05,J27,10),2)),"-",H27-ROUND(H27-_xlfn.CONFIDENCE.T(0.05,J27,10),2))</f>
        <v>1.31</v>
      </c>
      <c r="AC85" s="107">
        <f>IF(ISERROR(N27-ROUND(N27-_xlfn.CONFIDENCE.T(0.05,P27,10),2)),"-",N27-ROUND(N27-_xlfn.CONFIDENCE.T(0.05,P27,10),2))</f>
        <v>0.5</v>
      </c>
      <c r="AD85" s="108">
        <f>IF(ISERROR(T27-ROUND(T27-_xlfn.CONFIDENCE.T(0.05,V27,10),2)),"-",T27-ROUND(T27-_xlfn.CONFIDENCE.T(0.05,V27,10),2))</f>
        <v>0.35</v>
      </c>
      <c r="AE85" s="109">
        <f>B89-ROUND(B89-_xlfn.CONFIDENCE.T(0.05,C89,10),2)</f>
        <v>0.51</v>
      </c>
    </row>
    <row r="86" ht="14.25" customHeight="1">
      <c r="B86" s="25" t="s">
        <v>5</v>
      </c>
      <c r="C86" s="25" t="s">
        <v>6</v>
      </c>
      <c r="D86" s="25" t="s">
        <v>23</v>
      </c>
      <c r="E86" s="110" t="s">
        <v>40</v>
      </c>
      <c r="F86" s="110" t="s">
        <v>41</v>
      </c>
      <c r="G86" s="111" t="s">
        <v>42</v>
      </c>
      <c r="H86" s="111" t="s">
        <v>43</v>
      </c>
      <c r="I86" s="12" t="s">
        <v>44</v>
      </c>
    </row>
    <row r="87" ht="14.25" customHeight="1">
      <c r="A87" s="13" t="s">
        <v>24</v>
      </c>
      <c r="B87" s="33">
        <f>AVERAGE(G94:G103)</f>
        <v>4.7</v>
      </c>
      <c r="C87" s="33">
        <f>_xlfn.STDEV.S(G94:G103)</f>
        <v>0.6749485577</v>
      </c>
      <c r="D87" s="34" t="str">
        <f t="shared" ref="D87:D89" si="27">IF(OR(ISERROR(ROUND(B87-_xlfn.CONFIDENCE.T(0.05,C87,10),2)), ISERROR(ROUND(B87+_xlfn.CONFIDENCE.T(0.05,C87,10),2))),"-","[" &amp; ROUND(B87-_xlfn.CONFIDENCE.T(0.05,C87,10),2) &amp;" - " &amp; ROUND(B87+_xlfn.CONFIDENCE.T(0.05,C87,10),2) &amp;"]")</f>
        <v>[4,22 - 5,18]</v>
      </c>
      <c r="E87" s="112">
        <f t="shared" ref="E87:I87" si="26">COUNTIF($B94:$B103,E$86)/10</f>
        <v>0.8</v>
      </c>
      <c r="F87" s="112">
        <f t="shared" si="26"/>
        <v>0.1</v>
      </c>
      <c r="G87" s="112">
        <f t="shared" si="26"/>
        <v>0.1</v>
      </c>
      <c r="H87" s="112">
        <f t="shared" si="26"/>
        <v>0</v>
      </c>
      <c r="I87" s="113">
        <f t="shared" si="26"/>
        <v>0</v>
      </c>
    </row>
    <row r="88" ht="14.25" customHeight="1">
      <c r="A88" s="17" t="s">
        <v>25</v>
      </c>
      <c r="B88" s="40">
        <f>AVERAGE(H94:H103)</f>
        <v>4.7</v>
      </c>
      <c r="C88" s="40">
        <f>_xlfn.STDEV.S(H94:H103)</f>
        <v>0.4830458915</v>
      </c>
      <c r="D88" s="34" t="str">
        <f t="shared" si="27"/>
        <v>[4,35 - 5,05]</v>
      </c>
      <c r="E88" s="114">
        <f>COUNTIF(C94:C103,E$86)/10</f>
        <v>0.7</v>
      </c>
      <c r="F88" s="114">
        <f t="shared" ref="F88:I88" si="28">COUNTIF($C94:$C103,F$86)/10</f>
        <v>0.3</v>
      </c>
      <c r="G88" s="114">
        <f t="shared" si="28"/>
        <v>0</v>
      </c>
      <c r="H88" s="114">
        <f t="shared" si="28"/>
        <v>0</v>
      </c>
      <c r="I88" s="115">
        <f t="shared" si="28"/>
        <v>0</v>
      </c>
    </row>
    <row r="89" ht="14.25" customHeight="1">
      <c r="A89" s="19" t="s">
        <v>26</v>
      </c>
      <c r="B89" s="45">
        <f>AVERAGE(I94:I103)</f>
        <v>4.5</v>
      </c>
      <c r="C89" s="45">
        <f>_xlfn.STDEV.S(I94:I103)</f>
        <v>0.7071067812</v>
      </c>
      <c r="D89" s="46" t="str">
        <f t="shared" si="27"/>
        <v>[3,99 - 5,01]</v>
      </c>
      <c r="E89" s="116">
        <f t="shared" ref="E89:I89" si="29">COUNTIF($D94:$D103,E$86)/10</f>
        <v>0.6</v>
      </c>
      <c r="F89" s="116">
        <f t="shared" si="29"/>
        <v>0.3</v>
      </c>
      <c r="G89" s="116">
        <f t="shared" si="29"/>
        <v>0.1</v>
      </c>
      <c r="H89" s="116">
        <f t="shared" si="29"/>
        <v>0</v>
      </c>
      <c r="I89" s="117">
        <f t="shared" si="29"/>
        <v>0</v>
      </c>
    </row>
    <row r="90" ht="14.25" customHeight="1"/>
    <row r="91" ht="14.25" customHeight="1"/>
    <row r="92" ht="14.25" customHeight="1">
      <c r="A92" s="21"/>
      <c r="B92" s="118" t="s">
        <v>36</v>
      </c>
      <c r="C92" s="22"/>
      <c r="D92" s="9"/>
      <c r="G92" s="118" t="s">
        <v>36</v>
      </c>
      <c r="H92" s="22"/>
      <c r="I92" s="9"/>
    </row>
    <row r="93" ht="14.25" customHeight="1">
      <c r="B93" s="11" t="s">
        <v>24</v>
      </c>
      <c r="C93" s="24" t="s">
        <v>25</v>
      </c>
      <c r="D93" s="12" t="s">
        <v>26</v>
      </c>
      <c r="G93" s="11" t="s">
        <v>24</v>
      </c>
      <c r="H93" s="24" t="s">
        <v>25</v>
      </c>
      <c r="I93" s="12" t="s">
        <v>26</v>
      </c>
    </row>
    <row r="94" ht="14.25" customHeight="1">
      <c r="A94" s="13" t="s">
        <v>7</v>
      </c>
      <c r="B94" s="35" t="s">
        <v>42</v>
      </c>
      <c r="C94" s="34" t="s">
        <v>41</v>
      </c>
      <c r="D94" s="36" t="s">
        <v>41</v>
      </c>
      <c r="F94" s="13" t="s">
        <v>7</v>
      </c>
      <c r="G94" s="35">
        <v>3.0</v>
      </c>
      <c r="H94" s="34">
        <v>4.0</v>
      </c>
      <c r="I94" s="36">
        <v>4.0</v>
      </c>
    </row>
    <row r="95" ht="14.25" customHeight="1">
      <c r="A95" s="17" t="s">
        <v>8</v>
      </c>
      <c r="B95" s="18" t="s">
        <v>41</v>
      </c>
      <c r="C95" s="41" t="s">
        <v>41</v>
      </c>
      <c r="D95" s="87" t="s">
        <v>42</v>
      </c>
      <c r="F95" s="17" t="s">
        <v>8</v>
      </c>
      <c r="G95" s="18">
        <v>4.0</v>
      </c>
      <c r="H95" s="41">
        <v>4.0</v>
      </c>
      <c r="I95" s="87">
        <v>3.0</v>
      </c>
    </row>
    <row r="96" ht="14.25" customHeight="1">
      <c r="A96" s="17" t="s">
        <v>9</v>
      </c>
      <c r="B96" s="119" t="s">
        <v>40</v>
      </c>
      <c r="C96" s="18" t="s">
        <v>40</v>
      </c>
      <c r="D96" s="87" t="s">
        <v>41</v>
      </c>
      <c r="F96" s="17" t="s">
        <v>9</v>
      </c>
      <c r="G96" s="119">
        <v>5.0</v>
      </c>
      <c r="H96" s="18">
        <v>5.0</v>
      </c>
      <c r="I96" s="87">
        <v>4.0</v>
      </c>
    </row>
    <row r="97" ht="14.25" customHeight="1">
      <c r="A97" s="17" t="s">
        <v>10</v>
      </c>
      <c r="B97" s="119" t="s">
        <v>40</v>
      </c>
      <c r="C97" s="18" t="s">
        <v>40</v>
      </c>
      <c r="D97" s="87" t="s">
        <v>40</v>
      </c>
      <c r="F97" s="17" t="s">
        <v>10</v>
      </c>
      <c r="G97" s="119">
        <v>5.0</v>
      </c>
      <c r="H97" s="18">
        <v>5.0</v>
      </c>
      <c r="I97" s="87">
        <v>5.0</v>
      </c>
    </row>
    <row r="98" ht="14.25" customHeight="1">
      <c r="A98" s="17" t="s">
        <v>11</v>
      </c>
      <c r="B98" s="119" t="s">
        <v>40</v>
      </c>
      <c r="C98" s="18" t="s">
        <v>40</v>
      </c>
      <c r="D98" s="87" t="s">
        <v>40</v>
      </c>
      <c r="F98" s="17" t="s">
        <v>11</v>
      </c>
      <c r="G98" s="119">
        <v>5.0</v>
      </c>
      <c r="H98" s="18">
        <v>5.0</v>
      </c>
      <c r="I98" s="87">
        <v>5.0</v>
      </c>
    </row>
    <row r="99" ht="14.25" customHeight="1">
      <c r="A99" s="17" t="s">
        <v>12</v>
      </c>
      <c r="B99" s="119" t="s">
        <v>40</v>
      </c>
      <c r="C99" s="18" t="s">
        <v>40</v>
      </c>
      <c r="D99" s="87" t="s">
        <v>40</v>
      </c>
      <c r="F99" s="17" t="s">
        <v>12</v>
      </c>
      <c r="G99" s="119">
        <v>5.0</v>
      </c>
      <c r="H99" s="18">
        <v>5.0</v>
      </c>
      <c r="I99" s="87">
        <v>5.0</v>
      </c>
    </row>
    <row r="100" ht="14.25" customHeight="1">
      <c r="A100" s="17" t="s">
        <v>13</v>
      </c>
      <c r="B100" s="119" t="s">
        <v>40</v>
      </c>
      <c r="C100" s="18" t="s">
        <v>40</v>
      </c>
      <c r="D100" s="87" t="s">
        <v>40</v>
      </c>
      <c r="F100" s="17" t="s">
        <v>13</v>
      </c>
      <c r="G100" s="119">
        <v>5.0</v>
      </c>
      <c r="H100" s="18">
        <v>5.0</v>
      </c>
      <c r="I100" s="87">
        <v>5.0</v>
      </c>
    </row>
    <row r="101" ht="14.25" customHeight="1">
      <c r="A101" s="17" t="s">
        <v>14</v>
      </c>
      <c r="B101" s="119" t="s">
        <v>40</v>
      </c>
      <c r="C101" s="18" t="s">
        <v>40</v>
      </c>
      <c r="D101" s="87" t="s">
        <v>41</v>
      </c>
      <c r="F101" s="17" t="s">
        <v>14</v>
      </c>
      <c r="G101" s="119">
        <v>5.0</v>
      </c>
      <c r="H101" s="18">
        <v>5.0</v>
      </c>
      <c r="I101" s="87">
        <v>4.0</v>
      </c>
    </row>
    <row r="102" ht="14.25" customHeight="1">
      <c r="A102" s="17" t="s">
        <v>15</v>
      </c>
      <c r="B102" s="119" t="s">
        <v>40</v>
      </c>
      <c r="C102" s="18" t="s">
        <v>40</v>
      </c>
      <c r="D102" s="87" t="s">
        <v>40</v>
      </c>
      <c r="F102" s="17" t="s">
        <v>15</v>
      </c>
      <c r="G102" s="119">
        <v>5.0</v>
      </c>
      <c r="H102" s="18">
        <v>5.0</v>
      </c>
      <c r="I102" s="87">
        <v>5.0</v>
      </c>
    </row>
    <row r="103" ht="14.25" customHeight="1">
      <c r="A103" s="19" t="s">
        <v>16</v>
      </c>
      <c r="B103" s="20" t="s">
        <v>40</v>
      </c>
      <c r="C103" s="46" t="s">
        <v>41</v>
      </c>
      <c r="D103" s="48" t="s">
        <v>40</v>
      </c>
      <c r="F103" s="19" t="s">
        <v>16</v>
      </c>
      <c r="G103" s="20">
        <v>5.0</v>
      </c>
      <c r="H103" s="46">
        <v>4.0</v>
      </c>
      <c r="I103" s="48">
        <v>5.0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</row>
    <row r="128" ht="14.25" customHeight="1"/>
    <row r="129" ht="14.25" customHeight="1"/>
    <row r="130" ht="14.25" customHeight="1">
      <c r="A130" s="120"/>
      <c r="B130" s="121" t="s">
        <v>45</v>
      </c>
      <c r="C130" s="121" t="s">
        <v>46</v>
      </c>
      <c r="D130" s="122" t="s">
        <v>42</v>
      </c>
      <c r="E130" s="122" t="s">
        <v>47</v>
      </c>
      <c r="F130" s="123" t="s">
        <v>48</v>
      </c>
    </row>
    <row r="131" ht="14.25" customHeight="1">
      <c r="A131" s="13">
        <v>1.0</v>
      </c>
      <c r="B131" s="124">
        <f t="shared" ref="B131:F131" si="30">COUNTIF($B141:$B150,B$130)/10</f>
        <v>0</v>
      </c>
      <c r="C131" s="125">
        <f t="shared" si="30"/>
        <v>0</v>
      </c>
      <c r="D131" s="125">
        <f t="shared" si="30"/>
        <v>0.4</v>
      </c>
      <c r="E131" s="125">
        <f t="shared" si="30"/>
        <v>0.3</v>
      </c>
      <c r="F131" s="113">
        <f t="shared" si="30"/>
        <v>0.3</v>
      </c>
    </row>
    <row r="132" ht="14.25" customHeight="1">
      <c r="A132" s="17">
        <v>2.0</v>
      </c>
      <c r="B132" s="124">
        <f t="shared" ref="B132:F132" si="31">COUNTIF($C141:$C150,B$130)/10</f>
        <v>0</v>
      </c>
      <c r="C132" s="126">
        <f t="shared" si="31"/>
        <v>0</v>
      </c>
      <c r="D132" s="126">
        <f t="shared" si="31"/>
        <v>0</v>
      </c>
      <c r="E132" s="126">
        <f t="shared" si="31"/>
        <v>0.6</v>
      </c>
      <c r="F132" s="115">
        <f t="shared" si="31"/>
        <v>0.4</v>
      </c>
    </row>
    <row r="133" ht="14.25" customHeight="1">
      <c r="A133" s="17">
        <v>3.0</v>
      </c>
      <c r="B133" s="127">
        <f t="shared" ref="B133:F133" si="32">COUNTIF($D141:$D150,B$130)/10</f>
        <v>0</v>
      </c>
      <c r="C133" s="126">
        <f t="shared" si="32"/>
        <v>0</v>
      </c>
      <c r="D133" s="126">
        <f t="shared" si="32"/>
        <v>0.1</v>
      </c>
      <c r="E133" s="126">
        <f t="shared" si="32"/>
        <v>0.3</v>
      </c>
      <c r="F133" s="115">
        <f t="shared" si="32"/>
        <v>0.6</v>
      </c>
    </row>
    <row r="134" ht="14.25" customHeight="1">
      <c r="A134" s="128">
        <v>4.0</v>
      </c>
      <c r="B134" s="124">
        <f t="shared" ref="B134:F134" si="33">COUNTIF($E141:$E150,B$130)/10</f>
        <v>0</v>
      </c>
      <c r="C134" s="125">
        <f t="shared" si="33"/>
        <v>0</v>
      </c>
      <c r="D134" s="125">
        <f t="shared" si="33"/>
        <v>0.2</v>
      </c>
      <c r="E134" s="125">
        <f t="shared" si="33"/>
        <v>0.4</v>
      </c>
      <c r="F134" s="113">
        <f t="shared" si="33"/>
        <v>0.4</v>
      </c>
    </row>
    <row r="135" ht="14.25" customHeight="1">
      <c r="A135" s="17">
        <v>5.0</v>
      </c>
      <c r="B135" s="127">
        <f t="shared" ref="B135:F135" si="34">COUNTIF($F141:$F150,B$130)/10</f>
        <v>0.6</v>
      </c>
      <c r="C135" s="126">
        <f t="shared" si="34"/>
        <v>0.4</v>
      </c>
      <c r="D135" s="126">
        <f t="shared" si="34"/>
        <v>0</v>
      </c>
      <c r="E135" s="126">
        <f t="shared" si="34"/>
        <v>0</v>
      </c>
      <c r="F135" s="115">
        <f t="shared" si="34"/>
        <v>0</v>
      </c>
    </row>
    <row r="136" ht="14.25" customHeight="1">
      <c r="A136" s="19">
        <v>6.0</v>
      </c>
      <c r="B136" s="129">
        <f t="shared" ref="B136:F136" si="35">COUNTIF($G141:$G150,B$130)/10</f>
        <v>0</v>
      </c>
      <c r="C136" s="130">
        <f t="shared" si="35"/>
        <v>0</v>
      </c>
      <c r="D136" s="130">
        <f t="shared" si="35"/>
        <v>0.3</v>
      </c>
      <c r="E136" s="130">
        <f t="shared" si="35"/>
        <v>0.4</v>
      </c>
      <c r="F136" s="117">
        <f t="shared" si="35"/>
        <v>0.3</v>
      </c>
    </row>
    <row r="137" ht="14.25" customHeight="1"/>
    <row r="138" ht="14.25" customHeight="1"/>
    <row r="139" ht="14.25" customHeight="1">
      <c r="A139" s="21"/>
      <c r="B139" s="118" t="s">
        <v>49</v>
      </c>
      <c r="C139" s="22"/>
      <c r="D139" s="22"/>
      <c r="E139" s="22"/>
      <c r="F139" s="22"/>
      <c r="G139" s="9"/>
    </row>
    <row r="140" ht="14.25" customHeight="1">
      <c r="B140" s="11">
        <v>1.0</v>
      </c>
      <c r="C140" s="24">
        <v>2.0</v>
      </c>
      <c r="D140" s="12">
        <v>3.0</v>
      </c>
      <c r="E140" s="11">
        <v>4.0</v>
      </c>
      <c r="F140" s="24">
        <v>5.0</v>
      </c>
      <c r="G140" s="12">
        <v>6.0</v>
      </c>
    </row>
    <row r="141" ht="14.25" customHeight="1">
      <c r="A141" s="13" t="s">
        <v>7</v>
      </c>
      <c r="B141" s="131" t="s">
        <v>47</v>
      </c>
      <c r="C141" s="34" t="s">
        <v>47</v>
      </c>
      <c r="D141" s="37" t="s">
        <v>48</v>
      </c>
      <c r="E141" s="55" t="s">
        <v>42</v>
      </c>
      <c r="F141" s="34" t="s">
        <v>46</v>
      </c>
      <c r="G141" s="36" t="s">
        <v>42</v>
      </c>
    </row>
    <row r="142" ht="14.25" customHeight="1">
      <c r="A142" s="17" t="s">
        <v>8</v>
      </c>
      <c r="B142" s="131" t="s">
        <v>47</v>
      </c>
      <c r="C142" s="34" t="s">
        <v>47</v>
      </c>
      <c r="D142" s="34" t="s">
        <v>47</v>
      </c>
      <c r="E142" s="18" t="s">
        <v>42</v>
      </c>
      <c r="F142" s="41" t="s">
        <v>46</v>
      </c>
      <c r="G142" s="87" t="s">
        <v>42</v>
      </c>
    </row>
    <row r="143" ht="14.25" customHeight="1">
      <c r="A143" s="17" t="s">
        <v>9</v>
      </c>
      <c r="B143" s="119" t="s">
        <v>42</v>
      </c>
      <c r="C143" s="34" t="s">
        <v>47</v>
      </c>
      <c r="D143" s="41" t="s">
        <v>48</v>
      </c>
      <c r="E143" s="18" t="s">
        <v>47</v>
      </c>
      <c r="F143" s="18" t="s">
        <v>45</v>
      </c>
      <c r="G143" s="87" t="s">
        <v>48</v>
      </c>
    </row>
    <row r="144" ht="14.25" customHeight="1">
      <c r="A144" s="17" t="s">
        <v>10</v>
      </c>
      <c r="B144" s="119" t="s">
        <v>42</v>
      </c>
      <c r="C144" s="34" t="s">
        <v>47</v>
      </c>
      <c r="D144" s="41" t="s">
        <v>48</v>
      </c>
      <c r="E144" s="18" t="s">
        <v>48</v>
      </c>
      <c r="F144" s="18" t="s">
        <v>45</v>
      </c>
      <c r="G144" s="87" t="s">
        <v>47</v>
      </c>
    </row>
    <row r="145" ht="14.25" customHeight="1">
      <c r="A145" s="17" t="s">
        <v>11</v>
      </c>
      <c r="B145" s="119" t="s">
        <v>47</v>
      </c>
      <c r="C145" s="34" t="s">
        <v>47</v>
      </c>
      <c r="D145" s="41" t="s">
        <v>47</v>
      </c>
      <c r="E145" s="18" t="s">
        <v>48</v>
      </c>
      <c r="F145" s="18" t="s">
        <v>45</v>
      </c>
      <c r="G145" s="87" t="s">
        <v>47</v>
      </c>
    </row>
    <row r="146" ht="14.25" customHeight="1">
      <c r="A146" s="17" t="s">
        <v>12</v>
      </c>
      <c r="B146" s="119" t="s">
        <v>42</v>
      </c>
      <c r="C146" s="34" t="s">
        <v>47</v>
      </c>
      <c r="D146" s="41" t="s">
        <v>48</v>
      </c>
      <c r="E146" s="18" t="s">
        <v>47</v>
      </c>
      <c r="F146" s="18" t="s">
        <v>46</v>
      </c>
      <c r="G146" s="87" t="s">
        <v>48</v>
      </c>
    </row>
    <row r="147" ht="14.25" customHeight="1">
      <c r="A147" s="17" t="s">
        <v>13</v>
      </c>
      <c r="B147" s="119" t="s">
        <v>48</v>
      </c>
      <c r="C147" s="41" t="s">
        <v>48</v>
      </c>
      <c r="D147" s="41" t="s">
        <v>48</v>
      </c>
      <c r="E147" s="41" t="s">
        <v>48</v>
      </c>
      <c r="F147" s="18" t="s">
        <v>45</v>
      </c>
      <c r="G147" s="87" t="s">
        <v>47</v>
      </c>
    </row>
    <row r="148" ht="14.25" customHeight="1">
      <c r="A148" s="17" t="s">
        <v>14</v>
      </c>
      <c r="B148" s="119" t="s">
        <v>42</v>
      </c>
      <c r="C148" s="41" t="s">
        <v>48</v>
      </c>
      <c r="D148" s="41" t="s">
        <v>47</v>
      </c>
      <c r="E148" s="41" t="s">
        <v>47</v>
      </c>
      <c r="F148" s="18" t="s">
        <v>45</v>
      </c>
      <c r="G148" s="87" t="s">
        <v>42</v>
      </c>
    </row>
    <row r="149" ht="14.25" customHeight="1">
      <c r="A149" s="17" t="s">
        <v>15</v>
      </c>
      <c r="B149" s="119" t="s">
        <v>48</v>
      </c>
      <c r="C149" s="41" t="s">
        <v>48</v>
      </c>
      <c r="D149" s="41" t="s">
        <v>48</v>
      </c>
      <c r="E149" s="41" t="s">
        <v>48</v>
      </c>
      <c r="F149" s="18" t="s">
        <v>45</v>
      </c>
      <c r="G149" s="87" t="s">
        <v>48</v>
      </c>
    </row>
    <row r="150" ht="14.25" customHeight="1">
      <c r="A150" s="19" t="s">
        <v>16</v>
      </c>
      <c r="B150" s="20" t="s">
        <v>48</v>
      </c>
      <c r="C150" s="46" t="s">
        <v>48</v>
      </c>
      <c r="D150" s="46" t="s">
        <v>42</v>
      </c>
      <c r="E150" s="132" t="s">
        <v>47</v>
      </c>
      <c r="F150" s="46" t="s">
        <v>46</v>
      </c>
      <c r="G150" s="48" t="s">
        <v>47</v>
      </c>
    </row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>
      <c r="A175" s="133" t="s">
        <v>50</v>
      </c>
      <c r="B175" s="134" t="s">
        <v>51</v>
      </c>
      <c r="C175" s="134"/>
      <c r="D175" s="134"/>
    </row>
    <row r="176" ht="14.25" customHeight="1">
      <c r="A176" s="133" t="s">
        <v>52</v>
      </c>
      <c r="B176" s="134" t="s">
        <v>53</v>
      </c>
      <c r="C176" s="134"/>
      <c r="D176" s="134"/>
    </row>
    <row r="177" ht="14.25" customHeight="1">
      <c r="A177" s="133" t="s">
        <v>54</v>
      </c>
      <c r="B177" s="134" t="s">
        <v>55</v>
      </c>
      <c r="C177" s="134"/>
      <c r="D177" s="134"/>
    </row>
    <row r="178" ht="14.25" customHeight="1">
      <c r="A178" s="133" t="s">
        <v>56</v>
      </c>
      <c r="B178" s="134" t="s">
        <v>57</v>
      </c>
      <c r="C178" s="134"/>
      <c r="D178" s="134"/>
    </row>
    <row r="179" ht="14.25" customHeight="1">
      <c r="A179" s="133" t="s">
        <v>58</v>
      </c>
      <c r="B179" s="134" t="s">
        <v>59</v>
      </c>
      <c r="C179" s="134"/>
      <c r="D179" s="134"/>
    </row>
    <row r="180" ht="14.25" customHeight="1">
      <c r="A180" s="133" t="s">
        <v>60</v>
      </c>
      <c r="B180" s="134" t="s">
        <v>61</v>
      </c>
      <c r="C180" s="134"/>
      <c r="D180" s="134"/>
    </row>
    <row r="181" ht="14.25" customHeight="1"/>
    <row r="182" ht="14.25" customHeight="1"/>
    <row r="183" ht="14.25" customHeight="1"/>
    <row r="184" ht="14.25" customHeight="1"/>
    <row r="185" ht="14.25" customHeight="1">
      <c r="A185" s="1" t="s">
        <v>62</v>
      </c>
      <c r="B185" s="2"/>
      <c r="C185" s="2"/>
    </row>
    <row r="186" ht="14.25" customHeight="1"/>
    <row r="187" ht="14.25" customHeight="1">
      <c r="A187" s="135" t="s">
        <v>63</v>
      </c>
    </row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D6:E6"/>
    <mergeCell ref="B23:G23"/>
    <mergeCell ref="H23:M23"/>
    <mergeCell ref="N23:S23"/>
    <mergeCell ref="T23:Y23"/>
    <mergeCell ref="B32:F32"/>
    <mergeCell ref="G32:K32"/>
    <mergeCell ref="B139:G139"/>
    <mergeCell ref="B92:D92"/>
    <mergeCell ref="G92:I92"/>
    <mergeCell ref="B85:I85"/>
    <mergeCell ref="L32:P32"/>
    <mergeCell ref="Q32:U32"/>
    <mergeCell ref="B45:E45"/>
    <mergeCell ref="F45:I45"/>
    <mergeCell ref="J45:M45"/>
    <mergeCell ref="AF80:AJ80"/>
    <mergeCell ref="AF81:AJ8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2022-12-06T09:37:35Z</dcterms:created>
  <dc:creator>Daniela Tomás</dc:creator>
</cp:coreProperties>
</file>