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2\"/>
    </mc:Choice>
  </mc:AlternateContent>
  <xr:revisionPtr revIDLastSave="0" documentId="13_ncr:1_{3BAFD905-D7C5-442A-8275-3E9B018F7BA0}" xr6:coauthVersionLast="47" xr6:coauthVersionMax="47" xr10:uidLastSave="{00000000-0000-0000-0000-000000000000}"/>
  <bookViews>
    <workbookView xWindow="-23148" yWindow="-108" windowWidth="23256" windowHeight="12576" xr2:uid="{1487598D-D551-475B-BF72-493FF0255F5C}"/>
  </bookViews>
  <sheets>
    <sheet name="Estático" sheetId="1" r:id="rId1"/>
    <sheet name="Sinusoidal" sheetId="2" r:id="rId2"/>
    <sheet name="Aleato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2" i="1" l="1" a="1"/>
  <c r="I82" i="1" s="1"/>
  <c r="H82" i="1" a="1"/>
  <c r="H82" i="1" s="1"/>
  <c r="O27" i="1"/>
  <c r="G148" i="2"/>
  <c r="F148" i="2"/>
  <c r="G147" i="2"/>
  <c r="F147" i="2"/>
  <c r="G146" i="2"/>
  <c r="F146" i="2"/>
  <c r="J137" i="2"/>
  <c r="Q137" i="2" s="1"/>
  <c r="I137" i="2"/>
  <c r="J136" i="2"/>
  <c r="I136" i="2"/>
  <c r="P136" i="2" s="1"/>
  <c r="R135" i="2"/>
  <c r="J135" i="2"/>
  <c r="I135" i="2"/>
  <c r="P135" i="2" s="1"/>
  <c r="R134" i="2"/>
  <c r="J134" i="2"/>
  <c r="Q134" i="2" s="1"/>
  <c r="I134" i="2"/>
  <c r="J133" i="2"/>
  <c r="I133" i="2"/>
  <c r="J132" i="2"/>
  <c r="I132" i="2"/>
  <c r="R131" i="2"/>
  <c r="J131" i="2"/>
  <c r="I131" i="2"/>
  <c r="J130" i="2"/>
  <c r="I130" i="2"/>
  <c r="J129" i="2"/>
  <c r="Q129" i="2" s="1"/>
  <c r="I129" i="2"/>
  <c r="J128" i="2"/>
  <c r="I128" i="2"/>
  <c r="R127" i="2"/>
  <c r="J127" i="2"/>
  <c r="I127" i="2"/>
  <c r="J126" i="2"/>
  <c r="Q126" i="2" s="1"/>
  <c r="I126" i="2"/>
  <c r="J120" i="2"/>
  <c r="Q120" i="2" s="1"/>
  <c r="I120" i="2"/>
  <c r="J119" i="2"/>
  <c r="Q119" i="2" s="1"/>
  <c r="I119" i="2"/>
  <c r="J118" i="2"/>
  <c r="I118" i="2"/>
  <c r="P118" i="2" s="1"/>
  <c r="J117" i="2"/>
  <c r="I117" i="2"/>
  <c r="R116" i="2"/>
  <c r="J116" i="2"/>
  <c r="Q116" i="2" s="1"/>
  <c r="I116" i="2"/>
  <c r="J115" i="2"/>
  <c r="I115" i="2"/>
  <c r="J114" i="2"/>
  <c r="I114" i="2"/>
  <c r="P114" i="2" s="1"/>
  <c r="J113" i="2"/>
  <c r="R113" i="2" s="1"/>
  <c r="I113" i="2"/>
  <c r="J112" i="2"/>
  <c r="Q112" i="2" s="1"/>
  <c r="I112" i="2"/>
  <c r="J111" i="2"/>
  <c r="I111" i="2"/>
  <c r="J110" i="2"/>
  <c r="Q110" i="2" s="1"/>
  <c r="I110" i="2"/>
  <c r="J109" i="2"/>
  <c r="I109" i="2"/>
  <c r="J102" i="2"/>
  <c r="I102" i="2"/>
  <c r="J101" i="2"/>
  <c r="R101" i="2" s="1"/>
  <c r="I101" i="2"/>
  <c r="P101" i="2" s="1"/>
  <c r="J100" i="2"/>
  <c r="I100" i="2"/>
  <c r="P100" i="2" s="1"/>
  <c r="J99" i="2"/>
  <c r="I99" i="2"/>
  <c r="J98" i="2"/>
  <c r="Q98" i="2" s="1"/>
  <c r="I98" i="2"/>
  <c r="J97" i="2"/>
  <c r="I97" i="2"/>
  <c r="P97" i="2" s="1"/>
  <c r="J96" i="2"/>
  <c r="I96" i="2"/>
  <c r="J95" i="2"/>
  <c r="Q95" i="2" s="1"/>
  <c r="I95" i="2"/>
  <c r="J94" i="2"/>
  <c r="I94" i="2"/>
  <c r="P94" i="2" s="1"/>
  <c r="J93" i="2"/>
  <c r="I93" i="2"/>
  <c r="P93" i="2" s="1"/>
  <c r="J92" i="2"/>
  <c r="I92" i="2"/>
  <c r="P92" i="2" s="1"/>
  <c r="J91" i="2"/>
  <c r="I91" i="2"/>
  <c r="J71" i="3"/>
  <c r="J70" i="3"/>
  <c r="Q70" i="3" s="1"/>
  <c r="J69" i="3"/>
  <c r="J68" i="3"/>
  <c r="J67" i="3"/>
  <c r="J66" i="3"/>
  <c r="J65" i="3"/>
  <c r="J64" i="3"/>
  <c r="J63" i="3"/>
  <c r="J62" i="3"/>
  <c r="J61" i="3"/>
  <c r="Q71" i="3"/>
  <c r="J60" i="3"/>
  <c r="I61" i="3"/>
  <c r="I62" i="3"/>
  <c r="I63" i="3"/>
  <c r="I64" i="3"/>
  <c r="O64" i="3" s="1"/>
  <c r="I65" i="3"/>
  <c r="I66" i="3"/>
  <c r="I67" i="3"/>
  <c r="I68" i="3"/>
  <c r="O68" i="3" s="1"/>
  <c r="I69" i="3"/>
  <c r="O69" i="3" s="1"/>
  <c r="I70" i="3"/>
  <c r="I71" i="3"/>
  <c r="I60" i="3"/>
  <c r="O60" i="3" s="1"/>
  <c r="J44" i="3"/>
  <c r="J45" i="3"/>
  <c r="J46" i="3"/>
  <c r="J47" i="3"/>
  <c r="J48" i="3"/>
  <c r="J49" i="3"/>
  <c r="J50" i="3"/>
  <c r="J51" i="3"/>
  <c r="J52" i="3"/>
  <c r="J53" i="3"/>
  <c r="J54" i="3"/>
  <c r="J43" i="3"/>
  <c r="I44" i="3"/>
  <c r="O44" i="3" s="1"/>
  <c r="I45" i="3"/>
  <c r="O45" i="3" s="1"/>
  <c r="I46" i="3"/>
  <c r="O46" i="3" s="1"/>
  <c r="I47" i="3"/>
  <c r="I48" i="3"/>
  <c r="O48" i="3" s="1"/>
  <c r="I49" i="3"/>
  <c r="I50" i="3"/>
  <c r="O50" i="3" s="1"/>
  <c r="I51" i="3"/>
  <c r="I52" i="3"/>
  <c r="O52" i="3" s="1"/>
  <c r="I53" i="3"/>
  <c r="I54" i="3"/>
  <c r="O54" i="3" s="1"/>
  <c r="I43" i="3"/>
  <c r="O43" i="3" s="1"/>
  <c r="I25" i="3"/>
  <c r="J25" i="3"/>
  <c r="J26" i="3"/>
  <c r="J27" i="3"/>
  <c r="J28" i="3"/>
  <c r="J29" i="3"/>
  <c r="J30" i="3"/>
  <c r="J31" i="3"/>
  <c r="J32" i="3"/>
  <c r="Q32" i="3" s="1"/>
  <c r="J33" i="3"/>
  <c r="J34" i="3"/>
  <c r="J35" i="3"/>
  <c r="J36" i="3"/>
  <c r="I26" i="3"/>
  <c r="O26" i="3" s="1"/>
  <c r="I27" i="3"/>
  <c r="I28" i="3"/>
  <c r="I29" i="3"/>
  <c r="I30" i="3"/>
  <c r="O30" i="3" s="1"/>
  <c r="I31" i="3"/>
  <c r="I32" i="3"/>
  <c r="I33" i="3"/>
  <c r="O33" i="3" s="1"/>
  <c r="I34" i="3"/>
  <c r="O34" i="3" s="1"/>
  <c r="I35" i="3"/>
  <c r="O35" i="3" s="1"/>
  <c r="I36" i="3"/>
  <c r="G82" i="3"/>
  <c r="F82" i="3"/>
  <c r="G81" i="3"/>
  <c r="F81" i="3"/>
  <c r="G80" i="3"/>
  <c r="F80" i="3"/>
  <c r="O71" i="3"/>
  <c r="O70" i="3"/>
  <c r="O66" i="3"/>
  <c r="O65" i="3"/>
  <c r="O63" i="3"/>
  <c r="O62" i="3"/>
  <c r="O61" i="3"/>
  <c r="O51" i="3"/>
  <c r="O49" i="3"/>
  <c r="O47" i="3"/>
  <c r="O36" i="3"/>
  <c r="O31" i="3"/>
  <c r="O29" i="3"/>
  <c r="O28" i="3"/>
  <c r="O27" i="3"/>
  <c r="Q25" i="3"/>
  <c r="G5" i="2"/>
  <c r="J5" i="2"/>
  <c r="F6" i="2"/>
  <c r="G6" i="2" s="1"/>
  <c r="I6" i="2"/>
  <c r="J6" i="2" s="1"/>
  <c r="G82" i="2"/>
  <c r="F82" i="2"/>
  <c r="G81" i="2"/>
  <c r="F81" i="2"/>
  <c r="G80" i="2"/>
  <c r="F80" i="2"/>
  <c r="J71" i="2"/>
  <c r="I71" i="2"/>
  <c r="M71" i="2" s="1"/>
  <c r="J70" i="2"/>
  <c r="I70" i="2"/>
  <c r="J69" i="2"/>
  <c r="I69" i="2"/>
  <c r="M69" i="2" s="1"/>
  <c r="J68" i="2"/>
  <c r="I68" i="2"/>
  <c r="M68" i="2" s="1"/>
  <c r="J67" i="2"/>
  <c r="I67" i="2"/>
  <c r="J66" i="2"/>
  <c r="I66" i="2"/>
  <c r="J65" i="2"/>
  <c r="I65" i="2"/>
  <c r="J64" i="2"/>
  <c r="I64" i="2"/>
  <c r="J63" i="2"/>
  <c r="I63" i="2"/>
  <c r="M63" i="2" s="1"/>
  <c r="J62" i="2"/>
  <c r="I62" i="2"/>
  <c r="M62" i="2" s="1"/>
  <c r="J61" i="2"/>
  <c r="I61" i="2"/>
  <c r="M61" i="2" s="1"/>
  <c r="J60" i="2"/>
  <c r="I60" i="2"/>
  <c r="M60" i="2" s="1"/>
  <c r="J54" i="2"/>
  <c r="I54" i="2"/>
  <c r="J53" i="2"/>
  <c r="I53" i="2"/>
  <c r="J52" i="2"/>
  <c r="I52" i="2"/>
  <c r="J51" i="2"/>
  <c r="I51" i="2"/>
  <c r="J50" i="2"/>
  <c r="I50" i="2"/>
  <c r="M50" i="2" s="1"/>
  <c r="J49" i="2"/>
  <c r="I49" i="2"/>
  <c r="M49" i="2" s="1"/>
  <c r="J48" i="2"/>
  <c r="I48" i="2"/>
  <c r="N48" i="2" s="1"/>
  <c r="J47" i="2"/>
  <c r="I47" i="2"/>
  <c r="M47" i="2" s="1"/>
  <c r="J46" i="2"/>
  <c r="I46" i="2"/>
  <c r="N46" i="2" s="1"/>
  <c r="J45" i="2"/>
  <c r="I45" i="2"/>
  <c r="M45" i="2" s="1"/>
  <c r="J44" i="2"/>
  <c r="I44" i="2"/>
  <c r="J43" i="2"/>
  <c r="I43" i="2"/>
  <c r="M43" i="2" s="1"/>
  <c r="J36" i="2"/>
  <c r="I36" i="2"/>
  <c r="M36" i="2" s="1"/>
  <c r="J35" i="2"/>
  <c r="I35" i="2"/>
  <c r="N35" i="2" s="1"/>
  <c r="J34" i="2"/>
  <c r="I34" i="2"/>
  <c r="P34" i="2" s="1"/>
  <c r="J33" i="2"/>
  <c r="I33" i="2"/>
  <c r="N33" i="2" s="1"/>
  <c r="J32" i="2"/>
  <c r="I32" i="2"/>
  <c r="M32" i="2" s="1"/>
  <c r="J31" i="2"/>
  <c r="I31" i="2"/>
  <c r="N31" i="2" s="1"/>
  <c r="J30" i="2"/>
  <c r="I30" i="2"/>
  <c r="M30" i="2" s="1"/>
  <c r="J29" i="2"/>
  <c r="I29" i="2"/>
  <c r="O29" i="2" s="1"/>
  <c r="J28" i="2"/>
  <c r="I28" i="2"/>
  <c r="N28" i="2" s="1"/>
  <c r="J27" i="2"/>
  <c r="I27" i="2"/>
  <c r="O27" i="2" s="1"/>
  <c r="J26" i="2"/>
  <c r="I26" i="2"/>
  <c r="N26" i="2" s="1"/>
  <c r="J25" i="2"/>
  <c r="I25" i="2"/>
  <c r="O25" i="2" s="1"/>
  <c r="I81" i="1"/>
  <c r="H81" i="1"/>
  <c r="I80" i="1"/>
  <c r="H80" i="1"/>
  <c r="R93" i="2" l="1"/>
  <c r="Q97" i="2"/>
  <c r="R27" i="2"/>
  <c r="R31" i="2"/>
  <c r="R35" i="2"/>
  <c r="R95" i="2"/>
  <c r="P109" i="2"/>
  <c r="P113" i="2"/>
  <c r="P128" i="2"/>
  <c r="P132" i="2"/>
  <c r="Q96" i="2"/>
  <c r="P117" i="2"/>
  <c r="P133" i="2"/>
  <c r="Q136" i="2"/>
  <c r="P91" i="2"/>
  <c r="Q111" i="2"/>
  <c r="P115" i="2"/>
  <c r="Q118" i="2"/>
  <c r="P127" i="2"/>
  <c r="Q130" i="2"/>
  <c r="Q101" i="2"/>
  <c r="R114" i="2"/>
  <c r="R126" i="2"/>
  <c r="P102" i="2"/>
  <c r="P131" i="2"/>
  <c r="P99" i="2"/>
  <c r="Q109" i="2"/>
  <c r="P112" i="2"/>
  <c r="Q117" i="2"/>
  <c r="P120" i="2"/>
  <c r="R111" i="2"/>
  <c r="R109" i="2"/>
  <c r="R117" i="2"/>
  <c r="R119" i="2"/>
  <c r="P110" i="2"/>
  <c r="R112" i="2"/>
  <c r="Q115" i="2"/>
  <c r="R120" i="2"/>
  <c r="R115" i="2"/>
  <c r="Q114" i="2"/>
  <c r="R110" i="2"/>
  <c r="Q113" i="2"/>
  <c r="P116" i="2"/>
  <c r="R118" i="2"/>
  <c r="P111" i="2"/>
  <c r="P119" i="2"/>
  <c r="R129" i="2"/>
  <c r="Q132" i="2"/>
  <c r="R137" i="2"/>
  <c r="Q127" i="2"/>
  <c r="P130" i="2"/>
  <c r="R132" i="2"/>
  <c r="Q135" i="2"/>
  <c r="R130" i="2"/>
  <c r="Q133" i="2"/>
  <c r="Q128" i="2"/>
  <c r="R133" i="2"/>
  <c r="P126" i="2"/>
  <c r="R128" i="2"/>
  <c r="Q131" i="2"/>
  <c r="P134" i="2"/>
  <c r="R136" i="2"/>
  <c r="P129" i="2"/>
  <c r="P137" i="2"/>
  <c r="Q99" i="2"/>
  <c r="Q94" i="2"/>
  <c r="R99" i="2"/>
  <c r="Q102" i="2"/>
  <c r="Q91" i="2"/>
  <c r="R96" i="2"/>
  <c r="Q92" i="2"/>
  <c r="P95" i="2"/>
  <c r="R97" i="2"/>
  <c r="Q100" i="2"/>
  <c r="R91" i="2"/>
  <c r="R94" i="2"/>
  <c r="R102" i="2"/>
  <c r="R92" i="2"/>
  <c r="P98" i="2"/>
  <c r="R100" i="2"/>
  <c r="Q93" i="2"/>
  <c r="P96" i="2"/>
  <c r="R98" i="2"/>
  <c r="M91" i="2"/>
  <c r="M92" i="2"/>
  <c r="M93" i="2"/>
  <c r="M94" i="2"/>
  <c r="M95" i="2"/>
  <c r="M96" i="2"/>
  <c r="M97" i="2"/>
  <c r="M98" i="2"/>
  <c r="M99" i="2"/>
  <c r="M100" i="2"/>
  <c r="M101" i="2"/>
  <c r="M102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N91" i="2"/>
  <c r="N92" i="2"/>
  <c r="N93" i="2"/>
  <c r="N94" i="2"/>
  <c r="N95" i="2"/>
  <c r="N96" i="2"/>
  <c r="N97" i="2"/>
  <c r="N98" i="2"/>
  <c r="N99" i="2"/>
  <c r="N100" i="2"/>
  <c r="N101" i="2"/>
  <c r="N102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O91" i="2"/>
  <c r="O92" i="2"/>
  <c r="O93" i="2"/>
  <c r="O94" i="2"/>
  <c r="O95" i="2"/>
  <c r="O96" i="2"/>
  <c r="O97" i="2"/>
  <c r="O98" i="2"/>
  <c r="O99" i="2"/>
  <c r="O100" i="2"/>
  <c r="O101" i="2"/>
  <c r="O102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R67" i="3"/>
  <c r="O67" i="3"/>
  <c r="R61" i="3"/>
  <c r="Q60" i="3"/>
  <c r="Q54" i="3"/>
  <c r="Q50" i="3"/>
  <c r="Q46" i="3"/>
  <c r="Q49" i="3"/>
  <c r="R60" i="3"/>
  <c r="R69" i="3"/>
  <c r="Q68" i="3"/>
  <c r="R68" i="3"/>
  <c r="Q62" i="3"/>
  <c r="Q63" i="3"/>
  <c r="Q67" i="3"/>
  <c r="Q47" i="3"/>
  <c r="R54" i="3"/>
  <c r="R47" i="3"/>
  <c r="R45" i="3"/>
  <c r="P53" i="3"/>
  <c r="R48" i="3"/>
  <c r="R34" i="3"/>
  <c r="Q28" i="3"/>
  <c r="Q35" i="3"/>
  <c r="R25" i="3"/>
  <c r="Q36" i="3"/>
  <c r="Q33" i="3"/>
  <c r="R26" i="3"/>
  <c r="R33" i="3"/>
  <c r="R30" i="3"/>
  <c r="Q29" i="3"/>
  <c r="P32" i="3"/>
  <c r="Q43" i="3"/>
  <c r="Q51" i="3"/>
  <c r="Q64" i="3"/>
  <c r="Q31" i="3"/>
  <c r="Q66" i="3"/>
  <c r="Q34" i="3"/>
  <c r="Q61" i="3"/>
  <c r="R29" i="3"/>
  <c r="R43" i="3"/>
  <c r="R51" i="3"/>
  <c r="R64" i="3"/>
  <c r="Q53" i="3"/>
  <c r="R63" i="3"/>
  <c r="Q26" i="3"/>
  <c r="R31" i="3"/>
  <c r="Q27" i="3"/>
  <c r="R32" i="3"/>
  <c r="R46" i="3"/>
  <c r="R28" i="3"/>
  <c r="R36" i="3"/>
  <c r="R50" i="3"/>
  <c r="Q48" i="3"/>
  <c r="R53" i="3"/>
  <c r="R66" i="3"/>
  <c r="P25" i="3"/>
  <c r="R27" i="3"/>
  <c r="Q30" i="3"/>
  <c r="R35" i="3"/>
  <c r="Q44" i="3"/>
  <c r="R49" i="3"/>
  <c r="Q52" i="3"/>
  <c r="R62" i="3"/>
  <c r="Q65" i="3"/>
  <c r="R70" i="3"/>
  <c r="Q45" i="3"/>
  <c r="R71" i="3"/>
  <c r="Q69" i="3"/>
  <c r="R44" i="3"/>
  <c r="R52" i="3"/>
  <c r="R65" i="3"/>
  <c r="P26" i="3"/>
  <c r="P27" i="3"/>
  <c r="P28" i="3"/>
  <c r="P29" i="3"/>
  <c r="P30" i="3"/>
  <c r="P31" i="3"/>
  <c r="P33" i="3"/>
  <c r="P34" i="3"/>
  <c r="P35" i="3"/>
  <c r="P36" i="3"/>
  <c r="P43" i="3"/>
  <c r="P44" i="3"/>
  <c r="P45" i="3"/>
  <c r="P46" i="3"/>
  <c r="P47" i="3"/>
  <c r="P48" i="3"/>
  <c r="P49" i="3"/>
  <c r="P50" i="3"/>
  <c r="P51" i="3"/>
  <c r="P52" i="3"/>
  <c r="P54" i="3"/>
  <c r="P60" i="3"/>
  <c r="P61" i="3"/>
  <c r="P62" i="3"/>
  <c r="P63" i="3"/>
  <c r="P64" i="3"/>
  <c r="P65" i="3"/>
  <c r="P66" i="3"/>
  <c r="P67" i="3"/>
  <c r="P68" i="3"/>
  <c r="P69" i="3"/>
  <c r="P70" i="3"/>
  <c r="P71" i="3"/>
  <c r="M25" i="3"/>
  <c r="M28" i="3"/>
  <c r="M31" i="3"/>
  <c r="M33" i="3"/>
  <c r="M35" i="3"/>
  <c r="M43" i="3"/>
  <c r="M44" i="3"/>
  <c r="M45" i="3"/>
  <c r="M46" i="3"/>
  <c r="M47" i="3"/>
  <c r="M48" i="3"/>
  <c r="M49" i="3"/>
  <c r="M50" i="3"/>
  <c r="M51" i="3"/>
  <c r="M52" i="3"/>
  <c r="M53" i="3"/>
  <c r="M54" i="3"/>
  <c r="M60" i="3"/>
  <c r="M61" i="3"/>
  <c r="M62" i="3"/>
  <c r="M63" i="3"/>
  <c r="M64" i="3"/>
  <c r="M65" i="3"/>
  <c r="M66" i="3"/>
  <c r="M67" i="3"/>
  <c r="M68" i="3"/>
  <c r="M69" i="3"/>
  <c r="M70" i="3"/>
  <c r="M71" i="3"/>
  <c r="M27" i="3"/>
  <c r="M29" i="3"/>
  <c r="M32" i="3"/>
  <c r="M34" i="3"/>
  <c r="N25" i="3"/>
  <c r="N26" i="3"/>
  <c r="N27" i="3"/>
  <c r="N28" i="3"/>
  <c r="N29" i="3"/>
  <c r="N30" i="3"/>
  <c r="N31" i="3"/>
  <c r="N32" i="3"/>
  <c r="N33" i="3"/>
  <c r="N34" i="3"/>
  <c r="N35" i="3"/>
  <c r="N36" i="3"/>
  <c r="N43" i="3"/>
  <c r="N44" i="3"/>
  <c r="N45" i="3"/>
  <c r="N46" i="3"/>
  <c r="N47" i="3"/>
  <c r="N48" i="3"/>
  <c r="N49" i="3"/>
  <c r="N50" i="3"/>
  <c r="N51" i="3"/>
  <c r="N52" i="3"/>
  <c r="N53" i="3"/>
  <c r="N54" i="3"/>
  <c r="N60" i="3"/>
  <c r="N61" i="3"/>
  <c r="N62" i="3"/>
  <c r="N63" i="3"/>
  <c r="N64" i="3"/>
  <c r="N65" i="3"/>
  <c r="N66" i="3"/>
  <c r="N67" i="3"/>
  <c r="N68" i="3"/>
  <c r="N69" i="3"/>
  <c r="N70" i="3"/>
  <c r="N71" i="3"/>
  <c r="M26" i="3"/>
  <c r="M30" i="3"/>
  <c r="M36" i="3"/>
  <c r="O25" i="3"/>
  <c r="O32" i="3"/>
  <c r="O53" i="3"/>
  <c r="F7" i="2"/>
  <c r="R69" i="2"/>
  <c r="Q69" i="2"/>
  <c r="R50" i="2"/>
  <c r="Q50" i="2"/>
  <c r="R44" i="2"/>
  <c r="Q44" i="2"/>
  <c r="R66" i="2"/>
  <c r="Q66" i="2"/>
  <c r="P51" i="2"/>
  <c r="O51" i="2"/>
  <c r="N51" i="2"/>
  <c r="R51" i="2"/>
  <c r="Q51" i="2"/>
  <c r="R64" i="2"/>
  <c r="Q64" i="2"/>
  <c r="P67" i="2"/>
  <c r="O67" i="2"/>
  <c r="N67" i="2"/>
  <c r="P44" i="2"/>
  <c r="O44" i="2"/>
  <c r="P53" i="2"/>
  <c r="O53" i="2"/>
  <c r="N53" i="2"/>
  <c r="R71" i="2"/>
  <c r="Q71" i="2"/>
  <c r="M46" i="2"/>
  <c r="P64" i="2"/>
  <c r="O64" i="2"/>
  <c r="N64" i="2"/>
  <c r="N44" i="2"/>
  <c r="P54" i="2"/>
  <c r="O54" i="2"/>
  <c r="N54" i="2"/>
  <c r="P43" i="2"/>
  <c r="O43" i="2"/>
  <c r="P45" i="2"/>
  <c r="O45" i="2"/>
  <c r="O47" i="2"/>
  <c r="P47" i="2"/>
  <c r="P49" i="2"/>
  <c r="O49" i="2"/>
  <c r="N49" i="2"/>
  <c r="M51" i="2"/>
  <c r="R54" i="2"/>
  <c r="Q54" i="2"/>
  <c r="P62" i="2"/>
  <c r="O62" i="2"/>
  <c r="N62" i="2"/>
  <c r="M64" i="2"/>
  <c r="R67" i="2"/>
  <c r="Q67" i="2"/>
  <c r="N70" i="2"/>
  <c r="P70" i="2"/>
  <c r="O70" i="2"/>
  <c r="P48" i="2"/>
  <c r="O48" i="2"/>
  <c r="P66" i="2"/>
  <c r="O66" i="2"/>
  <c r="N66" i="2"/>
  <c r="R61" i="2"/>
  <c r="Q61" i="2"/>
  <c r="R43" i="2"/>
  <c r="Q43" i="2"/>
  <c r="R45" i="2"/>
  <c r="Q45" i="2"/>
  <c r="R47" i="2"/>
  <c r="Q47" i="2"/>
  <c r="R49" i="2"/>
  <c r="Q49" i="2"/>
  <c r="P52" i="2"/>
  <c r="O52" i="2"/>
  <c r="N52" i="2"/>
  <c r="M54" i="2"/>
  <c r="R62" i="2"/>
  <c r="Q62" i="2"/>
  <c r="P65" i="2"/>
  <c r="O65" i="2"/>
  <c r="N65" i="2"/>
  <c r="M67" i="2"/>
  <c r="R70" i="2"/>
  <c r="Q70" i="2"/>
  <c r="P46" i="2"/>
  <c r="O46" i="2"/>
  <c r="R63" i="2"/>
  <c r="Q63" i="2"/>
  <c r="R48" i="2"/>
  <c r="Q48" i="2"/>
  <c r="P61" i="2"/>
  <c r="O61" i="2"/>
  <c r="N61" i="2"/>
  <c r="M53" i="2"/>
  <c r="R52" i="2"/>
  <c r="Q52" i="2"/>
  <c r="N60" i="2"/>
  <c r="P60" i="2"/>
  <c r="O60" i="2"/>
  <c r="R65" i="2"/>
  <c r="Q65" i="2"/>
  <c r="P68" i="2"/>
  <c r="O68" i="2"/>
  <c r="N68" i="2"/>
  <c r="M70" i="2"/>
  <c r="R46" i="2"/>
  <c r="Q46" i="2"/>
  <c r="R53" i="2"/>
  <c r="Q53" i="2"/>
  <c r="P69" i="2"/>
  <c r="O69" i="2"/>
  <c r="N69" i="2"/>
  <c r="M44" i="2"/>
  <c r="M48" i="2"/>
  <c r="M66" i="2"/>
  <c r="N43" i="2"/>
  <c r="N45" i="2"/>
  <c r="N47" i="2"/>
  <c r="N50" i="2"/>
  <c r="P50" i="2"/>
  <c r="O50" i="2"/>
  <c r="M52" i="2"/>
  <c r="R60" i="2"/>
  <c r="Q60" i="2"/>
  <c r="P63" i="2"/>
  <c r="O63" i="2"/>
  <c r="N63" i="2"/>
  <c r="M65" i="2"/>
  <c r="R68" i="2"/>
  <c r="Q68" i="2"/>
  <c r="P71" i="2"/>
  <c r="O71" i="2"/>
  <c r="N71" i="2"/>
  <c r="R33" i="2"/>
  <c r="R34" i="2"/>
  <c r="R30" i="2"/>
  <c r="R29" i="2"/>
  <c r="R26" i="2"/>
  <c r="R25" i="2"/>
  <c r="R28" i="2"/>
  <c r="R32" i="2"/>
  <c r="R36" i="2"/>
  <c r="M26" i="2"/>
  <c r="M29" i="2"/>
  <c r="M33" i="2"/>
  <c r="M35" i="2"/>
  <c r="N29" i="2"/>
  <c r="P36" i="2"/>
  <c r="M25" i="2"/>
  <c r="M28" i="2"/>
  <c r="M31" i="2"/>
  <c r="M34" i="2"/>
  <c r="N25" i="2"/>
  <c r="N27" i="2"/>
  <c r="N30" i="2"/>
  <c r="N32" i="2"/>
  <c r="N34" i="2"/>
  <c r="N36" i="2"/>
  <c r="O26" i="2"/>
  <c r="O28" i="2"/>
  <c r="O30" i="2"/>
  <c r="O31" i="2"/>
  <c r="O32" i="2"/>
  <c r="O33" i="2"/>
  <c r="O34" i="2"/>
  <c r="O35" i="2"/>
  <c r="O36" i="2"/>
  <c r="P25" i="2"/>
  <c r="P26" i="2"/>
  <c r="P27" i="2"/>
  <c r="P28" i="2"/>
  <c r="P29" i="2"/>
  <c r="P30" i="2"/>
  <c r="P31" i="2"/>
  <c r="P32" i="2"/>
  <c r="P33" i="2"/>
  <c r="P35" i="2"/>
  <c r="Q25" i="2"/>
  <c r="Q26" i="2"/>
  <c r="Q27" i="2"/>
  <c r="Q28" i="2"/>
  <c r="Q29" i="2"/>
  <c r="Q30" i="2"/>
  <c r="Q31" i="2"/>
  <c r="Q32" i="2"/>
  <c r="Q33" i="2"/>
  <c r="Q34" i="2"/>
  <c r="Q35" i="2"/>
  <c r="Q36" i="2"/>
  <c r="M27" i="2"/>
  <c r="J71" i="1"/>
  <c r="I71" i="1"/>
  <c r="P71" i="1" s="1"/>
  <c r="J70" i="1"/>
  <c r="I70" i="1"/>
  <c r="J69" i="1"/>
  <c r="I69" i="1"/>
  <c r="J68" i="1"/>
  <c r="I68" i="1"/>
  <c r="J67" i="1"/>
  <c r="I67" i="1"/>
  <c r="P67" i="1" s="1"/>
  <c r="J66" i="1"/>
  <c r="R66" i="1" s="1"/>
  <c r="I66" i="1"/>
  <c r="J65" i="1"/>
  <c r="I65" i="1"/>
  <c r="J64" i="1"/>
  <c r="I64" i="1"/>
  <c r="J63" i="1"/>
  <c r="I63" i="1"/>
  <c r="P63" i="1" s="1"/>
  <c r="J62" i="1"/>
  <c r="R62" i="1" s="1"/>
  <c r="I62" i="1"/>
  <c r="J61" i="1"/>
  <c r="I61" i="1"/>
  <c r="J60" i="1"/>
  <c r="I60" i="1"/>
  <c r="J44" i="1"/>
  <c r="J45" i="1"/>
  <c r="J46" i="1"/>
  <c r="J47" i="1"/>
  <c r="J48" i="1"/>
  <c r="J49" i="1"/>
  <c r="J50" i="1"/>
  <c r="J51" i="1"/>
  <c r="J52" i="1"/>
  <c r="J53" i="1"/>
  <c r="J54" i="1"/>
  <c r="J43" i="1"/>
  <c r="I44" i="1"/>
  <c r="I45" i="1"/>
  <c r="I46" i="1"/>
  <c r="I47" i="1"/>
  <c r="I48" i="1"/>
  <c r="O48" i="1" s="1"/>
  <c r="I49" i="1"/>
  <c r="R49" i="1" s="1"/>
  <c r="I50" i="1"/>
  <c r="P50" i="1" s="1"/>
  <c r="I51" i="1"/>
  <c r="I52" i="1"/>
  <c r="O52" i="1" s="1"/>
  <c r="I53" i="1"/>
  <c r="I54" i="1"/>
  <c r="P54" i="1" s="1"/>
  <c r="I43" i="1"/>
  <c r="O45" i="1"/>
  <c r="I26" i="1"/>
  <c r="N26" i="1" s="1"/>
  <c r="I27" i="1"/>
  <c r="I28" i="1"/>
  <c r="O28" i="1" s="1"/>
  <c r="I29" i="1"/>
  <c r="O29" i="1" s="1"/>
  <c r="I30" i="1"/>
  <c r="I31" i="1"/>
  <c r="O31" i="1" s="1"/>
  <c r="I32" i="1"/>
  <c r="O32" i="1" s="1"/>
  <c r="I33" i="1"/>
  <c r="N33" i="1" s="1"/>
  <c r="I34" i="1"/>
  <c r="N34" i="1" s="1"/>
  <c r="I35" i="1"/>
  <c r="N35" i="1" s="1"/>
  <c r="I36" i="1"/>
  <c r="N36" i="1" s="1"/>
  <c r="I25" i="1"/>
  <c r="N25" i="1" s="1"/>
  <c r="N29" i="1"/>
  <c r="N31" i="1"/>
  <c r="N32" i="1"/>
  <c r="M29" i="1"/>
  <c r="M30" i="1"/>
  <c r="M35" i="1"/>
  <c r="J26" i="1"/>
  <c r="J27" i="1"/>
  <c r="J28" i="1"/>
  <c r="J29" i="1"/>
  <c r="Q29" i="1" s="1"/>
  <c r="J30" i="1"/>
  <c r="P30" i="1" s="1"/>
  <c r="J31" i="1"/>
  <c r="Q31" i="1" s="1"/>
  <c r="J32" i="1"/>
  <c r="J33" i="1"/>
  <c r="J34" i="1"/>
  <c r="J35" i="1"/>
  <c r="R35" i="1" s="1"/>
  <c r="J36" i="1"/>
  <c r="J25" i="1"/>
  <c r="Q25" i="1" s="1"/>
  <c r="F8" i="2" l="1"/>
  <c r="G7" i="2"/>
  <c r="M32" i="1"/>
  <c r="P27" i="1"/>
  <c r="P70" i="1"/>
  <c r="Q33" i="1"/>
  <c r="M25" i="1"/>
  <c r="P32" i="1"/>
  <c r="R47" i="1"/>
  <c r="Q32" i="1"/>
  <c r="P46" i="1"/>
  <c r="R50" i="1"/>
  <c r="R68" i="1"/>
  <c r="Q27" i="1"/>
  <c r="R36" i="1"/>
  <c r="Q28" i="1"/>
  <c r="M27" i="1"/>
  <c r="P47" i="1"/>
  <c r="R48" i="1"/>
  <c r="N27" i="1"/>
  <c r="R60" i="1"/>
  <c r="O35" i="1"/>
  <c r="Q35" i="1"/>
  <c r="R27" i="1"/>
  <c r="R28" i="1"/>
  <c r="Q30" i="1"/>
  <c r="R64" i="1"/>
  <c r="R54" i="1"/>
  <c r="R46" i="1"/>
  <c r="Q36" i="1"/>
  <c r="M31" i="1"/>
  <c r="P35" i="1"/>
  <c r="P49" i="1"/>
  <c r="P61" i="1"/>
  <c r="P65" i="1"/>
  <c r="P69" i="1"/>
  <c r="O36" i="1"/>
  <c r="P31" i="1"/>
  <c r="R31" i="1"/>
  <c r="P33" i="1"/>
  <c r="P25" i="1"/>
  <c r="P62" i="1"/>
  <c r="P66" i="1"/>
  <c r="R29" i="1"/>
  <c r="R32" i="1"/>
  <c r="R70" i="1"/>
  <c r="P29" i="1"/>
  <c r="R30" i="1"/>
  <c r="R52" i="1"/>
  <c r="R44" i="1"/>
  <c r="R71" i="1"/>
  <c r="R63" i="1"/>
  <c r="R67" i="1"/>
  <c r="P60" i="1"/>
  <c r="P64" i="1"/>
  <c r="P68" i="1"/>
  <c r="R61" i="1"/>
  <c r="R65" i="1"/>
  <c r="R69" i="1"/>
  <c r="M60" i="1"/>
  <c r="M62" i="1"/>
  <c r="M63" i="1"/>
  <c r="M64" i="1"/>
  <c r="M66" i="1"/>
  <c r="M68" i="1"/>
  <c r="M71" i="1"/>
  <c r="N60" i="1"/>
  <c r="N61" i="1"/>
  <c r="N62" i="1"/>
  <c r="N63" i="1"/>
  <c r="N64" i="1"/>
  <c r="N65" i="1"/>
  <c r="N66" i="1"/>
  <c r="N67" i="1"/>
  <c r="N68" i="1"/>
  <c r="N69" i="1"/>
  <c r="N70" i="1"/>
  <c r="N71" i="1"/>
  <c r="M61" i="1"/>
  <c r="M65" i="1"/>
  <c r="M67" i="1"/>
  <c r="M69" i="1"/>
  <c r="M70" i="1"/>
  <c r="O60" i="1"/>
  <c r="O61" i="1"/>
  <c r="O62" i="1"/>
  <c r="O63" i="1"/>
  <c r="O64" i="1"/>
  <c r="O65" i="1"/>
  <c r="O66" i="1"/>
  <c r="O67" i="1"/>
  <c r="O68" i="1"/>
  <c r="O69" i="1"/>
  <c r="O70" i="1"/>
  <c r="O71" i="1"/>
  <c r="Q61" i="1"/>
  <c r="Q60" i="1"/>
  <c r="Q62" i="1"/>
  <c r="Q63" i="1"/>
  <c r="Q64" i="1"/>
  <c r="Q65" i="1"/>
  <c r="Q66" i="1"/>
  <c r="Q67" i="1"/>
  <c r="Q68" i="1"/>
  <c r="Q69" i="1"/>
  <c r="Q70" i="1"/>
  <c r="Q71" i="1"/>
  <c r="P44" i="1"/>
  <c r="R53" i="1"/>
  <c r="R51" i="1"/>
  <c r="R45" i="1"/>
  <c r="R43" i="1"/>
  <c r="P53" i="1"/>
  <c r="P51" i="1"/>
  <c r="P43" i="1"/>
  <c r="M43" i="1"/>
  <c r="M44" i="1"/>
  <c r="M45" i="1"/>
  <c r="M46" i="1"/>
  <c r="M47" i="1"/>
  <c r="M48" i="1"/>
  <c r="M49" i="1"/>
  <c r="M50" i="1"/>
  <c r="M51" i="1"/>
  <c r="M52" i="1"/>
  <c r="M53" i="1"/>
  <c r="M54" i="1"/>
  <c r="N43" i="1"/>
  <c r="N44" i="1"/>
  <c r="N45" i="1"/>
  <c r="N46" i="1"/>
  <c r="N47" i="1"/>
  <c r="N48" i="1"/>
  <c r="N49" i="1"/>
  <c r="N50" i="1"/>
  <c r="N51" i="1"/>
  <c r="N52" i="1"/>
  <c r="N53" i="1"/>
  <c r="N54" i="1"/>
  <c r="O43" i="1"/>
  <c r="O47" i="1"/>
  <c r="O50" i="1"/>
  <c r="O53" i="1"/>
  <c r="O54" i="1"/>
  <c r="O44" i="1"/>
  <c r="O46" i="1"/>
  <c r="O49" i="1"/>
  <c r="O51" i="1"/>
  <c r="P45" i="1"/>
  <c r="P48" i="1"/>
  <c r="P52" i="1"/>
  <c r="Q43" i="1"/>
  <c r="Q44" i="1"/>
  <c r="Q45" i="1"/>
  <c r="Q46" i="1"/>
  <c r="Q47" i="1"/>
  <c r="Q48" i="1"/>
  <c r="Q49" i="1"/>
  <c r="Q50" i="1"/>
  <c r="Q51" i="1"/>
  <c r="Q52" i="1"/>
  <c r="Q53" i="1"/>
  <c r="Q54" i="1"/>
  <c r="M36" i="1"/>
  <c r="M28" i="1"/>
  <c r="O34" i="1"/>
  <c r="P36" i="1"/>
  <c r="P28" i="1"/>
  <c r="Q34" i="1"/>
  <c r="Q26" i="1"/>
  <c r="O26" i="1"/>
  <c r="N30" i="1"/>
  <c r="R34" i="1"/>
  <c r="R26" i="1"/>
  <c r="P26" i="1"/>
  <c r="M34" i="1"/>
  <c r="M26" i="1"/>
  <c r="P34" i="1"/>
  <c r="R33" i="1"/>
  <c r="O33" i="1"/>
  <c r="M33" i="1"/>
  <c r="N28" i="1"/>
  <c r="O30" i="1"/>
  <c r="O25" i="1"/>
  <c r="R25" i="1"/>
  <c r="G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<sst xmlns="http://schemas.openxmlformats.org/spreadsheetml/2006/main" count="437" uniqueCount="90">
  <si>
    <t>Forces CBUSH</t>
  </si>
  <si>
    <t>Load Case</t>
  </si>
  <si>
    <t>QS X</t>
  </si>
  <si>
    <t>F06 Input</t>
  </si>
  <si>
    <t>Element ID</t>
  </si>
  <si>
    <t>Force-X</t>
  </si>
  <si>
    <t>Force-Y</t>
  </si>
  <si>
    <t>Force-Z</t>
  </si>
  <si>
    <t>Moment-X</t>
  </si>
  <si>
    <t>Moment-Y</t>
  </si>
  <si>
    <t>Moment-Z</t>
  </si>
  <si>
    <t>KM</t>
  </si>
  <si>
    <t>KA</t>
  </si>
  <si>
    <t>Faxial</t>
  </si>
  <si>
    <t>FCortadura</t>
  </si>
  <si>
    <t>Fx*KM</t>
  </si>
  <si>
    <t>sqrt(Fy^2+fz^2)*1.1</t>
  </si>
  <si>
    <t>Material</t>
  </si>
  <si>
    <t>Metrica</t>
  </si>
  <si>
    <t>sigmay(Pa)</t>
  </si>
  <si>
    <t>sigmau(Pa)</t>
  </si>
  <si>
    <t>tauy(Pa)</t>
  </si>
  <si>
    <t>tauu(Pa)</t>
  </si>
  <si>
    <t>As(m2)</t>
  </si>
  <si>
    <t>phin</t>
  </si>
  <si>
    <t>sfy</t>
  </si>
  <si>
    <t>sfu=sfg</t>
  </si>
  <si>
    <t>mus</t>
  </si>
  <si>
    <t>Fvmax(N)</t>
  </si>
  <si>
    <t>Fvmin(N)</t>
  </si>
  <si>
    <t>Fa</t>
  </si>
  <si>
    <t>Fq</t>
  </si>
  <si>
    <t>Acero A286</t>
  </si>
  <si>
    <t>M8</t>
  </si>
  <si>
    <t>MoS_tot_y</t>
  </si>
  <si>
    <t>MoS_tot_u</t>
  </si>
  <si>
    <t>Tensile Total</t>
  </si>
  <si>
    <t>Gapping</t>
  </si>
  <si>
    <t>MoSg</t>
  </si>
  <si>
    <t>Sliding</t>
  </si>
  <si>
    <t>MoSslip</t>
  </si>
  <si>
    <t>Shear Combined</t>
  </si>
  <si>
    <t>MoS_comb_y</t>
  </si>
  <si>
    <t>MoS_comb_u</t>
  </si>
  <si>
    <t>Fx*KM*KA</t>
  </si>
  <si>
    <t>sqrt(Fy^2+fz^2)*KM*KA</t>
  </si>
  <si>
    <t>QS Y</t>
  </si>
  <si>
    <t>Eje</t>
  </si>
  <si>
    <t>X</t>
  </si>
  <si>
    <t>Y</t>
  </si>
  <si>
    <t>Z</t>
  </si>
  <si>
    <t>Aluminio</t>
  </si>
  <si>
    <t>Resultados</t>
  </si>
  <si>
    <t>Margenes</t>
  </si>
  <si>
    <t>MoSy</t>
  </si>
  <si>
    <t>MoSu</t>
  </si>
  <si>
    <t>Sigma Shell (Pa)</t>
  </si>
  <si>
    <t>Sigma bar min (Pa)</t>
  </si>
  <si>
    <t>Sigma bar max (Pa)</t>
  </si>
  <si>
    <t>Sigma y (Pa)</t>
  </si>
  <si>
    <t>Sigma u (Pa)</t>
  </si>
  <si>
    <t>QS</t>
  </si>
  <si>
    <t>Calculo iniciales</t>
  </si>
  <si>
    <t>A(mm)</t>
  </si>
  <si>
    <t>B(g)</t>
  </si>
  <si>
    <t>A (mm)</t>
  </si>
  <si>
    <t>Lateral (X,Y)</t>
  </si>
  <si>
    <t>Longitudinales (Z)</t>
  </si>
  <si>
    <t>f(Hz)</t>
  </si>
  <si>
    <t>SINE</t>
  </si>
  <si>
    <t>Bar Stresses Bending</t>
  </si>
  <si>
    <t>Bar Stress Combined</t>
  </si>
  <si>
    <t>SIN Y (94.58 Hz)</t>
  </si>
  <si>
    <t>SIN X (94.58 Hz)</t>
  </si>
  <si>
    <t>SIN Z (94.58 Hz)</t>
  </si>
  <si>
    <t>Random X</t>
  </si>
  <si>
    <t>Shell Stress VM (Pa)</t>
  </si>
  <si>
    <t>Rigidizador y L</t>
  </si>
  <si>
    <t>Random Z</t>
  </si>
  <si>
    <t>Random Y</t>
  </si>
  <si>
    <t>Bar (Beam) Stresses Combined</t>
  </si>
  <si>
    <t>RANDOM</t>
  </si>
  <si>
    <t>SINE 94.58</t>
  </si>
  <si>
    <t>SIN X (95.79 Hz)</t>
  </si>
  <si>
    <t>SIN Y (95.79 Hz)</t>
  </si>
  <si>
    <t>SIN Z (95.79 Hz)</t>
  </si>
  <si>
    <t>QS Z</t>
  </si>
  <si>
    <t>6-100</t>
  </si>
  <si>
    <t>Sigma beam min (Pa)</t>
  </si>
  <si>
    <t>Sigma beam max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</si>
</sst>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/>
    <xf numFmtId="0" fontId="0" fillId="11" borderId="1" xfId="0" applyFill="1" applyBorder="1"/>
    <xf numFmtId="164" fontId="0" fillId="0" borderId="1" xfId="0" applyNumberFormat="1" applyBorder="1"/>
    <xf numFmtId="0" fontId="0" fillId="0" borderId="0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5" fontId="0" fillId="0" borderId="1" xfId="0" applyNumberFormat="1" applyBorder="1"/>
    <xf numFmtId="2" fontId="0" fillId="17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1" fontId="0" fillId="0" borderId="0" xfId="0" applyNumberFormat="1"/>
    <xf numFmtId="11" fontId="0" fillId="0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AC0-9B1A-422E-88BD-6D9C9649E7E8}">
  <dimension ref="A3:T82"/>
  <sheetViews>
    <sheetView tabSelected="1" topLeftCell="A17" zoomScale="70" zoomScaleNormal="70" workbookViewId="0">
      <selection activeCell="G82" sqref="G82"/>
    </sheetView>
  </sheetViews>
  <sheetFormatPr baseColWidth="10" defaultRowHeight="14.4" x14ac:dyDescent="0.3"/>
  <cols>
    <col min="2" max="2" width="11.5546875" customWidth="1"/>
    <col min="3" max="3" width="18.33203125" customWidth="1"/>
    <col min="4" max="4" width="22.21875" customWidth="1"/>
    <col min="5" max="5" width="33.88671875" customWidth="1"/>
    <col min="6" max="6" width="21.109375" customWidth="1"/>
    <col min="7" max="7" width="35" customWidth="1"/>
    <col min="15" max="15" width="13.77734375" bestFit="1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20" x14ac:dyDescent="0.3">
      <c r="A17" s="3" t="s">
        <v>31</v>
      </c>
      <c r="B17" s="1"/>
    </row>
    <row r="21" spans="1:20" x14ac:dyDescent="0.3">
      <c r="J21" s="7" t="s">
        <v>11</v>
      </c>
      <c r="K21" s="1">
        <v>1.1000000000000001</v>
      </c>
    </row>
    <row r="22" spans="1:20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7" t="s">
        <v>12</v>
      </c>
      <c r="K22" s="1">
        <v>1</v>
      </c>
    </row>
    <row r="23" spans="1:20" x14ac:dyDescent="0.3">
      <c r="A23" s="4" t="s">
        <v>1</v>
      </c>
      <c r="B23" s="11" t="s">
        <v>2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8" t="s">
        <v>37</v>
      </c>
      <c r="P23" s="8" t="s">
        <v>39</v>
      </c>
      <c r="Q23" s="23" t="s">
        <v>41</v>
      </c>
      <c r="R23" s="23"/>
    </row>
    <row r="24" spans="1:20" x14ac:dyDescent="0.3">
      <c r="A24" s="1"/>
      <c r="B24" s="1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13</v>
      </c>
      <c r="J24" s="6" t="s">
        <v>14</v>
      </c>
      <c r="M24" s="9" t="s">
        <v>34</v>
      </c>
      <c r="N24" s="9" t="s">
        <v>35</v>
      </c>
      <c r="O24" s="9" t="s">
        <v>38</v>
      </c>
      <c r="P24" s="9" t="s">
        <v>40</v>
      </c>
      <c r="Q24" s="9" t="s">
        <v>42</v>
      </c>
      <c r="R24" s="9" t="s">
        <v>43</v>
      </c>
    </row>
    <row r="25" spans="1:20" x14ac:dyDescent="0.3">
      <c r="A25" s="1">
        <v>0</v>
      </c>
      <c r="B25" s="1">
        <v>2785</v>
      </c>
      <c r="C25" s="2">
        <v>-276.4402</v>
      </c>
      <c r="D25" s="2">
        <v>99.350430000000003</v>
      </c>
      <c r="E25" s="2">
        <v>-276.28100000000001</v>
      </c>
      <c r="F25" s="2">
        <v>4.3471660000000004E-3</v>
      </c>
      <c r="G25" s="2">
        <v>1.65018</v>
      </c>
      <c r="H25" s="2">
        <v>0.84615300000000004</v>
      </c>
      <c r="I25" s="2">
        <f>ABS(C25*$K$21)</f>
        <v>304.08422000000002</v>
      </c>
      <c r="J25" s="2">
        <f>SQRT(D25^2+E25^2)*$K$21</f>
        <v>322.9613841802821</v>
      </c>
      <c r="M25" s="12">
        <f>($B$9*$B$5)/($B$14+$B$10*I25*$B$11)-1</f>
        <v>0.58206174919585085</v>
      </c>
      <c r="N25" s="12">
        <f>($B$9*$B$6)/($B$14+$B$10*I25*$B$12)-1</f>
        <v>0.83147590355823198</v>
      </c>
      <c r="O25" s="10">
        <f>$B$15/((1-$B$10)*I25*$B$12)-1</f>
        <v>31.332323366695363</v>
      </c>
      <c r="P25" s="10">
        <f>($B$15-(1-$B$10)*I25)*$B$13/(J25*$B$12)-1</f>
        <v>4.7277396063158781</v>
      </c>
      <c r="Q25" s="12">
        <f>1/SQRT((J25*$B$11/($B$7*$B$9))^2+(($B$14+$B$10*I25*$B$11)/($B$9*$B$5))^2)-1</f>
        <v>0.58154892357873034</v>
      </c>
      <c r="R25" s="12">
        <f>1/SQRT((J25*$B$12/($B$8*$B$9))^2+(($B$14+$B$10*I25*$B$12)/($B$9*$B$6))^2)-1</f>
        <v>0.83038481346245008</v>
      </c>
    </row>
    <row r="26" spans="1:20" x14ac:dyDescent="0.3">
      <c r="A26" s="1">
        <v>0</v>
      </c>
      <c r="B26" s="1">
        <v>2786</v>
      </c>
      <c r="C26" s="2">
        <v>-178.5754</v>
      </c>
      <c r="D26" s="2">
        <v>55.372720000000001</v>
      </c>
      <c r="E26" s="2">
        <v>-428.13080000000002</v>
      </c>
      <c r="F26" s="2">
        <v>-3.3827810000000001E-3</v>
      </c>
      <c r="G26" s="2">
        <v>-7.0966089999999999</v>
      </c>
      <c r="H26" s="2">
        <v>-3.18363</v>
      </c>
      <c r="I26" s="2">
        <f t="shared" ref="I26:I36" si="0">ABS(C26*$K$21)</f>
        <v>196.43294000000003</v>
      </c>
      <c r="J26" s="2">
        <f t="shared" ref="J26:J36" si="1">SQRT(D26^2+E26^2)*$K$21</f>
        <v>474.86647095251368</v>
      </c>
      <c r="M26" s="12">
        <f>($B$9*$B$5)/($B$14+$B$10*I26*$B$11)-1</f>
        <v>0.58235619620198387</v>
      </c>
      <c r="N26" s="12">
        <f t="shared" ref="N26:N36" si="2">($B$9*$B$6)/($B$14+$B$10*I26*$B$12)-1</f>
        <v>0.83195305250025409</v>
      </c>
      <c r="O26" s="10">
        <f t="shared" ref="O26:O36" si="3">$B$15/((1-$B$10)*I26*$B$12)-1</f>
        <v>49.051428908763114</v>
      </c>
      <c r="P26" s="10">
        <f t="shared" ref="P26:P36" si="4">($B$15-(1-$B$10)*I26)*$B$13/(J26*$B$12)-1</f>
        <v>2.9266471464339694</v>
      </c>
      <c r="Q26" s="12">
        <f t="shared" ref="Q26:Q36" si="5">1/SQRT((J26*$B$11/($B$7*$B$9))^2+(($B$14+$B$10*I26*$B$11)/($B$9*$B$5))^2)-1</f>
        <v>0.58124751017117449</v>
      </c>
      <c r="R26" s="12">
        <f t="shared" ref="R26:R36" si="6">1/SQRT((J26*$B$12/($B$8*$B$9))^2+(($B$14+$B$10*I26*$B$12)/($B$9*$B$6))^2)-1</f>
        <v>0.82959479716822049</v>
      </c>
      <c r="T26">
        <v>0.82959479716822049</v>
      </c>
    </row>
    <row r="27" spans="1:20" x14ac:dyDescent="0.3">
      <c r="A27" s="1">
        <v>0</v>
      </c>
      <c r="B27" s="1">
        <v>2787</v>
      </c>
      <c r="C27" s="2">
        <v>8.749122E-4</v>
      </c>
      <c r="D27" s="2">
        <v>1.318194E-3</v>
      </c>
      <c r="E27" s="2">
        <v>-380.32159999999999</v>
      </c>
      <c r="F27" s="2">
        <v>1.161732E-3</v>
      </c>
      <c r="G27" s="2">
        <v>-4.077909</v>
      </c>
      <c r="H27" s="2">
        <v>4.021131E-5</v>
      </c>
      <c r="I27" s="2">
        <f t="shared" si="0"/>
        <v>9.6240342000000008E-4</v>
      </c>
      <c r="J27" s="2">
        <f t="shared" si="1"/>
        <v>418.3537600025129</v>
      </c>
      <c r="M27" s="12">
        <f t="shared" ref="M27:M36" si="7">($B$9*$B$5)/($B$14+$B$10*I27*$B$11)-1</f>
        <v>0.58289375808918908</v>
      </c>
      <c r="N27" s="12">
        <f t="shared" si="2"/>
        <v>0.83282435025143919</v>
      </c>
      <c r="O27" s="19">
        <f>$B$15/((1-$B$10)*I27*$B$12)-1</f>
        <v>10215828.586047536</v>
      </c>
      <c r="P27" s="10">
        <f t="shared" si="4"/>
        <v>3.5216001863004234</v>
      </c>
      <c r="Q27" s="12">
        <f t="shared" si="5"/>
        <v>0.58203217456777434</v>
      </c>
      <c r="R27" s="12">
        <f t="shared" si="6"/>
        <v>0.83099059337411063</v>
      </c>
    </row>
    <row r="28" spans="1:20" x14ac:dyDescent="0.3">
      <c r="A28" s="1">
        <v>0</v>
      </c>
      <c r="B28" s="1">
        <v>2788</v>
      </c>
      <c r="C28" s="2">
        <v>178.57919999999999</v>
      </c>
      <c r="D28" s="2">
        <v>-55.345300000000002</v>
      </c>
      <c r="E28" s="2">
        <v>-428.1601</v>
      </c>
      <c r="F28" s="2">
        <v>-3.3824229999999999E-3</v>
      </c>
      <c r="G28" s="2">
        <v>-7.0969620000000004</v>
      </c>
      <c r="H28" s="2">
        <v>3.183322</v>
      </c>
      <c r="I28" s="2">
        <f t="shared" si="0"/>
        <v>196.43711999999999</v>
      </c>
      <c r="J28" s="2">
        <f t="shared" si="1"/>
        <v>474.89456713207511</v>
      </c>
      <c r="M28" s="12">
        <f t="shared" si="7"/>
        <v>0.58235618476675022</v>
      </c>
      <c r="N28" s="12">
        <f t="shared" si="2"/>
        <v>0.83195303396817355</v>
      </c>
      <c r="O28" s="10">
        <f t="shared" si="3"/>
        <v>49.050363860706838</v>
      </c>
      <c r="P28" s="10">
        <f t="shared" si="4"/>
        <v>2.9264136246327013</v>
      </c>
      <c r="Q28" s="12">
        <f t="shared" si="5"/>
        <v>0.58124736769984375</v>
      </c>
      <c r="R28" s="12">
        <f t="shared" si="6"/>
        <v>0.82959450017870928</v>
      </c>
    </row>
    <row r="29" spans="1:20" x14ac:dyDescent="0.3">
      <c r="A29" s="1">
        <v>0</v>
      </c>
      <c r="B29" s="1">
        <v>2789</v>
      </c>
      <c r="C29" s="2">
        <v>276.43610000000001</v>
      </c>
      <c r="D29" s="2">
        <v>-99.382810000000006</v>
      </c>
      <c r="E29" s="2">
        <v>-276.28590000000003</v>
      </c>
      <c r="F29" s="2">
        <v>4.3474409999999996E-3</v>
      </c>
      <c r="G29" s="2">
        <v>1.650045</v>
      </c>
      <c r="H29" s="2">
        <v>-0.84563160000000004</v>
      </c>
      <c r="I29" s="2">
        <f t="shared" si="0"/>
        <v>304.07971000000003</v>
      </c>
      <c r="J29" s="2">
        <f t="shared" si="1"/>
        <v>322.97851038326127</v>
      </c>
      <c r="M29" s="12">
        <f t="shared" si="7"/>
        <v>0.58206176152927491</v>
      </c>
      <c r="N29" s="12">
        <f t="shared" si="2"/>
        <v>0.83147592354295696</v>
      </c>
      <c r="O29" s="10">
        <f t="shared" si="3"/>
        <v>31.332802907991898</v>
      </c>
      <c r="P29" s="10">
        <f t="shared" si="4"/>
        <v>4.7274378072019472</v>
      </c>
      <c r="Q29" s="12">
        <f t="shared" si="5"/>
        <v>0.58154888153627726</v>
      </c>
      <c r="R29" s="12">
        <f t="shared" si="6"/>
        <v>0.83038471779376</v>
      </c>
    </row>
    <row r="30" spans="1:20" x14ac:dyDescent="0.3">
      <c r="A30" s="1">
        <v>0</v>
      </c>
      <c r="B30" s="1">
        <v>2790</v>
      </c>
      <c r="C30" s="2">
        <v>1633.904</v>
      </c>
      <c r="D30" s="2">
        <v>3.6287279999999999E-3</v>
      </c>
      <c r="E30" s="2">
        <v>102.7484</v>
      </c>
      <c r="F30" s="2">
        <v>-6.8808509999999999E-11</v>
      </c>
      <c r="G30" s="2">
        <v>-76.244510000000005</v>
      </c>
      <c r="H30" s="2">
        <v>-2.7791099999999999E-5</v>
      </c>
      <c r="I30" s="2">
        <f t="shared" si="0"/>
        <v>1797.2944000000002</v>
      </c>
      <c r="J30" s="2">
        <f t="shared" si="1"/>
        <v>113.02324007048496</v>
      </c>
      <c r="M30" s="12">
        <f t="shared" si="7"/>
        <v>0.57798880413091003</v>
      </c>
      <c r="N30" s="12">
        <f t="shared" si="2"/>
        <v>0.82488300496124145</v>
      </c>
      <c r="O30" s="10">
        <f t="shared" si="3"/>
        <v>4.470305438969449</v>
      </c>
      <c r="P30" s="10">
        <f t="shared" si="4"/>
        <v>13.551245996614112</v>
      </c>
      <c r="Q30" s="12">
        <f t="shared" si="5"/>
        <v>0.57792645492187011</v>
      </c>
      <c r="R30" s="12">
        <f t="shared" si="6"/>
        <v>0.8247507118054116</v>
      </c>
    </row>
    <row r="31" spans="1:20" x14ac:dyDescent="0.3">
      <c r="A31" s="1">
        <v>0</v>
      </c>
      <c r="B31" s="1">
        <v>2791</v>
      </c>
      <c r="C31" s="2">
        <v>276.4402</v>
      </c>
      <c r="D31" s="2">
        <v>99.350440000000006</v>
      </c>
      <c r="E31" s="2">
        <v>-276.28109999999998</v>
      </c>
      <c r="F31" s="2">
        <v>-4.347152E-3</v>
      </c>
      <c r="G31" s="2">
        <v>1.65018</v>
      </c>
      <c r="H31" s="2">
        <v>0.8461516</v>
      </c>
      <c r="I31" s="2">
        <f t="shared" si="0"/>
        <v>304.08422000000002</v>
      </c>
      <c r="J31" s="2">
        <f t="shared" si="1"/>
        <v>322.96149141335468</v>
      </c>
      <c r="M31" s="12">
        <f t="shared" si="7"/>
        <v>0.58206174919585085</v>
      </c>
      <c r="N31" s="12">
        <f t="shared" si="2"/>
        <v>0.83147590355823198</v>
      </c>
      <c r="O31" s="10">
        <f t="shared" si="3"/>
        <v>31.332323366695363</v>
      </c>
      <c r="P31" s="10">
        <f t="shared" si="4"/>
        <v>4.7277377045315072</v>
      </c>
      <c r="Q31" s="12">
        <f t="shared" si="5"/>
        <v>0.58154892323834817</v>
      </c>
      <c r="R31" s="12">
        <f t="shared" si="6"/>
        <v>0.8303848127385467</v>
      </c>
    </row>
    <row r="32" spans="1:20" x14ac:dyDescent="0.3">
      <c r="A32" s="1">
        <v>0</v>
      </c>
      <c r="B32" s="1">
        <v>2792</v>
      </c>
      <c r="C32" s="2">
        <v>178.5754</v>
      </c>
      <c r="D32" s="2">
        <v>55.372709999999998</v>
      </c>
      <c r="E32" s="2">
        <v>-428.13080000000002</v>
      </c>
      <c r="F32" s="2">
        <v>3.3827879999999999E-3</v>
      </c>
      <c r="G32" s="2">
        <v>-7.0966100000000001</v>
      </c>
      <c r="H32" s="2">
        <v>-3.1836280000000001</v>
      </c>
      <c r="I32" s="2">
        <f t="shared" si="0"/>
        <v>196.43294000000003</v>
      </c>
      <c r="J32" s="2">
        <f t="shared" si="1"/>
        <v>474.86646954156993</v>
      </c>
      <c r="M32" s="12">
        <f t="shared" si="7"/>
        <v>0.58235619620198387</v>
      </c>
      <c r="N32" s="12">
        <f t="shared" si="2"/>
        <v>0.83195305250025409</v>
      </c>
      <c r="O32" s="10">
        <f t="shared" si="3"/>
        <v>49.051428908763114</v>
      </c>
      <c r="P32" s="10">
        <f t="shared" si="4"/>
        <v>2.9266471581009932</v>
      </c>
      <c r="Q32" s="12">
        <f t="shared" si="5"/>
        <v>0.58124751017775589</v>
      </c>
      <c r="R32" s="12">
        <f t="shared" si="6"/>
        <v>0.8295947971822073</v>
      </c>
    </row>
    <row r="33" spans="1:18" x14ac:dyDescent="0.3">
      <c r="A33" s="1">
        <v>0</v>
      </c>
      <c r="B33" s="1">
        <v>2793</v>
      </c>
      <c r="C33" s="2">
        <v>-9.1417319999999996E-4</v>
      </c>
      <c r="D33" s="2">
        <v>1.3112099999999999E-3</v>
      </c>
      <c r="E33" s="2">
        <v>-380.32159999999999</v>
      </c>
      <c r="F33" s="2">
        <v>-1.161731E-3</v>
      </c>
      <c r="G33" s="2">
        <v>-4.077909</v>
      </c>
      <c r="H33" s="2">
        <v>3.8471740000000002E-5</v>
      </c>
      <c r="I33" s="2">
        <f t="shared" si="0"/>
        <v>1.0055905200000001E-3</v>
      </c>
      <c r="J33" s="2">
        <f t="shared" si="1"/>
        <v>418.35376000248635</v>
      </c>
      <c r="M33" s="12">
        <f t="shared" si="7"/>
        <v>0.58289375797096188</v>
      </c>
      <c r="N33" s="12">
        <f t="shared" si="2"/>
        <v>0.8328243500597865</v>
      </c>
      <c r="O33" s="10">
        <f>$B$15/((1-$B$10)*I33*$B$12)-1</f>
        <v>9777089.3128137402</v>
      </c>
      <c r="P33" s="10">
        <f t="shared" si="4"/>
        <v>3.5216001721138133</v>
      </c>
      <c r="Q33" s="12">
        <f t="shared" si="5"/>
        <v>0.58203217444974054</v>
      </c>
      <c r="R33" s="12">
        <f t="shared" si="6"/>
        <v>0.83099059318303325</v>
      </c>
    </row>
    <row r="34" spans="1:18" x14ac:dyDescent="0.3">
      <c r="A34" s="1">
        <v>0</v>
      </c>
      <c r="B34" s="1">
        <v>2794</v>
      </c>
      <c r="C34" s="2">
        <v>-178.57919999999999</v>
      </c>
      <c r="D34" s="2">
        <v>-55.345280000000002</v>
      </c>
      <c r="E34" s="2">
        <v>-428.1601</v>
      </c>
      <c r="F34" s="2">
        <v>3.3824189999999998E-3</v>
      </c>
      <c r="G34" s="2">
        <v>-7.0969629999999997</v>
      </c>
      <c r="H34" s="2">
        <v>3.1833230000000001</v>
      </c>
      <c r="I34" s="2">
        <f t="shared" si="0"/>
        <v>196.43711999999999</v>
      </c>
      <c r="J34" s="2">
        <f t="shared" si="1"/>
        <v>474.89456431175222</v>
      </c>
      <c r="M34" s="12">
        <f t="shared" si="7"/>
        <v>0.58235618476675022</v>
      </c>
      <c r="N34" s="12">
        <f t="shared" si="2"/>
        <v>0.83195303396817355</v>
      </c>
      <c r="O34" s="10">
        <f t="shared" si="3"/>
        <v>49.050363860706838</v>
      </c>
      <c r="P34" s="10">
        <f t="shared" si="4"/>
        <v>2.9264136479510445</v>
      </c>
      <c r="Q34" s="12">
        <f t="shared" si="5"/>
        <v>0.58124736771300034</v>
      </c>
      <c r="R34" s="12">
        <f t="shared" si="6"/>
        <v>0.82959450020666914</v>
      </c>
    </row>
    <row r="35" spans="1:18" x14ac:dyDescent="0.3">
      <c r="A35" s="1">
        <v>0</v>
      </c>
      <c r="B35" s="1">
        <v>2795</v>
      </c>
      <c r="C35" s="2">
        <v>-276.43610000000001</v>
      </c>
      <c r="D35" s="2">
        <v>-99.382769999999994</v>
      </c>
      <c r="E35" s="2">
        <v>-276.286</v>
      </c>
      <c r="F35" s="2">
        <v>-4.3474480000000003E-3</v>
      </c>
      <c r="G35" s="2">
        <v>1.6500440000000001</v>
      </c>
      <c r="H35" s="2">
        <v>-0.84562910000000002</v>
      </c>
      <c r="I35" s="2">
        <f t="shared" si="0"/>
        <v>304.07971000000003</v>
      </c>
      <c r="J35" s="2">
        <f t="shared" si="1"/>
        <v>322.97859899742002</v>
      </c>
      <c r="M35" s="12">
        <f t="shared" si="7"/>
        <v>0.58206176152927491</v>
      </c>
      <c r="N35" s="12">
        <f t="shared" si="2"/>
        <v>0.83147592354295696</v>
      </c>
      <c r="O35" s="10">
        <f t="shared" si="3"/>
        <v>31.332802907991898</v>
      </c>
      <c r="P35" s="10">
        <f t="shared" si="4"/>
        <v>4.7274362357910711</v>
      </c>
      <c r="Q35" s="12">
        <f t="shared" si="5"/>
        <v>0.58154888125498094</v>
      </c>
      <c r="R35" s="12">
        <f t="shared" si="6"/>
        <v>0.83038471719551654</v>
      </c>
    </row>
    <row r="36" spans="1:18" x14ac:dyDescent="0.3">
      <c r="A36" s="1">
        <v>0</v>
      </c>
      <c r="B36" s="1">
        <v>2796</v>
      </c>
      <c r="C36" s="2">
        <v>-1633.904</v>
      </c>
      <c r="D36" s="2">
        <v>3.6164790000000001E-3</v>
      </c>
      <c r="E36" s="2">
        <v>102.7484</v>
      </c>
      <c r="F36" s="2">
        <v>-2.7017860000000001E-10</v>
      </c>
      <c r="G36" s="2">
        <v>-76.244510000000005</v>
      </c>
      <c r="H36" s="2">
        <v>-3.4362010000000001E-5</v>
      </c>
      <c r="I36" s="2">
        <f t="shared" si="0"/>
        <v>1797.2944000000002</v>
      </c>
      <c r="J36" s="2">
        <f t="shared" si="1"/>
        <v>113.02324007000992</v>
      </c>
      <c r="M36" s="12">
        <f t="shared" si="7"/>
        <v>0.57798880413091003</v>
      </c>
      <c r="N36" s="12">
        <f t="shared" si="2"/>
        <v>0.82488300496124145</v>
      </c>
      <c r="O36" s="10">
        <f t="shared" si="3"/>
        <v>4.470305438969449</v>
      </c>
      <c r="P36" s="10">
        <f t="shared" si="4"/>
        <v>13.551245996675272</v>
      </c>
      <c r="Q36" s="12">
        <f t="shared" si="5"/>
        <v>0.57792645492187078</v>
      </c>
      <c r="R36" s="12">
        <f t="shared" si="6"/>
        <v>0.82475071180541271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3"/>
      <c r="K40" s="13"/>
    </row>
    <row r="41" spans="1:18" x14ac:dyDescent="0.3">
      <c r="A41" s="4" t="s">
        <v>1</v>
      </c>
      <c r="B41" s="11" t="s">
        <v>46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8" t="s">
        <v>37</v>
      </c>
      <c r="P41" s="8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6" t="s">
        <v>13</v>
      </c>
      <c r="J42" s="6" t="s">
        <v>14</v>
      </c>
      <c r="M42" s="9" t="s">
        <v>34</v>
      </c>
      <c r="N42" s="9" t="s">
        <v>35</v>
      </c>
      <c r="O42" s="9" t="s">
        <v>38</v>
      </c>
      <c r="P42" s="9" t="s">
        <v>40</v>
      </c>
      <c r="Q42" s="9" t="s">
        <v>42</v>
      </c>
      <c r="R42" s="9" t="s">
        <v>43</v>
      </c>
    </row>
    <row r="43" spans="1:18" x14ac:dyDescent="0.3">
      <c r="A43" s="1">
        <v>0</v>
      </c>
      <c r="B43" s="1">
        <v>2785</v>
      </c>
      <c r="C43" s="2">
        <v>-178.57919999999999</v>
      </c>
      <c r="D43" s="2">
        <v>-428.1601</v>
      </c>
      <c r="E43" s="2">
        <v>55.345280000000002</v>
      </c>
      <c r="F43" s="2">
        <v>3.382426E-3</v>
      </c>
      <c r="G43" s="2">
        <v>3.1833230000000001</v>
      </c>
      <c r="H43" s="2">
        <v>7.0969620000000004</v>
      </c>
      <c r="I43" s="2">
        <f>ABS(C43*$K$21)</f>
        <v>196.43711999999999</v>
      </c>
      <c r="J43" s="2">
        <f>SQRT(D43^2+E43^2)*$K$21</f>
        <v>474.89456431175222</v>
      </c>
      <c r="M43" s="12">
        <f>($B$9*$B$5)/($B$14+$B$10*I43*$B$11)-1</f>
        <v>0.58235618476675022</v>
      </c>
      <c r="N43" s="12">
        <f>($B$9*$B$6)/($B$14+$B$10*I43*$B$12)-1</f>
        <v>0.83195303396817355</v>
      </c>
      <c r="O43" s="10">
        <f>$B$15/((1-$B$10)*I43*$B$12)-1</f>
        <v>49.050363860706838</v>
      </c>
      <c r="P43" s="10">
        <f>($B$15-(1-$B$10)*I43)*$B$13/(J43*$B$12)-1</f>
        <v>2.9264136479510445</v>
      </c>
      <c r="Q43" s="12">
        <f>1/SQRT((J43*$B$11/($B$7*$B$9))^2+(($B$14+$B$10*I43*$B$11)/($B$9*$B$5))^2)-1</f>
        <v>0.58124736771300034</v>
      </c>
      <c r="R43" s="12">
        <f>1/SQRT((J43*$B$12/($B$8*$B$9))^2+(($B$14+$B$10*I43*$B$12)/($B$9*$B$6))^2)-1</f>
        <v>0.82959450020666914</v>
      </c>
    </row>
    <row r="44" spans="1:18" x14ac:dyDescent="0.3">
      <c r="A44" s="1">
        <v>0</v>
      </c>
      <c r="B44" s="1">
        <v>2786</v>
      </c>
      <c r="C44" s="2">
        <v>-276.43610000000001</v>
      </c>
      <c r="D44" s="2">
        <v>-276.28590000000003</v>
      </c>
      <c r="E44" s="2">
        <v>99.382779999999997</v>
      </c>
      <c r="F44" s="2">
        <v>-4.3474350000000002E-3</v>
      </c>
      <c r="G44" s="2">
        <v>-0.84563120000000003</v>
      </c>
      <c r="H44" s="2">
        <v>-1.650045</v>
      </c>
      <c r="I44" s="2">
        <f t="shared" ref="I44:I54" si="8">ABS(C44*$K$21)</f>
        <v>304.07971000000003</v>
      </c>
      <c r="J44" s="2">
        <f t="shared" ref="J44:J54" si="9">SQRT(D44^2+E44^2)*$K$21</f>
        <v>322.97849921349177</v>
      </c>
      <c r="M44" s="12">
        <f>($B$9*$B$5)/($B$14+$B$10*I44*$B$11)-1</f>
        <v>0.58206176152927491</v>
      </c>
      <c r="N44" s="12">
        <f t="shared" ref="N44:N54" si="10">($B$9*$B$6)/($B$14+$B$10*I44*$B$12)-1</f>
        <v>0.83147592354295696</v>
      </c>
      <c r="O44" s="10">
        <f t="shared" ref="O44:O50" si="11">$B$15/((1-$B$10)*I44*$B$12)-1</f>
        <v>31.332802907991898</v>
      </c>
      <c r="P44" s="10">
        <f t="shared" ref="P44:P54" si="12">($B$15-(1-$B$10)*I44)*$B$13/(J44*$B$12)-1</f>
        <v>4.7274380052775475</v>
      </c>
      <c r="Q44" s="12">
        <f t="shared" ref="Q44:Q54" si="13">1/SQRT((J44*$B$11/($B$7*$B$9))^2+(($B$14+$B$10*I44*$B$11)/($B$9*$B$5))^2)-1</f>
        <v>0.58154888157173446</v>
      </c>
      <c r="R44" s="12">
        <f t="shared" ref="R44:R54" si="14">1/SQRT((J44*$B$12/($B$8*$B$9))^2+(($B$14+$B$10*I44*$B$12)/($B$9*$B$6))^2)-1</f>
        <v>0.83038471786916834</v>
      </c>
    </row>
    <row r="45" spans="1:18" x14ac:dyDescent="0.3">
      <c r="A45" s="1">
        <v>0</v>
      </c>
      <c r="B45" s="1">
        <v>2787</v>
      </c>
      <c r="C45" s="2">
        <v>-1633.904</v>
      </c>
      <c r="D45" s="2">
        <v>102.7484</v>
      </c>
      <c r="E45" s="2">
        <v>-3.634478E-3</v>
      </c>
      <c r="F45" s="2">
        <v>-2.1160110000000001E-10</v>
      </c>
      <c r="G45" s="2">
        <v>-3.1177080000000002E-5</v>
      </c>
      <c r="H45" s="2">
        <v>76.244510000000005</v>
      </c>
      <c r="I45" s="2">
        <f t="shared" si="8"/>
        <v>1797.2944000000002</v>
      </c>
      <c r="J45" s="2">
        <f t="shared" si="9"/>
        <v>113.02324007070852</v>
      </c>
      <c r="M45" s="12">
        <f t="shared" ref="M45:M54" si="15">($B$9*$B$5)/($B$14+$B$10*I45*$B$11)-1</f>
        <v>0.57798880413091003</v>
      </c>
      <c r="N45" s="12">
        <f t="shared" si="10"/>
        <v>0.82488300496124145</v>
      </c>
      <c r="O45" s="10">
        <f t="shared" si="11"/>
        <v>4.470305438969449</v>
      </c>
      <c r="P45" s="10">
        <f t="shared" si="12"/>
        <v>13.55124599658533</v>
      </c>
      <c r="Q45" s="12">
        <f t="shared" si="13"/>
        <v>0.57792645492186989</v>
      </c>
      <c r="R45" s="12">
        <f t="shared" si="14"/>
        <v>0.82475071180541093</v>
      </c>
    </row>
    <row r="46" spans="1:18" x14ac:dyDescent="0.3">
      <c r="A46" s="1">
        <v>0</v>
      </c>
      <c r="B46" s="1">
        <v>2788</v>
      </c>
      <c r="C46" s="2">
        <v>-276.4402</v>
      </c>
      <c r="D46" s="2">
        <v>-276.28109999999998</v>
      </c>
      <c r="E46" s="2">
        <v>-99.350430000000003</v>
      </c>
      <c r="F46" s="2">
        <v>4.3471600000000001E-3</v>
      </c>
      <c r="G46" s="2">
        <v>0.84615189999999996</v>
      </c>
      <c r="H46" s="2">
        <v>-1.6501790000000001</v>
      </c>
      <c r="I46" s="2">
        <f t="shared" si="8"/>
        <v>304.08422000000002</v>
      </c>
      <c r="J46" s="2">
        <f t="shared" si="9"/>
        <v>322.96148769111443</v>
      </c>
      <c r="M46" s="12">
        <f t="shared" si="15"/>
        <v>0.58206174919585085</v>
      </c>
      <c r="N46" s="12">
        <f t="shared" si="10"/>
        <v>0.83147590355823198</v>
      </c>
      <c r="O46" s="10">
        <f t="shared" si="11"/>
        <v>31.332323366695363</v>
      </c>
      <c r="P46" s="10">
        <f t="shared" si="12"/>
        <v>4.7277377705456187</v>
      </c>
      <c r="Q46" s="12">
        <f t="shared" si="13"/>
        <v>0.58154892325016339</v>
      </c>
      <c r="R46" s="12">
        <f t="shared" si="14"/>
        <v>0.83038481276367437</v>
      </c>
    </row>
    <row r="47" spans="1:18" x14ac:dyDescent="0.3">
      <c r="A47" s="1">
        <v>0</v>
      </c>
      <c r="B47" s="1">
        <v>2789</v>
      </c>
      <c r="C47" s="2">
        <v>-178.5754</v>
      </c>
      <c r="D47" s="2">
        <v>-428.13080000000002</v>
      </c>
      <c r="E47" s="2">
        <v>-55.372700000000002</v>
      </c>
      <c r="F47" s="2">
        <v>-3.3827829999999999E-3</v>
      </c>
      <c r="G47" s="2">
        <v>-3.18363</v>
      </c>
      <c r="H47" s="2">
        <v>7.0966100000000001</v>
      </c>
      <c r="I47" s="2">
        <f t="shared" si="8"/>
        <v>196.43294000000003</v>
      </c>
      <c r="J47" s="2">
        <f t="shared" si="9"/>
        <v>474.86646813062652</v>
      </c>
      <c r="M47" s="12">
        <f t="shared" si="15"/>
        <v>0.58235619620198387</v>
      </c>
      <c r="N47" s="12">
        <f t="shared" si="10"/>
        <v>0.83195305250025409</v>
      </c>
      <c r="O47" s="10">
        <f t="shared" si="11"/>
        <v>49.051428908763114</v>
      </c>
      <c r="P47" s="10">
        <f t="shared" si="12"/>
        <v>2.9266471697680139</v>
      </c>
      <c r="Q47" s="12">
        <f t="shared" si="13"/>
        <v>0.58124751018433707</v>
      </c>
      <c r="R47" s="12">
        <f t="shared" si="14"/>
        <v>0.82959479719619389</v>
      </c>
    </row>
    <row r="48" spans="1:18" x14ac:dyDescent="0.3">
      <c r="A48" s="1">
        <v>0</v>
      </c>
      <c r="B48" s="1">
        <v>2790</v>
      </c>
      <c r="C48" s="2">
        <v>9.5330679999999996E-4</v>
      </c>
      <c r="D48" s="2">
        <v>-380.32159999999999</v>
      </c>
      <c r="E48" s="2">
        <v>-1.2947309999999999E-3</v>
      </c>
      <c r="F48" s="2">
        <v>1.161732E-3</v>
      </c>
      <c r="G48" s="2">
        <v>3.6201890000000002E-5</v>
      </c>
      <c r="H48" s="2">
        <v>4.077909</v>
      </c>
      <c r="I48" s="2">
        <f t="shared" si="8"/>
        <v>1.0486374800000001E-3</v>
      </c>
      <c r="J48" s="2">
        <f t="shared" si="9"/>
        <v>418.35376000242422</v>
      </c>
      <c r="M48" s="12">
        <f t="shared" si="15"/>
        <v>0.58289375785311837</v>
      </c>
      <c r="N48" s="12">
        <f t="shared" si="10"/>
        <v>0.83282434986875575</v>
      </c>
      <c r="O48" s="10">
        <f t="shared" si="11"/>
        <v>9375736.1057816222</v>
      </c>
      <c r="P48" s="10">
        <f t="shared" si="12"/>
        <v>3.5216001579736238</v>
      </c>
      <c r="Q48" s="12">
        <f t="shared" si="13"/>
        <v>0.58203217433208954</v>
      </c>
      <c r="R48" s="12">
        <f t="shared" si="14"/>
        <v>0.83099059299257583</v>
      </c>
    </row>
    <row r="49" spans="1:18" x14ac:dyDescent="0.3">
      <c r="A49" s="1">
        <v>0</v>
      </c>
      <c r="B49" s="1">
        <v>2791</v>
      </c>
      <c r="C49" s="2">
        <v>178.57919999999999</v>
      </c>
      <c r="D49" s="2">
        <v>-428.1601</v>
      </c>
      <c r="E49" s="2">
        <v>55.345300000000002</v>
      </c>
      <c r="F49" s="2">
        <v>-3.3824189999999998E-3</v>
      </c>
      <c r="G49" s="2">
        <v>3.1833239999999998</v>
      </c>
      <c r="H49" s="2">
        <v>7.0969629999999997</v>
      </c>
      <c r="I49" s="2">
        <f t="shared" si="8"/>
        <v>196.43711999999999</v>
      </c>
      <c r="J49" s="2">
        <f t="shared" si="9"/>
        <v>474.89456713207511</v>
      </c>
      <c r="M49" s="12">
        <f t="shared" si="15"/>
        <v>0.58235618476675022</v>
      </c>
      <c r="N49" s="12">
        <f t="shared" si="10"/>
        <v>0.83195303396817355</v>
      </c>
      <c r="O49" s="10">
        <f t="shared" si="11"/>
        <v>49.050363860706838</v>
      </c>
      <c r="P49" s="10">
        <f t="shared" si="12"/>
        <v>2.9264136246327013</v>
      </c>
      <c r="Q49" s="12">
        <f t="shared" si="13"/>
        <v>0.58124736769984375</v>
      </c>
      <c r="R49" s="12">
        <f t="shared" si="14"/>
        <v>0.82959450017870928</v>
      </c>
    </row>
    <row r="50" spans="1:18" x14ac:dyDescent="0.3">
      <c r="A50" s="1">
        <v>0</v>
      </c>
      <c r="B50" s="1">
        <v>2792</v>
      </c>
      <c r="C50" s="2">
        <v>276.43610000000001</v>
      </c>
      <c r="D50" s="2">
        <v>-276.28590000000003</v>
      </c>
      <c r="E50" s="2">
        <v>99.382769999999994</v>
      </c>
      <c r="F50" s="2">
        <v>4.3474489999999998E-3</v>
      </c>
      <c r="G50" s="2">
        <v>-0.84563250000000001</v>
      </c>
      <c r="H50" s="2">
        <v>-1.650045</v>
      </c>
      <c r="I50" s="2">
        <f t="shared" si="8"/>
        <v>304.07971000000003</v>
      </c>
      <c r="J50" s="2">
        <f t="shared" si="9"/>
        <v>322.97849549023596</v>
      </c>
      <c r="M50" s="12">
        <f t="shared" si="15"/>
        <v>0.58206176152927491</v>
      </c>
      <c r="N50" s="12">
        <f t="shared" si="10"/>
        <v>0.83147592354295696</v>
      </c>
      <c r="O50" s="10">
        <f t="shared" si="11"/>
        <v>31.332802907991898</v>
      </c>
      <c r="P50" s="10">
        <f t="shared" si="12"/>
        <v>4.7274380713027382</v>
      </c>
      <c r="Q50" s="12">
        <f t="shared" si="13"/>
        <v>0.58154888158355345</v>
      </c>
      <c r="R50" s="12">
        <f t="shared" si="14"/>
        <v>0.83038471789430424</v>
      </c>
    </row>
    <row r="51" spans="1:18" x14ac:dyDescent="0.3">
      <c r="A51" s="1">
        <v>0</v>
      </c>
      <c r="B51" s="1">
        <v>2793</v>
      </c>
      <c r="C51" s="2">
        <v>1633.904</v>
      </c>
      <c r="D51" s="2">
        <v>102.7484</v>
      </c>
      <c r="E51" s="2">
        <v>-3.6526660000000002E-3</v>
      </c>
      <c r="F51" s="2">
        <v>2.9637229999999999E-10</v>
      </c>
      <c r="G51" s="2">
        <v>-2.4553409999999998E-5</v>
      </c>
      <c r="H51" s="2">
        <v>76.244510000000005</v>
      </c>
      <c r="I51" s="2">
        <f t="shared" si="8"/>
        <v>1797.2944000000002</v>
      </c>
      <c r="J51" s="2">
        <f t="shared" si="9"/>
        <v>113.02324007141799</v>
      </c>
      <c r="M51" s="12">
        <f t="shared" si="15"/>
        <v>0.57798880413091003</v>
      </c>
      <c r="N51" s="12">
        <f t="shared" si="10"/>
        <v>0.82488300496124145</v>
      </c>
      <c r="O51" s="10">
        <f>$B$15/((1-$B$10)*I51*$B$12)-1</f>
        <v>4.470305438969449</v>
      </c>
      <c r="P51" s="10">
        <f t="shared" si="12"/>
        <v>13.551245996493989</v>
      </c>
      <c r="Q51" s="12">
        <f t="shared" si="13"/>
        <v>0.577926454921869</v>
      </c>
      <c r="R51" s="12">
        <f t="shared" si="14"/>
        <v>0.82475071180540938</v>
      </c>
    </row>
    <row r="52" spans="1:18" x14ac:dyDescent="0.3">
      <c r="A52" s="1">
        <v>0</v>
      </c>
      <c r="B52" s="1">
        <v>2794</v>
      </c>
      <c r="C52" s="2">
        <v>276.4402</v>
      </c>
      <c r="D52" s="2">
        <v>-276.28109999999998</v>
      </c>
      <c r="E52" s="2">
        <v>-99.350390000000004</v>
      </c>
      <c r="F52" s="2">
        <v>-4.347152E-3</v>
      </c>
      <c r="G52" s="2">
        <v>0.8461535</v>
      </c>
      <c r="H52" s="2">
        <v>-1.6501790000000001</v>
      </c>
      <c r="I52" s="2">
        <f t="shared" si="8"/>
        <v>304.08422000000002</v>
      </c>
      <c r="J52" s="2">
        <f t="shared" si="9"/>
        <v>322.96147280215666</v>
      </c>
      <c r="M52" s="12">
        <f t="shared" si="15"/>
        <v>0.58206174919585085</v>
      </c>
      <c r="N52" s="12">
        <f t="shared" si="10"/>
        <v>0.83147590355823198</v>
      </c>
      <c r="O52" s="10">
        <f t="shared" ref="O52:O54" si="16">$B$15/((1-$B$10)*I52*$B$12)-1</f>
        <v>31.332323366695363</v>
      </c>
      <c r="P52" s="10">
        <f t="shared" si="12"/>
        <v>4.7277380346020248</v>
      </c>
      <c r="Q52" s="12">
        <f t="shared" si="13"/>
        <v>0.58154892329742425</v>
      </c>
      <c r="R52" s="12">
        <f t="shared" si="14"/>
        <v>0.83038481286418597</v>
      </c>
    </row>
    <row r="53" spans="1:18" x14ac:dyDescent="0.3">
      <c r="A53" s="1">
        <v>0</v>
      </c>
      <c r="B53" s="1">
        <v>2795</v>
      </c>
      <c r="C53" s="2">
        <v>178.5754</v>
      </c>
      <c r="D53" s="2">
        <v>-428.13080000000002</v>
      </c>
      <c r="E53" s="2">
        <v>-55.372709999999998</v>
      </c>
      <c r="F53" s="2">
        <v>3.3827869999999999E-3</v>
      </c>
      <c r="G53" s="2">
        <v>-3.1836289999999998</v>
      </c>
      <c r="H53" s="2">
        <v>7.0966079999999998</v>
      </c>
      <c r="I53" s="2">
        <f t="shared" si="8"/>
        <v>196.43294000000003</v>
      </c>
      <c r="J53" s="2">
        <f t="shared" si="9"/>
        <v>474.86646954156993</v>
      </c>
      <c r="M53" s="12">
        <f t="shared" si="15"/>
        <v>0.58235619620198387</v>
      </c>
      <c r="N53" s="12">
        <f t="shared" si="10"/>
        <v>0.83195305250025409</v>
      </c>
      <c r="O53" s="10">
        <f t="shared" si="16"/>
        <v>49.051428908763114</v>
      </c>
      <c r="P53" s="10">
        <f t="shared" si="12"/>
        <v>2.9266471581009932</v>
      </c>
      <c r="Q53" s="12">
        <f t="shared" si="13"/>
        <v>0.58124751017775589</v>
      </c>
      <c r="R53" s="12">
        <f t="shared" si="14"/>
        <v>0.8295947971822073</v>
      </c>
    </row>
    <row r="54" spans="1:18" x14ac:dyDescent="0.3">
      <c r="A54" s="1">
        <v>0</v>
      </c>
      <c r="B54" s="1">
        <v>2796</v>
      </c>
      <c r="C54" s="2">
        <v>-9.2305420000000004E-4</v>
      </c>
      <c r="D54" s="2">
        <v>-380.32159999999999</v>
      </c>
      <c r="E54" s="2">
        <v>-1.302772E-3</v>
      </c>
      <c r="F54" s="2">
        <v>-1.161732E-3</v>
      </c>
      <c r="G54" s="2">
        <v>3.8267499999999999E-5</v>
      </c>
      <c r="H54" s="2">
        <v>4.077909</v>
      </c>
      <c r="I54" s="2">
        <f t="shared" si="8"/>
        <v>1.0153596200000001E-3</v>
      </c>
      <c r="J54" s="2">
        <f t="shared" si="9"/>
        <v>418.35376000245446</v>
      </c>
      <c r="M54" s="12">
        <f t="shared" si="15"/>
        <v>0.58289375794421838</v>
      </c>
      <c r="N54" s="12">
        <f t="shared" si="10"/>
        <v>0.83282435001643407</v>
      </c>
      <c r="O54" s="10">
        <f t="shared" si="16"/>
        <v>9683020.7965033241</v>
      </c>
      <c r="P54" s="10">
        <f t="shared" si="12"/>
        <v>3.5216001689050227</v>
      </c>
      <c r="Q54" s="12">
        <f t="shared" si="13"/>
        <v>0.58203217442304078</v>
      </c>
      <c r="R54" s="12">
        <f t="shared" si="14"/>
        <v>0.83099059313981072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3"/>
      <c r="K57" s="13"/>
    </row>
    <row r="58" spans="1:18" x14ac:dyDescent="0.3">
      <c r="A58" s="4" t="s">
        <v>1</v>
      </c>
      <c r="B58" s="11" t="s">
        <v>86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8" t="s">
        <v>37</v>
      </c>
      <c r="P58" s="8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5" t="s">
        <v>5</v>
      </c>
      <c r="D59" s="5" t="s">
        <v>6</v>
      </c>
      <c r="E59" s="5" t="s">
        <v>7</v>
      </c>
      <c r="F59" s="5" t="s">
        <v>8</v>
      </c>
      <c r="G59" s="5" t="s">
        <v>9</v>
      </c>
      <c r="H59" s="5" t="s">
        <v>10</v>
      </c>
      <c r="I59" s="6" t="s">
        <v>13</v>
      </c>
      <c r="J59" s="6" t="s">
        <v>14</v>
      </c>
      <c r="M59" s="9" t="s">
        <v>34</v>
      </c>
      <c r="N59" s="9" t="s">
        <v>35</v>
      </c>
      <c r="O59" s="9" t="s">
        <v>38</v>
      </c>
      <c r="P59" s="9" t="s">
        <v>40</v>
      </c>
      <c r="Q59" s="9" t="s">
        <v>42</v>
      </c>
      <c r="R59" s="9" t="s">
        <v>43</v>
      </c>
    </row>
    <row r="60" spans="1:18" x14ac:dyDescent="0.3">
      <c r="A60" s="1">
        <v>0</v>
      </c>
      <c r="B60" s="1">
        <v>2785</v>
      </c>
      <c r="C60" s="2">
        <v>251.87690000000001</v>
      </c>
      <c r="D60" s="2">
        <v>9.0687440000000006</v>
      </c>
      <c r="E60" s="2">
        <v>108.3048</v>
      </c>
      <c r="F60" s="2">
        <v>-3.405847E-3</v>
      </c>
      <c r="G60" s="2">
        <v>-1.4602839999999999</v>
      </c>
      <c r="H60" s="2">
        <v>-0.26039859999999998</v>
      </c>
      <c r="I60" s="2">
        <f>ABS(C60*$K$21)</f>
        <v>277.06459000000001</v>
      </c>
      <c r="J60" s="2">
        <f>SQRT(D60^2+E60^2)*$K$21</f>
        <v>119.55219739988395</v>
      </c>
      <c r="M60" s="12">
        <f>($B$9*$B$5)/($B$14+$B$10*I60*$B$11)-1</f>
        <v>0.58213564279238694</v>
      </c>
      <c r="N60" s="12">
        <f>($B$9*$B$6)/($B$14+$B$10*I60*$B$12)-1</f>
        <v>0.83159564084867799</v>
      </c>
      <c r="O60" s="10">
        <f>$B$15/((1-$B$10)*I60*$B$12)-1</f>
        <v>34.485405521323862</v>
      </c>
      <c r="P60" s="10">
        <f>($B$15-(1-$B$10)*I60)*$B$13/(J60*$B$12)-1</f>
        <v>14.504123060420035</v>
      </c>
      <c r="Q60" s="12">
        <f>1/SQRT((J60*$B$11/($B$7*$B$9))^2+(($B$14+$B$10*I60*$B$11)/($B$9*$B$5))^2)-1</f>
        <v>0.5820653312301094</v>
      </c>
      <c r="R60" s="12">
        <f>1/SQRT((J60*$B$12/($B$8*$B$9))^2+(($B$14+$B$10*I60*$B$12)/($B$9*$B$6))^2)-1</f>
        <v>0.83144598464750796</v>
      </c>
    </row>
    <row r="61" spans="1:18" x14ac:dyDescent="0.3">
      <c r="A61" s="1">
        <v>0</v>
      </c>
      <c r="B61" s="1">
        <v>2786</v>
      </c>
      <c r="C61" s="2">
        <v>251.86869999999999</v>
      </c>
      <c r="D61" s="2">
        <v>108.30329999999999</v>
      </c>
      <c r="E61" s="2">
        <v>9.0627519999999997</v>
      </c>
      <c r="F61" s="2">
        <v>3.405885E-3</v>
      </c>
      <c r="G61" s="2">
        <v>0.26002110000000001</v>
      </c>
      <c r="H61" s="2">
        <v>1.460243</v>
      </c>
      <c r="I61" s="2">
        <f t="shared" ref="I61:I71" si="17">ABS(C61*$K$21)</f>
        <v>277.05556999999999</v>
      </c>
      <c r="J61" s="2">
        <f t="shared" ref="J61:J71" si="18">SQRT(D61^2+E61^2)*$K$21</f>
        <v>119.5500033470984</v>
      </c>
      <c r="M61" s="12">
        <f>($B$9*$B$5)/($B$14+$B$10*I61*$B$11)-1</f>
        <v>0.58213566746153966</v>
      </c>
      <c r="N61" s="12">
        <f t="shared" ref="N61:N71" si="19">($B$9*$B$6)/($B$14+$B$10*I61*$B$12)-1</f>
        <v>0.83159568082335533</v>
      </c>
      <c r="O61" s="10">
        <f t="shared" ref="O61:O67" si="20">$B$15/((1-$B$10)*I61*$B$12)-1</f>
        <v>34.486560807094889</v>
      </c>
      <c r="P61" s="10">
        <f t="shared" ref="P61:P71" si="21">($B$15-(1-$B$10)*I61)*$B$13/(J61*$B$12)-1</f>
        <v>14.504417970241157</v>
      </c>
      <c r="Q61" s="12">
        <f t="shared" ref="Q61:Q71" si="22">1/SQRT((J61*$B$11/($B$7*$B$9))^2+(($B$14+$B$10*I61*$B$11)/($B$9*$B$5))^2)-1</f>
        <v>0.58206535847652985</v>
      </c>
      <c r="R61" s="12">
        <f t="shared" ref="R61:R71" si="23">1/SQRT((J61*$B$12/($B$8*$B$9))^2+(($B$14+$B$10*I61*$B$12)/($B$9*$B$6))^2)-1</f>
        <v>0.83144603010472218</v>
      </c>
    </row>
    <row r="62" spans="1:18" x14ac:dyDescent="0.3">
      <c r="A62" s="1">
        <v>0</v>
      </c>
      <c r="B62" s="1">
        <v>2787</v>
      </c>
      <c r="C62" s="2">
        <v>1323.221</v>
      </c>
      <c r="D62" s="2">
        <v>-236.10210000000001</v>
      </c>
      <c r="E62" s="2">
        <v>4.319842E-3</v>
      </c>
      <c r="F62" s="2">
        <v>-1.733273E-7</v>
      </c>
      <c r="G62" s="2">
        <v>1.861649E-5</v>
      </c>
      <c r="H62" s="2">
        <v>-56.032960000000003</v>
      </c>
      <c r="I62" s="2">
        <f t="shared" si="17"/>
        <v>1455.5431000000001</v>
      </c>
      <c r="J62" s="2">
        <f t="shared" si="18"/>
        <v>259.71231004347095</v>
      </c>
      <c r="M62" s="12">
        <f t="shared" ref="M62:M71" si="24">($B$9*$B$5)/($B$14+$B$10*I62*$B$11)-1</f>
        <v>0.57891912816646984</v>
      </c>
      <c r="N62" s="12">
        <f t="shared" si="19"/>
        <v>0.82638773087820683</v>
      </c>
      <c r="O62" s="10">
        <f t="shared" si="20"/>
        <v>5.7546947471011549</v>
      </c>
      <c r="P62" s="10">
        <f t="shared" si="21"/>
        <v>5.5133430227458833</v>
      </c>
      <c r="Q62" s="12">
        <f t="shared" si="22"/>
        <v>0.57858941362168803</v>
      </c>
      <c r="R62" s="12">
        <f t="shared" si="23"/>
        <v>0.82568779489616917</v>
      </c>
    </row>
    <row r="63" spans="1:18" x14ac:dyDescent="0.3">
      <c r="A63" s="1">
        <v>0</v>
      </c>
      <c r="B63" s="1">
        <v>2788</v>
      </c>
      <c r="C63" s="2">
        <v>251.87690000000001</v>
      </c>
      <c r="D63" s="2">
        <v>108.3048</v>
      </c>
      <c r="E63" s="2">
        <v>-9.0687440000000006</v>
      </c>
      <c r="F63" s="2">
        <v>-3.405843E-3</v>
      </c>
      <c r="G63" s="2">
        <v>-0.26039800000000002</v>
      </c>
      <c r="H63" s="2">
        <v>1.4602839999999999</v>
      </c>
      <c r="I63" s="2">
        <f t="shared" si="17"/>
        <v>277.06459000000001</v>
      </c>
      <c r="J63" s="2">
        <f t="shared" si="18"/>
        <v>119.55219739988395</v>
      </c>
      <c r="M63" s="12">
        <f t="shared" si="24"/>
        <v>0.58213564279238694</v>
      </c>
      <c r="N63" s="12">
        <f t="shared" si="19"/>
        <v>0.83159564084867799</v>
      </c>
      <c r="O63" s="10">
        <f t="shared" si="20"/>
        <v>34.485405521323862</v>
      </c>
      <c r="P63" s="10">
        <f t="shared" si="21"/>
        <v>14.504123060420035</v>
      </c>
      <c r="Q63" s="12">
        <f t="shared" si="22"/>
        <v>0.5820653312301094</v>
      </c>
      <c r="R63" s="12">
        <f t="shared" si="23"/>
        <v>0.83144598464750796</v>
      </c>
    </row>
    <row r="64" spans="1:18" x14ac:dyDescent="0.3">
      <c r="A64" s="1">
        <v>0</v>
      </c>
      <c r="B64" s="1">
        <v>2789</v>
      </c>
      <c r="C64" s="2">
        <v>251.86869999999999</v>
      </c>
      <c r="D64" s="2">
        <v>9.0627479999999991</v>
      </c>
      <c r="E64" s="2">
        <v>-108.30329999999999</v>
      </c>
      <c r="F64" s="2">
        <v>3.4058890000000001E-3</v>
      </c>
      <c r="G64" s="2">
        <v>1.460243</v>
      </c>
      <c r="H64" s="2">
        <v>-0.26002219999999998</v>
      </c>
      <c r="I64" s="2">
        <f t="shared" si="17"/>
        <v>277.05556999999999</v>
      </c>
      <c r="J64" s="2">
        <f t="shared" si="18"/>
        <v>119.55000298019159</v>
      </c>
      <c r="M64" s="12">
        <f t="shared" si="24"/>
        <v>0.58213566746153966</v>
      </c>
      <c r="N64" s="12">
        <f t="shared" si="19"/>
        <v>0.83159568082335533</v>
      </c>
      <c r="O64" s="10">
        <f t="shared" si="20"/>
        <v>34.486560807094889</v>
      </c>
      <c r="P64" s="10">
        <f t="shared" si="21"/>
        <v>14.504418017825234</v>
      </c>
      <c r="Q64" s="12">
        <f t="shared" si="22"/>
        <v>0.5820653584769615</v>
      </c>
      <c r="R64" s="12">
        <f t="shared" si="23"/>
        <v>0.831446030105641</v>
      </c>
    </row>
    <row r="65" spans="1:18" x14ac:dyDescent="0.3">
      <c r="A65" s="1">
        <v>0</v>
      </c>
      <c r="B65" s="1">
        <v>2790</v>
      </c>
      <c r="C65" s="2">
        <v>1323.221</v>
      </c>
      <c r="D65" s="2">
        <v>4.3401459999999996E-3</v>
      </c>
      <c r="E65" s="2">
        <v>236.10210000000001</v>
      </c>
      <c r="F65" s="2">
        <v>-1.7353539999999999E-7</v>
      </c>
      <c r="G65" s="2">
        <v>-56.032960000000003</v>
      </c>
      <c r="H65" s="2">
        <v>-1.6393949999999999E-5</v>
      </c>
      <c r="I65" s="2">
        <f t="shared" si="17"/>
        <v>1455.5431000000001</v>
      </c>
      <c r="J65" s="2">
        <f t="shared" si="18"/>
        <v>259.71231004388051</v>
      </c>
      <c r="M65" s="12">
        <f t="shared" si="24"/>
        <v>0.57891912816646984</v>
      </c>
      <c r="N65" s="12">
        <f t="shared" si="19"/>
        <v>0.82638773087820683</v>
      </c>
      <c r="O65" s="10">
        <f t="shared" si="20"/>
        <v>5.7546947471011549</v>
      </c>
      <c r="P65" s="10">
        <f t="shared" si="21"/>
        <v>5.5133430227356124</v>
      </c>
      <c r="Q65" s="12">
        <f t="shared" si="22"/>
        <v>0.57858941362168714</v>
      </c>
      <c r="R65" s="12">
        <f t="shared" si="23"/>
        <v>0.82568779489616695</v>
      </c>
    </row>
    <row r="66" spans="1:18" x14ac:dyDescent="0.3">
      <c r="A66" s="1">
        <v>0</v>
      </c>
      <c r="B66" s="1">
        <v>2791</v>
      </c>
      <c r="C66" s="2">
        <v>251.87690000000001</v>
      </c>
      <c r="D66" s="2">
        <v>-9.0687309999999997</v>
      </c>
      <c r="E66" s="2">
        <v>-108.3048</v>
      </c>
      <c r="F66" s="2">
        <v>-3.4058389999999999E-3</v>
      </c>
      <c r="G66" s="2">
        <v>1.4602850000000001</v>
      </c>
      <c r="H66" s="2">
        <v>0.26039770000000001</v>
      </c>
      <c r="I66" s="2">
        <f t="shared" si="17"/>
        <v>277.06459000000001</v>
      </c>
      <c r="J66" s="2">
        <f t="shared" si="18"/>
        <v>119.55219620667091</v>
      </c>
      <c r="M66" s="12">
        <f t="shared" si="24"/>
        <v>0.58213564279238694</v>
      </c>
      <c r="N66" s="12">
        <f t="shared" si="19"/>
        <v>0.83159564084867799</v>
      </c>
      <c r="O66" s="10">
        <f t="shared" si="20"/>
        <v>34.485405521323862</v>
      </c>
      <c r="P66" s="10">
        <f t="shared" si="21"/>
        <v>14.504123215161833</v>
      </c>
      <c r="Q66" s="12">
        <f t="shared" si="22"/>
        <v>0.58206533123151316</v>
      </c>
      <c r="R66" s="12">
        <f t="shared" si="23"/>
        <v>0.83144598465049491</v>
      </c>
    </row>
    <row r="67" spans="1:18" x14ac:dyDescent="0.3">
      <c r="A67" s="1">
        <v>0</v>
      </c>
      <c r="B67" s="1">
        <v>2792</v>
      </c>
      <c r="C67" s="2">
        <v>251.86869999999999</v>
      </c>
      <c r="D67" s="2">
        <v>-108.30329999999999</v>
      </c>
      <c r="E67" s="2">
        <v>-9.0627580000000005</v>
      </c>
      <c r="F67" s="2">
        <v>3.4058920000000002E-3</v>
      </c>
      <c r="G67" s="2">
        <v>-0.26002189999999997</v>
      </c>
      <c r="H67" s="2">
        <v>-1.460242</v>
      </c>
      <c r="I67" s="2">
        <f t="shared" si="17"/>
        <v>277.05556999999999</v>
      </c>
      <c r="J67" s="2">
        <f t="shared" si="18"/>
        <v>119.55000389745892</v>
      </c>
      <c r="M67" s="12">
        <f t="shared" si="24"/>
        <v>0.58213566746153966</v>
      </c>
      <c r="N67" s="12">
        <f t="shared" si="19"/>
        <v>0.83159568082335533</v>
      </c>
      <c r="O67" s="10">
        <f t="shared" si="20"/>
        <v>34.486560807094889</v>
      </c>
      <c r="P67" s="10">
        <f t="shared" si="21"/>
        <v>14.504417898865004</v>
      </c>
      <c r="Q67" s="12">
        <f t="shared" si="22"/>
        <v>0.58206535847588237</v>
      </c>
      <c r="R67" s="12">
        <f t="shared" si="23"/>
        <v>0.83144603010334484</v>
      </c>
    </row>
    <row r="68" spans="1:18" x14ac:dyDescent="0.3">
      <c r="A68" s="1">
        <v>0</v>
      </c>
      <c r="B68" s="1">
        <v>2793</v>
      </c>
      <c r="C68" s="2">
        <v>1323.221</v>
      </c>
      <c r="D68" s="2">
        <v>236.10210000000001</v>
      </c>
      <c r="E68" s="2">
        <v>-4.3506760000000004E-3</v>
      </c>
      <c r="F68" s="2">
        <v>-1.7318050000000001E-7</v>
      </c>
      <c r="G68" s="2">
        <v>-1.3847819999999999E-5</v>
      </c>
      <c r="H68" s="2">
        <v>56.032960000000003</v>
      </c>
      <c r="I68" s="2">
        <f t="shared" si="17"/>
        <v>1455.5431000000001</v>
      </c>
      <c r="J68" s="2">
        <f t="shared" si="18"/>
        <v>259.71231004409373</v>
      </c>
      <c r="M68" s="12">
        <f t="shared" si="24"/>
        <v>0.57891912816646984</v>
      </c>
      <c r="N68" s="12">
        <f t="shared" si="19"/>
        <v>0.82638773087820683</v>
      </c>
      <c r="O68" s="10">
        <f>$B$15/((1-$B$10)*I68*$B$12)-1</f>
        <v>5.7546947471011549</v>
      </c>
      <c r="P68" s="10">
        <f t="shared" si="21"/>
        <v>5.5133430227302656</v>
      </c>
      <c r="Q68" s="12">
        <f t="shared" si="22"/>
        <v>0.57858941362168648</v>
      </c>
      <c r="R68" s="12">
        <f t="shared" si="23"/>
        <v>0.82568779489616584</v>
      </c>
    </row>
    <row r="69" spans="1:18" x14ac:dyDescent="0.3">
      <c r="A69" s="1">
        <v>0</v>
      </c>
      <c r="B69" s="1">
        <v>2794</v>
      </c>
      <c r="C69" s="2">
        <v>251.87690000000001</v>
      </c>
      <c r="D69" s="2">
        <v>-108.3049</v>
      </c>
      <c r="E69" s="2">
        <v>9.0687499999999996</v>
      </c>
      <c r="F69" s="2">
        <v>-3.4058399999999998E-3</v>
      </c>
      <c r="G69" s="2">
        <v>0.26039879999999999</v>
      </c>
      <c r="H69" s="2">
        <v>-1.4602839999999999</v>
      </c>
      <c r="I69" s="2">
        <f t="shared" si="17"/>
        <v>277.06459000000001</v>
      </c>
      <c r="J69" s="2">
        <f t="shared" si="18"/>
        <v>119.55230756699233</v>
      </c>
      <c r="M69" s="12">
        <f t="shared" si="24"/>
        <v>0.58213564279238694</v>
      </c>
      <c r="N69" s="12">
        <f t="shared" si="19"/>
        <v>0.83159564084867799</v>
      </c>
      <c r="O69" s="10">
        <f t="shared" ref="O69:O71" si="25">$B$15/((1-$B$10)*I69*$B$12)-1</f>
        <v>34.485405521323862</v>
      </c>
      <c r="P69" s="10">
        <f t="shared" si="21"/>
        <v>14.504108773415121</v>
      </c>
      <c r="Q69" s="12">
        <f t="shared" si="22"/>
        <v>0.58206533110053438</v>
      </c>
      <c r="R69" s="12">
        <f t="shared" si="23"/>
        <v>0.83144598437172568</v>
      </c>
    </row>
    <row r="70" spans="1:18" x14ac:dyDescent="0.3">
      <c r="A70" s="1">
        <v>0</v>
      </c>
      <c r="B70" s="1">
        <v>2795</v>
      </c>
      <c r="C70" s="2">
        <v>251.86869999999999</v>
      </c>
      <c r="D70" s="2">
        <v>-9.0627560000000003</v>
      </c>
      <c r="E70" s="2">
        <v>108.30329999999999</v>
      </c>
      <c r="F70" s="2">
        <v>3.4058909999999999E-3</v>
      </c>
      <c r="G70" s="2">
        <v>-1.460242</v>
      </c>
      <c r="H70" s="2">
        <v>0.26001970000000002</v>
      </c>
      <c r="I70" s="2">
        <f t="shared" si="17"/>
        <v>277.05556999999999</v>
      </c>
      <c r="J70" s="2">
        <f t="shared" si="18"/>
        <v>119.55000371400537</v>
      </c>
      <c r="M70" s="12">
        <f t="shared" si="24"/>
        <v>0.58213566746153966</v>
      </c>
      <c r="N70" s="12">
        <f t="shared" si="19"/>
        <v>0.83159568082335533</v>
      </c>
      <c r="O70" s="10">
        <f t="shared" si="25"/>
        <v>34.486560807094889</v>
      </c>
      <c r="P70" s="10">
        <f t="shared" si="21"/>
        <v>14.50441792265706</v>
      </c>
      <c r="Q70" s="12">
        <f t="shared" si="22"/>
        <v>0.58206535847609842</v>
      </c>
      <c r="R70" s="12">
        <f t="shared" si="23"/>
        <v>0.83144603010380402</v>
      </c>
    </row>
    <row r="71" spans="1:18" x14ac:dyDescent="0.3">
      <c r="A71" s="1">
        <v>0</v>
      </c>
      <c r="B71" s="1">
        <v>2796</v>
      </c>
      <c r="C71" s="2">
        <v>1323.221</v>
      </c>
      <c r="D71" s="2">
        <v>-4.303131E-3</v>
      </c>
      <c r="E71" s="2">
        <v>-236.10210000000001</v>
      </c>
      <c r="F71" s="2">
        <v>-1.7332779999999999E-7</v>
      </c>
      <c r="G71" s="2">
        <v>56.032960000000003</v>
      </c>
      <c r="H71" s="2">
        <v>2.1010100000000001E-5</v>
      </c>
      <c r="I71" s="2">
        <f t="shared" si="17"/>
        <v>1455.5431000000001</v>
      </c>
      <c r="J71" s="2">
        <f t="shared" si="18"/>
        <v>259.71231004313523</v>
      </c>
      <c r="M71" s="12">
        <f t="shared" si="24"/>
        <v>0.57891912816646984</v>
      </c>
      <c r="N71" s="12">
        <f t="shared" si="19"/>
        <v>0.82638773087820683</v>
      </c>
      <c r="O71" s="10">
        <f t="shared" si="25"/>
        <v>5.7546947471011549</v>
      </c>
      <c r="P71" s="10">
        <f t="shared" si="21"/>
        <v>5.5133430227543023</v>
      </c>
      <c r="Q71" s="12">
        <f t="shared" si="22"/>
        <v>0.57858941362168914</v>
      </c>
      <c r="R71" s="12">
        <f t="shared" si="23"/>
        <v>0.82568779489617117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39" t="s">
        <v>52</v>
      </c>
      <c r="D78" s="40"/>
      <c r="E78" s="40"/>
      <c r="F78" s="40"/>
      <c r="G78" s="41"/>
      <c r="H78" s="26" t="s">
        <v>53</v>
      </c>
      <c r="I78" s="26"/>
    </row>
    <row r="79" spans="1:18" x14ac:dyDescent="0.3">
      <c r="A79" s="14" t="s">
        <v>1</v>
      </c>
      <c r="B79" s="14" t="s">
        <v>61</v>
      </c>
      <c r="C79" s="16" t="s">
        <v>56</v>
      </c>
      <c r="D79" s="16" t="s">
        <v>57</v>
      </c>
      <c r="E79" s="16" t="s">
        <v>58</v>
      </c>
      <c r="F79" s="16" t="s">
        <v>88</v>
      </c>
      <c r="G79" s="16" t="s">
        <v>89</v>
      </c>
      <c r="H79" s="8" t="s">
        <v>54</v>
      </c>
      <c r="I79" s="8" t="s">
        <v>55</v>
      </c>
    </row>
    <row r="80" spans="1:18" x14ac:dyDescent="0.3">
      <c r="A80" s="24" t="s">
        <v>47</v>
      </c>
      <c r="B80" s="15" t="s">
        <v>48</v>
      </c>
      <c r="C80" s="2">
        <v>14700000</v>
      </c>
      <c r="D80" s="2">
        <v>-27700000</v>
      </c>
      <c r="E80" s="2">
        <v>27700000</v>
      </c>
      <c r="F80" s="42">
        <v>-2060000</v>
      </c>
      <c r="G80" s="42">
        <v>2060000</v>
      </c>
      <c r="H80" s="2">
        <f xml:space="preserve"> $A$76/( MAX( C80:E80)*1.1*1.2*1.1*1.1 ) - 1</f>
        <v>9.1260237907312529</v>
      </c>
      <c r="I80" s="2">
        <f>$B$76/( MAX( C80:E80)*1.1*1.2*1.1*1.25 ) - 1</f>
        <v>9.4026812264423025</v>
      </c>
    </row>
    <row r="81" spans="1:9" x14ac:dyDescent="0.3">
      <c r="A81" s="24"/>
      <c r="B81" s="15" t="s">
        <v>49</v>
      </c>
      <c r="C81" s="2">
        <v>14600000</v>
      </c>
      <c r="D81" s="2">
        <v>-27700000</v>
      </c>
      <c r="E81" s="2">
        <v>27700000</v>
      </c>
      <c r="F81" s="42">
        <v>-2060000</v>
      </c>
      <c r="G81" s="42">
        <v>2060000</v>
      </c>
      <c r="H81" s="2">
        <f xml:space="preserve"> $A$76/( MAX( C81:E81)*1.1*1.2*1.1*1.1 ) - 1</f>
        <v>9.1260237907312529</v>
      </c>
      <c r="I81" s="2">
        <f>$B$76/( MAX( C81:E81)*1.1*1.2*1.1*1.25 ) - 1</f>
        <v>9.4026812264423025</v>
      </c>
    </row>
    <row r="82" spans="1:9" x14ac:dyDescent="0.3">
      <c r="A82" s="24"/>
      <c r="B82" s="15" t="s">
        <v>50</v>
      </c>
      <c r="C82" s="2">
        <v>11900000</v>
      </c>
      <c r="D82" s="2">
        <v>-33500000</v>
      </c>
      <c r="E82" s="2">
        <v>29100000</v>
      </c>
      <c r="F82" s="43">
        <v>-4460000</v>
      </c>
      <c r="G82" s="42">
        <v>5210000</v>
      </c>
      <c r="H82" s="2" cm="1">
        <f t="array" ref="H82" xml:space="preserve"> $A$76/( MAX( ABS(C82:E82))*1.1*1.2*1.1*1.1 ) - 1</f>
        <v>7.3728614627837494</v>
      </c>
      <c r="I82" s="2" cm="1">
        <f t="array" ref="I82">$B$76/( MAX( ABS(C82:E82))*1.1*1.2*1.1*1.25 ) - 1</f>
        <v>7.6016199991776645</v>
      </c>
    </row>
  </sheetData>
  <mergeCells count="16">
    <mergeCell ref="M23:N23"/>
    <mergeCell ref="Q23:R23"/>
    <mergeCell ref="A22:B22"/>
    <mergeCell ref="C22:H23"/>
    <mergeCell ref="A40:B40"/>
    <mergeCell ref="C40:H41"/>
    <mergeCell ref="M41:N41"/>
    <mergeCell ref="Q41:R41"/>
    <mergeCell ref="A57:B57"/>
    <mergeCell ref="C57:H58"/>
    <mergeCell ref="M58:N58"/>
    <mergeCell ref="Q58:R58"/>
    <mergeCell ref="A80:A82"/>
    <mergeCell ref="A74:B74"/>
    <mergeCell ref="H78:I78"/>
    <mergeCell ref="C78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A1C9-BB43-4DA4-B529-9F74873373D2}">
  <dimension ref="A2:R148"/>
  <sheetViews>
    <sheetView topLeftCell="A16" zoomScale="80" zoomScaleNormal="80" workbookViewId="0">
      <selection activeCell="D148" sqref="D148"/>
    </sheetView>
  </sheetViews>
  <sheetFormatPr baseColWidth="10" defaultRowHeight="14.4" x14ac:dyDescent="0.3"/>
  <cols>
    <col min="2" max="2" width="19.44140625" customWidth="1"/>
    <col min="3" max="3" width="24.44140625" customWidth="1"/>
    <col min="4" max="4" width="21.44140625" customWidth="1"/>
    <col min="5" max="5" width="23.109375" customWidth="1"/>
  </cols>
  <sheetData>
    <row r="2" spans="1:10" x14ac:dyDescent="0.3">
      <c r="E2" t="s">
        <v>62</v>
      </c>
    </row>
    <row r="3" spans="1:10" x14ac:dyDescent="0.3">
      <c r="A3" s="3" t="s">
        <v>17</v>
      </c>
      <c r="B3" s="1" t="s">
        <v>32</v>
      </c>
      <c r="E3" s="27" t="s">
        <v>66</v>
      </c>
      <c r="F3" s="28"/>
      <c r="G3" s="29"/>
      <c r="H3" s="30" t="s">
        <v>67</v>
      </c>
      <c r="I3" s="30"/>
      <c r="J3" s="30"/>
    </row>
    <row r="4" spans="1:10" x14ac:dyDescent="0.3">
      <c r="A4" s="3" t="s">
        <v>18</v>
      </c>
      <c r="B4" s="1" t="s">
        <v>33</v>
      </c>
      <c r="E4" s="31" t="s">
        <v>63</v>
      </c>
      <c r="F4" s="31" t="s">
        <v>68</v>
      </c>
      <c r="G4" s="31" t="s">
        <v>64</v>
      </c>
      <c r="H4" s="31" t="s">
        <v>65</v>
      </c>
      <c r="I4" s="31" t="s">
        <v>68</v>
      </c>
      <c r="J4" s="31" t="s">
        <v>64</v>
      </c>
    </row>
    <row r="5" spans="1:10" x14ac:dyDescent="0.3">
      <c r="A5" s="3" t="s">
        <v>19</v>
      </c>
      <c r="B5" s="2">
        <v>950000000</v>
      </c>
      <c r="E5" s="32">
        <v>20</v>
      </c>
      <c r="F5" s="32">
        <v>2</v>
      </c>
      <c r="G5" s="32">
        <f>4*3.14159265359^2 *E5/9810*F5^2</f>
        <v>0.32194428219663712</v>
      </c>
      <c r="H5" s="32">
        <v>25</v>
      </c>
      <c r="I5" s="32">
        <v>4</v>
      </c>
      <c r="J5" s="32">
        <f>4*3.14159265359^2 *H5/9810*I5^2</f>
        <v>1.6097214109831859</v>
      </c>
    </row>
    <row r="6" spans="1:10" x14ac:dyDescent="0.3">
      <c r="A6" s="3" t="s">
        <v>20</v>
      </c>
      <c r="B6" s="2">
        <v>1100000000</v>
      </c>
      <c r="E6" s="32">
        <v>20</v>
      </c>
      <c r="F6" s="32">
        <f>F5+1</f>
        <v>3</v>
      </c>
      <c r="G6" s="32">
        <f>4*3.14159265359^2 *E6/9810*F6^2</f>
        <v>0.72437463494243348</v>
      </c>
      <c r="H6" s="32">
        <v>25</v>
      </c>
      <c r="I6" s="32">
        <f>I5+1</f>
        <v>5</v>
      </c>
      <c r="J6" s="32">
        <f>4*3.14159265359^2 *H6/9810*I6^2</f>
        <v>2.5151897046612279</v>
      </c>
    </row>
    <row r="7" spans="1:10" x14ac:dyDescent="0.3">
      <c r="A7" s="3" t="s">
        <v>21</v>
      </c>
      <c r="B7" s="2">
        <v>548000000</v>
      </c>
      <c r="E7" s="32">
        <v>20</v>
      </c>
      <c r="F7" s="32">
        <f>F6+1</f>
        <v>4</v>
      </c>
      <c r="G7" s="32">
        <f>4*3.14159265359^2 *E7/9810*F7^2</f>
        <v>1.2877771287865485</v>
      </c>
      <c r="H7" s="32"/>
      <c r="I7" s="32" t="s">
        <v>87</v>
      </c>
      <c r="J7" s="32">
        <v>3.75</v>
      </c>
    </row>
    <row r="8" spans="1:10" x14ac:dyDescent="0.3">
      <c r="A8" s="3" t="s">
        <v>22</v>
      </c>
      <c r="B8" s="2">
        <v>655000000</v>
      </c>
      <c r="E8" s="32">
        <v>20</v>
      </c>
      <c r="F8" s="32">
        <f>F7+1</f>
        <v>5</v>
      </c>
      <c r="G8" s="32">
        <f>4*3.14159265359^2 *E8/9810*F8^2</f>
        <v>2.0121517637289821</v>
      </c>
      <c r="H8" s="33"/>
      <c r="I8" s="34"/>
      <c r="J8" s="35"/>
    </row>
    <row r="9" spans="1:10" x14ac:dyDescent="0.3">
      <c r="A9" s="3" t="s">
        <v>23</v>
      </c>
      <c r="B9" s="2">
        <v>3.6609999999999997E-5</v>
      </c>
      <c r="E9" s="32"/>
      <c r="F9" s="32" t="s">
        <v>87</v>
      </c>
      <c r="G9" s="32">
        <v>2.5</v>
      </c>
      <c r="H9" s="36"/>
      <c r="I9" s="37"/>
      <c r="J9" s="38"/>
    </row>
    <row r="10" spans="1:10" x14ac:dyDescent="0.3">
      <c r="A10" s="3" t="s">
        <v>24</v>
      </c>
      <c r="B10" s="2">
        <v>3.7999999999999999E-2</v>
      </c>
    </row>
    <row r="11" spans="1:10" x14ac:dyDescent="0.3">
      <c r="A11" s="3" t="s">
        <v>25</v>
      </c>
      <c r="B11" s="2">
        <v>1</v>
      </c>
    </row>
    <row r="12" spans="1:10" x14ac:dyDescent="0.3">
      <c r="A12" s="3" t="s">
        <v>26</v>
      </c>
      <c r="B12" s="2">
        <v>1.4</v>
      </c>
    </row>
    <row r="13" spans="1:10" x14ac:dyDescent="0.3">
      <c r="A13" s="3" t="s">
        <v>27</v>
      </c>
      <c r="B13" s="2">
        <v>0.2</v>
      </c>
    </row>
    <row r="14" spans="1:10" x14ac:dyDescent="0.3">
      <c r="A14" s="3" t="s">
        <v>28</v>
      </c>
      <c r="B14" s="2">
        <v>21972.1</v>
      </c>
    </row>
    <row r="15" spans="1:10" x14ac:dyDescent="0.3">
      <c r="A15" s="3" t="s">
        <v>29</v>
      </c>
      <c r="B15" s="2">
        <v>13241.4</v>
      </c>
    </row>
    <row r="16" spans="1:10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7" t="s">
        <v>11</v>
      </c>
      <c r="K21" s="1">
        <v>1.1000000000000001</v>
      </c>
    </row>
    <row r="22" spans="1:18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7" t="s">
        <v>12</v>
      </c>
      <c r="K22" s="1">
        <v>1</v>
      </c>
    </row>
    <row r="23" spans="1:18" x14ac:dyDescent="0.3">
      <c r="A23" s="4" t="s">
        <v>1</v>
      </c>
      <c r="B23" s="11" t="s">
        <v>73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8" t="s">
        <v>37</v>
      </c>
      <c r="P23" s="8" t="s">
        <v>39</v>
      </c>
      <c r="Q23" s="23" t="s">
        <v>41</v>
      </c>
      <c r="R23" s="23"/>
    </row>
    <row r="24" spans="1:18" x14ac:dyDescent="0.3">
      <c r="A24" s="1"/>
      <c r="B24" s="1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13</v>
      </c>
      <c r="J24" s="6" t="s">
        <v>14</v>
      </c>
      <c r="M24" s="9" t="s">
        <v>34</v>
      </c>
      <c r="N24" s="9" t="s">
        <v>35</v>
      </c>
      <c r="O24" s="9" t="s">
        <v>38</v>
      </c>
      <c r="P24" s="9" t="s">
        <v>40</v>
      </c>
      <c r="Q24" s="9" t="s">
        <v>42</v>
      </c>
      <c r="R24" s="9" t="s">
        <v>43</v>
      </c>
    </row>
    <row r="25" spans="1:18" x14ac:dyDescent="0.3">
      <c r="A25" s="1">
        <v>0</v>
      </c>
      <c r="B25" s="1">
        <v>2785</v>
      </c>
      <c r="C25" s="2">
        <v>2520.4079999999999</v>
      </c>
      <c r="D25" s="2">
        <v>1007.542</v>
      </c>
      <c r="E25" s="2">
        <v>2190.337</v>
      </c>
      <c r="F25" s="2">
        <v>4.431293E-2</v>
      </c>
      <c r="G25" s="2">
        <v>20.607500000000002</v>
      </c>
      <c r="H25" s="2">
        <v>17.924700000000001</v>
      </c>
      <c r="I25" s="2">
        <f>ABS(C25*$K$21)</f>
        <v>2772.4488000000001</v>
      </c>
      <c r="J25" s="2">
        <f>SQRT(D25^2+E25^2)*$K$21</f>
        <v>2652.053475507787</v>
      </c>
      <c r="M25" s="12">
        <f>($B$9*$B$5)/($B$14+$B$10*I25*$B$11)-1</f>
        <v>0.5753402312441338</v>
      </c>
      <c r="N25" s="12">
        <f>($B$9*$B$6)/($B$14+$B$10*I25*$B$12)-1</f>
        <v>0.82060301365487431</v>
      </c>
      <c r="O25" s="10">
        <f>$B$15/((1-$B$10)*I25*$B$12)-1</f>
        <v>2.5462329662316332</v>
      </c>
      <c r="P25" s="10">
        <f>($B$15-(1-$B$10)*I25)*$B$13/(J25*$B$12)-1</f>
        <v>-0.43039802649662706</v>
      </c>
      <c r="Q25" s="12">
        <f>1/SQRT((J25*$B$11/($B$7*$B$9))^2+(($B$14+$B$10*I25*$B$11)/($B$9*$B$5))^2)-1</f>
        <v>0.54225417504804785</v>
      </c>
      <c r="R25" s="12">
        <f>1/SQRT((J25*$B$12/($B$8*$B$9))^2+(($B$14+$B$10*I25*$B$12)/($B$9*$B$6))^2)-1</f>
        <v>0.75231115247485536</v>
      </c>
    </row>
    <row r="26" spans="1:18" x14ac:dyDescent="0.3">
      <c r="A26" s="1">
        <v>0</v>
      </c>
      <c r="B26" s="1">
        <v>2786</v>
      </c>
      <c r="C26" s="2">
        <v>1852.0440000000001</v>
      </c>
      <c r="D26" s="2">
        <v>568.33240000000001</v>
      </c>
      <c r="E26" s="2">
        <v>3127.8989999999999</v>
      </c>
      <c r="F26" s="2">
        <v>4.0388050000000002E-2</v>
      </c>
      <c r="G26" s="2">
        <v>76.706829999999997</v>
      </c>
      <c r="H26" s="2">
        <v>34.70496</v>
      </c>
      <c r="I26" s="2">
        <f t="shared" ref="I26:I36" si="0">ABS(C26*$K$21)</f>
        <v>2037.2484000000002</v>
      </c>
      <c r="J26" s="2">
        <f t="shared" ref="J26:J36" si="1">SQRT(D26^2+E26^2)*$K$21</f>
        <v>3497.0233319238546</v>
      </c>
      <c r="M26" s="12">
        <f>($B$9*$B$5)/($B$14+$B$10*I26*$B$11)-1</f>
        <v>0.57733625012767509</v>
      </c>
      <c r="N26" s="12">
        <f t="shared" ref="N26:N36" si="2">($B$9*$B$6)/($B$14+$B$10*I26*$B$12)-1</f>
        <v>0.82382797179847023</v>
      </c>
      <c r="O26" s="10">
        <f t="shared" ref="O26:O36" si="3">$B$15/((1-$B$10)*I26*$B$12)-1</f>
        <v>3.8259943813181208</v>
      </c>
      <c r="P26" s="10">
        <f t="shared" ref="P26:P36" si="4">($B$15-(1-$B$10)*I26)*$B$13/(J26*$B$12)-1</f>
        <v>-0.53913592183990577</v>
      </c>
      <c r="Q26" s="12">
        <f t="shared" ref="Q26:Q36" si="5">1/SQRT((J26*$B$11/($B$7*$B$9))^2+(($B$14+$B$10*I26*$B$11)/($B$9*$B$5))^2)-1</f>
        <v>0.52089831494928474</v>
      </c>
      <c r="R26" s="12">
        <f t="shared" ref="R26:R36" si="6">1/SQRT((J26*$B$12/($B$8*$B$9))^2+(($B$14+$B$10*I26*$B$12)/($B$9*$B$6))^2)-1</f>
        <v>0.70917917842348421</v>
      </c>
    </row>
    <row r="27" spans="1:18" x14ac:dyDescent="0.3">
      <c r="A27" s="1">
        <v>0</v>
      </c>
      <c r="B27" s="1">
        <v>2787</v>
      </c>
      <c r="C27" s="2">
        <v>1.6639230000000001E-2</v>
      </c>
      <c r="D27" s="2">
        <v>1.782769E-2</v>
      </c>
      <c r="E27" s="2">
        <v>2974.1889999999999</v>
      </c>
      <c r="F27" s="2">
        <v>4.887817E-3</v>
      </c>
      <c r="G27" s="2">
        <v>35.028460000000003</v>
      </c>
      <c r="H27" s="2">
        <v>5.0290260000000005E-4</v>
      </c>
      <c r="I27" s="2">
        <f t="shared" si="0"/>
        <v>1.8303153000000003E-2</v>
      </c>
      <c r="J27" s="2">
        <f t="shared" si="1"/>
        <v>3271.6079000587742</v>
      </c>
      <c r="M27" s="12">
        <f t="shared" ref="M27:M36" si="7">($B$9*$B$5)/($B$14+$B$10*I27*$B$11)-1</f>
        <v>0.5828937106178318</v>
      </c>
      <c r="N27" s="12">
        <f t="shared" si="2"/>
        <v>0.83282427329787168</v>
      </c>
      <c r="O27" s="10">
        <f t="shared" si="3"/>
        <v>537160.51155756228</v>
      </c>
      <c r="P27" s="10">
        <f t="shared" si="4"/>
        <v>-0.42180538932601941</v>
      </c>
      <c r="Q27" s="12">
        <f t="shared" si="5"/>
        <v>0.53265707106401283</v>
      </c>
      <c r="R27" s="12">
        <f t="shared" si="6"/>
        <v>0.72988257575183257</v>
      </c>
    </row>
    <row r="28" spans="1:18" x14ac:dyDescent="0.3">
      <c r="A28" s="1">
        <v>0</v>
      </c>
      <c r="B28" s="1">
        <v>2788</v>
      </c>
      <c r="C28" s="2">
        <v>1852.0630000000001</v>
      </c>
      <c r="D28" s="2">
        <v>568.06230000000005</v>
      </c>
      <c r="E28" s="2">
        <v>3128.18</v>
      </c>
      <c r="F28" s="2">
        <v>4.0384099999999999E-2</v>
      </c>
      <c r="G28" s="2">
        <v>76.70993</v>
      </c>
      <c r="H28" s="2">
        <v>34.70158</v>
      </c>
      <c r="I28" s="2">
        <f t="shared" si="0"/>
        <v>2037.2693000000004</v>
      </c>
      <c r="J28" s="2">
        <f t="shared" si="1"/>
        <v>3497.2743552355687</v>
      </c>
      <c r="M28" s="12">
        <f t="shared" si="7"/>
        <v>0.57733619331370978</v>
      </c>
      <c r="N28" s="12">
        <f t="shared" si="2"/>
        <v>0.82382787995818463</v>
      </c>
      <c r="O28" s="10">
        <f t="shared" si="3"/>
        <v>3.8259448722607905</v>
      </c>
      <c r="P28" s="10">
        <f t="shared" si="4"/>
        <v>-0.5391698224928857</v>
      </c>
      <c r="Q28" s="12">
        <f t="shared" si="5"/>
        <v>0.52089059102519841</v>
      </c>
      <c r="R28" s="12">
        <f t="shared" si="6"/>
        <v>0.70916416254054515</v>
      </c>
    </row>
    <row r="29" spans="1:18" x14ac:dyDescent="0.3">
      <c r="A29" s="1">
        <v>0</v>
      </c>
      <c r="B29" s="1">
        <v>2789</v>
      </c>
      <c r="C29" s="2">
        <v>2520.386</v>
      </c>
      <c r="D29" s="2">
        <v>1007.856</v>
      </c>
      <c r="E29" s="2">
        <v>2190.366</v>
      </c>
      <c r="F29" s="2">
        <v>4.4316590000000003E-2</v>
      </c>
      <c r="G29" s="2">
        <v>20.606809999999999</v>
      </c>
      <c r="H29" s="2">
        <v>17.920010000000001</v>
      </c>
      <c r="I29" s="2">
        <f t="shared" si="0"/>
        <v>2772.4246000000003</v>
      </c>
      <c r="J29" s="2">
        <f t="shared" si="1"/>
        <v>2652.2268164953994</v>
      </c>
      <c r="M29" s="12">
        <f t="shared" si="7"/>
        <v>0.57534029686234311</v>
      </c>
      <c r="N29" s="12">
        <f t="shared" si="2"/>
        <v>0.82060311962052834</v>
      </c>
      <c r="O29" s="10">
        <f t="shared" si="3"/>
        <v>2.5462639206668887</v>
      </c>
      <c r="P29" s="10">
        <f t="shared" si="4"/>
        <v>-0.43043399988947995</v>
      </c>
      <c r="Q29" s="12">
        <f t="shared" si="5"/>
        <v>0.54225004672142596</v>
      </c>
      <c r="R29" s="12">
        <f t="shared" si="6"/>
        <v>0.75230281550593392</v>
      </c>
    </row>
    <row r="30" spans="1:18" x14ac:dyDescent="0.3">
      <c r="A30" s="1">
        <v>0</v>
      </c>
      <c r="B30" s="1">
        <v>2790</v>
      </c>
      <c r="C30" s="2">
        <v>15925.02</v>
      </c>
      <c r="D30" s="2">
        <v>2.577956E-2</v>
      </c>
      <c r="E30" s="2">
        <v>3029.0509999999999</v>
      </c>
      <c r="F30" s="2">
        <v>2.1453780000000001E-8</v>
      </c>
      <c r="G30" s="2">
        <v>826.82860000000005</v>
      </c>
      <c r="H30" s="2">
        <v>1.665413E-4</v>
      </c>
      <c r="I30" s="2">
        <f t="shared" si="0"/>
        <v>17517.522000000001</v>
      </c>
      <c r="J30" s="2">
        <f t="shared" si="1"/>
        <v>3331.9561001206725</v>
      </c>
      <c r="M30" s="12">
        <f t="shared" si="7"/>
        <v>0.53634860665850037</v>
      </c>
      <c r="N30" s="12">
        <f t="shared" si="2"/>
        <v>0.75824936414664079</v>
      </c>
      <c r="O30" s="10">
        <f t="shared" si="3"/>
        <v>-0.43874771033543836</v>
      </c>
      <c r="P30" s="10">
        <f t="shared" si="4"/>
        <v>-1.1547977933986946</v>
      </c>
      <c r="Q30" s="12">
        <f t="shared" si="5"/>
        <v>0.48865295016095067</v>
      </c>
      <c r="R30" s="12">
        <f t="shared" si="6"/>
        <v>0.66362954666606022</v>
      </c>
    </row>
    <row r="31" spans="1:18" x14ac:dyDescent="0.3">
      <c r="A31" s="1">
        <v>0</v>
      </c>
      <c r="B31" s="1">
        <v>2791</v>
      </c>
      <c r="C31" s="2">
        <v>2520.4090000000001</v>
      </c>
      <c r="D31" s="2">
        <v>1007.543</v>
      </c>
      <c r="E31" s="2">
        <v>2190.337</v>
      </c>
      <c r="F31" s="2">
        <v>4.4312799999999999E-2</v>
      </c>
      <c r="G31" s="2">
        <v>20.607510000000001</v>
      </c>
      <c r="H31" s="2">
        <v>17.924689999999998</v>
      </c>
      <c r="I31" s="2">
        <f t="shared" si="0"/>
        <v>2772.4499000000005</v>
      </c>
      <c r="J31" s="2">
        <f t="shared" si="1"/>
        <v>2652.0539351992416</v>
      </c>
      <c r="M31" s="12">
        <f t="shared" si="7"/>
        <v>0.5753402282614879</v>
      </c>
      <c r="N31" s="12">
        <f t="shared" si="2"/>
        <v>0.82060300883825388</v>
      </c>
      <c r="O31" s="10">
        <f t="shared" si="3"/>
        <v>2.546231559224688</v>
      </c>
      <c r="P31" s="10">
        <f t="shared" si="4"/>
        <v>-0.43039818222973003</v>
      </c>
      <c r="Q31" s="12">
        <f t="shared" si="5"/>
        <v>0.5422541611383378</v>
      </c>
      <c r="R31" s="12">
        <f t="shared" si="6"/>
        <v>0.75231112582097204</v>
      </c>
    </row>
    <row r="32" spans="1:18" x14ac:dyDescent="0.3">
      <c r="A32" s="1">
        <v>0</v>
      </c>
      <c r="B32" s="1">
        <v>2792</v>
      </c>
      <c r="C32" s="2">
        <v>1852.0440000000001</v>
      </c>
      <c r="D32" s="2">
        <v>568.33209999999997</v>
      </c>
      <c r="E32" s="2">
        <v>3127.8989999999999</v>
      </c>
      <c r="F32" s="2">
        <v>4.0388130000000001E-2</v>
      </c>
      <c r="G32" s="2">
        <v>76.706829999999997</v>
      </c>
      <c r="H32" s="2">
        <v>34.704949999999997</v>
      </c>
      <c r="I32" s="2">
        <f t="shared" si="0"/>
        <v>2037.2484000000002</v>
      </c>
      <c r="J32" s="2">
        <f t="shared" si="1"/>
        <v>3497.0232729295076</v>
      </c>
      <c r="M32" s="12">
        <f t="shared" si="7"/>
        <v>0.57733625012767509</v>
      </c>
      <c r="N32" s="12">
        <f t="shared" si="2"/>
        <v>0.82382797179847023</v>
      </c>
      <c r="O32" s="10">
        <f t="shared" si="3"/>
        <v>3.8259943813181208</v>
      </c>
      <c r="P32" s="10">
        <f t="shared" si="4"/>
        <v>-0.53913591406518613</v>
      </c>
      <c r="Q32" s="12">
        <f t="shared" si="5"/>
        <v>0.52089831675250542</v>
      </c>
      <c r="R32" s="12">
        <f t="shared" si="6"/>
        <v>0.70917918193460427</v>
      </c>
    </row>
    <row r="33" spans="1:18" x14ac:dyDescent="0.3">
      <c r="A33" s="1">
        <v>0</v>
      </c>
      <c r="B33" s="1">
        <v>2793</v>
      </c>
      <c r="C33" s="2">
        <v>1.7650389999999998E-2</v>
      </c>
      <c r="D33" s="2">
        <v>1.8186230000000001E-2</v>
      </c>
      <c r="E33" s="2">
        <v>2974.1889999999999</v>
      </c>
      <c r="F33" s="2">
        <v>4.8878120000000001E-3</v>
      </c>
      <c r="G33" s="2">
        <v>35.028460000000003</v>
      </c>
      <c r="H33" s="2">
        <v>7.0484810000000003E-4</v>
      </c>
      <c r="I33" s="2">
        <f t="shared" si="0"/>
        <v>1.9415429000000001E-2</v>
      </c>
      <c r="J33" s="2">
        <f t="shared" si="1"/>
        <v>3271.6079000611617</v>
      </c>
      <c r="M33" s="12">
        <f t="shared" si="7"/>
        <v>0.58289370757290881</v>
      </c>
      <c r="N33" s="12">
        <f t="shared" si="2"/>
        <v>0.83282426836189116</v>
      </c>
      <c r="O33" s="10">
        <f>$B$15/((1-$B$10)*I33*$B$12)-1</f>
        <v>506387.46722106077</v>
      </c>
      <c r="P33" s="10">
        <f t="shared" si="4"/>
        <v>-0.42180543604918641</v>
      </c>
      <c r="Q33" s="12">
        <f t="shared" si="5"/>
        <v>0.53265706829982862</v>
      </c>
      <c r="R33" s="12">
        <f t="shared" si="6"/>
        <v>0.7298825716015731</v>
      </c>
    </row>
    <row r="34" spans="1:18" x14ac:dyDescent="0.3">
      <c r="A34" s="1">
        <v>0</v>
      </c>
      <c r="B34" s="1">
        <v>2794</v>
      </c>
      <c r="C34" s="2">
        <v>1852.0630000000001</v>
      </c>
      <c r="D34" s="2">
        <v>568.06230000000005</v>
      </c>
      <c r="E34" s="2">
        <v>3128.18</v>
      </c>
      <c r="F34" s="2">
        <v>4.0384049999999998E-2</v>
      </c>
      <c r="G34" s="2">
        <v>76.709950000000006</v>
      </c>
      <c r="H34" s="2">
        <v>34.70158</v>
      </c>
      <c r="I34" s="2">
        <f t="shared" si="0"/>
        <v>2037.2693000000004</v>
      </c>
      <c r="J34" s="2">
        <f t="shared" si="1"/>
        <v>3497.2743552355687</v>
      </c>
      <c r="M34" s="12">
        <f t="shared" si="7"/>
        <v>0.57733619331370978</v>
      </c>
      <c r="N34" s="12">
        <f t="shared" si="2"/>
        <v>0.82382787995818463</v>
      </c>
      <c r="O34" s="10">
        <f t="shared" si="3"/>
        <v>3.8259448722607905</v>
      </c>
      <c r="P34" s="10">
        <f t="shared" si="4"/>
        <v>-0.5391698224928857</v>
      </c>
      <c r="Q34" s="12">
        <f t="shared" si="5"/>
        <v>0.52089059102519841</v>
      </c>
      <c r="R34" s="12">
        <f t="shared" si="6"/>
        <v>0.70916416254054515</v>
      </c>
    </row>
    <row r="35" spans="1:18" x14ac:dyDescent="0.3">
      <c r="A35" s="1">
        <v>0</v>
      </c>
      <c r="B35" s="1">
        <v>2795</v>
      </c>
      <c r="C35" s="2">
        <v>2520.3850000000002</v>
      </c>
      <c r="D35" s="2">
        <v>1007.855</v>
      </c>
      <c r="E35" s="2">
        <v>2190.366</v>
      </c>
      <c r="F35" s="2">
        <v>4.4316660000000001E-2</v>
      </c>
      <c r="G35" s="2">
        <v>20.60679</v>
      </c>
      <c r="H35" s="2">
        <v>17.919979999999999</v>
      </c>
      <c r="I35" s="2">
        <f t="shared" si="0"/>
        <v>2772.4235000000003</v>
      </c>
      <c r="J35" s="2">
        <f t="shared" si="1"/>
        <v>2652.2263566911124</v>
      </c>
      <c r="M35" s="12">
        <f t="shared" si="7"/>
        <v>0.57534029984498902</v>
      </c>
      <c r="N35" s="12">
        <f t="shared" si="2"/>
        <v>0.82060312443714967</v>
      </c>
      <c r="O35" s="10">
        <f t="shared" si="3"/>
        <v>2.5462653276995129</v>
      </c>
      <c r="P35" s="10">
        <f t="shared" si="4"/>
        <v>-0.43043384414850561</v>
      </c>
      <c r="Q35" s="12">
        <f t="shared" si="5"/>
        <v>0.54225006063447623</v>
      </c>
      <c r="R35" s="12">
        <f t="shared" si="6"/>
        <v>0.75230284216638399</v>
      </c>
    </row>
    <row r="36" spans="1:18" x14ac:dyDescent="0.3">
      <c r="A36" s="1">
        <v>0</v>
      </c>
      <c r="B36" s="1">
        <v>2796</v>
      </c>
      <c r="C36" s="2">
        <v>15925.02</v>
      </c>
      <c r="D36" s="2">
        <v>2.5450839999999999E-2</v>
      </c>
      <c r="E36" s="2">
        <v>3029.0509999999999</v>
      </c>
      <c r="F36" s="2">
        <v>2.044767E-8</v>
      </c>
      <c r="G36" s="2">
        <v>826.82839999999999</v>
      </c>
      <c r="H36" s="2">
        <v>2.3682290000000001E-4</v>
      </c>
      <c r="I36" s="2">
        <f t="shared" si="0"/>
        <v>17517.522000000001</v>
      </c>
      <c r="J36" s="2">
        <f t="shared" si="1"/>
        <v>3331.9561001176148</v>
      </c>
      <c r="M36" s="12">
        <f t="shared" si="7"/>
        <v>0.53634860665850037</v>
      </c>
      <c r="N36" s="12">
        <f t="shared" si="2"/>
        <v>0.75824936414664079</v>
      </c>
      <c r="O36" s="10">
        <f t="shared" si="3"/>
        <v>-0.43874771033543836</v>
      </c>
      <c r="P36" s="10">
        <f t="shared" si="4"/>
        <v>-1.1547977933988367</v>
      </c>
      <c r="Q36" s="12">
        <f t="shared" si="5"/>
        <v>0.48865295016103438</v>
      </c>
      <c r="R36" s="12">
        <f t="shared" si="6"/>
        <v>0.66362954666622032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3"/>
      <c r="K40" s="13"/>
    </row>
    <row r="41" spans="1:18" x14ac:dyDescent="0.3">
      <c r="A41" s="4" t="s">
        <v>1</v>
      </c>
      <c r="B41" s="11" t="s">
        <v>72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8" t="s">
        <v>37</v>
      </c>
      <c r="P41" s="8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6" t="s">
        <v>13</v>
      </c>
      <c r="J42" s="6" t="s">
        <v>14</v>
      </c>
      <c r="M42" s="9" t="s">
        <v>34</v>
      </c>
      <c r="N42" s="9" t="s">
        <v>35</v>
      </c>
      <c r="O42" s="9" t="s">
        <v>38</v>
      </c>
      <c r="P42" s="9" t="s">
        <v>40</v>
      </c>
      <c r="Q42" s="9" t="s">
        <v>42</v>
      </c>
      <c r="R42" s="9" t="s">
        <v>43</v>
      </c>
    </row>
    <row r="43" spans="1:18" x14ac:dyDescent="0.3">
      <c r="A43" s="1">
        <v>0</v>
      </c>
      <c r="B43" s="1">
        <v>2785</v>
      </c>
      <c r="C43" s="2">
        <v>1852.0630000000001</v>
      </c>
      <c r="D43" s="2">
        <v>3128.18</v>
      </c>
      <c r="E43" s="2">
        <v>568.06209999999999</v>
      </c>
      <c r="F43" s="2">
        <v>4.0384139999999999E-2</v>
      </c>
      <c r="G43" s="2">
        <v>34.70158</v>
      </c>
      <c r="H43" s="2">
        <v>76.709940000000003</v>
      </c>
      <c r="I43" s="2">
        <f>ABS(C43*$K$21)</f>
        <v>2037.2693000000004</v>
      </c>
      <c r="J43" s="2">
        <f>SQRT(D43^2+E43^2)*$K$21</f>
        <v>3497.2743159275133</v>
      </c>
      <c r="M43" s="12">
        <f>($B$9*$B$5)/($B$14+$B$10*I43*$B$11)-1</f>
        <v>0.57733619331370978</v>
      </c>
      <c r="N43" s="12">
        <f>($B$9*$B$6)/($B$14+$B$10*I43*$B$12)-1</f>
        <v>0.82382787995818463</v>
      </c>
      <c r="O43" s="10">
        <f>$B$15/((1-$B$10)*I43*$B$12)-1</f>
        <v>3.8259448722607905</v>
      </c>
      <c r="P43" s="10">
        <f>($B$15-(1-$B$10)*I43)*$B$13/(J43*$B$12)-1</f>
        <v>-0.5391698173133268</v>
      </c>
      <c r="Q43" s="12">
        <f>1/SQRT((J43*$B$11/($B$7*$B$9))^2+(($B$14+$B$10*I43*$B$11)/($B$9*$B$5))^2)-1</f>
        <v>0.52089059222675593</v>
      </c>
      <c r="R43" s="12">
        <f>1/SQRT((J43*$B$12/($B$8*$B$9))^2+(($B$14+$B$10*I43*$B$12)/($B$9*$B$6))^2)-1</f>
        <v>0.70916416488011813</v>
      </c>
    </row>
    <row r="44" spans="1:18" x14ac:dyDescent="0.3">
      <c r="A44" s="1">
        <v>0</v>
      </c>
      <c r="B44" s="1">
        <v>2786</v>
      </c>
      <c r="C44" s="2">
        <v>2520.386</v>
      </c>
      <c r="D44" s="2">
        <v>2190.3670000000002</v>
      </c>
      <c r="E44" s="2">
        <v>1007.856</v>
      </c>
      <c r="F44" s="2">
        <v>4.4316540000000001E-2</v>
      </c>
      <c r="G44" s="2">
        <v>17.920000000000002</v>
      </c>
      <c r="H44" s="2">
        <v>20.6068</v>
      </c>
      <c r="I44" s="2">
        <f t="shared" ref="I44:I54" si="8">ABS(C44*$K$21)</f>
        <v>2772.4246000000003</v>
      </c>
      <c r="J44" s="2">
        <f t="shared" ref="J44:J54" si="9">SQRT(D44^2+E44^2)*$K$21</f>
        <v>2652.2278157851092</v>
      </c>
      <c r="M44" s="12">
        <f>($B$9*$B$5)/($B$14+$B$10*I44*$B$11)-1</f>
        <v>0.57534029686234311</v>
      </c>
      <c r="N44" s="12">
        <f t="shared" ref="N44:N54" si="10">($B$9*$B$6)/($B$14+$B$10*I44*$B$12)-1</f>
        <v>0.82060311962052834</v>
      </c>
      <c r="O44" s="10">
        <f t="shared" ref="O44:O50" si="11">$B$15/((1-$B$10)*I44*$B$12)-1</f>
        <v>2.5462639206668887</v>
      </c>
      <c r="P44" s="10">
        <f t="shared" ref="P44:P54" si="12">($B$15-(1-$B$10)*I44)*$B$13/(J44*$B$12)-1</f>
        <v>-0.43043421448697405</v>
      </c>
      <c r="Q44" s="12">
        <f t="shared" ref="Q44:Q54" si="13">1/SQRT((J44*$B$11/($B$7*$B$9))^2+(($B$14+$B$10*I44*$B$11)/($B$9*$B$5))^2)-1</f>
        <v>0.54225002256648658</v>
      </c>
      <c r="R44" s="12">
        <f t="shared" ref="R44:R54" si="14">1/SQRT((J44*$B$12/($B$8*$B$9))^2+(($B$14+$B$10*I44*$B$12)/($B$9*$B$6))^2)-1</f>
        <v>0.75230276689839481</v>
      </c>
    </row>
    <row r="45" spans="1:18" x14ac:dyDescent="0.3">
      <c r="A45" s="1">
        <v>0</v>
      </c>
      <c r="B45" s="1">
        <v>2787</v>
      </c>
      <c r="C45" s="2">
        <v>15925.02</v>
      </c>
      <c r="D45" s="2">
        <v>3029.0509999999999</v>
      </c>
      <c r="E45" s="2">
        <v>2.552103E-2</v>
      </c>
      <c r="F45" s="2">
        <v>2.0503860000000001E-8</v>
      </c>
      <c r="G45" s="2">
        <v>2.0001820000000001E-4</v>
      </c>
      <c r="H45" s="2">
        <v>826.82860000000005</v>
      </c>
      <c r="I45" s="2">
        <f t="shared" si="8"/>
        <v>17517.522000000001</v>
      </c>
      <c r="J45" s="2">
        <f t="shared" si="9"/>
        <v>3331.9561001182642</v>
      </c>
      <c r="M45" s="12">
        <f t="shared" ref="M45:M54" si="15">($B$9*$B$5)/($B$14+$B$10*I45*$B$11)-1</f>
        <v>0.53634860665850037</v>
      </c>
      <c r="N45" s="12">
        <f t="shared" si="10"/>
        <v>0.75824936414664079</v>
      </c>
      <c r="O45" s="10">
        <f t="shared" si="11"/>
        <v>-0.43874771033543836</v>
      </c>
      <c r="P45" s="10">
        <f t="shared" si="12"/>
        <v>-1.1547977933988065</v>
      </c>
      <c r="Q45" s="12">
        <f t="shared" si="13"/>
        <v>0.48865295016101662</v>
      </c>
      <c r="R45" s="12">
        <f t="shared" si="14"/>
        <v>0.66362954666618612</v>
      </c>
    </row>
    <row r="46" spans="1:18" x14ac:dyDescent="0.3">
      <c r="A46" s="1">
        <v>0</v>
      </c>
      <c r="B46" s="1">
        <v>2788</v>
      </c>
      <c r="C46" s="2">
        <v>2520.4090000000001</v>
      </c>
      <c r="D46" s="2">
        <v>2190.337</v>
      </c>
      <c r="E46" s="2">
        <v>1007.542</v>
      </c>
      <c r="F46" s="2">
        <v>4.4312879999999999E-2</v>
      </c>
      <c r="G46" s="2">
        <v>17.924689999999998</v>
      </c>
      <c r="H46" s="2">
        <v>20.607500000000002</v>
      </c>
      <c r="I46" s="2">
        <f t="shared" si="8"/>
        <v>2772.4499000000005</v>
      </c>
      <c r="J46" s="2">
        <f t="shared" si="9"/>
        <v>2652.053475507787</v>
      </c>
      <c r="M46" s="12">
        <f t="shared" si="15"/>
        <v>0.5753402282614879</v>
      </c>
      <c r="N46" s="12">
        <f t="shared" si="10"/>
        <v>0.82060300883825388</v>
      </c>
      <c r="O46" s="10">
        <f t="shared" si="11"/>
        <v>2.546231559224688</v>
      </c>
      <c r="P46" s="10">
        <f t="shared" si="12"/>
        <v>-0.4303980834982789</v>
      </c>
      <c r="Q46" s="12">
        <f t="shared" si="13"/>
        <v>0.54225417224941164</v>
      </c>
      <c r="R46" s="12">
        <f t="shared" si="14"/>
        <v>0.75231114818018052</v>
      </c>
    </row>
    <row r="47" spans="1:18" x14ac:dyDescent="0.3">
      <c r="A47" s="1">
        <v>0</v>
      </c>
      <c r="B47" s="1">
        <v>2789</v>
      </c>
      <c r="C47" s="2">
        <v>1852.0440000000001</v>
      </c>
      <c r="D47" s="2">
        <v>3127.8989999999999</v>
      </c>
      <c r="E47" s="2">
        <v>568.33199999999999</v>
      </c>
      <c r="F47" s="2">
        <v>4.038808E-2</v>
      </c>
      <c r="G47" s="2">
        <v>34.70496</v>
      </c>
      <c r="H47" s="2">
        <v>76.70684</v>
      </c>
      <c r="I47" s="2">
        <f t="shared" si="8"/>
        <v>2037.2484000000002</v>
      </c>
      <c r="J47" s="2">
        <f t="shared" si="9"/>
        <v>3497.0232532647319</v>
      </c>
      <c r="M47" s="12">
        <f t="shared" si="15"/>
        <v>0.57733625012767509</v>
      </c>
      <c r="N47" s="12">
        <f t="shared" si="10"/>
        <v>0.82382797179847023</v>
      </c>
      <c r="O47" s="10">
        <f t="shared" si="11"/>
        <v>3.8259943813181208</v>
      </c>
      <c r="P47" s="10">
        <f t="shared" si="12"/>
        <v>-0.53913591147361384</v>
      </c>
      <c r="Q47" s="12">
        <f t="shared" si="13"/>
        <v>0.52089831735357883</v>
      </c>
      <c r="R47" s="12">
        <f t="shared" si="14"/>
        <v>0.70917918310497741</v>
      </c>
    </row>
    <row r="48" spans="1:18" x14ac:dyDescent="0.3">
      <c r="A48" s="1">
        <v>0</v>
      </c>
      <c r="B48" s="1">
        <v>2790</v>
      </c>
      <c r="C48" s="2">
        <v>1.4247330000000001E-2</v>
      </c>
      <c r="D48" s="2">
        <v>2974.1889999999999</v>
      </c>
      <c r="E48" s="2">
        <v>1.8104789999999999E-2</v>
      </c>
      <c r="F48" s="2">
        <v>4.887817E-3</v>
      </c>
      <c r="G48" s="2">
        <v>5.0942369999999997E-4</v>
      </c>
      <c r="H48" s="2">
        <v>35.028460000000003</v>
      </c>
      <c r="I48" s="2">
        <f t="shared" si="8"/>
        <v>1.5672063000000003E-2</v>
      </c>
      <c r="J48" s="2">
        <f t="shared" si="9"/>
        <v>3271.6079000606151</v>
      </c>
      <c r="M48" s="12">
        <f t="shared" si="15"/>
        <v>0.58289371782060062</v>
      </c>
      <c r="N48" s="12">
        <f t="shared" si="10"/>
        <v>0.83282428497393868</v>
      </c>
      <c r="O48" s="10">
        <f t="shared" si="11"/>
        <v>627341.38190270995</v>
      </c>
      <c r="P48" s="10">
        <f t="shared" si="12"/>
        <v>-0.42180527880364427</v>
      </c>
      <c r="Q48" s="12">
        <f t="shared" si="13"/>
        <v>0.53265707760247527</v>
      </c>
      <c r="R48" s="12">
        <f t="shared" si="14"/>
        <v>0.72988258556884311</v>
      </c>
    </row>
    <row r="49" spans="1:18" x14ac:dyDescent="0.3">
      <c r="A49" s="1">
        <v>0</v>
      </c>
      <c r="B49" s="1">
        <v>2791</v>
      </c>
      <c r="C49" s="2">
        <v>1852.0630000000001</v>
      </c>
      <c r="D49" s="2">
        <v>3128.18</v>
      </c>
      <c r="E49" s="2">
        <v>568.06259999999997</v>
      </c>
      <c r="F49" s="2">
        <v>4.0384049999999998E-2</v>
      </c>
      <c r="G49" s="2">
        <v>34.701590000000003</v>
      </c>
      <c r="H49" s="2">
        <v>76.709940000000003</v>
      </c>
      <c r="I49" s="2">
        <f t="shared" si="8"/>
        <v>2037.2693000000004</v>
      </c>
      <c r="J49" s="2">
        <f t="shared" si="9"/>
        <v>3497.2744141976764</v>
      </c>
      <c r="M49" s="12">
        <f t="shared" si="15"/>
        <v>0.57733619331370978</v>
      </c>
      <c r="N49" s="12">
        <f t="shared" si="10"/>
        <v>0.82382787995818463</v>
      </c>
      <c r="O49" s="10">
        <f t="shared" si="11"/>
        <v>3.8259448722607905</v>
      </c>
      <c r="P49" s="10">
        <f t="shared" si="12"/>
        <v>-0.53916983026222698</v>
      </c>
      <c r="Q49" s="12">
        <f t="shared" si="13"/>
        <v>0.52089058922286124</v>
      </c>
      <c r="R49" s="12">
        <f t="shared" si="14"/>
        <v>0.70916415903118413</v>
      </c>
    </row>
    <row r="50" spans="1:18" x14ac:dyDescent="0.3">
      <c r="A50" s="1">
        <v>0</v>
      </c>
      <c r="B50" s="1">
        <v>2792</v>
      </c>
      <c r="C50" s="2">
        <v>2520.3850000000002</v>
      </c>
      <c r="D50" s="2">
        <v>2190.366</v>
      </c>
      <c r="E50" s="2">
        <v>1007.856</v>
      </c>
      <c r="F50" s="2">
        <v>4.4316660000000001E-2</v>
      </c>
      <c r="G50" s="2">
        <v>17.920010000000001</v>
      </c>
      <c r="H50" s="2">
        <v>20.6068</v>
      </c>
      <c r="I50" s="2">
        <f t="shared" si="8"/>
        <v>2772.4235000000003</v>
      </c>
      <c r="J50" s="2">
        <f t="shared" si="9"/>
        <v>2652.2268164953994</v>
      </c>
      <c r="M50" s="12">
        <f t="shared" si="15"/>
        <v>0.57534029984498902</v>
      </c>
      <c r="N50" s="12">
        <f t="shared" si="10"/>
        <v>0.82060312443714967</v>
      </c>
      <c r="O50" s="10">
        <f t="shared" si="11"/>
        <v>2.5462653276995129</v>
      </c>
      <c r="P50" s="10">
        <f t="shared" si="12"/>
        <v>-0.43043394289155368</v>
      </c>
      <c r="Q50" s="12">
        <f t="shared" si="13"/>
        <v>0.54225004952003952</v>
      </c>
      <c r="R50" s="12">
        <f t="shared" si="14"/>
        <v>0.7523028198005477</v>
      </c>
    </row>
    <row r="51" spans="1:18" x14ac:dyDescent="0.3">
      <c r="A51" s="1">
        <v>0</v>
      </c>
      <c r="B51" s="1">
        <v>2793</v>
      </c>
      <c r="C51" s="2">
        <v>15925.02</v>
      </c>
      <c r="D51" s="2">
        <v>3029.0509999999999</v>
      </c>
      <c r="E51" s="2">
        <v>2.5870379999999998E-2</v>
      </c>
      <c r="F51" s="2">
        <v>1.735053E-8</v>
      </c>
      <c r="G51" s="2">
        <v>1.2852750000000001E-4</v>
      </c>
      <c r="H51" s="2">
        <v>826.82839999999999</v>
      </c>
      <c r="I51" s="2">
        <f t="shared" si="8"/>
        <v>17517.522000000001</v>
      </c>
      <c r="J51" s="2">
        <f t="shared" si="9"/>
        <v>3331.9561001215243</v>
      </c>
      <c r="M51" s="12">
        <f t="shared" si="15"/>
        <v>0.53634860665850037</v>
      </c>
      <c r="N51" s="12">
        <f t="shared" si="10"/>
        <v>0.75824936414664079</v>
      </c>
      <c r="O51" s="10">
        <f>$B$15/((1-$B$10)*I51*$B$12)-1</f>
        <v>-0.43874771033543836</v>
      </c>
      <c r="P51" s="10">
        <f t="shared" si="12"/>
        <v>-1.1547977933986551</v>
      </c>
      <c r="Q51" s="12">
        <f t="shared" si="13"/>
        <v>0.48865295016092758</v>
      </c>
      <c r="R51" s="12">
        <f t="shared" si="14"/>
        <v>0.66362954666601603</v>
      </c>
    </row>
    <row r="52" spans="1:18" x14ac:dyDescent="0.3">
      <c r="A52" s="1">
        <v>0</v>
      </c>
      <c r="B52" s="1">
        <v>2794</v>
      </c>
      <c r="C52" s="2">
        <v>2520.4090000000001</v>
      </c>
      <c r="D52" s="2">
        <v>2190.3380000000002</v>
      </c>
      <c r="E52" s="2">
        <v>1007.542</v>
      </c>
      <c r="F52" s="2">
        <v>4.4312789999999998E-2</v>
      </c>
      <c r="G52" s="2">
        <v>17.924700000000001</v>
      </c>
      <c r="H52" s="2">
        <v>20.607500000000002</v>
      </c>
      <c r="I52" s="2">
        <f t="shared" si="8"/>
        <v>2772.4499000000005</v>
      </c>
      <c r="J52" s="2">
        <f t="shared" si="9"/>
        <v>2652.0544748495799</v>
      </c>
      <c r="M52" s="12">
        <f t="shared" si="15"/>
        <v>0.5753402282614879</v>
      </c>
      <c r="N52" s="12">
        <f t="shared" si="10"/>
        <v>0.82060300883825388</v>
      </c>
      <c r="O52" s="10">
        <f t="shared" ref="O52:O54" si="16">$B$15/((1-$B$10)*I52*$B$12)-1</f>
        <v>2.546231559224688</v>
      </c>
      <c r="P52" s="10">
        <f t="shared" si="12"/>
        <v>-0.43039829813451891</v>
      </c>
      <c r="Q52" s="12">
        <f t="shared" si="13"/>
        <v>0.54225414809459815</v>
      </c>
      <c r="R52" s="12">
        <f t="shared" si="14"/>
        <v>0.75231109957259212</v>
      </c>
    </row>
    <row r="53" spans="1:18" x14ac:dyDescent="0.3">
      <c r="A53" s="1">
        <v>0</v>
      </c>
      <c r="B53" s="1">
        <v>2795</v>
      </c>
      <c r="C53" s="2">
        <v>1852.0440000000001</v>
      </c>
      <c r="D53" s="2">
        <v>3127.8980000000001</v>
      </c>
      <c r="E53" s="2">
        <v>568.33249999999998</v>
      </c>
      <c r="F53" s="2">
        <v>4.038812E-2</v>
      </c>
      <c r="G53" s="2">
        <v>34.704949999999997</v>
      </c>
      <c r="H53" s="2">
        <v>76.706810000000004</v>
      </c>
      <c r="I53" s="2">
        <f t="shared" si="8"/>
        <v>2037.2484000000002</v>
      </c>
      <c r="J53" s="2">
        <f t="shared" si="9"/>
        <v>3497.0222693088335</v>
      </c>
      <c r="M53" s="12">
        <f t="shared" si="15"/>
        <v>0.57733625012767509</v>
      </c>
      <c r="N53" s="12">
        <f t="shared" si="10"/>
        <v>0.82382797179847023</v>
      </c>
      <c r="O53" s="10">
        <f t="shared" si="16"/>
        <v>3.8259943813181208</v>
      </c>
      <c r="P53" s="10">
        <f t="shared" si="12"/>
        <v>-0.53913578180045085</v>
      </c>
      <c r="Q53" s="12">
        <f t="shared" si="13"/>
        <v>0.52089834742916286</v>
      </c>
      <c r="R53" s="12">
        <f t="shared" si="14"/>
        <v>0.70917924166630519</v>
      </c>
    </row>
    <row r="54" spans="1:18" x14ac:dyDescent="0.3">
      <c r="A54" s="1">
        <v>0</v>
      </c>
      <c r="B54" s="1">
        <v>2796</v>
      </c>
      <c r="C54" s="2">
        <v>2.0253980000000001E-2</v>
      </c>
      <c r="D54" s="2">
        <v>2974.1889999999999</v>
      </c>
      <c r="E54" s="2">
        <v>1.7675529999999998E-2</v>
      </c>
      <c r="F54" s="2">
        <v>4.8878139999999999E-3</v>
      </c>
      <c r="G54" s="2">
        <v>7.6383620000000001E-4</v>
      </c>
      <c r="H54" s="2">
        <v>35.028460000000003</v>
      </c>
      <c r="I54" s="2">
        <f t="shared" si="8"/>
        <v>2.2279378000000002E-2</v>
      </c>
      <c r="J54" s="2">
        <f t="shared" si="9"/>
        <v>3271.6079000577752</v>
      </c>
      <c r="M54" s="12">
        <f t="shared" si="15"/>
        <v>0.58289369973267435</v>
      </c>
      <c r="N54" s="12">
        <f t="shared" si="10"/>
        <v>0.83282425565245877</v>
      </c>
      <c r="O54" s="10">
        <f t="shared" si="16"/>
        <v>441292.70809855335</v>
      </c>
      <c r="P54" s="10">
        <f t="shared" si="12"/>
        <v>-0.42180555635286376</v>
      </c>
      <c r="Q54" s="12">
        <f t="shared" si="13"/>
        <v>0.53265706118273415</v>
      </c>
      <c r="R54" s="12">
        <f t="shared" si="14"/>
        <v>0.72988256091580861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3"/>
      <c r="K57" s="13"/>
    </row>
    <row r="58" spans="1:18" x14ac:dyDescent="0.3">
      <c r="A58" s="4" t="s">
        <v>1</v>
      </c>
      <c r="B58" s="11" t="s">
        <v>74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8" t="s">
        <v>37</v>
      </c>
      <c r="P58" s="8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5" t="s">
        <v>5</v>
      </c>
      <c r="D59" s="5" t="s">
        <v>6</v>
      </c>
      <c r="E59" s="5" t="s">
        <v>7</v>
      </c>
      <c r="F59" s="5" t="s">
        <v>8</v>
      </c>
      <c r="G59" s="5" t="s">
        <v>9</v>
      </c>
      <c r="H59" s="5" t="s">
        <v>10</v>
      </c>
      <c r="I59" s="6" t="s">
        <v>13</v>
      </c>
      <c r="J59" s="6" t="s">
        <v>14</v>
      </c>
      <c r="M59" s="9" t="s">
        <v>34</v>
      </c>
      <c r="N59" s="9" t="s">
        <v>35</v>
      </c>
      <c r="O59" s="9" t="s">
        <v>38</v>
      </c>
      <c r="P59" s="9" t="s">
        <v>40</v>
      </c>
      <c r="Q59" s="9" t="s">
        <v>42</v>
      </c>
      <c r="R59" s="9" t="s">
        <v>43</v>
      </c>
    </row>
    <row r="60" spans="1:18" x14ac:dyDescent="0.3">
      <c r="A60" s="1">
        <v>0</v>
      </c>
      <c r="B60" s="1">
        <v>2785</v>
      </c>
      <c r="C60" s="2">
        <v>637.61890000000005</v>
      </c>
      <c r="D60" s="2">
        <v>28.592580000000002</v>
      </c>
      <c r="E60" s="2">
        <v>485.14069999999998</v>
      </c>
      <c r="F60" s="2">
        <v>1.4735720000000001E-2</v>
      </c>
      <c r="G60" s="2">
        <v>3.7566730000000002</v>
      </c>
      <c r="H60" s="2">
        <v>7.8714269999999997</v>
      </c>
      <c r="I60" s="2">
        <f>ABS(C60*$K$21)</f>
        <v>701.38079000000016</v>
      </c>
      <c r="J60" s="2">
        <f>SQRT(D60^2+E60^2)*$K$21</f>
        <v>534.58079993330398</v>
      </c>
      <c r="M60" s="12">
        <f>($B$9*$B$5)/($B$14+$B$10*I60*$B$11)-1</f>
        <v>0.58097601431706924</v>
      </c>
      <c r="N60" s="12">
        <f>($B$9*$B$6)/($B$14+$B$10*I60*$B$12)-1</f>
        <v>0.82971709249757564</v>
      </c>
      <c r="O60" s="10">
        <f>$B$15/((1-$B$10)*I60*$B$12)-1</f>
        <v>13.017705463175474</v>
      </c>
      <c r="P60" s="10">
        <f>($B$15-(1-$B$10)*I60)*$B$13/(J60*$B$12)-1</f>
        <v>2.3582179001853572</v>
      </c>
      <c r="Q60" s="12">
        <f>1/SQRT((J60*$B$11/($B$7*$B$9))^2+(($B$14+$B$10*I60*$B$11)/($B$9*$B$5))^2)-1</f>
        <v>0.5795750263351338</v>
      </c>
      <c r="R60" s="12">
        <f>1/SQRT((J60*$B$12/($B$8*$B$9))^2+(($B$14+$B$10*I60*$B$12)/($B$9*$B$6))^2)-1</f>
        <v>0.82674089373757265</v>
      </c>
    </row>
    <row r="61" spans="1:18" x14ac:dyDescent="0.3">
      <c r="A61" s="1">
        <v>0</v>
      </c>
      <c r="B61" s="1">
        <v>2786</v>
      </c>
      <c r="C61" s="2">
        <v>637.60149999999999</v>
      </c>
      <c r="D61" s="2">
        <v>485.12540000000001</v>
      </c>
      <c r="E61" s="2">
        <v>28.562750000000001</v>
      </c>
      <c r="F61" s="2">
        <v>1.4736519999999999E-2</v>
      </c>
      <c r="G61" s="2">
        <v>7.8694360000000003</v>
      </c>
      <c r="H61" s="2">
        <v>3.7565050000000002</v>
      </c>
      <c r="I61" s="2">
        <f t="shared" ref="I61:I71" si="17">ABS(C61*$K$21)</f>
        <v>701.36165000000005</v>
      </c>
      <c r="J61" s="2">
        <f t="shared" ref="J61:J71" si="18">SQRT(D61^2+E61^2)*$K$21</f>
        <v>534.56206949183581</v>
      </c>
      <c r="M61" s="12">
        <f>($B$9*$B$5)/($B$14+$B$10*I61*$B$11)-1</f>
        <v>0.58097606658710199</v>
      </c>
      <c r="N61" s="12">
        <f t="shared" ref="N61:N71" si="19">($B$9*$B$6)/($B$14+$B$10*I61*$B$12)-1</f>
        <v>0.82971717714798499</v>
      </c>
      <c r="O61" s="10">
        <f t="shared" ref="O61:O67" si="20">$B$15/((1-$B$10)*I61*$B$12)-1</f>
        <v>13.018088003171162</v>
      </c>
      <c r="P61" s="10">
        <f t="shared" ref="P61:P71" si="21">($B$15-(1-$B$10)*I61)*$B$13/(J61*$B$12)-1</f>
        <v>2.3583404889181048</v>
      </c>
      <c r="Q61" s="12">
        <f t="shared" ref="Q61:Q71" si="22">1/SQRT((J61*$B$11/($B$7*$B$9))^2+(($B$14+$B$10*I61*$B$11)/($B$9*$B$5))^2)-1</f>
        <v>0.57957517650875756</v>
      </c>
      <c r="R61" s="12">
        <f t="shared" ref="R61:R71" si="23">1/SQRT((J61*$B$12/($B$8*$B$9))^2+(($B$14+$B$10*I61*$B$12)/($B$9*$B$6))^2)-1</f>
        <v>0.82674118602128766</v>
      </c>
    </row>
    <row r="62" spans="1:18" x14ac:dyDescent="0.3">
      <c r="A62" s="1">
        <v>0</v>
      </c>
      <c r="B62" s="1">
        <v>2787</v>
      </c>
      <c r="C62" s="2">
        <v>4563.8419999999996</v>
      </c>
      <c r="D62" s="2">
        <v>1015.412</v>
      </c>
      <c r="E62" s="2">
        <v>1.989875E-2</v>
      </c>
      <c r="F62" s="2">
        <v>5.3563229999999996E-7</v>
      </c>
      <c r="G62" s="2">
        <v>1.1560410000000001E-4</v>
      </c>
      <c r="H62" s="2">
        <v>250.34880000000001</v>
      </c>
      <c r="I62" s="2">
        <f t="shared" si="17"/>
        <v>5020.2262000000001</v>
      </c>
      <c r="J62" s="2">
        <f t="shared" si="18"/>
        <v>1116.9532002144729</v>
      </c>
      <c r="M62" s="12">
        <f t="shared" ref="M62:M71" si="24">($B$9*$B$5)/($B$14+$B$10*I62*$B$11)-1</f>
        <v>0.56926888096538142</v>
      </c>
      <c r="N62" s="12">
        <f t="shared" si="19"/>
        <v>0.81081349141362402</v>
      </c>
      <c r="O62" s="10">
        <f t="shared" si="20"/>
        <v>0.95842755685975511</v>
      </c>
      <c r="P62" s="10">
        <f t="shared" si="21"/>
        <v>7.5878610029085136E-2</v>
      </c>
      <c r="Q62" s="12">
        <f t="shared" si="22"/>
        <v>0.56331371527351926</v>
      </c>
      <c r="R62" s="12">
        <f t="shared" si="23"/>
        <v>0.79831890126848282</v>
      </c>
    </row>
    <row r="63" spans="1:18" x14ac:dyDescent="0.3">
      <c r="A63" s="1">
        <v>0</v>
      </c>
      <c r="B63" s="1">
        <v>2788</v>
      </c>
      <c r="C63" s="2">
        <v>637.61860000000001</v>
      </c>
      <c r="D63" s="2">
        <v>485.14060000000001</v>
      </c>
      <c r="E63" s="2">
        <v>28.592770000000002</v>
      </c>
      <c r="F63" s="2">
        <v>1.4735699999999999E-2</v>
      </c>
      <c r="G63" s="2">
        <v>7.8714259999999996</v>
      </c>
      <c r="H63" s="2">
        <v>3.7566709999999999</v>
      </c>
      <c r="I63" s="2">
        <f t="shared" si="17"/>
        <v>701.38046000000008</v>
      </c>
      <c r="J63" s="2">
        <f t="shared" si="18"/>
        <v>534.58070242032295</v>
      </c>
      <c r="M63" s="12">
        <f t="shared" si="24"/>
        <v>0.5809760152182768</v>
      </c>
      <c r="N63" s="12">
        <f t="shared" si="19"/>
        <v>0.82971709395706528</v>
      </c>
      <c r="O63" s="10">
        <f t="shared" si="20"/>
        <v>13.017712058515762</v>
      </c>
      <c r="P63" s="10">
        <f t="shared" si="21"/>
        <v>2.3582185975941217</v>
      </c>
      <c r="Q63" s="12">
        <f t="shared" si="22"/>
        <v>0.57957502774437719</v>
      </c>
      <c r="R63" s="12">
        <f t="shared" si="23"/>
        <v>0.82674089627308178</v>
      </c>
    </row>
    <row r="64" spans="1:18" x14ac:dyDescent="0.3">
      <c r="A64" s="1">
        <v>0</v>
      </c>
      <c r="B64" s="1">
        <v>2789</v>
      </c>
      <c r="C64" s="2">
        <v>637.60140000000001</v>
      </c>
      <c r="D64" s="2">
        <v>28.56231</v>
      </c>
      <c r="E64" s="2">
        <v>485.12540000000001</v>
      </c>
      <c r="F64" s="2">
        <v>1.4736529999999999E-2</v>
      </c>
      <c r="G64" s="2">
        <v>3.7565029999999999</v>
      </c>
      <c r="H64" s="2">
        <v>7.8694430000000004</v>
      </c>
      <c r="I64" s="2">
        <f t="shared" si="17"/>
        <v>701.3615400000001</v>
      </c>
      <c r="J64" s="2">
        <f t="shared" si="18"/>
        <v>534.56204104482799</v>
      </c>
      <c r="M64" s="12">
        <f t="shared" si="24"/>
        <v>0.58097606688750458</v>
      </c>
      <c r="N64" s="12">
        <f t="shared" si="19"/>
        <v>0.82971717763448138</v>
      </c>
      <c r="O64" s="10">
        <f t="shared" si="20"/>
        <v>13.018090201737225</v>
      </c>
      <c r="P64" s="10">
        <f t="shared" si="21"/>
        <v>2.3583406959135003</v>
      </c>
      <c r="Q64" s="12">
        <f t="shared" si="22"/>
        <v>0.57957517695726235</v>
      </c>
      <c r="R64" s="12">
        <f t="shared" si="23"/>
        <v>0.82674118682137987</v>
      </c>
    </row>
    <row r="65" spans="1:18" x14ac:dyDescent="0.3">
      <c r="A65" s="1">
        <v>0</v>
      </c>
      <c r="B65" s="1">
        <v>2790</v>
      </c>
      <c r="C65" s="2">
        <v>4563.8419999999996</v>
      </c>
      <c r="D65" s="2">
        <v>2.0038199999999999E-2</v>
      </c>
      <c r="E65" s="2">
        <v>1015.412</v>
      </c>
      <c r="F65" s="2">
        <v>5.3687310000000004E-7</v>
      </c>
      <c r="G65" s="2">
        <v>250.34880000000001</v>
      </c>
      <c r="H65" s="2">
        <v>1.104507E-4</v>
      </c>
      <c r="I65" s="2">
        <f t="shared" si="17"/>
        <v>5020.2262000000001</v>
      </c>
      <c r="J65" s="2">
        <f t="shared" si="18"/>
        <v>1116.9532002174894</v>
      </c>
      <c r="M65" s="12">
        <f t="shared" si="24"/>
        <v>0.56926888096538142</v>
      </c>
      <c r="N65" s="12">
        <f t="shared" si="19"/>
        <v>0.81081349141362402</v>
      </c>
      <c r="O65" s="10">
        <f t="shared" si="20"/>
        <v>0.95842755685975511</v>
      </c>
      <c r="P65" s="10">
        <f t="shared" si="21"/>
        <v>7.5878610026179683E-2</v>
      </c>
      <c r="Q65" s="12">
        <f t="shared" si="22"/>
        <v>0.56331371527348706</v>
      </c>
      <c r="R65" s="12">
        <f t="shared" si="23"/>
        <v>0.79831890126841643</v>
      </c>
    </row>
    <row r="66" spans="1:18" x14ac:dyDescent="0.3">
      <c r="A66" s="1">
        <v>0</v>
      </c>
      <c r="B66" s="1">
        <v>2791</v>
      </c>
      <c r="C66" s="2">
        <v>637.61890000000005</v>
      </c>
      <c r="D66" s="2">
        <v>28.593</v>
      </c>
      <c r="E66" s="2">
        <v>485.14060000000001</v>
      </c>
      <c r="F66" s="2">
        <v>1.4735689999999999E-2</v>
      </c>
      <c r="G66" s="2">
        <v>3.7566799999999998</v>
      </c>
      <c r="H66" s="2">
        <v>7.8714209999999998</v>
      </c>
      <c r="I66" s="2">
        <f t="shared" si="17"/>
        <v>701.38079000000016</v>
      </c>
      <c r="J66" s="2">
        <f t="shared" si="18"/>
        <v>534.58071730563347</v>
      </c>
      <c r="M66" s="12">
        <f t="shared" si="24"/>
        <v>0.58097601431706924</v>
      </c>
      <c r="N66" s="12">
        <f t="shared" si="19"/>
        <v>0.82971709249757564</v>
      </c>
      <c r="O66" s="10">
        <f t="shared" si="20"/>
        <v>13.017705463175474</v>
      </c>
      <c r="P66" s="10">
        <f t="shared" si="21"/>
        <v>2.3582184192495754</v>
      </c>
      <c r="Q66" s="12">
        <f t="shared" si="22"/>
        <v>0.57957502676764672</v>
      </c>
      <c r="R66" s="12">
        <f t="shared" si="23"/>
        <v>0.82674089465536316</v>
      </c>
    </row>
    <row r="67" spans="1:18" x14ac:dyDescent="0.3">
      <c r="A67" s="1">
        <v>0</v>
      </c>
      <c r="B67" s="1">
        <v>2792</v>
      </c>
      <c r="C67" s="2">
        <v>637.60180000000003</v>
      </c>
      <c r="D67" s="2">
        <v>485.12569999999999</v>
      </c>
      <c r="E67" s="2">
        <v>28.562470000000001</v>
      </c>
      <c r="F67" s="2">
        <v>1.4736539999999999E-2</v>
      </c>
      <c r="G67" s="2">
        <v>7.86944</v>
      </c>
      <c r="H67" s="2">
        <v>3.7565010000000001</v>
      </c>
      <c r="I67" s="2">
        <f t="shared" si="17"/>
        <v>701.36198000000013</v>
      </c>
      <c r="J67" s="2">
        <f t="shared" si="18"/>
        <v>534.56238081866468</v>
      </c>
      <c r="M67" s="12">
        <f t="shared" si="24"/>
        <v>0.58097606568589444</v>
      </c>
      <c r="N67" s="12">
        <f t="shared" si="19"/>
        <v>0.8297171756884949</v>
      </c>
      <c r="O67" s="10">
        <f t="shared" si="20"/>
        <v>13.018081407477107</v>
      </c>
      <c r="P67" s="10">
        <f t="shared" si="21"/>
        <v>2.3583384481966436</v>
      </c>
      <c r="Q67" s="12">
        <f t="shared" si="22"/>
        <v>0.57957517398036562</v>
      </c>
      <c r="R67" s="12">
        <f t="shared" si="23"/>
        <v>0.82674118111094819</v>
      </c>
    </row>
    <row r="68" spans="1:18" x14ac:dyDescent="0.3">
      <c r="A68" s="1">
        <v>0</v>
      </c>
      <c r="B68" s="1">
        <v>2793</v>
      </c>
      <c r="C68" s="2">
        <v>4563.8440000000001</v>
      </c>
      <c r="D68" s="2">
        <v>1015.413</v>
      </c>
      <c r="E68" s="2">
        <v>1.9936269999999999E-2</v>
      </c>
      <c r="F68" s="2">
        <v>5.349954E-7</v>
      </c>
      <c r="G68" s="2">
        <v>9.4633729999999997E-5</v>
      </c>
      <c r="H68" s="2">
        <v>250.34889999999999</v>
      </c>
      <c r="I68" s="2">
        <f t="shared" si="17"/>
        <v>5020.2284000000009</v>
      </c>
      <c r="J68" s="2">
        <f t="shared" si="18"/>
        <v>1116.954300215282</v>
      </c>
      <c r="M68" s="12">
        <f t="shared" si="24"/>
        <v>0.56926887504598156</v>
      </c>
      <c r="N68" s="12">
        <f t="shared" si="19"/>
        <v>0.81081348188370228</v>
      </c>
      <c r="O68" s="10">
        <f>$B$15/((1-$B$10)*I68*$B$12)-1</f>
        <v>0.95842669862377794</v>
      </c>
      <c r="P68" s="10">
        <f t="shared" si="21"/>
        <v>7.5877279795432573E-2</v>
      </c>
      <c r="Q68" s="12">
        <f t="shared" si="22"/>
        <v>0.56331369775836837</v>
      </c>
      <c r="R68" s="12">
        <f t="shared" si="23"/>
        <v>0.79831886757867654</v>
      </c>
    </row>
    <row r="69" spans="1:18" x14ac:dyDescent="0.3">
      <c r="A69" s="1">
        <v>0</v>
      </c>
      <c r="B69" s="1">
        <v>2794</v>
      </c>
      <c r="C69" s="2">
        <v>637.61929999999995</v>
      </c>
      <c r="D69" s="2">
        <v>485.14109999999999</v>
      </c>
      <c r="E69" s="2">
        <v>28.59299</v>
      </c>
      <c r="F69" s="2">
        <v>1.4735689999999999E-2</v>
      </c>
      <c r="G69" s="2">
        <v>7.8714259999999996</v>
      </c>
      <c r="H69" s="2">
        <v>3.7566760000000001</v>
      </c>
      <c r="I69" s="2">
        <f t="shared" si="17"/>
        <v>701.38122999999996</v>
      </c>
      <c r="J69" s="2">
        <f t="shared" si="18"/>
        <v>534.58126570567708</v>
      </c>
      <c r="M69" s="12">
        <f t="shared" si="24"/>
        <v>0.58097601311545932</v>
      </c>
      <c r="N69" s="12">
        <f t="shared" si="19"/>
        <v>0.82971709055158938</v>
      </c>
      <c r="O69" s="10">
        <f t="shared" ref="O69:O71" si="25">$B$15/((1-$B$10)*I69*$B$12)-1</f>
        <v>13.017696669398084</v>
      </c>
      <c r="P69" s="10">
        <f t="shared" si="21"/>
        <v>2.3582148611082401</v>
      </c>
      <c r="Q69" s="12">
        <f t="shared" si="22"/>
        <v>0.57957502269863825</v>
      </c>
      <c r="R69" s="12">
        <f t="shared" si="23"/>
        <v>0.82674088662747502</v>
      </c>
    </row>
    <row r="70" spans="1:18" x14ac:dyDescent="0.3">
      <c r="A70" s="1">
        <v>0</v>
      </c>
      <c r="B70" s="1">
        <v>2795</v>
      </c>
      <c r="C70" s="2">
        <v>637.60180000000003</v>
      </c>
      <c r="D70" s="2">
        <v>28.562750000000001</v>
      </c>
      <c r="E70" s="2">
        <v>485.12560000000002</v>
      </c>
      <c r="F70" s="2">
        <v>1.4736539999999999E-2</v>
      </c>
      <c r="G70" s="2">
        <v>3.7565040000000001</v>
      </c>
      <c r="H70" s="2">
        <v>7.8694290000000002</v>
      </c>
      <c r="I70" s="2">
        <f t="shared" si="17"/>
        <v>701.36198000000013</v>
      </c>
      <c r="J70" s="2">
        <f t="shared" si="18"/>
        <v>534.56228911150879</v>
      </c>
      <c r="M70" s="12">
        <f t="shared" si="24"/>
        <v>0.58097606568589444</v>
      </c>
      <c r="N70" s="12">
        <f t="shared" si="19"/>
        <v>0.8297171756884949</v>
      </c>
      <c r="O70" s="10">
        <f t="shared" si="25"/>
        <v>13.018081407477107</v>
      </c>
      <c r="P70" s="10">
        <f t="shared" si="21"/>
        <v>2.358339024338421</v>
      </c>
      <c r="Q70" s="12">
        <f t="shared" si="22"/>
        <v>0.57957517446038831</v>
      </c>
      <c r="R70" s="12">
        <f t="shared" si="23"/>
        <v>0.82674118212955516</v>
      </c>
    </row>
    <row r="71" spans="1:18" x14ac:dyDescent="0.3">
      <c r="A71" s="1">
        <v>0</v>
      </c>
      <c r="B71" s="1">
        <v>2796</v>
      </c>
      <c r="C71" s="2">
        <v>4563.8429999999998</v>
      </c>
      <c r="D71" s="2">
        <v>2.0076009999999998E-2</v>
      </c>
      <c r="E71" s="2">
        <v>1015.413</v>
      </c>
      <c r="F71" s="2">
        <v>5.3577689999999998E-7</v>
      </c>
      <c r="G71" s="2">
        <v>250.34880000000001</v>
      </c>
      <c r="H71" s="2">
        <v>1.3078570000000001E-4</v>
      </c>
      <c r="I71" s="2">
        <f t="shared" si="17"/>
        <v>5020.2273000000005</v>
      </c>
      <c r="J71" s="2">
        <f t="shared" si="18"/>
        <v>1116.9543002183107</v>
      </c>
      <c r="M71" s="12">
        <f t="shared" si="24"/>
        <v>0.56926887800568138</v>
      </c>
      <c r="N71" s="12">
        <f t="shared" si="19"/>
        <v>0.81081348664866315</v>
      </c>
      <c r="O71" s="10">
        <f t="shared" si="25"/>
        <v>0.95842712774167249</v>
      </c>
      <c r="P71" s="10">
        <f t="shared" si="21"/>
        <v>7.5877415135052306E-2</v>
      </c>
      <c r="Q71" s="12">
        <f t="shared" si="22"/>
        <v>0.56331370068446862</v>
      </c>
      <c r="R71" s="12">
        <f t="shared" si="23"/>
        <v>0.79831887224561471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4" t="s">
        <v>1</v>
      </c>
      <c r="B79" s="11" t="s">
        <v>82</v>
      </c>
      <c r="C79" s="16" t="s">
        <v>56</v>
      </c>
      <c r="D79" s="16" t="s">
        <v>70</v>
      </c>
      <c r="E79" s="16" t="s">
        <v>71</v>
      </c>
      <c r="F79" s="8" t="s">
        <v>54</v>
      </c>
      <c r="G79" s="8" t="s">
        <v>55</v>
      </c>
    </row>
    <row r="80" spans="1:18" x14ac:dyDescent="0.3">
      <c r="A80" s="24" t="s">
        <v>47</v>
      </c>
      <c r="B80" s="15" t="s">
        <v>48</v>
      </c>
      <c r="C80" s="2">
        <v>145000000</v>
      </c>
      <c r="D80" s="2">
        <v>221000000</v>
      </c>
      <c r="E80" s="2">
        <v>22300000</v>
      </c>
      <c r="F80" s="2">
        <f xml:space="preserve"> $A$76/( MAX( C80:E80)*1.1*1.2*1.1*1.1 ) - 1</f>
        <v>0.26918940725455065</v>
      </c>
      <c r="G80" s="2">
        <f>$B$76/( MAX( C80:E80)*1.1*1.2*1.1*1.25 ) - 1</f>
        <v>0.30386547498846972</v>
      </c>
    </row>
    <row r="81" spans="1:18" x14ac:dyDescent="0.3">
      <c r="A81" s="24"/>
      <c r="B81" s="15" t="s">
        <v>49</v>
      </c>
      <c r="C81" s="2">
        <v>145000000</v>
      </c>
      <c r="D81" s="2">
        <v>221000000</v>
      </c>
      <c r="E81" s="2">
        <v>22300000</v>
      </c>
      <c r="F81" s="2">
        <f xml:space="preserve"> $A$76/( MAX( C81:E81)*1.1*1.2*1.1*1.1 ) - 1</f>
        <v>0.26918940725455065</v>
      </c>
      <c r="G81" s="2">
        <f>$B$76/( MAX( C81:E81)*1.1*1.2*1.1*1.25 ) - 1</f>
        <v>0.30386547498846972</v>
      </c>
    </row>
    <row r="82" spans="1:18" x14ac:dyDescent="0.3">
      <c r="A82" s="24"/>
      <c r="B82" s="15" t="s">
        <v>50</v>
      </c>
      <c r="C82" s="2">
        <v>76400000</v>
      </c>
      <c r="D82" s="2">
        <v>139000000</v>
      </c>
      <c r="E82" s="2">
        <v>33500000</v>
      </c>
      <c r="F82" s="2">
        <f xml:space="preserve"> $A$76/( MAX( C82:E82)*1.1*1.2*1.1*1.1 ) - 1</f>
        <v>1.0179198489442851</v>
      </c>
      <c r="G82" s="2">
        <f>$B$76/( MAX( C82:E82)*1.1*1.2*1.1*1.25 ) - 1</f>
        <v>1.0730523019600846</v>
      </c>
    </row>
    <row r="87" spans="1:18" x14ac:dyDescent="0.3">
      <c r="J87" s="7" t="s">
        <v>11</v>
      </c>
      <c r="K87" s="1">
        <v>1.1000000000000001</v>
      </c>
    </row>
    <row r="88" spans="1:18" x14ac:dyDescent="0.3">
      <c r="A88" s="21" t="s">
        <v>0</v>
      </c>
      <c r="B88" s="21"/>
      <c r="C88" s="22" t="s">
        <v>3</v>
      </c>
      <c r="D88" s="22"/>
      <c r="E88" s="22"/>
      <c r="F88" s="22"/>
      <c r="G88" s="22"/>
      <c r="H88" s="22"/>
      <c r="J88" s="7" t="s">
        <v>12</v>
      </c>
      <c r="K88" s="1">
        <v>1</v>
      </c>
    </row>
    <row r="89" spans="1:18" x14ac:dyDescent="0.3">
      <c r="A89" s="4" t="s">
        <v>1</v>
      </c>
      <c r="B89" s="11" t="s">
        <v>83</v>
      </c>
      <c r="C89" s="22"/>
      <c r="D89" s="22"/>
      <c r="E89" s="22"/>
      <c r="F89" s="22"/>
      <c r="G89" s="22"/>
      <c r="H89" s="22"/>
      <c r="I89" t="s">
        <v>15</v>
      </c>
      <c r="J89" t="s">
        <v>16</v>
      </c>
      <c r="M89" s="23" t="s">
        <v>36</v>
      </c>
      <c r="N89" s="23"/>
      <c r="O89" s="18" t="s">
        <v>37</v>
      </c>
      <c r="P89" s="18" t="s">
        <v>39</v>
      </c>
      <c r="Q89" s="23" t="s">
        <v>41</v>
      </c>
      <c r="R89" s="23"/>
    </row>
    <row r="90" spans="1:18" x14ac:dyDescent="0.3">
      <c r="A90" s="1"/>
      <c r="B90" s="1" t="s">
        <v>4</v>
      </c>
      <c r="C90" s="5" t="s">
        <v>5</v>
      </c>
      <c r="D90" s="5" t="s">
        <v>6</v>
      </c>
      <c r="E90" s="5" t="s">
        <v>7</v>
      </c>
      <c r="F90" s="5" t="s">
        <v>8</v>
      </c>
      <c r="G90" s="5" t="s">
        <v>9</v>
      </c>
      <c r="H90" s="5" t="s">
        <v>10</v>
      </c>
      <c r="I90" s="6" t="s">
        <v>13</v>
      </c>
      <c r="J90" s="6" t="s">
        <v>14</v>
      </c>
      <c r="M90" s="9" t="s">
        <v>34</v>
      </c>
      <c r="N90" s="9" t="s">
        <v>35</v>
      </c>
      <c r="O90" s="9" t="s">
        <v>38</v>
      </c>
      <c r="P90" s="9" t="s">
        <v>40</v>
      </c>
      <c r="Q90" s="9" t="s">
        <v>42</v>
      </c>
      <c r="R90" s="9" t="s">
        <v>43</v>
      </c>
    </row>
    <row r="91" spans="1:18" x14ac:dyDescent="0.3">
      <c r="A91" s="1">
        <v>0</v>
      </c>
      <c r="B91" s="1">
        <v>2785</v>
      </c>
      <c r="C91" s="2">
        <v>2090.9859999999999</v>
      </c>
      <c r="D91" s="2">
        <v>838.66020000000003</v>
      </c>
      <c r="E91" s="2">
        <v>1810.7619999999999</v>
      </c>
      <c r="F91" s="2">
        <v>3.689195E-2</v>
      </c>
      <c r="G91" s="2">
        <v>17.254300000000001</v>
      </c>
      <c r="H91" s="2">
        <v>15.16046</v>
      </c>
      <c r="I91" s="2">
        <f>ABS(C91*$K$21)</f>
        <v>2300.0846000000001</v>
      </c>
      <c r="J91" s="2">
        <f>SQRT(D91^2+E91^2)*$K$21</f>
        <v>2195.1022849896376</v>
      </c>
      <c r="M91" s="12">
        <f>($B$9*$B$5)/($B$14+$B$10*I91*$B$11)-1</f>
        <v>0.57662208714954177</v>
      </c>
      <c r="N91" s="12">
        <f>($B$9*$B$6)/($B$14+$B$10*I91*$B$12)-1</f>
        <v>0.82267372891919055</v>
      </c>
      <c r="O91" s="10">
        <f>$B$15/((1-$B$10)*I91*$B$12)-1</f>
        <v>3.2745163946358025</v>
      </c>
      <c r="P91" s="10">
        <f>($B$15-(1-$B$10)*I91)*$B$13/(J91*$B$12)-1</f>
        <v>-0.28225156455834488</v>
      </c>
      <c r="Q91" s="12">
        <f>1/SQRT((J91*$B$11/($B$7*$B$9))^2+(($B$14+$B$10*I91*$B$11)/($B$9*$B$5))^2)-1</f>
        <v>0.55367441100053383</v>
      </c>
      <c r="R91" s="12">
        <f>1/SQRT((J91*$B$12/($B$8*$B$9))^2+(($B$14+$B$10*I91*$B$12)/($B$9*$B$6))^2)-1</f>
        <v>0.77489467798943901</v>
      </c>
    </row>
    <row r="92" spans="1:18" x14ac:dyDescent="0.3">
      <c r="A92" s="1">
        <v>0</v>
      </c>
      <c r="B92" s="1">
        <v>2786</v>
      </c>
      <c r="C92" s="2">
        <v>1542.807</v>
      </c>
      <c r="D92" s="2">
        <v>473.22050000000002</v>
      </c>
      <c r="E92" s="2">
        <v>2575.806</v>
      </c>
      <c r="F92" s="2">
        <v>3.3777809999999998E-2</v>
      </c>
      <c r="G92" s="2">
        <v>63.97428</v>
      </c>
      <c r="H92" s="2">
        <v>28.9529</v>
      </c>
      <c r="I92" s="2">
        <f t="shared" ref="I92:I102" si="26">ABS(C92*$K$21)</f>
        <v>1697.0877000000003</v>
      </c>
      <c r="J92" s="2">
        <f t="shared" ref="J92:J102" si="27">SQRT(D92^2+E92^2)*$K$21</f>
        <v>2880.8061669296781</v>
      </c>
      <c r="M92" s="12">
        <f>($B$9*$B$5)/($B$14+$B$10*I92*$B$11)-1</f>
        <v>0.57826147572431652</v>
      </c>
      <c r="N92" s="12">
        <f t="shared" ref="N92:N102" si="28">($B$9*$B$6)/($B$14+$B$10*I92*$B$12)-1</f>
        <v>0.82532395659788094</v>
      </c>
      <c r="O92" s="10">
        <f t="shared" ref="O92:O98" si="29">$B$15/((1-$B$10)*I92*$B$12)-1</f>
        <v>4.7933065755819984</v>
      </c>
      <c r="P92" s="10">
        <f t="shared" ref="P92:P102" si="30">($B$15-(1-$B$10)*I92)*$B$13/(J92*$B$12)-1</f>
        <v>-0.42432772733332813</v>
      </c>
      <c r="Q92" s="12">
        <f t="shared" ref="Q92:Q102" si="31">1/SQRT((J92*$B$11/($B$7*$B$9))^2+(($B$14+$B$10*I92*$B$11)/($B$9*$B$5))^2)-1</f>
        <v>0.53922894341142968</v>
      </c>
      <c r="R92" s="12">
        <f t="shared" ref="R92:R102" si="32">1/SQRT((J92*$B$12/($B$8*$B$9))^2+(($B$14+$B$10*I92*$B$12)/($B$9*$B$6))^2)-1</f>
        <v>0.7449446219836251</v>
      </c>
    </row>
    <row r="93" spans="1:18" x14ac:dyDescent="0.3">
      <c r="A93" s="1">
        <v>0</v>
      </c>
      <c r="B93" s="1">
        <v>2787</v>
      </c>
      <c r="C93" s="2">
        <v>1.5546870000000001E-2</v>
      </c>
      <c r="D93" s="2">
        <v>1.42822E-2</v>
      </c>
      <c r="E93" s="2">
        <v>2456.3580000000002</v>
      </c>
      <c r="F93" s="2">
        <v>3.8950289999999999E-3</v>
      </c>
      <c r="G93" s="2">
        <v>28.995100000000001</v>
      </c>
      <c r="H93" s="2">
        <v>2.480634E-4</v>
      </c>
      <c r="I93" s="2">
        <f t="shared" si="26"/>
        <v>1.7101557000000003E-2</v>
      </c>
      <c r="J93" s="2">
        <f t="shared" si="27"/>
        <v>2701.9938000456737</v>
      </c>
      <c r="M93" s="12">
        <f t="shared" ref="M93:M102" si="33">($B$9*$B$5)/($B$14+$B$10*I93*$B$11)-1</f>
        <v>0.58289371390727407</v>
      </c>
      <c r="N93" s="12">
        <f t="shared" si="28"/>
        <v>0.83282427863023045</v>
      </c>
      <c r="O93" s="10">
        <f t="shared" si="29"/>
        <v>574902.7547721141</v>
      </c>
      <c r="P93" s="10">
        <f t="shared" si="30"/>
        <v>-0.29991466999145289</v>
      </c>
      <c r="Q93" s="12">
        <f t="shared" si="31"/>
        <v>0.5481056823027961</v>
      </c>
      <c r="R93" s="12">
        <f t="shared" si="32"/>
        <v>0.76070734554319519</v>
      </c>
    </row>
    <row r="94" spans="1:18" x14ac:dyDescent="0.3">
      <c r="A94" s="1">
        <v>0</v>
      </c>
      <c r="B94" s="1">
        <v>2788</v>
      </c>
      <c r="C94" s="2">
        <v>1542.8240000000001</v>
      </c>
      <c r="D94" s="2">
        <v>472.9948</v>
      </c>
      <c r="E94" s="2">
        <v>2576.04</v>
      </c>
      <c r="F94" s="2">
        <v>3.3774539999999999E-2</v>
      </c>
      <c r="G94" s="2">
        <v>63.976869999999998</v>
      </c>
      <c r="H94" s="2">
        <v>28.950089999999999</v>
      </c>
      <c r="I94" s="2">
        <f t="shared" si="26"/>
        <v>1697.1064000000001</v>
      </c>
      <c r="J94" s="2">
        <f t="shared" si="27"/>
        <v>2881.0144839165109</v>
      </c>
      <c r="M94" s="12">
        <f t="shared" si="33"/>
        <v>0.57826142483111531</v>
      </c>
      <c r="N94" s="12">
        <f t="shared" si="28"/>
        <v>0.8253238742901341</v>
      </c>
      <c r="O94" s="10">
        <f t="shared" si="29"/>
        <v>4.793242740554942</v>
      </c>
      <c r="P94" s="10">
        <f t="shared" si="30"/>
        <v>-0.42437024438008875</v>
      </c>
      <c r="Q94" s="12">
        <f t="shared" si="31"/>
        <v>0.53922345867776134</v>
      </c>
      <c r="R94" s="12">
        <f t="shared" si="32"/>
        <v>0.7449336815859271</v>
      </c>
    </row>
    <row r="95" spans="1:18" x14ac:dyDescent="0.3">
      <c r="A95" s="1">
        <v>0</v>
      </c>
      <c r="B95" s="1">
        <v>2789</v>
      </c>
      <c r="C95" s="2">
        <v>2090.9679999999998</v>
      </c>
      <c r="D95" s="2">
        <v>838.91899999999998</v>
      </c>
      <c r="E95" s="2">
        <v>1810.7860000000001</v>
      </c>
      <c r="F95" s="2">
        <v>3.6895039999999997E-2</v>
      </c>
      <c r="G95" s="2">
        <v>17.25375</v>
      </c>
      <c r="H95" s="2">
        <v>15.156610000000001</v>
      </c>
      <c r="I95" s="2">
        <f t="shared" si="26"/>
        <v>2300.0648000000001</v>
      </c>
      <c r="J95" s="2">
        <f t="shared" si="27"/>
        <v>2195.2458955415382</v>
      </c>
      <c r="M95" s="12">
        <f t="shared" si="33"/>
        <v>0.57662214092457398</v>
      </c>
      <c r="N95" s="12">
        <f t="shared" si="28"/>
        <v>0.82267381581569299</v>
      </c>
      <c r="O95" s="10">
        <f t="shared" si="29"/>
        <v>3.2745531916097894</v>
      </c>
      <c r="P95" s="10">
        <f t="shared" si="30"/>
        <v>-0.28229727932926385</v>
      </c>
      <c r="Q95" s="12">
        <f t="shared" si="31"/>
        <v>0.55367152499044647</v>
      </c>
      <c r="R95" s="12">
        <f t="shared" si="32"/>
        <v>0.77488875002202384</v>
      </c>
    </row>
    <row r="96" spans="1:18" x14ac:dyDescent="0.3">
      <c r="A96" s="1">
        <v>0</v>
      </c>
      <c r="B96" s="1">
        <v>2790</v>
      </c>
      <c r="C96" s="2">
        <v>13240.33</v>
      </c>
      <c r="D96" s="2">
        <v>2.1930769999999999E-2</v>
      </c>
      <c r="E96" s="2">
        <v>2569.1260000000002</v>
      </c>
      <c r="F96" s="2">
        <v>1.9599289999999999E-8</v>
      </c>
      <c r="G96" s="2">
        <v>689.64819999999997</v>
      </c>
      <c r="H96" s="2">
        <v>1.4404430000000001E-4</v>
      </c>
      <c r="I96" s="2">
        <f t="shared" si="26"/>
        <v>14564.363000000001</v>
      </c>
      <c r="J96" s="2">
        <f t="shared" si="27"/>
        <v>2826.0386001029642</v>
      </c>
      <c r="M96" s="12">
        <f t="shared" si="33"/>
        <v>0.54400254351501753</v>
      </c>
      <c r="N96" s="12">
        <f t="shared" si="28"/>
        <v>0.77039321019510698</v>
      </c>
      <c r="O96" s="10">
        <f t="shared" si="29"/>
        <v>-0.32494477570015723</v>
      </c>
      <c r="P96" s="10">
        <f t="shared" si="30"/>
        <v>-1.038899337547819</v>
      </c>
      <c r="Q96" s="12">
        <f t="shared" si="31"/>
        <v>0.50873085164862575</v>
      </c>
      <c r="R96" s="12">
        <f t="shared" si="32"/>
        <v>0.69937839524081569</v>
      </c>
    </row>
    <row r="97" spans="1:18" x14ac:dyDescent="0.3">
      <c r="A97" s="1">
        <v>0</v>
      </c>
      <c r="B97" s="1">
        <v>2791</v>
      </c>
      <c r="C97" s="2">
        <v>2090.9859999999999</v>
      </c>
      <c r="D97" s="2">
        <v>838.66030000000001</v>
      </c>
      <c r="E97" s="2">
        <v>1810.7629999999999</v>
      </c>
      <c r="F97" s="2">
        <v>3.6891840000000002E-2</v>
      </c>
      <c r="G97" s="2">
        <v>17.254300000000001</v>
      </c>
      <c r="H97" s="2">
        <v>15.160450000000001</v>
      </c>
      <c r="I97" s="2">
        <f t="shared" si="26"/>
        <v>2300.0846000000001</v>
      </c>
      <c r="J97" s="2">
        <f t="shared" si="27"/>
        <v>2195.1033293600917</v>
      </c>
      <c r="M97" s="12">
        <f t="shared" si="33"/>
        <v>0.57662208714954177</v>
      </c>
      <c r="N97" s="12">
        <f t="shared" si="28"/>
        <v>0.82267372891919055</v>
      </c>
      <c r="O97" s="10">
        <f t="shared" si="29"/>
        <v>3.2745163946358025</v>
      </c>
      <c r="P97" s="10">
        <f t="shared" si="30"/>
        <v>-0.28225190604352679</v>
      </c>
      <c r="Q97" s="12">
        <f t="shared" si="31"/>
        <v>0.55367438963917381</v>
      </c>
      <c r="R97" s="12">
        <f t="shared" si="32"/>
        <v>0.7748946342975116</v>
      </c>
    </row>
    <row r="98" spans="1:18" x14ac:dyDescent="0.3">
      <c r="A98" s="1">
        <v>0</v>
      </c>
      <c r="B98" s="1">
        <v>2792</v>
      </c>
      <c r="C98" s="2">
        <v>1542.807</v>
      </c>
      <c r="D98" s="2">
        <v>473.22039999999998</v>
      </c>
      <c r="E98" s="2">
        <v>2575.8069999999998</v>
      </c>
      <c r="F98" s="2">
        <v>3.3777880000000003E-2</v>
      </c>
      <c r="G98" s="2">
        <v>63.974290000000003</v>
      </c>
      <c r="H98" s="2">
        <v>28.95289</v>
      </c>
      <c r="I98" s="2">
        <f t="shared" si="26"/>
        <v>1697.0877000000003</v>
      </c>
      <c r="J98" s="2">
        <f t="shared" si="27"/>
        <v>2880.8072289468528</v>
      </c>
      <c r="M98" s="12">
        <f t="shared" si="33"/>
        <v>0.57826147572431652</v>
      </c>
      <c r="N98" s="12">
        <f t="shared" si="28"/>
        <v>0.82532395659788094</v>
      </c>
      <c r="O98" s="10">
        <f t="shared" si="29"/>
        <v>4.7933065755819984</v>
      </c>
      <c r="P98" s="10">
        <f t="shared" si="30"/>
        <v>-0.42432793955642811</v>
      </c>
      <c r="Q98" s="12">
        <f t="shared" si="31"/>
        <v>0.53922891569133324</v>
      </c>
      <c r="R98" s="12">
        <f t="shared" si="32"/>
        <v>0.74494456657663011</v>
      </c>
    </row>
    <row r="99" spans="1:18" x14ac:dyDescent="0.3">
      <c r="A99" s="1">
        <v>0</v>
      </c>
      <c r="B99" s="1">
        <v>2793</v>
      </c>
      <c r="C99" s="2">
        <v>1.753184E-2</v>
      </c>
      <c r="D99" s="2">
        <v>1.418966E-2</v>
      </c>
      <c r="E99" s="2">
        <v>2456.3580000000002</v>
      </c>
      <c r="F99" s="2">
        <v>3.8950249999999999E-3</v>
      </c>
      <c r="G99" s="2">
        <v>28.995100000000001</v>
      </c>
      <c r="H99" s="2">
        <v>4.6341779999999999E-4</v>
      </c>
      <c r="I99" s="2">
        <f t="shared" si="26"/>
        <v>1.9285024000000001E-2</v>
      </c>
      <c r="J99" s="2">
        <f t="shared" si="27"/>
        <v>2701.9938000450834</v>
      </c>
      <c r="M99" s="12">
        <f t="shared" si="33"/>
        <v>0.58289370792990036</v>
      </c>
      <c r="N99" s="12">
        <f t="shared" si="28"/>
        <v>0.83282426894059336</v>
      </c>
      <c r="O99" s="10">
        <f>$B$15/((1-$B$10)*I99*$B$12)-1</f>
        <v>509811.6573111515</v>
      </c>
      <c r="P99" s="10">
        <f t="shared" si="30"/>
        <v>-0.29991478104660674</v>
      </c>
      <c r="Q99" s="12">
        <f t="shared" si="31"/>
        <v>0.54810567671094246</v>
      </c>
      <c r="R99" s="12">
        <f t="shared" si="32"/>
        <v>0.76070733695295978</v>
      </c>
    </row>
    <row r="100" spans="1:18" x14ac:dyDescent="0.3">
      <c r="A100" s="1">
        <v>0</v>
      </c>
      <c r="B100" s="1">
        <v>2794</v>
      </c>
      <c r="C100" s="2">
        <v>1542.8240000000001</v>
      </c>
      <c r="D100" s="2">
        <v>472.99470000000002</v>
      </c>
      <c r="E100" s="2">
        <v>2576.04</v>
      </c>
      <c r="F100" s="2">
        <v>3.3774499999999999E-2</v>
      </c>
      <c r="G100" s="2">
        <v>63.976880000000001</v>
      </c>
      <c r="H100" s="2">
        <v>28.950089999999999</v>
      </c>
      <c r="I100" s="2">
        <f t="shared" si="26"/>
        <v>1697.1064000000001</v>
      </c>
      <c r="J100" s="2">
        <f t="shared" si="27"/>
        <v>2881.0144640511598</v>
      </c>
      <c r="M100" s="12">
        <f t="shared" si="33"/>
        <v>0.57826142483111531</v>
      </c>
      <c r="N100" s="12">
        <f t="shared" si="28"/>
        <v>0.8253238742901341</v>
      </c>
      <c r="O100" s="10">
        <f t="shared" ref="O100:O102" si="34">$B$15/((1-$B$10)*I100*$B$12)-1</f>
        <v>4.793242740554942</v>
      </c>
      <c r="P100" s="10">
        <f t="shared" si="30"/>
        <v>-0.42437024041097038</v>
      </c>
      <c r="Q100" s="12">
        <f t="shared" si="31"/>
        <v>0.53922345919630588</v>
      </c>
      <c r="R100" s="12">
        <f t="shared" si="32"/>
        <v>0.74493368262238713</v>
      </c>
    </row>
    <row r="101" spans="1:18" x14ac:dyDescent="0.3">
      <c r="A101" s="1">
        <v>0</v>
      </c>
      <c r="B101" s="1">
        <v>2795</v>
      </c>
      <c r="C101" s="2">
        <v>2090.9679999999998</v>
      </c>
      <c r="D101" s="2">
        <v>838.91880000000003</v>
      </c>
      <c r="E101" s="2">
        <v>1810.7860000000001</v>
      </c>
      <c r="F101" s="2">
        <v>3.68951E-2</v>
      </c>
      <c r="G101" s="2">
        <v>17.253740000000001</v>
      </c>
      <c r="H101" s="2">
        <v>15.15659</v>
      </c>
      <c r="I101" s="2">
        <f t="shared" si="26"/>
        <v>2300.0648000000001</v>
      </c>
      <c r="J101" s="2">
        <f t="shared" si="27"/>
        <v>2195.2458030606103</v>
      </c>
      <c r="M101" s="12">
        <f t="shared" si="33"/>
        <v>0.57662214092457398</v>
      </c>
      <c r="N101" s="12">
        <f t="shared" si="28"/>
        <v>0.82267381581569299</v>
      </c>
      <c r="O101" s="10">
        <f t="shared" si="34"/>
        <v>3.2745531916097894</v>
      </c>
      <c r="P101" s="10">
        <f t="shared" si="30"/>
        <v>-0.28229724909401033</v>
      </c>
      <c r="Q101" s="12">
        <f t="shared" si="31"/>
        <v>0.55367152688214727</v>
      </c>
      <c r="R101" s="12">
        <f t="shared" si="32"/>
        <v>0.77488875389123812</v>
      </c>
    </row>
    <row r="102" spans="1:18" x14ac:dyDescent="0.3">
      <c r="A102" s="1">
        <v>0</v>
      </c>
      <c r="B102" s="1">
        <v>2796</v>
      </c>
      <c r="C102" s="2">
        <v>13240.33</v>
      </c>
      <c r="D102" s="2">
        <v>2.1649310000000001E-2</v>
      </c>
      <c r="E102" s="2">
        <v>2569.1260000000002</v>
      </c>
      <c r="F102" s="2">
        <v>1.885029E-8</v>
      </c>
      <c r="G102" s="2">
        <v>689.64819999999997</v>
      </c>
      <c r="H102" s="2">
        <v>2.0297570000000001E-4</v>
      </c>
      <c r="I102" s="2">
        <f t="shared" si="26"/>
        <v>14564.363000000001</v>
      </c>
      <c r="J102" s="2">
        <f t="shared" si="27"/>
        <v>2826.0386001003385</v>
      </c>
      <c r="M102" s="12">
        <f t="shared" si="33"/>
        <v>0.54400254351501753</v>
      </c>
      <c r="N102" s="12">
        <f t="shared" si="28"/>
        <v>0.77039321019510698</v>
      </c>
      <c r="O102" s="10">
        <f t="shared" si="34"/>
        <v>-0.32494477570015723</v>
      </c>
      <c r="P102" s="10">
        <f t="shared" si="30"/>
        <v>-1.0388993375478552</v>
      </c>
      <c r="Q102" s="12">
        <f t="shared" si="31"/>
        <v>0.50873085164868903</v>
      </c>
      <c r="R102" s="12">
        <f t="shared" si="32"/>
        <v>0.69937839524093959</v>
      </c>
    </row>
    <row r="106" spans="1:18" x14ac:dyDescent="0.3">
      <c r="A106" s="21" t="s">
        <v>0</v>
      </c>
      <c r="B106" s="21"/>
      <c r="C106" s="22" t="s">
        <v>3</v>
      </c>
      <c r="D106" s="22"/>
      <c r="E106" s="22"/>
      <c r="F106" s="22"/>
      <c r="G106" s="22"/>
      <c r="H106" s="22"/>
      <c r="J106" s="13"/>
      <c r="K106" s="13"/>
    </row>
    <row r="107" spans="1:18" x14ac:dyDescent="0.3">
      <c r="A107" s="4" t="s">
        <v>1</v>
      </c>
      <c r="B107" s="11" t="s">
        <v>84</v>
      </c>
      <c r="C107" s="22"/>
      <c r="D107" s="22"/>
      <c r="E107" s="22"/>
      <c r="F107" s="22"/>
      <c r="G107" s="22"/>
      <c r="H107" s="22"/>
      <c r="I107" t="s">
        <v>44</v>
      </c>
      <c r="J107" t="s">
        <v>45</v>
      </c>
      <c r="M107" s="23" t="s">
        <v>36</v>
      </c>
      <c r="N107" s="23"/>
      <c r="O107" s="18" t="s">
        <v>37</v>
      </c>
      <c r="P107" s="18" t="s">
        <v>39</v>
      </c>
      <c r="Q107" s="23" t="s">
        <v>41</v>
      </c>
      <c r="R107" s="23"/>
    </row>
    <row r="108" spans="1:18" x14ac:dyDescent="0.3">
      <c r="A108" s="1"/>
      <c r="B108" s="1" t="s">
        <v>4</v>
      </c>
      <c r="C108" s="5" t="s">
        <v>5</v>
      </c>
      <c r="D108" s="5" t="s">
        <v>6</v>
      </c>
      <c r="E108" s="5" t="s">
        <v>7</v>
      </c>
      <c r="F108" s="5" t="s">
        <v>8</v>
      </c>
      <c r="G108" s="5" t="s">
        <v>9</v>
      </c>
      <c r="H108" s="5" t="s">
        <v>10</v>
      </c>
      <c r="I108" s="6" t="s">
        <v>13</v>
      </c>
      <c r="J108" s="6" t="s">
        <v>14</v>
      </c>
      <c r="M108" s="9" t="s">
        <v>34</v>
      </c>
      <c r="N108" s="9" t="s">
        <v>35</v>
      </c>
      <c r="O108" s="9" t="s">
        <v>38</v>
      </c>
      <c r="P108" s="9" t="s">
        <v>40</v>
      </c>
      <c r="Q108" s="9" t="s">
        <v>42</v>
      </c>
      <c r="R108" s="9" t="s">
        <v>43</v>
      </c>
    </row>
    <row r="109" spans="1:18" x14ac:dyDescent="0.3">
      <c r="A109" s="1">
        <v>0</v>
      </c>
      <c r="B109" s="1">
        <v>2785</v>
      </c>
      <c r="C109" s="2">
        <v>1542.8230000000001</v>
      </c>
      <c r="D109" s="2">
        <v>2576.0419999999999</v>
      </c>
      <c r="E109" s="2">
        <v>472.99619999999999</v>
      </c>
      <c r="F109" s="2">
        <v>3.3774560000000002E-2</v>
      </c>
      <c r="G109" s="2">
        <v>28.950089999999999</v>
      </c>
      <c r="H109" s="2">
        <v>63.976900000000001</v>
      </c>
      <c r="I109" s="2">
        <f>ABS(C109*$K$21)</f>
        <v>1697.1053000000002</v>
      </c>
      <c r="J109" s="2">
        <f>SQRT(D109^2+E109^2)*$K$21</f>
        <v>2881.0169258586307</v>
      </c>
      <c r="M109" s="12">
        <f>($B$9*$B$5)/($B$14+$B$10*I109*$B$11)-1</f>
        <v>0.57826142782483281</v>
      </c>
      <c r="N109" s="12">
        <f>($B$9*$B$6)/($B$14+$B$10*I109*$B$12)-1</f>
        <v>0.82532387913176608</v>
      </c>
      <c r="O109" s="10">
        <f>$B$15/((1-$B$10)*I109*$B$12)-1</f>
        <v>4.7932464955175913</v>
      </c>
      <c r="P109" s="10">
        <f>($B$15-(1-$B$10)*I109)*$B$13/(J109*$B$12)-1</f>
        <v>-0.42437067981075416</v>
      </c>
      <c r="Q109" s="12">
        <f>1/SQRT((J109*$B$11/($B$7*$B$9))^2+(($B$14+$B$10*I109*$B$11)/($B$9*$B$5))^2)-1</f>
        <v>0.53922339771282135</v>
      </c>
      <c r="R109" s="12">
        <f>1/SQRT((J109*$B$12/($B$8*$B$9))^2+(($B$14+$B$10*I109*$B$12)/($B$9*$B$6))^2)-1</f>
        <v>0.74493355840907416</v>
      </c>
    </row>
    <row r="110" spans="1:18" x14ac:dyDescent="0.3">
      <c r="A110" s="1">
        <v>0</v>
      </c>
      <c r="B110" s="1">
        <v>2786</v>
      </c>
      <c r="C110" s="2">
        <v>2090.9690000000001</v>
      </c>
      <c r="D110" s="2">
        <v>1810.787</v>
      </c>
      <c r="E110" s="2">
        <v>838.92110000000002</v>
      </c>
      <c r="F110" s="2">
        <v>3.6894990000000003E-2</v>
      </c>
      <c r="G110" s="2">
        <v>15.15657</v>
      </c>
      <c r="H110" s="2">
        <v>17.253740000000001</v>
      </c>
      <c r="I110" s="2">
        <f t="shared" ref="I110:I120" si="35">ABS(C110*$K$21)</f>
        <v>2300.0659000000001</v>
      </c>
      <c r="J110" s="2">
        <f t="shared" ref="J110:J120" si="36">SQRT(D110^2+E110^2)*$K$21</f>
        <v>2195.2478646811151</v>
      </c>
      <c r="M110" s="12">
        <f>($B$9*$B$5)/($B$14+$B$10*I110*$B$11)-1</f>
        <v>0.57662213793707218</v>
      </c>
      <c r="N110" s="12">
        <f t="shared" ref="N110:N120" si="37">($B$9*$B$6)/($B$14+$B$10*I110*$B$12)-1</f>
        <v>0.82267381098810932</v>
      </c>
      <c r="O110" s="10">
        <f t="shared" ref="O110:O116" si="38">$B$15/((1-$B$10)*I110*$B$12)-1</f>
        <v>3.2745511473168367</v>
      </c>
      <c r="P110" s="10">
        <f t="shared" ref="P110:P120" si="39">($B$15-(1-$B$10)*I110)*$B$13/(J110*$B$12)-1</f>
        <v>-0.28229799197237138</v>
      </c>
      <c r="Q110" s="12">
        <f t="shared" ref="Q110:Q120" si="40">1/SQRT((J110*$B$11/($B$7*$B$9))^2+(($B$14+$B$10*I110*$B$11)/($B$9*$B$5))^2)-1</f>
        <v>0.55367148185268644</v>
      </c>
      <c r="R110" s="12">
        <f t="shared" ref="R110:R120" si="41">1/SQRT((J110*$B$12/($B$8*$B$9))^2+(($B$14+$B$10*I110*$B$12)/($B$9*$B$6))^2)-1</f>
        <v>0.77488866317943561</v>
      </c>
    </row>
    <row r="111" spans="1:18" x14ac:dyDescent="0.3">
      <c r="A111" s="1">
        <v>0</v>
      </c>
      <c r="B111" s="1">
        <v>2787</v>
      </c>
      <c r="C111" s="2">
        <v>13240.34</v>
      </c>
      <c r="D111" s="2">
        <v>2569.127</v>
      </c>
      <c r="E111" s="2">
        <v>2.012508E-2</v>
      </c>
      <c r="F111" s="2">
        <v>1.617723E-8</v>
      </c>
      <c r="G111" s="2">
        <v>1.5359010000000001E-4</v>
      </c>
      <c r="H111" s="2">
        <v>689.64859999999999</v>
      </c>
      <c r="I111" s="2">
        <f t="shared" si="35"/>
        <v>14564.374000000002</v>
      </c>
      <c r="J111" s="2">
        <f t="shared" si="36"/>
        <v>2826.0397000867065</v>
      </c>
      <c r="M111" s="12">
        <f t="shared" ref="M111:M120" si="42">($B$9*$B$5)/($B$14+$B$10*I111*$B$11)-1</f>
        <v>0.544002514863412</v>
      </c>
      <c r="N111" s="12">
        <f t="shared" si="37"/>
        <v>0.77039316464898944</v>
      </c>
      <c r="O111" s="20">
        <f t="shared" si="38"/>
        <v>-0.32494528554750579</v>
      </c>
      <c r="P111" s="10">
        <f t="shared" si="39"/>
        <v>-1.0388998573302011</v>
      </c>
      <c r="Q111" s="12">
        <f t="shared" si="40"/>
        <v>0.50873079839207702</v>
      </c>
      <c r="R111" s="12">
        <f t="shared" si="41"/>
        <v>0.69937830295804604</v>
      </c>
    </row>
    <row r="112" spans="1:18" x14ac:dyDescent="0.3">
      <c r="A112" s="1">
        <v>0</v>
      </c>
      <c r="B112" s="1">
        <v>2788</v>
      </c>
      <c r="C112" s="2">
        <v>2090.9879999999998</v>
      </c>
      <c r="D112" s="2">
        <v>1810.7629999999999</v>
      </c>
      <c r="E112" s="2">
        <v>838.65890000000002</v>
      </c>
      <c r="F112" s="2">
        <v>3.689195E-2</v>
      </c>
      <c r="G112" s="2">
        <v>15.160500000000001</v>
      </c>
      <c r="H112" s="2">
        <v>17.25432</v>
      </c>
      <c r="I112" s="2">
        <f t="shared" si="35"/>
        <v>2300.0868</v>
      </c>
      <c r="J112" s="2">
        <f t="shared" si="36"/>
        <v>2195.1026821515743</v>
      </c>
      <c r="M112" s="12">
        <f t="shared" si="42"/>
        <v>0.57662208117453839</v>
      </c>
      <c r="N112" s="12">
        <f t="shared" si="37"/>
        <v>0.82267371926402411</v>
      </c>
      <c r="O112" s="10">
        <f t="shared" si="38"/>
        <v>3.2745123061222436</v>
      </c>
      <c r="P112" s="10">
        <f t="shared" si="39"/>
        <v>-0.28225183215640337</v>
      </c>
      <c r="Q112" s="12">
        <f t="shared" si="40"/>
        <v>0.55367439715917377</v>
      </c>
      <c r="R112" s="12">
        <f t="shared" si="41"/>
        <v>0.77489465245830669</v>
      </c>
    </row>
    <row r="113" spans="1:18" x14ac:dyDescent="0.3">
      <c r="A113" s="1">
        <v>0</v>
      </c>
      <c r="B113" s="1">
        <v>2789</v>
      </c>
      <c r="C113" s="2">
        <v>1542.809</v>
      </c>
      <c r="D113" s="2">
        <v>2575.8069999999998</v>
      </c>
      <c r="E113" s="2">
        <v>473.21940000000001</v>
      </c>
      <c r="F113" s="2">
        <v>3.3777880000000003E-2</v>
      </c>
      <c r="G113" s="2">
        <v>28.952929999999999</v>
      </c>
      <c r="H113" s="2">
        <v>63.974330000000002</v>
      </c>
      <c r="I113" s="2">
        <f t="shared" si="35"/>
        <v>1697.0899000000002</v>
      </c>
      <c r="J113" s="2">
        <f t="shared" si="36"/>
        <v>2880.8070301844737</v>
      </c>
      <c r="M113" s="12">
        <f t="shared" si="42"/>
        <v>0.57826146973688086</v>
      </c>
      <c r="N113" s="12">
        <f t="shared" si="37"/>
        <v>0.8253239469146163</v>
      </c>
      <c r="O113" s="10">
        <f t="shared" si="38"/>
        <v>4.7932990655057992</v>
      </c>
      <c r="P113" s="10">
        <f t="shared" si="39"/>
        <v>-0.42432800478846444</v>
      </c>
      <c r="Q113" s="12">
        <f t="shared" si="40"/>
        <v>0.53922891532520345</v>
      </c>
      <c r="R113" s="12">
        <f t="shared" si="41"/>
        <v>0.74494456848681434</v>
      </c>
    </row>
    <row r="114" spans="1:18" x14ac:dyDescent="0.3">
      <c r="A114" s="1">
        <v>0</v>
      </c>
      <c r="B114" s="1">
        <v>2790</v>
      </c>
      <c r="C114" s="2">
        <v>7.5466209999999999E-3</v>
      </c>
      <c r="D114" s="2">
        <v>2456.36</v>
      </c>
      <c r="E114" s="2">
        <v>1.563347E-2</v>
      </c>
      <c r="F114" s="2">
        <v>3.8950320000000001E-3</v>
      </c>
      <c r="G114" s="2">
        <v>3.8182629999999998E-4</v>
      </c>
      <c r="H114" s="2">
        <v>28.99511</v>
      </c>
      <c r="I114" s="2">
        <f t="shared" si="35"/>
        <v>8.3012831000000009E-3</v>
      </c>
      <c r="J114" s="2">
        <f t="shared" si="36"/>
        <v>2701.9960000547248</v>
      </c>
      <c r="M114" s="12">
        <f t="shared" si="42"/>
        <v>0.58289373799855904</v>
      </c>
      <c r="N114" s="12">
        <f t="shared" si="37"/>
        <v>0.83282431768347065</v>
      </c>
      <c r="O114" s="10">
        <f t="shared" si="38"/>
        <v>1184364.0208423</v>
      </c>
      <c r="P114" s="10">
        <f t="shared" si="39"/>
        <v>-0.29991479241391106</v>
      </c>
      <c r="Q114" s="12">
        <f t="shared" si="40"/>
        <v>0.54810565004416367</v>
      </c>
      <c r="R114" s="12">
        <f t="shared" si="41"/>
        <v>0.76070726956821222</v>
      </c>
    </row>
    <row r="115" spans="1:18" x14ac:dyDescent="0.3">
      <c r="A115" s="1">
        <v>0</v>
      </c>
      <c r="B115" s="1">
        <v>2791</v>
      </c>
      <c r="C115" s="2">
        <v>1542.8230000000001</v>
      </c>
      <c r="D115" s="2">
        <v>2576.0419999999999</v>
      </c>
      <c r="E115" s="2">
        <v>472.99630000000002</v>
      </c>
      <c r="F115" s="2">
        <v>3.3774489999999997E-2</v>
      </c>
      <c r="G115" s="2">
        <v>28.950109999999999</v>
      </c>
      <c r="H115" s="2">
        <v>63.976900000000001</v>
      </c>
      <c r="I115" s="2">
        <f t="shared" si="35"/>
        <v>1697.1053000000002</v>
      </c>
      <c r="J115" s="2">
        <f t="shared" si="36"/>
        <v>2881.0169457240277</v>
      </c>
      <c r="M115" s="12">
        <f t="shared" si="42"/>
        <v>0.57826142782483281</v>
      </c>
      <c r="N115" s="12">
        <f t="shared" si="37"/>
        <v>0.82532387913176608</v>
      </c>
      <c r="O115" s="10">
        <f t="shared" si="38"/>
        <v>4.7932464955175913</v>
      </c>
      <c r="P115" s="10">
        <f t="shared" si="39"/>
        <v>-0.42437068377987519</v>
      </c>
      <c r="Q115" s="12">
        <f t="shared" si="40"/>
        <v>0.53922339719427503</v>
      </c>
      <c r="R115" s="12">
        <f t="shared" si="41"/>
        <v>0.74493355737261124</v>
      </c>
    </row>
    <row r="116" spans="1:18" x14ac:dyDescent="0.3">
      <c r="A116" s="1">
        <v>0</v>
      </c>
      <c r="B116" s="1">
        <v>2792</v>
      </c>
      <c r="C116" s="2">
        <v>2090.9690000000001</v>
      </c>
      <c r="D116" s="2">
        <v>1810.787</v>
      </c>
      <c r="E116" s="2">
        <v>838.92100000000005</v>
      </c>
      <c r="F116" s="2">
        <v>3.68951E-2</v>
      </c>
      <c r="G116" s="2">
        <v>15.15658</v>
      </c>
      <c r="H116" s="2">
        <v>17.253740000000001</v>
      </c>
      <c r="I116" s="2">
        <f t="shared" si="35"/>
        <v>2300.0659000000001</v>
      </c>
      <c r="J116" s="2">
        <f t="shared" si="36"/>
        <v>2195.2478184405745</v>
      </c>
      <c r="M116" s="12">
        <f t="shared" si="42"/>
        <v>0.57662213793707218</v>
      </c>
      <c r="N116" s="12">
        <f t="shared" si="37"/>
        <v>0.82267381098810932</v>
      </c>
      <c r="O116" s="10">
        <f t="shared" si="38"/>
        <v>3.2745511473168367</v>
      </c>
      <c r="P116" s="10">
        <f t="shared" si="39"/>
        <v>-0.28229797685474844</v>
      </c>
      <c r="Q116" s="12">
        <f t="shared" si="40"/>
        <v>0.55367148279853895</v>
      </c>
      <c r="R116" s="12">
        <f t="shared" si="41"/>
        <v>0.77488866511404719</v>
      </c>
    </row>
    <row r="117" spans="1:18" x14ac:dyDescent="0.3">
      <c r="A117" s="1">
        <v>0</v>
      </c>
      <c r="B117" s="1">
        <v>2793</v>
      </c>
      <c r="C117" s="2">
        <v>13240.34</v>
      </c>
      <c r="D117" s="2">
        <v>2569.1280000000002</v>
      </c>
      <c r="E117" s="2">
        <v>2.042157E-2</v>
      </c>
      <c r="F117" s="2">
        <v>1.345819E-8</v>
      </c>
      <c r="G117" s="2">
        <v>9.3739239999999995E-5</v>
      </c>
      <c r="H117" s="2">
        <v>689.64859999999999</v>
      </c>
      <c r="I117" s="2">
        <f t="shared" si="35"/>
        <v>14564.374000000002</v>
      </c>
      <c r="J117" s="2">
        <f t="shared" si="36"/>
        <v>2826.0408000892808</v>
      </c>
      <c r="M117" s="12">
        <f t="shared" si="42"/>
        <v>0.544002514863412</v>
      </c>
      <c r="N117" s="12">
        <f t="shared" si="37"/>
        <v>0.77039316464898944</v>
      </c>
      <c r="O117" s="10">
        <f>$B$15/((1-$B$10)*I117*$B$12)-1</f>
        <v>-0.32494528554750579</v>
      </c>
      <c r="P117" s="10">
        <f t="shared" si="39"/>
        <v>-1.0388998421888971</v>
      </c>
      <c r="Q117" s="12">
        <f t="shared" si="40"/>
        <v>0.5087307718676064</v>
      </c>
      <c r="R117" s="12">
        <f t="shared" si="41"/>
        <v>0.69937825095650097</v>
      </c>
    </row>
    <row r="118" spans="1:18" x14ac:dyDescent="0.3">
      <c r="A118" s="1">
        <v>0</v>
      </c>
      <c r="B118" s="1">
        <v>2794</v>
      </c>
      <c r="C118" s="2">
        <v>2090.989</v>
      </c>
      <c r="D118" s="2">
        <v>1810.7639999999999</v>
      </c>
      <c r="E118" s="2">
        <v>838.65869999999995</v>
      </c>
      <c r="F118" s="2">
        <v>3.6891889999999997E-2</v>
      </c>
      <c r="G118" s="2">
        <v>15.16052</v>
      </c>
      <c r="H118" s="2">
        <v>17.25432</v>
      </c>
      <c r="I118" s="2">
        <f t="shared" si="35"/>
        <v>2300.0879000000004</v>
      </c>
      <c r="J118" s="2">
        <f t="shared" si="36"/>
        <v>2195.1035878349444</v>
      </c>
      <c r="M118" s="12">
        <f t="shared" si="42"/>
        <v>0.57662207818703681</v>
      </c>
      <c r="N118" s="12">
        <f t="shared" si="37"/>
        <v>0.82267371443644066</v>
      </c>
      <c r="O118" s="10">
        <f t="shared" ref="O118:O120" si="43">$B$15/((1-$B$10)*I118*$B$12)-1</f>
        <v>3.2745102618683966</v>
      </c>
      <c r="P118" s="10">
        <f t="shared" si="39"/>
        <v>-0.28225219716150496</v>
      </c>
      <c r="Q118" s="12">
        <f t="shared" si="40"/>
        <v>0.55367437577554934</v>
      </c>
      <c r="R118" s="12">
        <f t="shared" si="41"/>
        <v>0.77489461011063954</v>
      </c>
    </row>
    <row r="119" spans="1:18" x14ac:dyDescent="0.3">
      <c r="A119" s="1">
        <v>0</v>
      </c>
      <c r="B119" s="1">
        <v>2795</v>
      </c>
      <c r="C119" s="2">
        <v>1542.809</v>
      </c>
      <c r="D119" s="2">
        <v>2575.8069999999998</v>
      </c>
      <c r="E119" s="2">
        <v>473.21949999999998</v>
      </c>
      <c r="F119" s="2">
        <v>3.3777920000000003E-2</v>
      </c>
      <c r="G119" s="2">
        <v>28.952919999999999</v>
      </c>
      <c r="H119" s="2">
        <v>63.974319999999999</v>
      </c>
      <c r="I119" s="2">
        <f t="shared" si="35"/>
        <v>1697.0899000000002</v>
      </c>
      <c r="J119" s="2">
        <f t="shared" si="36"/>
        <v>2880.8070500606932</v>
      </c>
      <c r="M119" s="12">
        <f t="shared" si="42"/>
        <v>0.57826146973688086</v>
      </c>
      <c r="N119" s="12">
        <f t="shared" si="37"/>
        <v>0.8253239469146163</v>
      </c>
      <c r="O119" s="10">
        <f t="shared" si="43"/>
        <v>4.7932990655057992</v>
      </c>
      <c r="P119" s="10">
        <f t="shared" si="39"/>
        <v>-0.42432800876033161</v>
      </c>
      <c r="Q119" s="12">
        <f t="shared" si="40"/>
        <v>0.53922891480640711</v>
      </c>
      <c r="R119" s="12">
        <f t="shared" si="41"/>
        <v>0.74494456744984272</v>
      </c>
    </row>
    <row r="120" spans="1:18" x14ac:dyDescent="0.3">
      <c r="A120" s="1">
        <v>0</v>
      </c>
      <c r="B120" s="1">
        <v>2796</v>
      </c>
      <c r="C120" s="2">
        <v>1.19119E-2</v>
      </c>
      <c r="D120" s="2">
        <v>2456.36</v>
      </c>
      <c r="E120" s="2">
        <v>1.593265E-2</v>
      </c>
      <c r="F120" s="2">
        <v>3.8950289999999999E-3</v>
      </c>
      <c r="G120" s="2">
        <v>6.5639539999999997E-4</v>
      </c>
      <c r="H120" s="2">
        <v>28.99511</v>
      </c>
      <c r="I120" s="2">
        <f t="shared" si="35"/>
        <v>1.3103090000000001E-2</v>
      </c>
      <c r="J120" s="2">
        <f t="shared" si="36"/>
        <v>2701.9960000568394</v>
      </c>
      <c r="M120" s="12">
        <f t="shared" si="42"/>
        <v>0.58289372485332058</v>
      </c>
      <c r="N120" s="12">
        <f t="shared" si="37"/>
        <v>0.83282429637434729</v>
      </c>
      <c r="O120" s="10">
        <f t="shared" si="43"/>
        <v>750337.22798662994</v>
      </c>
      <c r="P120" s="10">
        <f t="shared" si="39"/>
        <v>-0.29991503664334107</v>
      </c>
      <c r="Q120" s="12">
        <f t="shared" si="40"/>
        <v>0.54810563774666354</v>
      </c>
      <c r="R120" s="12">
        <f t="shared" si="41"/>
        <v>0.76070725067668898</v>
      </c>
    </row>
    <row r="123" spans="1:18" x14ac:dyDescent="0.3">
      <c r="A123" s="21" t="s">
        <v>0</v>
      </c>
      <c r="B123" s="21"/>
      <c r="C123" s="22" t="s">
        <v>3</v>
      </c>
      <c r="D123" s="22"/>
      <c r="E123" s="22"/>
      <c r="F123" s="22"/>
      <c r="G123" s="22"/>
      <c r="H123" s="22"/>
      <c r="J123" s="13"/>
      <c r="K123" s="13"/>
    </row>
    <row r="124" spans="1:18" x14ac:dyDescent="0.3">
      <c r="A124" s="4" t="s">
        <v>1</v>
      </c>
      <c r="B124" s="11" t="s">
        <v>85</v>
      </c>
      <c r="C124" s="22"/>
      <c r="D124" s="22"/>
      <c r="E124" s="22"/>
      <c r="F124" s="22"/>
      <c r="G124" s="22"/>
      <c r="H124" s="22"/>
      <c r="I124" t="s">
        <v>44</v>
      </c>
      <c r="J124" t="s">
        <v>45</v>
      </c>
      <c r="M124" s="23" t="s">
        <v>36</v>
      </c>
      <c r="N124" s="23"/>
      <c r="O124" s="18" t="s">
        <v>37</v>
      </c>
      <c r="P124" s="18" t="s">
        <v>39</v>
      </c>
      <c r="Q124" s="23" t="s">
        <v>41</v>
      </c>
      <c r="R124" s="23"/>
    </row>
    <row r="125" spans="1:18" x14ac:dyDescent="0.3">
      <c r="A125" s="1"/>
      <c r="B125" s="1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  <c r="I125" s="6" t="s">
        <v>13</v>
      </c>
      <c r="J125" s="6" t="s">
        <v>14</v>
      </c>
      <c r="M125" s="9" t="s">
        <v>34</v>
      </c>
      <c r="N125" s="9" t="s">
        <v>35</v>
      </c>
      <c r="O125" s="9" t="s">
        <v>38</v>
      </c>
      <c r="P125" s="9" t="s">
        <v>40</v>
      </c>
      <c r="Q125" s="9" t="s">
        <v>42</v>
      </c>
      <c r="R125" s="9" t="s">
        <v>43</v>
      </c>
    </row>
    <row r="126" spans="1:18" x14ac:dyDescent="0.3">
      <c r="A126" s="1">
        <v>0</v>
      </c>
      <c r="B126" s="1">
        <v>2785</v>
      </c>
      <c r="C126" s="2">
        <v>718.80229999999995</v>
      </c>
      <c r="D126" s="2">
        <v>32.485729999999997</v>
      </c>
      <c r="E126" s="2">
        <v>561.47239999999999</v>
      </c>
      <c r="F126" s="2">
        <v>1.703373E-2</v>
      </c>
      <c r="G126" s="2">
        <v>4.2243880000000003</v>
      </c>
      <c r="H126" s="2">
        <v>9.4101239999999997</v>
      </c>
      <c r="I126" s="2">
        <f>ABS(C126*$K$21)</f>
        <v>790.68253000000004</v>
      </c>
      <c r="J126" s="2">
        <f>SQRT(D126^2+E126^2)*$K$21</f>
        <v>618.65253585888217</v>
      </c>
      <c r="M126" s="12">
        <f>($B$9*$B$5)/($B$14+$B$10*I126*$B$11)-1</f>
        <v>0.58073217498627461</v>
      </c>
      <c r="N126" s="12">
        <f>($B$9*$B$6)/($B$14+$B$10*I126*$B$12)-1</f>
        <v>0.82932222326588634</v>
      </c>
      <c r="O126" s="10">
        <f>$B$15/((1-$B$10)*I126*$B$12)-1</f>
        <v>11.434509374766799</v>
      </c>
      <c r="P126" s="10">
        <f>($B$15-(1-$B$10)*I126)*$B$13/(J126*$B$12)-1</f>
        <v>1.8820155055241652</v>
      </c>
      <c r="Q126" s="12">
        <f>1/SQRT((J126*$B$11/($B$7*$B$9))^2+(($B$14+$B$10*I126*$B$11)/($B$9*$B$5))^2)-1</f>
        <v>0.57885759132570747</v>
      </c>
      <c r="R126" s="12">
        <f>1/SQRT((J126*$B$12/($B$8*$B$9))^2+(($B$14+$B$10*I126*$B$12)/($B$9*$B$6))^2)-1</f>
        <v>0.8253421680150288</v>
      </c>
    </row>
    <row r="127" spans="1:18" x14ac:dyDescent="0.3">
      <c r="A127" s="1">
        <v>0</v>
      </c>
      <c r="B127" s="1">
        <v>2786</v>
      </c>
      <c r="C127" s="2">
        <v>718.78240000000005</v>
      </c>
      <c r="D127" s="2">
        <v>561.45150000000001</v>
      </c>
      <c r="E127" s="2">
        <v>32.455150000000003</v>
      </c>
      <c r="F127" s="2">
        <v>1.703468E-2</v>
      </c>
      <c r="G127" s="2">
        <v>9.4078669999999995</v>
      </c>
      <c r="H127" s="2">
        <v>4.224208</v>
      </c>
      <c r="I127" s="2">
        <f t="shared" ref="I127:I137" si="44">ABS(C127*$K$21)</f>
        <v>790.66064000000017</v>
      </c>
      <c r="J127" s="2">
        <f t="shared" ref="J127:J137" si="45">SQRT(D127^2+E127^2)*$K$21</f>
        <v>618.62764210198759</v>
      </c>
      <c r="M127" s="12">
        <f>($B$9*$B$5)/($B$14+$B$10*I127*$B$11)-1</f>
        <v>0.5807322347479309</v>
      </c>
      <c r="N127" s="12">
        <f t="shared" ref="N127:N137" si="46">($B$9*$B$6)/($B$14+$B$10*I127*$B$12)-1</f>
        <v>0.82932232003692974</v>
      </c>
      <c r="O127" s="10">
        <f t="shared" ref="O127:O133" si="47">$B$15/((1-$B$10)*I127*$B$12)-1</f>
        <v>11.434853632968666</v>
      </c>
      <c r="P127" s="10">
        <f t="shared" ref="P127:P137" si="48">($B$15-(1-$B$10)*I127)*$B$13/(J127*$B$12)-1</f>
        <v>1.882136341548458</v>
      </c>
      <c r="Q127" s="12">
        <f t="shared" ref="Q127:Q137" si="49">1/SQRT((J127*$B$11/($B$7*$B$9))^2+(($B$14+$B$10*I127*$B$11)/($B$9*$B$5))^2)-1</f>
        <v>0.57885780146527499</v>
      </c>
      <c r="R127" s="12">
        <f t="shared" ref="R127:R137" si="50">1/SQRT((J127*$B$12/($B$8*$B$9))^2+(($B$14+$B$10*I127*$B$12)/($B$9*$B$6))^2)-1</f>
        <v>0.8253425834092325</v>
      </c>
    </row>
    <row r="128" spans="1:18" x14ac:dyDescent="0.3">
      <c r="A128" s="1">
        <v>0</v>
      </c>
      <c r="B128" s="1">
        <v>2787</v>
      </c>
      <c r="C128" s="2">
        <v>5223.8649999999998</v>
      </c>
      <c r="D128" s="2">
        <v>1173.3689999999999</v>
      </c>
      <c r="E128" s="2">
        <v>2.4089340000000001E-2</v>
      </c>
      <c r="F128" s="2">
        <v>6.1096000000000001E-7</v>
      </c>
      <c r="G128" s="2">
        <v>1.466064E-4</v>
      </c>
      <c r="H128" s="2">
        <v>289.72480000000002</v>
      </c>
      <c r="I128" s="2">
        <f t="shared" si="44"/>
        <v>5746.2515000000003</v>
      </c>
      <c r="J128" s="2">
        <f t="shared" si="45"/>
        <v>1290.7059002720057</v>
      </c>
      <c r="M128" s="12">
        <f t="shared" ref="M128:M137" si="51">($B$9*$B$5)/($B$14+$B$10*I128*$B$11)-1</f>
        <v>0.56731783969135763</v>
      </c>
      <c r="N128" s="12">
        <f t="shared" si="46"/>
        <v>0.80767396026136518</v>
      </c>
      <c r="O128" s="10">
        <f t="shared" si="47"/>
        <v>0.71098486234884284</v>
      </c>
      <c r="P128" s="10">
        <f t="shared" si="48"/>
        <v>-0.14625830990463196</v>
      </c>
      <c r="Q128" s="12">
        <f t="shared" si="49"/>
        <v>0.55941034582630045</v>
      </c>
      <c r="R128" s="12">
        <f t="shared" si="50"/>
        <v>0.79113280431031097</v>
      </c>
    </row>
    <row r="129" spans="1:18" x14ac:dyDescent="0.3">
      <c r="A129" s="1">
        <v>0</v>
      </c>
      <c r="B129" s="1">
        <v>2788</v>
      </c>
      <c r="C129" s="2">
        <v>718.8</v>
      </c>
      <c r="D129" s="2">
        <v>561.46990000000005</v>
      </c>
      <c r="E129" s="2">
        <v>32.487729999999999</v>
      </c>
      <c r="F129" s="2">
        <v>1.7033679999999999E-2</v>
      </c>
      <c r="G129" s="2">
        <v>9.4101239999999997</v>
      </c>
      <c r="H129" s="2">
        <v>4.2243740000000001</v>
      </c>
      <c r="I129" s="2">
        <f t="shared" si="44"/>
        <v>790.68000000000006</v>
      </c>
      <c r="J129" s="2">
        <f t="shared" si="45"/>
        <v>618.64991753005279</v>
      </c>
      <c r="M129" s="12">
        <f t="shared" si="51"/>
        <v>0.58073218189340037</v>
      </c>
      <c r="N129" s="12">
        <f t="shared" si="46"/>
        <v>0.8293222344504787</v>
      </c>
      <c r="O129" s="10">
        <f t="shared" si="47"/>
        <v>11.43454916242896</v>
      </c>
      <c r="P129" s="10">
        <f t="shared" si="48"/>
        <v>1.8820282651776412</v>
      </c>
      <c r="Q129" s="12">
        <f t="shared" si="49"/>
        <v>0.57885761404767644</v>
      </c>
      <c r="R129" s="12">
        <f t="shared" si="50"/>
        <v>0.82534221270648844</v>
      </c>
    </row>
    <row r="130" spans="1:18" x14ac:dyDescent="0.3">
      <c r="A130" s="1">
        <v>0</v>
      </c>
      <c r="B130" s="1">
        <v>2789</v>
      </c>
      <c r="C130" s="2">
        <v>718.78110000000004</v>
      </c>
      <c r="D130" s="2">
        <v>32.451300000000003</v>
      </c>
      <c r="E130" s="2">
        <v>561.45270000000005</v>
      </c>
      <c r="F130" s="2">
        <v>1.7034669999999998E-2</v>
      </c>
      <c r="G130" s="2">
        <v>4.2241770000000001</v>
      </c>
      <c r="H130" s="2">
        <v>9.4077999999999999</v>
      </c>
      <c r="I130" s="2">
        <f t="shared" si="44"/>
        <v>790.65921000000014</v>
      </c>
      <c r="J130" s="2">
        <f t="shared" si="45"/>
        <v>618.62871551752755</v>
      </c>
      <c r="M130" s="12">
        <f t="shared" si="51"/>
        <v>0.58073223865195911</v>
      </c>
      <c r="N130" s="12">
        <f t="shared" si="46"/>
        <v>0.82932232635865666</v>
      </c>
      <c r="O130" s="10">
        <f t="shared" si="47"/>
        <v>11.43487612286124</v>
      </c>
      <c r="P130" s="10">
        <f t="shared" si="48"/>
        <v>1.882131658275588</v>
      </c>
      <c r="Q130" s="12">
        <f t="shared" si="49"/>
        <v>0.57885779886212241</v>
      </c>
      <c r="R130" s="12">
        <f t="shared" si="50"/>
        <v>0.82534257592388527</v>
      </c>
    </row>
    <row r="131" spans="1:18" x14ac:dyDescent="0.3">
      <c r="A131" s="1">
        <v>0</v>
      </c>
      <c r="B131" s="1">
        <v>2790</v>
      </c>
      <c r="C131" s="2">
        <v>5223.8689999999997</v>
      </c>
      <c r="D131" s="2">
        <v>2.1184540000000002E-2</v>
      </c>
      <c r="E131" s="2">
        <v>1173.3699999999999</v>
      </c>
      <c r="F131" s="2">
        <v>6.0760970000000005E-7</v>
      </c>
      <c r="G131" s="2">
        <v>289.72500000000002</v>
      </c>
      <c r="H131" s="2">
        <v>1.035693E-4</v>
      </c>
      <c r="I131" s="2">
        <f t="shared" si="44"/>
        <v>5746.2559000000001</v>
      </c>
      <c r="J131" s="2">
        <f t="shared" si="45"/>
        <v>1290.7070002103615</v>
      </c>
      <c r="M131" s="12">
        <f t="shared" si="51"/>
        <v>0.56731782788197793</v>
      </c>
      <c r="N131" s="12">
        <f t="shared" si="46"/>
        <v>0.80767394126755487</v>
      </c>
      <c r="O131" s="10">
        <f t="shared" si="47"/>
        <v>0.71098355222038268</v>
      </c>
      <c r="P131" s="10">
        <f t="shared" si="48"/>
        <v>-0.14625950595373116</v>
      </c>
      <c r="Q131" s="12">
        <f t="shared" si="49"/>
        <v>0.55941032081906505</v>
      </c>
      <c r="R131" s="12">
        <f t="shared" si="50"/>
        <v>0.79113275802621463</v>
      </c>
    </row>
    <row r="132" spans="1:18" x14ac:dyDescent="0.3">
      <c r="A132" s="1">
        <v>0</v>
      </c>
      <c r="B132" s="1">
        <v>2791</v>
      </c>
      <c r="C132" s="2">
        <v>718.80269999999996</v>
      </c>
      <c r="D132" s="2">
        <v>32.490830000000003</v>
      </c>
      <c r="E132" s="2">
        <v>561.46990000000005</v>
      </c>
      <c r="F132" s="2">
        <v>1.7033719999999999E-2</v>
      </c>
      <c r="G132" s="2">
        <v>4.2244229999999998</v>
      </c>
      <c r="H132" s="2">
        <v>9.4102010000000007</v>
      </c>
      <c r="I132" s="2">
        <f t="shared" si="44"/>
        <v>790.68297000000007</v>
      </c>
      <c r="J132" s="2">
        <f t="shared" si="45"/>
        <v>618.6501145191196</v>
      </c>
      <c r="M132" s="12">
        <f t="shared" si="51"/>
        <v>0.58073217378503528</v>
      </c>
      <c r="N132" s="12">
        <f t="shared" si="46"/>
        <v>0.82932222132073985</v>
      </c>
      <c r="O132" s="10">
        <f t="shared" si="47"/>
        <v>11.434502455199373</v>
      </c>
      <c r="P132" s="10">
        <f t="shared" si="48"/>
        <v>1.8820266877255518</v>
      </c>
      <c r="Q132" s="12">
        <f t="shared" si="49"/>
        <v>0.57885760477645554</v>
      </c>
      <c r="R132" s="12">
        <f t="shared" si="50"/>
        <v>0.82534219713590851</v>
      </c>
    </row>
    <row r="133" spans="1:18" x14ac:dyDescent="0.3">
      <c r="A133" s="1">
        <v>0</v>
      </c>
      <c r="B133" s="1">
        <v>2792</v>
      </c>
      <c r="C133" s="2">
        <v>718.78440000000001</v>
      </c>
      <c r="D133" s="2">
        <v>561.45500000000004</v>
      </c>
      <c r="E133" s="2">
        <v>32.451270000000001</v>
      </c>
      <c r="F133" s="2">
        <v>1.703474E-2</v>
      </c>
      <c r="G133" s="2">
        <v>9.4078359999999996</v>
      </c>
      <c r="H133" s="2">
        <v>4.224202</v>
      </c>
      <c r="I133" s="2">
        <f t="shared" si="44"/>
        <v>790.66284000000007</v>
      </c>
      <c r="J133" s="2">
        <f t="shared" si="45"/>
        <v>618.63123939794025</v>
      </c>
      <c r="M133" s="12">
        <f t="shared" si="51"/>
        <v>0.58073222874173402</v>
      </c>
      <c r="N133" s="12">
        <f t="shared" si="46"/>
        <v>0.82932231031119641</v>
      </c>
      <c r="O133" s="10">
        <f t="shared" si="47"/>
        <v>11.43481903329279</v>
      </c>
      <c r="P133" s="10">
        <f t="shared" si="48"/>
        <v>1.8821190934051804</v>
      </c>
      <c r="Q133" s="12">
        <f t="shared" si="49"/>
        <v>0.57885777371960123</v>
      </c>
      <c r="R133" s="12">
        <f t="shared" si="50"/>
        <v>0.82534252761360261</v>
      </c>
    </row>
    <row r="134" spans="1:18" x14ac:dyDescent="0.3">
      <c r="A134" s="1">
        <v>0</v>
      </c>
      <c r="B134" s="1">
        <v>2793</v>
      </c>
      <c r="C134" s="2">
        <v>5223.8869999999997</v>
      </c>
      <c r="D134" s="2">
        <v>1173.373</v>
      </c>
      <c r="E134" s="2">
        <v>2.191715E-2</v>
      </c>
      <c r="F134" s="2">
        <v>6.0664019999999997E-7</v>
      </c>
      <c r="G134" s="2">
        <v>9.6013249999999994E-5</v>
      </c>
      <c r="H134" s="2">
        <v>289.72590000000002</v>
      </c>
      <c r="I134" s="2">
        <f t="shared" si="44"/>
        <v>5746.2757000000001</v>
      </c>
      <c r="J134" s="2">
        <f t="shared" si="45"/>
        <v>1290.7103002251622</v>
      </c>
      <c r="M134" s="12">
        <f t="shared" si="51"/>
        <v>0.56731777473977107</v>
      </c>
      <c r="N134" s="12">
        <f t="shared" si="46"/>
        <v>0.80767385579541395</v>
      </c>
      <c r="O134" s="10">
        <f>$B$15/((1-$B$10)*I134*$B$12)-1</f>
        <v>0.71097765666714063</v>
      </c>
      <c r="P134" s="10">
        <f t="shared" si="48"/>
        <v>-0.14626379695689418</v>
      </c>
      <c r="Q134" s="12">
        <f t="shared" si="49"/>
        <v>0.55941022834756726</v>
      </c>
      <c r="R134" s="12">
        <f t="shared" si="50"/>
        <v>0.79113259145302761</v>
      </c>
    </row>
    <row r="135" spans="1:18" x14ac:dyDescent="0.3">
      <c r="A135" s="1">
        <v>0</v>
      </c>
      <c r="B135" s="1">
        <v>2794</v>
      </c>
      <c r="C135" s="2">
        <v>718.80520000000001</v>
      </c>
      <c r="D135" s="2">
        <v>561.47280000000001</v>
      </c>
      <c r="E135" s="2">
        <v>32.489049999999999</v>
      </c>
      <c r="F135" s="2">
        <v>1.703375E-2</v>
      </c>
      <c r="G135" s="2">
        <v>9.4102060000000005</v>
      </c>
      <c r="H135" s="2">
        <v>4.2244299999999999</v>
      </c>
      <c r="I135" s="2">
        <f t="shared" si="44"/>
        <v>790.68572000000006</v>
      </c>
      <c r="J135" s="2">
        <f t="shared" si="45"/>
        <v>618.65318607988149</v>
      </c>
      <c r="M135" s="12">
        <f t="shared" si="51"/>
        <v>0.58073216627728974</v>
      </c>
      <c r="N135" s="12">
        <f t="shared" si="46"/>
        <v>0.82932220916357413</v>
      </c>
      <c r="O135" s="10">
        <f t="shared" ref="O135:O137" si="52">$B$15/((1-$B$10)*I135*$B$12)-1</f>
        <v>11.434459208077431</v>
      </c>
      <c r="P135" s="10">
        <f t="shared" si="48"/>
        <v>1.8820117678174872</v>
      </c>
      <c r="Q135" s="12">
        <f t="shared" si="49"/>
        <v>0.57885757871419541</v>
      </c>
      <c r="R135" s="12">
        <f t="shared" si="50"/>
        <v>0.82534214566554631</v>
      </c>
    </row>
    <row r="136" spans="1:18" x14ac:dyDescent="0.3">
      <c r="A136" s="1">
        <v>0</v>
      </c>
      <c r="B136" s="1">
        <v>2795</v>
      </c>
      <c r="C136" s="2">
        <v>718.78570000000002</v>
      </c>
      <c r="D136" s="2">
        <v>32.454940000000001</v>
      </c>
      <c r="E136" s="2">
        <v>561.4538</v>
      </c>
      <c r="F136" s="2">
        <v>1.7034759999999999E-2</v>
      </c>
      <c r="G136" s="2">
        <v>4.2242360000000003</v>
      </c>
      <c r="H136" s="2">
        <v>9.4078959999999991</v>
      </c>
      <c r="I136" s="2">
        <f t="shared" si="44"/>
        <v>790.6642700000001</v>
      </c>
      <c r="J136" s="2">
        <f t="shared" si="45"/>
        <v>618.63015455477171</v>
      </c>
      <c r="M136" s="12">
        <f t="shared" si="51"/>
        <v>0.58073222483770626</v>
      </c>
      <c r="N136" s="12">
        <f t="shared" si="46"/>
        <v>0.82932230398946949</v>
      </c>
      <c r="O136" s="10">
        <f t="shared" si="52"/>
        <v>11.434796543606721</v>
      </c>
      <c r="P136" s="10">
        <f t="shared" si="48"/>
        <v>1.8821238298770941</v>
      </c>
      <c r="Q136" s="12">
        <f t="shared" si="49"/>
        <v>0.5788577763919085</v>
      </c>
      <c r="R136" s="12">
        <f t="shared" si="50"/>
        <v>0.8253425352455579</v>
      </c>
    </row>
    <row r="137" spans="1:18" x14ac:dyDescent="0.3">
      <c r="A137" s="1">
        <v>0</v>
      </c>
      <c r="B137" s="1">
        <v>2796</v>
      </c>
      <c r="C137" s="2">
        <v>5223.8819999999996</v>
      </c>
      <c r="D137" s="2">
        <v>2.4917580000000002E-2</v>
      </c>
      <c r="E137" s="2">
        <v>1173.3720000000001</v>
      </c>
      <c r="F137" s="2">
        <v>6.1232679999999996E-7</v>
      </c>
      <c r="G137" s="2">
        <v>289.72570000000002</v>
      </c>
      <c r="H137" s="2">
        <v>1.7037749999999999E-4</v>
      </c>
      <c r="I137" s="2">
        <f t="shared" si="44"/>
        <v>5746.2701999999999</v>
      </c>
      <c r="J137" s="2">
        <f t="shared" si="45"/>
        <v>1290.7092002910308</v>
      </c>
      <c r="M137" s="12">
        <f t="shared" si="51"/>
        <v>0.5673177895014947</v>
      </c>
      <c r="N137" s="12">
        <f t="shared" si="46"/>
        <v>0.80767387953767455</v>
      </c>
      <c r="O137" s="10">
        <f t="shared" si="52"/>
        <v>0.71097929431674367</v>
      </c>
      <c r="P137" s="10">
        <f t="shared" si="48"/>
        <v>-0.14626248379453999</v>
      </c>
      <c r="Q137" s="12">
        <f t="shared" si="49"/>
        <v>0.55941025626266505</v>
      </c>
      <c r="R137" s="12">
        <f t="shared" si="50"/>
        <v>0.79113264235636427</v>
      </c>
    </row>
    <row r="140" spans="1:18" x14ac:dyDescent="0.3">
      <c r="A140" s="25" t="s">
        <v>51</v>
      </c>
      <c r="B140" s="25"/>
    </row>
    <row r="141" spans="1:18" x14ac:dyDescent="0.3">
      <c r="A141" s="3" t="s">
        <v>59</v>
      </c>
      <c r="B141" s="3" t="s">
        <v>60</v>
      </c>
    </row>
    <row r="142" spans="1:18" x14ac:dyDescent="0.3">
      <c r="A142" s="2">
        <v>448000000</v>
      </c>
      <c r="B142" s="2">
        <v>523000000</v>
      </c>
    </row>
    <row r="144" spans="1:18" x14ac:dyDescent="0.3">
      <c r="A144" s="1"/>
      <c r="B144" s="1"/>
      <c r="C144" s="26" t="s">
        <v>52</v>
      </c>
      <c r="D144" s="26"/>
      <c r="E144" s="26"/>
      <c r="F144" s="26" t="s">
        <v>53</v>
      </c>
      <c r="G144" s="26"/>
    </row>
    <row r="145" spans="1:7" x14ac:dyDescent="0.3">
      <c r="A145" s="14" t="s">
        <v>1</v>
      </c>
      <c r="B145" s="11" t="s">
        <v>69</v>
      </c>
      <c r="C145" s="16" t="s">
        <v>56</v>
      </c>
      <c r="D145" s="16" t="s">
        <v>70</v>
      </c>
      <c r="E145" s="16" t="s">
        <v>71</v>
      </c>
      <c r="F145" s="18" t="s">
        <v>54</v>
      </c>
      <c r="G145" s="18" t="s">
        <v>55</v>
      </c>
    </row>
    <row r="146" spans="1:7" x14ac:dyDescent="0.3">
      <c r="A146" s="24" t="s">
        <v>47</v>
      </c>
      <c r="B146" s="15" t="s">
        <v>48</v>
      </c>
      <c r="C146" s="2">
        <v>121000000</v>
      </c>
      <c r="D146" s="2">
        <v>184000000</v>
      </c>
      <c r="E146" s="2">
        <v>18600000</v>
      </c>
      <c r="F146" s="2">
        <f xml:space="preserve"> $A$76/( MAX( C146:E146)*1.1*1.2*1.1*1.1 ) - 1</f>
        <v>0.52440684240899804</v>
      </c>
      <c r="G146" s="2">
        <f>$B$76/( MAX( C146:E146)*1.1*1.2*1.1*1.25 ) - 1</f>
        <v>0.56605581506767244</v>
      </c>
    </row>
    <row r="147" spans="1:7" x14ac:dyDescent="0.3">
      <c r="A147" s="24"/>
      <c r="B147" s="15" t="s">
        <v>49</v>
      </c>
      <c r="C147" s="2">
        <v>121000000</v>
      </c>
      <c r="D147" s="2">
        <v>184000000</v>
      </c>
      <c r="E147" s="2">
        <v>18600000</v>
      </c>
      <c r="F147" s="2">
        <f xml:space="preserve"> $A$76/( MAX( C147:E147)*1.1*1.2*1.1*1.1 ) - 1</f>
        <v>0.52440684240899804</v>
      </c>
      <c r="G147" s="2">
        <f>$B$76/( MAX( C147:E147)*1.1*1.2*1.1*1.25 ) - 1</f>
        <v>0.56605581506767244</v>
      </c>
    </row>
    <row r="148" spans="1:7" x14ac:dyDescent="0.3">
      <c r="A148" s="24"/>
      <c r="B148" s="15" t="s">
        <v>50</v>
      </c>
      <c r="C148" s="2">
        <v>89800000</v>
      </c>
      <c r="D148" s="2">
        <v>163000000</v>
      </c>
      <c r="E148" s="2">
        <v>39400000</v>
      </c>
      <c r="F148" s="2">
        <f xml:space="preserve"> $A$76/( MAX( C148:E148)*1.1*1.2*1.1*1.1 ) - 1</f>
        <v>0.72080281597089346</v>
      </c>
      <c r="G148" s="2">
        <f>$B$76/( MAX( C148:E148)*1.1*1.2*1.1*1.25 ) - 1</f>
        <v>0.76781760719295544</v>
      </c>
    </row>
  </sheetData>
  <mergeCells count="35">
    <mergeCell ref="C144:E144"/>
    <mergeCell ref="F144:G144"/>
    <mergeCell ref="A146:A148"/>
    <mergeCell ref="A123:B123"/>
    <mergeCell ref="C123:H124"/>
    <mergeCell ref="M124:N124"/>
    <mergeCell ref="Q124:R124"/>
    <mergeCell ref="A140:B140"/>
    <mergeCell ref="A88:B88"/>
    <mergeCell ref="C88:H89"/>
    <mergeCell ref="M89:N89"/>
    <mergeCell ref="Q89:R89"/>
    <mergeCell ref="A106:B106"/>
    <mergeCell ref="C106:H107"/>
    <mergeCell ref="M107:N107"/>
    <mergeCell ref="Q107:R107"/>
    <mergeCell ref="Q58:R58"/>
    <mergeCell ref="A74:B74"/>
    <mergeCell ref="C78:E78"/>
    <mergeCell ref="F78:G78"/>
    <mergeCell ref="A22:B22"/>
    <mergeCell ref="C22:H23"/>
    <mergeCell ref="M23:N23"/>
    <mergeCell ref="Q23:R23"/>
    <mergeCell ref="A40:B40"/>
    <mergeCell ref="C40:H41"/>
    <mergeCell ref="M41:N41"/>
    <mergeCell ref="Q41:R41"/>
    <mergeCell ref="H3:J3"/>
    <mergeCell ref="A80:A82"/>
    <mergeCell ref="A57:B57"/>
    <mergeCell ref="C57:H58"/>
    <mergeCell ref="M58:N58"/>
    <mergeCell ref="E3:G3"/>
    <mergeCell ref="H8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F2FD-A2C6-41CC-BA72-9AFFAC285C50}">
  <dimension ref="A3:R84"/>
  <sheetViews>
    <sheetView topLeftCell="A22" zoomScale="80" zoomScaleNormal="80" workbookViewId="0">
      <selection activeCell="K78" sqref="K78:K79"/>
    </sheetView>
  </sheetViews>
  <sheetFormatPr baseColWidth="10" defaultRowHeight="14.4" x14ac:dyDescent="0.3"/>
  <cols>
    <col min="3" max="3" width="20.33203125" customWidth="1"/>
    <col min="4" max="4" width="29.88671875" customWidth="1"/>
    <col min="5" max="5" width="17.4414062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7" t="s">
        <v>11</v>
      </c>
      <c r="K21" s="1">
        <v>1.1000000000000001</v>
      </c>
    </row>
    <row r="22" spans="1:18" x14ac:dyDescent="0.3">
      <c r="A22" s="21" t="s">
        <v>0</v>
      </c>
      <c r="B22" s="21"/>
      <c r="C22" s="22" t="s">
        <v>3</v>
      </c>
      <c r="D22" s="22"/>
      <c r="E22" s="22"/>
      <c r="F22" s="22"/>
      <c r="G22" s="22"/>
      <c r="H22" s="22"/>
      <c r="J22" s="7" t="s">
        <v>12</v>
      </c>
      <c r="K22" s="1">
        <v>3</v>
      </c>
    </row>
    <row r="23" spans="1:18" x14ac:dyDescent="0.3">
      <c r="A23" s="4" t="s">
        <v>1</v>
      </c>
      <c r="B23" s="11" t="s">
        <v>75</v>
      </c>
      <c r="C23" s="22"/>
      <c r="D23" s="22"/>
      <c r="E23" s="22"/>
      <c r="F23" s="22"/>
      <c r="G23" s="22"/>
      <c r="H23" s="22"/>
      <c r="I23" t="s">
        <v>15</v>
      </c>
      <c r="J23" t="s">
        <v>16</v>
      </c>
      <c r="M23" s="23" t="s">
        <v>36</v>
      </c>
      <c r="N23" s="23"/>
      <c r="O23" s="17" t="s">
        <v>37</v>
      </c>
      <c r="P23" s="17" t="s">
        <v>39</v>
      </c>
      <c r="Q23" s="23" t="s">
        <v>41</v>
      </c>
      <c r="R23" s="23"/>
    </row>
    <row r="24" spans="1:18" x14ac:dyDescent="0.3">
      <c r="A24" s="1"/>
      <c r="B24" s="1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6" t="s">
        <v>13</v>
      </c>
      <c r="J24" s="6" t="s">
        <v>14</v>
      </c>
      <c r="M24" s="9" t="s">
        <v>34</v>
      </c>
      <c r="N24" s="9" t="s">
        <v>35</v>
      </c>
      <c r="O24" s="9" t="s">
        <v>38</v>
      </c>
      <c r="P24" s="9" t="s">
        <v>40</v>
      </c>
      <c r="Q24" s="9" t="s">
        <v>42</v>
      </c>
      <c r="R24" s="9" t="s">
        <v>43</v>
      </c>
    </row>
    <row r="25" spans="1:18" x14ac:dyDescent="0.3">
      <c r="A25" s="1"/>
      <c r="B25" s="1">
        <v>2785</v>
      </c>
      <c r="C25" s="2">
        <v>767.97400000000005</v>
      </c>
      <c r="D25" s="2">
        <v>268.35039999999998</v>
      </c>
      <c r="E25" s="2">
        <v>672.81299999999999</v>
      </c>
      <c r="F25" s="2">
        <v>1.1789930000000001E-2</v>
      </c>
      <c r="G25" s="2">
        <v>5.7601750000000003</v>
      </c>
      <c r="H25" s="2">
        <v>10.688230000000001</v>
      </c>
      <c r="I25" s="2">
        <f>ABS(C25*$K$21*$K$22)</f>
        <v>2534.3142000000003</v>
      </c>
      <c r="J25" s="2">
        <f t="shared" ref="J25:J35" si="0">SQRT(D25^2+E25^2)*$K$21*$K$22</f>
        <v>2390.3694592937622</v>
      </c>
      <c r="M25" s="12">
        <f>($B$9*$B$5)/($B$14+$B$10*I25*$B$11)-1</f>
        <v>0.57598619706207899</v>
      </c>
      <c r="N25" s="12">
        <f>($B$9*$B$6)/($B$14+$B$10*I25*$B$12)-1</f>
        <v>0.82164634208740539</v>
      </c>
      <c r="O25" s="10">
        <f>$B$15/((1-$B$10)*I25*$B$12)-1</f>
        <v>2.8794516211720436</v>
      </c>
      <c r="P25" s="10">
        <f>($B$15-(1-$B$10)*I25)*$B$13/(J25*$B$12)-1</f>
        <v>-0.35435027193352331</v>
      </c>
      <c r="Q25" s="12">
        <f>1/SQRT((J25*$B$11/($B$7*$B$9))^2+(($B$14+$B$10*I25*$B$11)/($B$9*$B$5))^2)-1</f>
        <v>0.54891586685283955</v>
      </c>
      <c r="R25" s="12">
        <f>1/SQRT((J25*$B$12/($B$8*$B$9))^2+(($B$14+$B$10*I25*$B$12)/($B$9*$B$6))^2)-1</f>
        <v>0.7654880211357411</v>
      </c>
    </row>
    <row r="26" spans="1:18" x14ac:dyDescent="0.3">
      <c r="A26" s="1"/>
      <c r="B26" s="1">
        <v>2786</v>
      </c>
      <c r="C26" s="2">
        <v>488.49869999999999</v>
      </c>
      <c r="D26" s="2">
        <v>153.09710000000001</v>
      </c>
      <c r="E26" s="2">
        <v>1074.0719999999999</v>
      </c>
      <c r="F26" s="2">
        <v>1.0756969999999999E-2</v>
      </c>
      <c r="G26" s="2">
        <v>20.70778</v>
      </c>
      <c r="H26" s="2">
        <v>9.1255380000000006</v>
      </c>
      <c r="I26" s="2">
        <f t="shared" ref="I26:I36" si="1">ABS(C26*$K$21*$K$22)</f>
        <v>1612.0457099999999</v>
      </c>
      <c r="J26" s="2">
        <f t="shared" si="0"/>
        <v>3580.2633399211222</v>
      </c>
      <c r="M26" s="12">
        <f>($B$9*$B$5)/($B$14+$B$10*I26*$B$11)-1</f>
        <v>0.57849295668754719</v>
      </c>
      <c r="N26" s="12">
        <f t="shared" ref="N26:N36" si="2">($B$9*$B$6)/($B$14+$B$10*I26*$B$12)-1</f>
        <v>0.82569834432874445</v>
      </c>
      <c r="O26" s="10">
        <f t="shared" ref="O26:O36" si="3">$B$15/((1-$B$10)*I26*$B$12)-1</f>
        <v>5.0989271400680911</v>
      </c>
      <c r="P26" s="10">
        <f t="shared" ref="P26:P36" si="4">($B$15-(1-$B$10)*I26)*$B$13/(J26*$B$12)-1</f>
        <v>-0.53352944354576204</v>
      </c>
      <c r="Q26" s="12">
        <f t="shared" ref="Q26:Q36" si="5">1/SQRT((J26*$B$11/($B$7*$B$9))^2+(($B$14+$B$10*I26*$B$11)/($B$9*$B$5))^2)-1</f>
        <v>0.51936184565264076</v>
      </c>
      <c r="R26" s="12">
        <f t="shared" ref="R26:R36" si="6">1/SQRT((J26*$B$12/($B$8*$B$9))^2+(($B$14+$B$10*I26*$B$12)/($B$9*$B$6))^2)-1</f>
        <v>0.70571364679572213</v>
      </c>
    </row>
    <row r="27" spans="1:18" x14ac:dyDescent="0.3">
      <c r="A27" s="1"/>
      <c r="B27" s="1">
        <v>2787</v>
      </c>
      <c r="C27" s="2">
        <v>5.3359389999999996E-3</v>
      </c>
      <c r="D27" s="2">
        <v>5.1828680000000002E-3</v>
      </c>
      <c r="E27" s="2">
        <v>890.86120000000005</v>
      </c>
      <c r="F27" s="2">
        <v>1.1674199999999999E-2</v>
      </c>
      <c r="G27" s="2">
        <v>9.6888439999999996</v>
      </c>
      <c r="H27" s="2">
        <v>2.8994900000000001E-4</v>
      </c>
      <c r="I27" s="2">
        <f t="shared" si="1"/>
        <v>1.7608598699999999E-2</v>
      </c>
      <c r="J27" s="2">
        <f t="shared" si="0"/>
        <v>2939.8419600497527</v>
      </c>
      <c r="M27" s="12">
        <f t="shared" ref="M27:M36" si="7">($B$9*$B$5)/($B$14+$B$10*I27*$B$11)-1</f>
        <v>0.5828937125192164</v>
      </c>
      <c r="N27" s="12">
        <f t="shared" si="2"/>
        <v>0.83282427638011614</v>
      </c>
      <c r="O27" s="10">
        <f t="shared" si="3"/>
        <v>558348.33257632446</v>
      </c>
      <c r="P27" s="10">
        <f t="shared" si="4"/>
        <v>-0.35655515595403153</v>
      </c>
      <c r="Q27" s="12">
        <f t="shared" si="5"/>
        <v>0.54195761718679503</v>
      </c>
      <c r="R27" s="12">
        <f t="shared" si="6"/>
        <v>0.7483553547815156</v>
      </c>
    </row>
    <row r="28" spans="1:18" x14ac:dyDescent="0.3">
      <c r="A28" s="1"/>
      <c r="B28" s="1">
        <v>2788</v>
      </c>
      <c r="C28" s="2">
        <v>488.50540000000001</v>
      </c>
      <c r="D28" s="2">
        <v>153.02889999999999</v>
      </c>
      <c r="E28" s="2">
        <v>1074.1310000000001</v>
      </c>
      <c r="F28" s="2">
        <v>1.075596E-2</v>
      </c>
      <c r="G28" s="2">
        <v>20.708600000000001</v>
      </c>
      <c r="H28" s="2">
        <v>9.1246480000000005</v>
      </c>
      <c r="I28" s="2">
        <f t="shared" si="1"/>
        <v>1612.0678200000002</v>
      </c>
      <c r="J28" s="2">
        <f t="shared" si="0"/>
        <v>3580.4243416004101</v>
      </c>
      <c r="M28" s="12">
        <f t="shared" si="7"/>
        <v>0.57849289649616931</v>
      </c>
      <c r="N28" s="12">
        <f t="shared" si="2"/>
        <v>0.82569824697201377</v>
      </c>
      <c r="O28" s="10">
        <f t="shared" si="3"/>
        <v>5.0988434914291201</v>
      </c>
      <c r="P28" s="10">
        <f t="shared" si="4"/>
        <v>-0.53355126807860698</v>
      </c>
      <c r="Q28" s="12">
        <f t="shared" si="5"/>
        <v>0.5193567688269376</v>
      </c>
      <c r="R28" s="12">
        <f t="shared" si="6"/>
        <v>0.70570381652149861</v>
      </c>
    </row>
    <row r="29" spans="1:18" x14ac:dyDescent="0.3">
      <c r="A29" s="1"/>
      <c r="B29" s="1">
        <v>2789</v>
      </c>
      <c r="C29" s="2">
        <v>767.96029999999996</v>
      </c>
      <c r="D29" s="2">
        <v>268.42930000000001</v>
      </c>
      <c r="E29" s="2">
        <v>672.83040000000005</v>
      </c>
      <c r="F29" s="2">
        <v>1.179069E-2</v>
      </c>
      <c r="G29" s="2">
        <v>5.7601519999999997</v>
      </c>
      <c r="H29" s="2">
        <v>10.68802</v>
      </c>
      <c r="I29" s="2">
        <f t="shared" si="1"/>
        <v>2534.26899</v>
      </c>
      <c r="J29" s="2">
        <f t="shared" si="0"/>
        <v>2390.5192626080761</v>
      </c>
      <c r="M29" s="12">
        <f t="shared" si="7"/>
        <v>0.57598631974938264</v>
      </c>
      <c r="N29" s="12">
        <f t="shared" si="2"/>
        <v>0.82164654027748152</v>
      </c>
      <c r="O29" s="10">
        <f t="shared" si="3"/>
        <v>2.8795208285089471</v>
      </c>
      <c r="P29" s="10">
        <f t="shared" si="4"/>
        <v>-0.35438813288066218</v>
      </c>
      <c r="Q29" s="12">
        <f t="shared" si="5"/>
        <v>0.54891267718265291</v>
      </c>
      <c r="R29" s="12">
        <f t="shared" si="6"/>
        <v>0.76548148469919397</v>
      </c>
    </row>
    <row r="30" spans="1:18" x14ac:dyDescent="0.3">
      <c r="A30" s="1"/>
      <c r="B30" s="1">
        <v>2790</v>
      </c>
      <c r="C30" s="2">
        <v>4389.7139999999999</v>
      </c>
      <c r="D30" s="2">
        <v>1.260941E-2</v>
      </c>
      <c r="E30" s="2">
        <v>1649.287</v>
      </c>
      <c r="F30" s="2">
        <v>4.8830710000000002E-8</v>
      </c>
      <c r="G30" s="2">
        <v>218.0487</v>
      </c>
      <c r="H30" s="2">
        <v>1.1283549999999999E-4</v>
      </c>
      <c r="I30" s="2">
        <f t="shared" si="1"/>
        <v>14486.056200000001</v>
      </c>
      <c r="J30" s="2">
        <f t="shared" si="0"/>
        <v>5442.6471001590662</v>
      </c>
      <c r="M30" s="12">
        <f t="shared" si="7"/>
        <v>0.54420653551551146</v>
      </c>
      <c r="N30" s="12">
        <f t="shared" si="2"/>
        <v>0.77071750329696131</v>
      </c>
      <c r="O30" s="10">
        <f t="shared" si="3"/>
        <v>-0.32129565176273922</v>
      </c>
      <c r="P30" s="10">
        <f t="shared" si="4"/>
        <v>-1.018220809827727</v>
      </c>
      <c r="Q30" s="12">
        <f t="shared" si="5"/>
        <v>0.42427732435244714</v>
      </c>
      <c r="R30" s="12">
        <f t="shared" si="6"/>
        <v>0.54320818201468279</v>
      </c>
    </row>
    <row r="31" spans="1:18" x14ac:dyDescent="0.3">
      <c r="A31" s="1"/>
      <c r="B31" s="1">
        <v>2791</v>
      </c>
      <c r="C31" s="2">
        <v>767.97410000000002</v>
      </c>
      <c r="D31" s="2">
        <v>268.35050000000001</v>
      </c>
      <c r="E31" s="2">
        <v>672.81309999999996</v>
      </c>
      <c r="F31" s="2">
        <v>1.1789900000000001E-2</v>
      </c>
      <c r="G31" s="2">
        <v>5.7601740000000001</v>
      </c>
      <c r="H31" s="2">
        <v>10.68824</v>
      </c>
      <c r="I31" s="2">
        <f t="shared" si="1"/>
        <v>2534.3145300000001</v>
      </c>
      <c r="J31" s="2">
        <f t="shared" si="0"/>
        <v>2390.3698880672123</v>
      </c>
      <c r="M31" s="12">
        <f t="shared" si="7"/>
        <v>0.57598619616655111</v>
      </c>
      <c r="N31" s="12">
        <f t="shared" si="2"/>
        <v>0.82164634064076236</v>
      </c>
      <c r="O31" s="10">
        <f t="shared" si="3"/>
        <v>2.8794511160180782</v>
      </c>
      <c r="P31" s="10">
        <f t="shared" si="4"/>
        <v>-0.35435040671972995</v>
      </c>
      <c r="Q31" s="12">
        <f t="shared" si="5"/>
        <v>0.54891585653995323</v>
      </c>
      <c r="R31" s="12">
        <f t="shared" si="6"/>
        <v>0.76548800059403277</v>
      </c>
    </row>
    <row r="32" spans="1:18" x14ac:dyDescent="0.3">
      <c r="A32" s="1"/>
      <c r="B32" s="1">
        <v>2792</v>
      </c>
      <c r="C32" s="2">
        <v>488.49869999999999</v>
      </c>
      <c r="D32" s="2">
        <v>153.09700000000001</v>
      </c>
      <c r="E32" s="2">
        <v>1074.0730000000001</v>
      </c>
      <c r="F32" s="2">
        <v>1.0756989999999999E-2</v>
      </c>
      <c r="G32" s="2">
        <v>20.70778</v>
      </c>
      <c r="H32" s="2">
        <v>9.1255349999999993</v>
      </c>
      <c r="I32" s="2">
        <f t="shared" si="1"/>
        <v>1612.0457099999999</v>
      </c>
      <c r="J32" s="2">
        <f t="shared" si="0"/>
        <v>3580.2665603327396</v>
      </c>
      <c r="M32" s="12">
        <f t="shared" si="7"/>
        <v>0.57849295668754719</v>
      </c>
      <c r="N32" s="12">
        <f t="shared" si="2"/>
        <v>0.82569834432874445</v>
      </c>
      <c r="O32" s="10">
        <f t="shared" si="3"/>
        <v>5.0989271400680911</v>
      </c>
      <c r="P32" s="10">
        <f t="shared" si="4"/>
        <v>-0.53352986313105655</v>
      </c>
      <c r="Q32" s="12">
        <f t="shared" si="5"/>
        <v>0.51936174517959155</v>
      </c>
      <c r="R32" s="12">
        <f t="shared" si="6"/>
        <v>0.70571345175788913</v>
      </c>
    </row>
    <row r="33" spans="1:18" x14ac:dyDescent="0.3">
      <c r="A33" s="1"/>
      <c r="B33" s="1">
        <v>2793</v>
      </c>
      <c r="C33" s="2">
        <v>5.8491539999999996E-3</v>
      </c>
      <c r="D33" s="2">
        <v>5.1734429999999998E-3</v>
      </c>
      <c r="E33" s="2">
        <v>890.86130000000003</v>
      </c>
      <c r="F33" s="2">
        <v>1.1674199999999999E-2</v>
      </c>
      <c r="G33" s="2">
        <v>9.6888450000000006</v>
      </c>
      <c r="H33" s="2">
        <v>3.033016E-4</v>
      </c>
      <c r="I33" s="2">
        <f t="shared" si="1"/>
        <v>1.93022082E-2</v>
      </c>
      <c r="J33" s="2">
        <f t="shared" si="0"/>
        <v>2939.8422900495721</v>
      </c>
      <c r="M33" s="12">
        <f t="shared" si="7"/>
        <v>0.58289370788285755</v>
      </c>
      <c r="N33" s="12">
        <f t="shared" si="2"/>
        <v>0.83282426886433458</v>
      </c>
      <c r="O33" s="10">
        <f>$B$15/((1-$B$10)*I33*$B$12)-1</f>
        <v>509357.78578645381</v>
      </c>
      <c r="P33" s="10">
        <f t="shared" si="4"/>
        <v>-0.35655530735229457</v>
      </c>
      <c r="Q33" s="12">
        <f t="shared" si="5"/>
        <v>0.54195760406413607</v>
      </c>
      <c r="R33" s="12">
        <f t="shared" si="6"/>
        <v>0.74835533058509762</v>
      </c>
    </row>
    <row r="34" spans="1:18" x14ac:dyDescent="0.3">
      <c r="A34" s="1"/>
      <c r="B34" s="1">
        <v>2794</v>
      </c>
      <c r="C34" s="2">
        <v>488.50540000000001</v>
      </c>
      <c r="D34" s="2">
        <v>153.02889999999999</v>
      </c>
      <c r="E34" s="2">
        <v>1074.1310000000001</v>
      </c>
      <c r="F34" s="2">
        <v>1.075595E-2</v>
      </c>
      <c r="G34" s="2">
        <v>20.70861</v>
      </c>
      <c r="H34" s="2">
        <v>9.1246480000000005</v>
      </c>
      <c r="I34" s="2">
        <f t="shared" si="1"/>
        <v>1612.0678200000002</v>
      </c>
      <c r="J34" s="2">
        <f t="shared" si="0"/>
        <v>3580.4243416004101</v>
      </c>
      <c r="M34" s="12">
        <f t="shared" si="7"/>
        <v>0.57849289649616931</v>
      </c>
      <c r="N34" s="12">
        <f t="shared" si="2"/>
        <v>0.82569824697201377</v>
      </c>
      <c r="O34" s="10">
        <f t="shared" si="3"/>
        <v>5.0988434914291201</v>
      </c>
      <c r="P34" s="10">
        <f t="shared" si="4"/>
        <v>-0.53355126807860698</v>
      </c>
      <c r="Q34" s="12">
        <f t="shared" si="5"/>
        <v>0.5193567688269376</v>
      </c>
      <c r="R34" s="12">
        <f t="shared" si="6"/>
        <v>0.70570381652149861</v>
      </c>
    </row>
    <row r="35" spans="1:18" x14ac:dyDescent="0.3">
      <c r="A35" s="1"/>
      <c r="B35" s="1">
        <v>2795</v>
      </c>
      <c r="C35" s="2">
        <v>767.96010000000001</v>
      </c>
      <c r="D35" s="2">
        <v>268.42919999999998</v>
      </c>
      <c r="E35" s="2">
        <v>672.83050000000003</v>
      </c>
      <c r="F35" s="2">
        <v>1.1790709999999999E-2</v>
      </c>
      <c r="G35" s="2">
        <v>5.760148</v>
      </c>
      <c r="H35" s="2">
        <v>10.68802</v>
      </c>
      <c r="I35" s="2">
        <f t="shared" si="1"/>
        <v>2534.2683299999999</v>
      </c>
      <c r="J35" s="2">
        <f t="shared" si="0"/>
        <v>2390.5194468328577</v>
      </c>
      <c r="M35" s="12">
        <f t="shared" si="7"/>
        <v>0.57598632154043816</v>
      </c>
      <c r="N35" s="12">
        <f t="shared" si="2"/>
        <v>0.82164654317076757</v>
      </c>
      <c r="O35" s="10">
        <f t="shared" si="3"/>
        <v>2.8795218388533201</v>
      </c>
      <c r="P35" s="10">
        <f t="shared" si="4"/>
        <v>-0.35438814469183899</v>
      </c>
      <c r="Q35" s="12">
        <f t="shared" si="5"/>
        <v>0.54891267481704431</v>
      </c>
      <c r="R35" s="12">
        <f t="shared" si="6"/>
        <v>0.76548147907257658</v>
      </c>
    </row>
    <row r="36" spans="1:18" x14ac:dyDescent="0.3">
      <c r="A36" s="1"/>
      <c r="B36" s="1">
        <v>2796</v>
      </c>
      <c r="C36" s="2">
        <v>4389.7129999999997</v>
      </c>
      <c r="D36" s="2">
        <v>1.2638750000000001E-2</v>
      </c>
      <c r="E36" s="2">
        <v>1649.287</v>
      </c>
      <c r="F36" s="2">
        <v>4.8645120000000002E-8</v>
      </c>
      <c r="G36" s="2">
        <v>218.04859999999999</v>
      </c>
      <c r="H36" s="2">
        <v>1.194951E-4</v>
      </c>
      <c r="I36" s="2">
        <f t="shared" si="1"/>
        <v>14486.052899999999</v>
      </c>
      <c r="J36" s="2">
        <f>SQRT(D36^2+E36^2)*$K$21*$K$22</f>
        <v>5442.6471001598075</v>
      </c>
      <c r="M36" s="12">
        <f t="shared" si="7"/>
        <v>0.54420654411326486</v>
      </c>
      <c r="N36" s="12">
        <f t="shared" si="2"/>
        <v>0.77071751696580315</v>
      </c>
      <c r="O36" s="10">
        <f t="shared" si="3"/>
        <v>-0.32129549715027383</v>
      </c>
      <c r="P36" s="10">
        <f t="shared" si="4"/>
        <v>-1.0182207265016743</v>
      </c>
      <c r="Q36" s="12">
        <f t="shared" si="5"/>
        <v>0.42427733109851373</v>
      </c>
      <c r="R36" s="12">
        <f t="shared" si="6"/>
        <v>0.5432081910627331</v>
      </c>
    </row>
    <row r="40" spans="1:18" x14ac:dyDescent="0.3">
      <c r="A40" s="21" t="s">
        <v>0</v>
      </c>
      <c r="B40" s="21"/>
      <c r="C40" s="22" t="s">
        <v>3</v>
      </c>
      <c r="D40" s="22"/>
      <c r="E40" s="22"/>
      <c r="F40" s="22"/>
      <c r="G40" s="22"/>
      <c r="H40" s="22"/>
      <c r="J40" s="13"/>
      <c r="K40" s="13"/>
    </row>
    <row r="41" spans="1:18" x14ac:dyDescent="0.3">
      <c r="A41" s="4" t="s">
        <v>1</v>
      </c>
      <c r="B41" s="11" t="s">
        <v>79</v>
      </c>
      <c r="C41" s="22"/>
      <c r="D41" s="22"/>
      <c r="E41" s="22"/>
      <c r="F41" s="22"/>
      <c r="G41" s="22"/>
      <c r="H41" s="22"/>
      <c r="I41" t="s">
        <v>44</v>
      </c>
      <c r="J41" t="s">
        <v>45</v>
      </c>
      <c r="M41" s="23" t="s">
        <v>36</v>
      </c>
      <c r="N41" s="23"/>
      <c r="O41" s="17" t="s">
        <v>37</v>
      </c>
      <c r="P41" s="17" t="s">
        <v>39</v>
      </c>
      <c r="Q41" s="23" t="s">
        <v>41</v>
      </c>
      <c r="R41" s="23"/>
    </row>
    <row r="42" spans="1:18" x14ac:dyDescent="0.3">
      <c r="A42" s="1"/>
      <c r="B42" s="1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6" t="s">
        <v>13</v>
      </c>
      <c r="J42" s="6" t="s">
        <v>14</v>
      </c>
      <c r="M42" s="9" t="s">
        <v>34</v>
      </c>
      <c r="N42" s="9" t="s">
        <v>35</v>
      </c>
      <c r="O42" s="9" t="s">
        <v>38</v>
      </c>
      <c r="P42" s="9" t="s">
        <v>40</v>
      </c>
      <c r="Q42" s="9" t="s">
        <v>42</v>
      </c>
      <c r="R42" s="9" t="s">
        <v>43</v>
      </c>
    </row>
    <row r="43" spans="1:18" x14ac:dyDescent="0.3">
      <c r="A43" s="1"/>
      <c r="B43" s="1">
        <v>2785</v>
      </c>
      <c r="C43" s="2">
        <v>488.50540000000001</v>
      </c>
      <c r="D43" s="2">
        <v>1074.1310000000001</v>
      </c>
      <c r="E43" s="2">
        <v>153.02889999999999</v>
      </c>
      <c r="F43" s="2">
        <v>1.075597E-2</v>
      </c>
      <c r="G43" s="2">
        <v>9.1246480000000005</v>
      </c>
      <c r="H43" s="2">
        <v>20.70861</v>
      </c>
      <c r="I43" s="2">
        <f>ABS(C43*$K$21*$K$22)</f>
        <v>1612.0678200000002</v>
      </c>
      <c r="J43" s="2">
        <f>SQRT(D43^2+E43^2)*$K$21*$K$22</f>
        <v>3580.4243416004101</v>
      </c>
      <c r="M43" s="12">
        <f>($B$9*$B$5)/($B$14+$B$10*I43*$B$11)-1</f>
        <v>0.57849289649616931</v>
      </c>
      <c r="N43" s="12">
        <f>($B$9*$B$6)/($B$14+$B$10*I43*$B$12)-1</f>
        <v>0.82569824697201377</v>
      </c>
      <c r="O43" s="10">
        <f>$B$15/((1-$B$10)*I43*$B$12)-1</f>
        <v>5.0988434914291201</v>
      </c>
      <c r="P43" s="10">
        <f>($B$15-(1-$B$10)*I43)*$B$13/(J43*$B$12)-1</f>
        <v>-0.53355126807860698</v>
      </c>
      <c r="Q43" s="12">
        <f>1/SQRT((J43*$B$11/($B$7*$B$9))^2+(($B$14+$B$10*I43*$B$11)/($B$9*$B$5))^2)-1</f>
        <v>0.5193567688269376</v>
      </c>
      <c r="R43" s="12">
        <f>1/SQRT((J43*$B$12/($B$8*$B$9))^2+(($B$14+$B$10*I43*$B$12)/($B$9*$B$6))^2)-1</f>
        <v>0.70570381652149861</v>
      </c>
    </row>
    <row r="44" spans="1:18" x14ac:dyDescent="0.3">
      <c r="A44" s="1"/>
      <c r="B44" s="1">
        <v>2786</v>
      </c>
      <c r="C44" s="2">
        <v>767.96029999999996</v>
      </c>
      <c r="D44" s="2">
        <v>672.83050000000003</v>
      </c>
      <c r="E44" s="2">
        <v>268.42919999999998</v>
      </c>
      <c r="F44" s="2">
        <v>1.179068E-2</v>
      </c>
      <c r="G44" s="2">
        <v>10.68802</v>
      </c>
      <c r="H44" s="2">
        <v>5.7601509999999996</v>
      </c>
      <c r="I44" s="2">
        <f t="shared" ref="I44:I54" si="8">ABS(C44*$K$21*$K$22)</f>
        <v>2534.26899</v>
      </c>
      <c r="J44" s="2">
        <f t="shared" ref="J44:J54" si="9">SQRT(D44^2+E44^2)*$K$21*$K$22</f>
        <v>2390.5194468328577</v>
      </c>
      <c r="M44" s="12">
        <f>($B$9*$B$5)/($B$14+$B$10*I44*$B$11)-1</f>
        <v>0.57598631974938264</v>
      </c>
      <c r="N44" s="12">
        <f t="shared" ref="N44:N54" si="10">($B$9*$B$6)/($B$14+$B$10*I44*$B$12)-1</f>
        <v>0.82164654027748152</v>
      </c>
      <c r="O44" s="10">
        <f t="shared" ref="O44:O50" si="11">$B$15/((1-$B$10)*I44*$B$12)-1</f>
        <v>2.8795208285089471</v>
      </c>
      <c r="P44" s="10">
        <f t="shared" ref="P44:P54" si="12">($B$15-(1-$B$10)*I44)*$B$13/(J44*$B$12)-1</f>
        <v>-0.35438818263457872</v>
      </c>
      <c r="Q44" s="12">
        <f t="shared" ref="Q44:Q54" si="13">1/SQRT((J44*$B$11/($B$7*$B$9))^2+(($B$14+$B$10*I44*$B$11)/($B$9*$B$5))^2)-1</f>
        <v>0.54891267311671665</v>
      </c>
      <c r="R44" s="12">
        <f t="shared" ref="R44:R54" si="14">1/SQRT((J44*$B$12/($B$8*$B$9))^2+(($B$14+$B$10*I44*$B$12)/($B$9*$B$6))^2)-1</f>
        <v>0.76548147643874209</v>
      </c>
    </row>
    <row r="45" spans="1:18" x14ac:dyDescent="0.3">
      <c r="A45" s="1"/>
      <c r="B45" s="1">
        <v>2787</v>
      </c>
      <c r="C45" s="2">
        <v>4389.7139999999999</v>
      </c>
      <c r="D45" s="2">
        <v>1649.288</v>
      </c>
      <c r="E45" s="2">
        <v>1.262567E-2</v>
      </c>
      <c r="F45" s="2">
        <v>4.7980689999999998E-8</v>
      </c>
      <c r="G45" s="2">
        <v>1.158248E-4</v>
      </c>
      <c r="H45" s="2">
        <v>218.0487</v>
      </c>
      <c r="I45" s="2">
        <f t="shared" si="8"/>
        <v>14486.056200000001</v>
      </c>
      <c r="J45" s="2">
        <f t="shared" si="9"/>
        <v>5442.6504001594767</v>
      </c>
      <c r="M45" s="12">
        <f t="shared" ref="M45:M54" si="15">($B$9*$B$5)/($B$14+$B$10*I45*$B$11)-1</f>
        <v>0.54420653551551146</v>
      </c>
      <c r="N45" s="12">
        <f t="shared" si="10"/>
        <v>0.77071750329696131</v>
      </c>
      <c r="O45" s="10">
        <f t="shared" si="11"/>
        <v>-0.32129565176273922</v>
      </c>
      <c r="P45" s="10">
        <f t="shared" si="12"/>
        <v>-1.0182207987800433</v>
      </c>
      <c r="Q45" s="12">
        <f t="shared" si="13"/>
        <v>0.42427719542441666</v>
      </c>
      <c r="R45" s="12">
        <f t="shared" si="14"/>
        <v>0.54320795702025015</v>
      </c>
    </row>
    <row r="46" spans="1:18" x14ac:dyDescent="0.3">
      <c r="A46" s="1"/>
      <c r="B46" s="1">
        <v>2788</v>
      </c>
      <c r="C46" s="2">
        <v>767.97410000000002</v>
      </c>
      <c r="D46" s="2">
        <v>672.81299999999999</v>
      </c>
      <c r="E46" s="2">
        <v>268.35039999999998</v>
      </c>
      <c r="F46" s="2">
        <v>1.1789920000000001E-2</v>
      </c>
      <c r="G46" s="2">
        <v>10.68824</v>
      </c>
      <c r="H46" s="2">
        <v>5.760173</v>
      </c>
      <c r="I46" s="2">
        <f t="shared" si="8"/>
        <v>2534.3145300000001</v>
      </c>
      <c r="J46" s="2">
        <f t="shared" si="9"/>
        <v>2390.3694592937622</v>
      </c>
      <c r="M46" s="12">
        <f t="shared" si="15"/>
        <v>0.57598619616655111</v>
      </c>
      <c r="N46" s="12">
        <f t="shared" si="10"/>
        <v>0.82164634064076236</v>
      </c>
      <c r="O46" s="10">
        <f t="shared" si="11"/>
        <v>2.8794511160180782</v>
      </c>
      <c r="P46" s="10">
        <f t="shared" si="12"/>
        <v>-0.3543502909060835</v>
      </c>
      <c r="Q46" s="12">
        <f t="shared" si="13"/>
        <v>0.54891586600267028</v>
      </c>
      <c r="R46" s="12">
        <f t="shared" si="14"/>
        <v>0.76548801981880876</v>
      </c>
    </row>
    <row r="47" spans="1:18" x14ac:dyDescent="0.3">
      <c r="A47" s="1"/>
      <c r="B47" s="1">
        <v>2789</v>
      </c>
      <c r="C47" s="2">
        <v>488.49880000000002</v>
      </c>
      <c r="D47" s="2">
        <v>1074.0719999999999</v>
      </c>
      <c r="E47" s="2">
        <v>153.09700000000001</v>
      </c>
      <c r="F47" s="2">
        <v>1.0756969999999999E-2</v>
      </c>
      <c r="G47" s="2">
        <v>9.1255389999999998</v>
      </c>
      <c r="H47" s="2">
        <v>20.70778</v>
      </c>
      <c r="I47" s="2">
        <f t="shared" si="8"/>
        <v>1612.0460400000002</v>
      </c>
      <c r="J47" s="2">
        <f t="shared" si="9"/>
        <v>3580.2632933539639</v>
      </c>
      <c r="M47" s="12">
        <f t="shared" si="15"/>
        <v>0.57849295578916848</v>
      </c>
      <c r="N47" s="12">
        <f t="shared" si="10"/>
        <v>0.82569834287565902</v>
      </c>
      <c r="O47" s="10">
        <f t="shared" si="11"/>
        <v>5.0989258915640727</v>
      </c>
      <c r="P47" s="10">
        <f t="shared" si="12"/>
        <v>-0.53352945014561759</v>
      </c>
      <c r="Q47" s="12">
        <f t="shared" si="13"/>
        <v>0.51936184630432836</v>
      </c>
      <c r="R47" s="12">
        <f t="shared" si="14"/>
        <v>0.70571364843095741</v>
      </c>
    </row>
    <row r="48" spans="1:18" x14ac:dyDescent="0.3">
      <c r="A48" s="1"/>
      <c r="B48" s="1">
        <v>2790</v>
      </c>
      <c r="C48" s="2">
        <v>5.5328560000000001E-3</v>
      </c>
      <c r="D48" s="2">
        <v>890.86120000000005</v>
      </c>
      <c r="E48" s="2">
        <v>5.0828360000000003E-3</v>
      </c>
      <c r="F48" s="2">
        <v>1.1674199999999999E-2</v>
      </c>
      <c r="G48" s="2">
        <v>2.824023E-4</v>
      </c>
      <c r="H48" s="2">
        <v>9.6888439999999996</v>
      </c>
      <c r="I48" s="2">
        <f t="shared" si="8"/>
        <v>1.8258424800000003E-2</v>
      </c>
      <c r="J48" s="2">
        <f t="shared" si="9"/>
        <v>2939.841960047851</v>
      </c>
      <c r="M48" s="12">
        <f t="shared" si="15"/>
        <v>0.58289371074027785</v>
      </c>
      <c r="N48" s="12">
        <f t="shared" si="10"/>
        <v>0.83282427349636334</v>
      </c>
      <c r="O48" s="10">
        <f t="shared" si="11"/>
        <v>538476.41190408333</v>
      </c>
      <c r="P48" s="10">
        <f t="shared" si="12"/>
        <v>-0.35655518633098715</v>
      </c>
      <c r="Q48" s="12">
        <f t="shared" si="13"/>
        <v>0.54195761554238708</v>
      </c>
      <c r="R48" s="12">
        <f t="shared" si="14"/>
        <v>0.74835535227848049</v>
      </c>
    </row>
    <row r="49" spans="1:18" x14ac:dyDescent="0.3">
      <c r="A49" s="1"/>
      <c r="B49" s="1">
        <v>2791</v>
      </c>
      <c r="C49" s="2">
        <v>488.50540000000001</v>
      </c>
      <c r="D49" s="2">
        <v>1074.1310000000001</v>
      </c>
      <c r="E49" s="2">
        <v>153.029</v>
      </c>
      <c r="F49" s="2">
        <v>1.075595E-2</v>
      </c>
      <c r="G49" s="2">
        <v>9.1246519999999993</v>
      </c>
      <c r="H49" s="2">
        <v>20.708600000000001</v>
      </c>
      <c r="I49" s="2">
        <f t="shared" si="8"/>
        <v>1612.0678200000002</v>
      </c>
      <c r="J49" s="2">
        <f t="shared" si="9"/>
        <v>3580.4243881447601</v>
      </c>
      <c r="M49" s="12">
        <f t="shared" si="15"/>
        <v>0.57849289649616931</v>
      </c>
      <c r="N49" s="12">
        <f t="shared" si="10"/>
        <v>0.82569824697201377</v>
      </c>
      <c r="O49" s="10">
        <f t="shared" si="11"/>
        <v>5.0988434914291201</v>
      </c>
      <c r="P49" s="10">
        <f t="shared" si="12"/>
        <v>-0.53355127414228831</v>
      </c>
      <c r="Q49" s="12">
        <f t="shared" si="13"/>
        <v>0.51935676737475833</v>
      </c>
      <c r="R49" s="12">
        <f t="shared" si="14"/>
        <v>0.70570381370255508</v>
      </c>
    </row>
    <row r="50" spans="1:18" x14ac:dyDescent="0.3">
      <c r="A50" s="1"/>
      <c r="B50" s="1">
        <v>2792</v>
      </c>
      <c r="C50" s="2">
        <v>767.96019999999999</v>
      </c>
      <c r="D50" s="2">
        <v>672.83040000000005</v>
      </c>
      <c r="E50" s="2">
        <v>268.42919999999998</v>
      </c>
      <c r="F50" s="2">
        <v>1.1790709999999999E-2</v>
      </c>
      <c r="G50" s="2">
        <v>10.68802</v>
      </c>
      <c r="H50" s="2">
        <v>5.7601500000000003</v>
      </c>
      <c r="I50" s="2">
        <f t="shared" si="8"/>
        <v>2534.2686600000002</v>
      </c>
      <c r="J50" s="2">
        <f t="shared" si="9"/>
        <v>2390.5191403252461</v>
      </c>
      <c r="M50" s="12">
        <f t="shared" si="15"/>
        <v>0.57598632064491029</v>
      </c>
      <c r="N50" s="12">
        <f t="shared" si="10"/>
        <v>0.82164654172412477</v>
      </c>
      <c r="O50" s="10">
        <f t="shared" si="11"/>
        <v>2.8795213336810672</v>
      </c>
      <c r="P50" s="10">
        <f t="shared" si="12"/>
        <v>-0.35438808088414264</v>
      </c>
      <c r="Q50" s="12">
        <f t="shared" si="13"/>
        <v>0.54891268073166155</v>
      </c>
      <c r="R50" s="12">
        <f t="shared" si="14"/>
        <v>0.76548149149914968</v>
      </c>
    </row>
    <row r="51" spans="1:18" x14ac:dyDescent="0.3">
      <c r="A51" s="1"/>
      <c r="B51" s="1">
        <v>2793</v>
      </c>
      <c r="C51" s="2">
        <v>4389.7129999999997</v>
      </c>
      <c r="D51" s="2">
        <v>1649.287</v>
      </c>
      <c r="E51" s="2">
        <v>1.2598659999999999E-2</v>
      </c>
      <c r="F51" s="2">
        <v>4.8560739999999997E-8</v>
      </c>
      <c r="G51" s="2">
        <v>1.104019E-4</v>
      </c>
      <c r="H51" s="2">
        <v>218.04859999999999</v>
      </c>
      <c r="I51" s="2">
        <f t="shared" si="8"/>
        <v>14486.052899999999</v>
      </c>
      <c r="J51" s="2">
        <f t="shared" si="9"/>
        <v>5442.6471001587961</v>
      </c>
      <c r="M51" s="12">
        <f t="shared" si="15"/>
        <v>0.54420654411326486</v>
      </c>
      <c r="N51" s="12">
        <f t="shared" si="10"/>
        <v>0.77071751696580315</v>
      </c>
      <c r="O51" s="10">
        <f>$B$15/((1-$B$10)*I51*$B$12)-1</f>
        <v>-0.32129549715027383</v>
      </c>
      <c r="P51" s="10">
        <f t="shared" si="12"/>
        <v>-1.0182207265016776</v>
      </c>
      <c r="Q51" s="12">
        <f t="shared" si="13"/>
        <v>0.42427733109855326</v>
      </c>
      <c r="R51" s="12">
        <f t="shared" si="14"/>
        <v>0.54320819106280172</v>
      </c>
    </row>
    <row r="52" spans="1:18" x14ac:dyDescent="0.3">
      <c r="A52" s="1"/>
      <c r="B52" s="1">
        <v>2794</v>
      </c>
      <c r="C52" s="2">
        <v>767.97410000000002</v>
      </c>
      <c r="D52" s="2">
        <v>672.81320000000005</v>
      </c>
      <c r="E52" s="2">
        <v>268.35039999999998</v>
      </c>
      <c r="F52" s="2">
        <v>1.1789900000000001E-2</v>
      </c>
      <c r="G52" s="2">
        <v>10.688230000000001</v>
      </c>
      <c r="H52" s="2">
        <v>5.760173</v>
      </c>
      <c r="I52" s="2">
        <f t="shared" si="8"/>
        <v>2534.3145300000001</v>
      </c>
      <c r="J52" s="2">
        <f t="shared" si="9"/>
        <v>2390.3700723315246</v>
      </c>
      <c r="M52" s="12">
        <f t="shared" si="15"/>
        <v>0.57598619616655111</v>
      </c>
      <c r="N52" s="12">
        <f t="shared" si="10"/>
        <v>0.82164634064076236</v>
      </c>
      <c r="O52" s="10">
        <f t="shared" ref="O52:O54" si="16">$B$15/((1-$B$10)*I52*$B$12)-1</f>
        <v>2.8794511160180782</v>
      </c>
      <c r="P52" s="10">
        <f t="shared" si="12"/>
        <v>-0.35435045649034069</v>
      </c>
      <c r="Q52" s="12">
        <f t="shared" si="13"/>
        <v>0.54891585247337371</v>
      </c>
      <c r="R52" s="12">
        <f t="shared" si="14"/>
        <v>0.76548799233223286</v>
      </c>
    </row>
    <row r="53" spans="1:18" x14ac:dyDescent="0.3">
      <c r="A53" s="1"/>
      <c r="B53" s="1">
        <v>2795</v>
      </c>
      <c r="C53" s="2">
        <v>488.49860000000001</v>
      </c>
      <c r="D53" s="2">
        <v>1074.0719999999999</v>
      </c>
      <c r="E53" s="2">
        <v>153.09710000000001</v>
      </c>
      <c r="F53" s="2">
        <v>1.0756979999999999E-2</v>
      </c>
      <c r="G53" s="2">
        <v>9.1255360000000003</v>
      </c>
      <c r="H53" s="2">
        <v>20.70778</v>
      </c>
      <c r="I53" s="2">
        <f t="shared" si="8"/>
        <v>1612.04538</v>
      </c>
      <c r="J53" s="2">
        <f t="shared" si="9"/>
        <v>3580.2633399211222</v>
      </c>
      <c r="M53" s="12">
        <f t="shared" si="15"/>
        <v>0.57849295758592589</v>
      </c>
      <c r="N53" s="12">
        <f t="shared" si="10"/>
        <v>0.8256983457818301</v>
      </c>
      <c r="O53" s="10">
        <f t="shared" si="16"/>
        <v>5.0989283885726167</v>
      </c>
      <c r="P53" s="10">
        <f t="shared" si="12"/>
        <v>-0.53352943087869698</v>
      </c>
      <c r="Q53" s="12">
        <f t="shared" si="13"/>
        <v>0.51936184645379324</v>
      </c>
      <c r="R53" s="12">
        <f t="shared" si="14"/>
        <v>0.70571364798073333</v>
      </c>
    </row>
    <row r="54" spans="1:18" x14ac:dyDescent="0.3">
      <c r="A54" s="1"/>
      <c r="B54" s="1">
        <v>2796</v>
      </c>
      <c r="C54" s="2">
        <v>5.7555599999999998E-3</v>
      </c>
      <c r="D54" s="2">
        <v>890.86130000000003</v>
      </c>
      <c r="E54" s="2">
        <v>5.1040790000000001E-3</v>
      </c>
      <c r="F54" s="2">
        <v>1.1674199999999999E-2</v>
      </c>
      <c r="G54" s="2">
        <v>3.1038430000000002E-4</v>
      </c>
      <c r="H54" s="2">
        <v>9.6888439999999996</v>
      </c>
      <c r="I54" s="2">
        <f t="shared" si="8"/>
        <v>1.8993348E-2</v>
      </c>
      <c r="J54" s="2">
        <f t="shared" si="9"/>
        <v>2939.8422900482519</v>
      </c>
      <c r="M54" s="12">
        <f t="shared" si="15"/>
        <v>0.5828937087283812</v>
      </c>
      <c r="N54" s="12">
        <f t="shared" si="10"/>
        <v>0.83282427023497263</v>
      </c>
      <c r="O54" s="10">
        <f t="shared" si="16"/>
        <v>517640.72023538622</v>
      </c>
      <c r="P54" s="10">
        <f t="shared" si="12"/>
        <v>-0.35655529291374277</v>
      </c>
      <c r="Q54" s="12">
        <f t="shared" si="13"/>
        <v>0.54195760484577726</v>
      </c>
      <c r="R54" s="12">
        <f t="shared" si="14"/>
        <v>0.74835533177490099</v>
      </c>
    </row>
    <row r="57" spans="1:18" x14ac:dyDescent="0.3">
      <c r="A57" s="21" t="s">
        <v>0</v>
      </c>
      <c r="B57" s="21"/>
      <c r="C57" s="22" t="s">
        <v>3</v>
      </c>
      <c r="D57" s="22"/>
      <c r="E57" s="22"/>
      <c r="F57" s="22"/>
      <c r="G57" s="22"/>
      <c r="H57" s="22"/>
      <c r="J57" s="13"/>
      <c r="K57" s="13"/>
    </row>
    <row r="58" spans="1:18" x14ac:dyDescent="0.3">
      <c r="A58" s="4" t="s">
        <v>1</v>
      </c>
      <c r="B58" s="11" t="s">
        <v>78</v>
      </c>
      <c r="C58" s="22"/>
      <c r="D58" s="22"/>
      <c r="E58" s="22"/>
      <c r="F58" s="22"/>
      <c r="G58" s="22"/>
      <c r="H58" s="22"/>
      <c r="I58" t="s">
        <v>44</v>
      </c>
      <c r="J58" t="s">
        <v>45</v>
      </c>
      <c r="M58" s="23" t="s">
        <v>36</v>
      </c>
      <c r="N58" s="23"/>
      <c r="O58" s="17" t="s">
        <v>37</v>
      </c>
      <c r="P58" s="17" t="s">
        <v>39</v>
      </c>
      <c r="Q58" s="23" t="s">
        <v>41</v>
      </c>
      <c r="R58" s="23"/>
    </row>
    <row r="59" spans="1:18" x14ac:dyDescent="0.3">
      <c r="A59" s="1"/>
      <c r="B59" s="1" t="s">
        <v>4</v>
      </c>
      <c r="C59" s="5" t="s">
        <v>5</v>
      </c>
      <c r="D59" s="5" t="s">
        <v>6</v>
      </c>
      <c r="E59" s="5" t="s">
        <v>7</v>
      </c>
      <c r="F59" s="5" t="s">
        <v>8</v>
      </c>
      <c r="G59" s="5" t="s">
        <v>9</v>
      </c>
      <c r="H59" s="5" t="s">
        <v>10</v>
      </c>
      <c r="I59" s="6" t="s">
        <v>13</v>
      </c>
      <c r="J59" s="6" t="s">
        <v>14</v>
      </c>
      <c r="M59" s="9" t="s">
        <v>34</v>
      </c>
      <c r="N59" s="9" t="s">
        <v>35</v>
      </c>
      <c r="O59" s="9" t="s">
        <v>38</v>
      </c>
      <c r="P59" s="9" t="s">
        <v>40</v>
      </c>
      <c r="Q59" s="9" t="s">
        <v>42</v>
      </c>
      <c r="R59" s="9" t="s">
        <v>43</v>
      </c>
    </row>
    <row r="60" spans="1:18" x14ac:dyDescent="0.3">
      <c r="A60" s="1"/>
      <c r="B60" s="1">
        <v>2785</v>
      </c>
      <c r="C60" s="2">
        <v>480.32060000000001</v>
      </c>
      <c r="D60" s="2">
        <v>22.58521</v>
      </c>
      <c r="E60" s="2">
        <v>125.5339</v>
      </c>
      <c r="F60" s="2">
        <v>4.0650069999999998E-3</v>
      </c>
      <c r="G60" s="2">
        <v>2.515368</v>
      </c>
      <c r="H60" s="2">
        <v>9.3727099999999997</v>
      </c>
      <c r="I60" s="2">
        <f>ABS(C60*$K$21*$K$22)</f>
        <v>1585.05798</v>
      </c>
      <c r="J60" s="2">
        <f>SQRT(D60^2+E60^2)*$K$21*$K$22</f>
        <v>420.91305000664948</v>
      </c>
      <c r="M60" s="12">
        <f>($B$9*$B$5)/($B$14+$B$10*I60*$B$11)-1</f>
        <v>0.57856643042471223</v>
      </c>
      <c r="N60" s="12">
        <f>($B$9*$B$6)/($B$14+$B$10*I60*$B$12)-1</f>
        <v>0.82581718685837435</v>
      </c>
      <c r="O60" s="10">
        <f>$B$15/((1-$B$10)*I60*$B$12)-1</f>
        <v>5.2027695237680405</v>
      </c>
      <c r="P60" s="10">
        <f>($B$15-(1-$B$10)*I60)*$B$13/(J60*$B$12)-1</f>
        <v>2.9765845168717675</v>
      </c>
      <c r="Q60" s="12">
        <f>1/SQRT((J60*$B$11/($B$7*$B$9))^2+(($B$14+$B$10*I60*$B$11)/($B$9*$B$5))^2)-1</f>
        <v>0.57770141129800301</v>
      </c>
      <c r="R60" s="12">
        <f>1/SQRT((J60*$B$12/($B$8*$B$9))^2+(($B$14+$B$10*I60*$B$12)/($B$9*$B$6))^2)-1</f>
        <v>0.82398214677243442</v>
      </c>
    </row>
    <row r="61" spans="1:18" x14ac:dyDescent="0.3">
      <c r="A61" s="1"/>
      <c r="B61" s="1">
        <v>2786</v>
      </c>
      <c r="C61" s="2">
        <v>480.29930000000002</v>
      </c>
      <c r="D61" s="2">
        <v>125.52719999999999</v>
      </c>
      <c r="E61" s="2">
        <v>22.593579999999999</v>
      </c>
      <c r="F61" s="2">
        <v>4.0654799999999998E-3</v>
      </c>
      <c r="G61" s="2">
        <v>9.3722589999999997</v>
      </c>
      <c r="H61" s="2">
        <v>2.5152779999999999</v>
      </c>
      <c r="I61" s="2">
        <f t="shared" ref="I61:I71" si="17">ABS(C61*$K$21*$K$22)</f>
        <v>1584.9876900000002</v>
      </c>
      <c r="J61" s="2">
        <f t="shared" ref="J61:J71" si="18">SQRT(D61^2+E61^2)*$K$21*$K$22</f>
        <v>420.89618139149735</v>
      </c>
      <c r="M61" s="12">
        <f>($B$9*$B$5)/($B$14+$B$10*I61*$B$11)-1</f>
        <v>0.57856662179723606</v>
      </c>
      <c r="N61" s="12">
        <f t="shared" ref="N61:N71" si="19">($B$9*$B$6)/($B$14+$B$10*I61*$B$12)-1</f>
        <v>0.82581749640595703</v>
      </c>
      <c r="O61" s="10">
        <f t="shared" ref="O61:O67" si="20">$B$15/((1-$B$10)*I61*$B$12)-1</f>
        <v>5.2030446001440751</v>
      </c>
      <c r="P61" s="10">
        <f t="shared" ref="P61:P71" si="21">($B$15-(1-$B$10)*I61)*$B$13/(J61*$B$12)-1</f>
        <v>2.9767668405219068</v>
      </c>
      <c r="Q61" s="12">
        <f t="shared" ref="Q61:Q71" si="22">1/SQRT((J61*$B$11/($B$7*$B$9))^2+(($B$14+$B$10*I61*$B$11)/($B$9*$B$5))^2)-1</f>
        <v>0.57770167163119712</v>
      </c>
      <c r="R61" s="12">
        <f t="shared" ref="R61:R71" si="23">1/SQRT((J61*$B$12/($B$8*$B$9))^2+(($B$14+$B$10*I61*$B$12)/($B$9*$B$6))^2)-1</f>
        <v>0.82398260224614361</v>
      </c>
    </row>
    <row r="62" spans="1:18" x14ac:dyDescent="0.3">
      <c r="A62" s="1"/>
      <c r="B62" s="1">
        <v>2787</v>
      </c>
      <c r="C62" s="2">
        <v>1747.694</v>
      </c>
      <c r="D62" s="2">
        <v>268.95</v>
      </c>
      <c r="E62" s="2">
        <v>6.9409069999999996E-3</v>
      </c>
      <c r="F62" s="2">
        <v>3.112369E-7</v>
      </c>
      <c r="G62" s="2">
        <v>5.8397309999999998E-5</v>
      </c>
      <c r="H62" s="2">
        <v>67.138530000000003</v>
      </c>
      <c r="I62" s="2">
        <f t="shared" si="17"/>
        <v>5767.3901999999998</v>
      </c>
      <c r="J62" s="2">
        <f t="shared" si="18"/>
        <v>887.53500029555937</v>
      </c>
      <c r="M62" s="12">
        <f t="shared" ref="M62:M71" si="24">($B$9*$B$5)/($B$14+$B$10*I62*$B$11)-1</f>
        <v>0.56726110653179274</v>
      </c>
      <c r="N62" s="12">
        <f t="shared" si="19"/>
        <v>0.80758271385379143</v>
      </c>
      <c r="O62" s="10">
        <f t="shared" si="20"/>
        <v>0.70471374240455131</v>
      </c>
      <c r="P62" s="10">
        <f t="shared" si="21"/>
        <v>0.23828849003750951</v>
      </c>
      <c r="Q62" s="12">
        <f t="shared" si="22"/>
        <v>0.56350755738855929</v>
      </c>
      <c r="R62" s="12">
        <f t="shared" si="23"/>
        <v>0.79970566652154407</v>
      </c>
    </row>
    <row r="63" spans="1:18" x14ac:dyDescent="0.3">
      <c r="A63" s="1"/>
      <c r="B63" s="1">
        <v>2788</v>
      </c>
      <c r="C63" s="2">
        <v>480.32040000000001</v>
      </c>
      <c r="D63" s="2">
        <v>125.5338</v>
      </c>
      <c r="E63" s="2">
        <v>22.585280000000001</v>
      </c>
      <c r="F63" s="2">
        <v>4.0650039999999997E-3</v>
      </c>
      <c r="G63" s="2">
        <v>9.3727079999999994</v>
      </c>
      <c r="H63" s="2">
        <v>2.515368</v>
      </c>
      <c r="I63" s="2">
        <f t="shared" si="17"/>
        <v>1585.0573199999999</v>
      </c>
      <c r="J63" s="2">
        <f t="shared" si="18"/>
        <v>420.9127661245729</v>
      </c>
      <c r="M63" s="12">
        <f t="shared" si="24"/>
        <v>0.57856643222163706</v>
      </c>
      <c r="N63" s="12">
        <f t="shared" si="19"/>
        <v>0.82581718976492424</v>
      </c>
      <c r="O63" s="10">
        <f t="shared" si="20"/>
        <v>5.2027721065313477</v>
      </c>
      <c r="P63" s="10">
        <f t="shared" si="21"/>
        <v>2.9765874143460791</v>
      </c>
      <c r="Q63" s="12">
        <f t="shared" si="22"/>
        <v>0.57770141425782939</v>
      </c>
      <c r="R63" s="12">
        <f t="shared" si="23"/>
        <v>0.82398215214175985</v>
      </c>
    </row>
    <row r="64" spans="1:18" x14ac:dyDescent="0.3">
      <c r="A64" s="1"/>
      <c r="B64" s="1">
        <v>2789</v>
      </c>
      <c r="C64" s="2">
        <v>480.29930000000002</v>
      </c>
      <c r="D64" s="2">
        <v>22.593219999999999</v>
      </c>
      <c r="E64" s="2">
        <v>125.52719999999999</v>
      </c>
      <c r="F64" s="2">
        <v>4.0654810000000001E-3</v>
      </c>
      <c r="G64" s="2">
        <v>2.5152779999999999</v>
      </c>
      <c r="H64" s="2">
        <v>9.3722560000000001</v>
      </c>
      <c r="I64" s="2">
        <f t="shared" si="17"/>
        <v>1584.9876900000002</v>
      </c>
      <c r="J64" s="2">
        <f t="shared" si="18"/>
        <v>420.8959709472324</v>
      </c>
      <c r="M64" s="12">
        <f t="shared" si="24"/>
        <v>0.57856662179723606</v>
      </c>
      <c r="N64" s="12">
        <f t="shared" si="19"/>
        <v>0.82581749640595703</v>
      </c>
      <c r="O64" s="10">
        <f t="shared" si="20"/>
        <v>5.2030446001440751</v>
      </c>
      <c r="P64" s="10">
        <f t="shared" si="21"/>
        <v>2.9767688288701746</v>
      </c>
      <c r="Q64" s="12">
        <f t="shared" si="22"/>
        <v>0.57770167249542048</v>
      </c>
      <c r="R64" s="12">
        <f t="shared" si="23"/>
        <v>0.82398260407823898</v>
      </c>
    </row>
    <row r="65" spans="1:18" x14ac:dyDescent="0.3">
      <c r="A65" s="1"/>
      <c r="B65" s="1">
        <v>2790</v>
      </c>
      <c r="C65" s="2">
        <v>1747.694</v>
      </c>
      <c r="D65" s="2">
        <v>6.8866220000000002E-3</v>
      </c>
      <c r="E65" s="2">
        <v>268.95</v>
      </c>
      <c r="F65" s="2">
        <v>3.065E-7</v>
      </c>
      <c r="G65" s="2">
        <v>67.138540000000006</v>
      </c>
      <c r="H65" s="2">
        <v>5.6499709999999998E-5</v>
      </c>
      <c r="I65" s="2">
        <f t="shared" si="17"/>
        <v>5767.3901999999998</v>
      </c>
      <c r="J65" s="2">
        <f t="shared" si="18"/>
        <v>887.53500029095449</v>
      </c>
      <c r="M65" s="12">
        <f t="shared" si="24"/>
        <v>0.56726110653179274</v>
      </c>
      <c r="N65" s="12">
        <f t="shared" si="19"/>
        <v>0.80758271385379143</v>
      </c>
      <c r="O65" s="10">
        <f t="shared" si="20"/>
        <v>0.70471374240455131</v>
      </c>
      <c r="P65" s="10">
        <f t="shared" si="21"/>
        <v>0.23828849004393415</v>
      </c>
      <c r="Q65" s="12">
        <f t="shared" si="22"/>
        <v>0.56350755738859815</v>
      </c>
      <c r="R65" s="12">
        <f t="shared" si="23"/>
        <v>0.79970566652162534</v>
      </c>
    </row>
    <row r="66" spans="1:18" x14ac:dyDescent="0.3">
      <c r="A66" s="1"/>
      <c r="B66" s="1">
        <v>2791</v>
      </c>
      <c r="C66" s="2">
        <v>480.32049999999998</v>
      </c>
      <c r="D66" s="2">
        <v>22.585619999999999</v>
      </c>
      <c r="E66" s="2">
        <v>125.5338</v>
      </c>
      <c r="F66" s="2">
        <v>4.0650030000000002E-3</v>
      </c>
      <c r="G66" s="2">
        <v>2.5153699999999999</v>
      </c>
      <c r="H66" s="2">
        <v>9.3727110000000007</v>
      </c>
      <c r="I66" s="2">
        <f t="shared" si="17"/>
        <v>1585.0576500000002</v>
      </c>
      <c r="J66" s="2">
        <f t="shared" si="18"/>
        <v>420.91296479962904</v>
      </c>
      <c r="M66" s="12">
        <f t="shared" si="24"/>
        <v>0.57856643132317465</v>
      </c>
      <c r="N66" s="12">
        <f t="shared" si="19"/>
        <v>0.82581718831164919</v>
      </c>
      <c r="O66" s="10">
        <f t="shared" si="20"/>
        <v>5.2027708151494236</v>
      </c>
      <c r="P66" s="10">
        <f t="shared" si="21"/>
        <v>2.9765854296123551</v>
      </c>
      <c r="Q66" s="12">
        <f t="shared" si="22"/>
        <v>0.57770141254491958</v>
      </c>
      <c r="R66" s="12">
        <f t="shared" si="23"/>
        <v>0.82398214896316024</v>
      </c>
    </row>
    <row r="67" spans="1:18" x14ac:dyDescent="0.3">
      <c r="A67" s="1"/>
      <c r="B67" s="1">
        <v>2792</v>
      </c>
      <c r="C67" s="2">
        <v>480.29950000000002</v>
      </c>
      <c r="D67" s="2">
        <v>125.5273</v>
      </c>
      <c r="E67" s="2">
        <v>22.59328</v>
      </c>
      <c r="F67" s="2">
        <v>4.0654860000000001E-3</v>
      </c>
      <c r="G67" s="2">
        <v>9.3722600000000007</v>
      </c>
      <c r="H67" s="2">
        <v>2.5152770000000002</v>
      </c>
      <c r="I67" s="2">
        <f t="shared" si="17"/>
        <v>1584.9883500000001</v>
      </c>
      <c r="J67" s="2">
        <f t="shared" si="18"/>
        <v>420.89633080228089</v>
      </c>
      <c r="M67" s="12">
        <f t="shared" si="24"/>
        <v>0.57856662000031056</v>
      </c>
      <c r="N67" s="12">
        <f t="shared" si="19"/>
        <v>0.82581749349940647</v>
      </c>
      <c r="O67" s="10">
        <f t="shared" si="20"/>
        <v>5.2030420171538374</v>
      </c>
      <c r="P67" s="10">
        <f t="shared" si="21"/>
        <v>2.9767652133404443</v>
      </c>
      <c r="Q67" s="12">
        <f t="shared" si="22"/>
        <v>0.57770166922364452</v>
      </c>
      <c r="R67" s="12">
        <f t="shared" si="23"/>
        <v>0.82398259804759943</v>
      </c>
    </row>
    <row r="68" spans="1:18" x14ac:dyDescent="0.3">
      <c r="A68" s="1"/>
      <c r="B68" s="1">
        <v>2793</v>
      </c>
      <c r="C68" s="2">
        <v>1747.6949999999999</v>
      </c>
      <c r="D68" s="2">
        <v>268.9502</v>
      </c>
      <c r="E68" s="2">
        <v>6.912695E-3</v>
      </c>
      <c r="F68" s="2">
        <v>3.0717140000000001E-7</v>
      </c>
      <c r="G68" s="2">
        <v>5.437809E-5</v>
      </c>
      <c r="H68" s="2">
        <v>67.138580000000005</v>
      </c>
      <c r="I68" s="2">
        <f t="shared" si="17"/>
        <v>5767.3935000000001</v>
      </c>
      <c r="J68" s="2">
        <f t="shared" si="18"/>
        <v>887.53566029316141</v>
      </c>
      <c r="M68" s="12">
        <f t="shared" si="24"/>
        <v>0.56726109767539912</v>
      </c>
      <c r="N68" s="12">
        <f t="shared" si="19"/>
        <v>0.80758269960987206</v>
      </c>
      <c r="O68" s="10">
        <f>$B$15/((1-$B$10)*I68*$B$12)-1</f>
        <v>0.7047127669976625</v>
      </c>
      <c r="P68" s="10">
        <f t="shared" si="21"/>
        <v>0.23828705822831386</v>
      </c>
      <c r="Q68" s="12">
        <f t="shared" si="22"/>
        <v>0.56350754303317974</v>
      </c>
      <c r="R68" s="12">
        <f t="shared" si="23"/>
        <v>0.79970564082427664</v>
      </c>
    </row>
    <row r="69" spans="1:18" x14ac:dyDescent="0.3">
      <c r="A69" s="1"/>
      <c r="B69" s="1">
        <v>2794</v>
      </c>
      <c r="C69" s="2">
        <v>480.32080000000002</v>
      </c>
      <c r="D69" s="2">
        <v>125.53400000000001</v>
      </c>
      <c r="E69" s="2">
        <v>22.585550000000001</v>
      </c>
      <c r="F69" s="2">
        <v>4.065005E-3</v>
      </c>
      <c r="G69" s="2">
        <v>9.3727149999999995</v>
      </c>
      <c r="H69" s="2">
        <v>2.5153669999999999</v>
      </c>
      <c r="I69" s="2">
        <f t="shared" si="17"/>
        <v>1585.0586400000002</v>
      </c>
      <c r="J69" s="2">
        <f t="shared" si="18"/>
        <v>420.91357346621561</v>
      </c>
      <c r="M69" s="12">
        <f t="shared" si="24"/>
        <v>0.57856642862778718</v>
      </c>
      <c r="N69" s="12">
        <f t="shared" si="19"/>
        <v>0.82581718395182468</v>
      </c>
      <c r="O69" s="10">
        <f t="shared" ref="O69:O71" si="25">$B$15/((1-$B$10)*I69*$B$12)-1</f>
        <v>5.2027669410068835</v>
      </c>
      <c r="P69" s="10">
        <f t="shared" si="21"/>
        <v>2.9765793559926701</v>
      </c>
      <c r="Q69" s="12">
        <f t="shared" si="22"/>
        <v>0.57770140735427189</v>
      </c>
      <c r="R69" s="12">
        <f t="shared" si="23"/>
        <v>0.82398213931729858</v>
      </c>
    </row>
    <row r="70" spans="1:18" x14ac:dyDescent="0.3">
      <c r="A70" s="1"/>
      <c r="B70" s="1">
        <v>2795</v>
      </c>
      <c r="C70" s="2">
        <v>480.29950000000002</v>
      </c>
      <c r="D70" s="2">
        <v>22.593630000000001</v>
      </c>
      <c r="E70" s="2">
        <v>125.5273</v>
      </c>
      <c r="F70" s="2">
        <v>4.0654860000000001E-3</v>
      </c>
      <c r="G70" s="2">
        <v>2.5152779999999999</v>
      </c>
      <c r="H70" s="2">
        <v>9.3722619999999992</v>
      </c>
      <c r="I70" s="2">
        <f t="shared" si="17"/>
        <v>1584.9883500000001</v>
      </c>
      <c r="J70" s="2">
        <f t="shared" si="18"/>
        <v>420.89653540119639</v>
      </c>
      <c r="M70" s="12">
        <f t="shared" si="24"/>
        <v>0.57856662000031056</v>
      </c>
      <c r="N70" s="12">
        <f t="shared" si="19"/>
        <v>0.82581749349940647</v>
      </c>
      <c r="O70" s="10">
        <f t="shared" si="25"/>
        <v>5.2030420171538374</v>
      </c>
      <c r="P70" s="10">
        <f t="shared" si="21"/>
        <v>2.97676328022439</v>
      </c>
      <c r="Q70" s="12">
        <f t="shared" si="22"/>
        <v>0.57770166838342507</v>
      </c>
      <c r="R70" s="12">
        <f t="shared" si="23"/>
        <v>0.82398259626639114</v>
      </c>
    </row>
    <row r="71" spans="1:18" x14ac:dyDescent="0.3">
      <c r="A71" s="1"/>
      <c r="B71" s="1">
        <v>2796</v>
      </c>
      <c r="C71" s="2">
        <v>1747.6949999999999</v>
      </c>
      <c r="D71" s="2">
        <v>6.9604039999999999E-3</v>
      </c>
      <c r="E71" s="2">
        <v>268.95010000000002</v>
      </c>
      <c r="F71" s="2">
        <v>3.1220689999999999E-7</v>
      </c>
      <c r="G71" s="2">
        <v>67.138559999999998</v>
      </c>
      <c r="H71" s="2">
        <v>6.0835699999999998E-5</v>
      </c>
      <c r="I71" s="2">
        <f t="shared" si="17"/>
        <v>5767.3935000000001</v>
      </c>
      <c r="J71" s="2">
        <f t="shared" si="18"/>
        <v>887.53533029722223</v>
      </c>
      <c r="M71" s="12">
        <f t="shared" si="24"/>
        <v>0.56726109767539912</v>
      </c>
      <c r="N71" s="12">
        <f t="shared" si="19"/>
        <v>0.80758269960987206</v>
      </c>
      <c r="O71" s="10">
        <f t="shared" si="25"/>
        <v>0.7047127669976625</v>
      </c>
      <c r="P71" s="10">
        <f t="shared" si="21"/>
        <v>0.2382875186378175</v>
      </c>
      <c r="Q71" s="12">
        <f t="shared" si="22"/>
        <v>0.56350754581438922</v>
      </c>
      <c r="R71" s="12">
        <f t="shared" si="23"/>
        <v>0.79970564664360366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4" t="s">
        <v>1</v>
      </c>
      <c r="B79" s="11" t="s">
        <v>81</v>
      </c>
      <c r="C79" s="16" t="s">
        <v>76</v>
      </c>
      <c r="D79" s="16" t="s">
        <v>80</v>
      </c>
      <c r="E79" s="16" t="s">
        <v>71</v>
      </c>
      <c r="F79" s="17" t="s">
        <v>54</v>
      </c>
      <c r="G79" s="17" t="s">
        <v>55</v>
      </c>
    </row>
    <row r="80" spans="1:18" x14ac:dyDescent="0.3">
      <c r="A80" s="24" t="s">
        <v>47</v>
      </c>
      <c r="B80" s="15" t="s">
        <v>48</v>
      </c>
      <c r="C80" s="2">
        <v>114000000</v>
      </c>
      <c r="D80" s="2">
        <v>172000000</v>
      </c>
      <c r="E80" s="2"/>
      <c r="F80" s="2">
        <f xml:space="preserve"> $A$76/( MAX( C80:E80)*1.1*1.2*1.1*1.1 ) - 1</f>
        <v>0.63076080815846303</v>
      </c>
      <c r="G80" s="2">
        <f>$B$76/( MAX( C80:E80)*1.1*1.2*1.1*1.25 ) - 1</f>
        <v>0.67531552309564957</v>
      </c>
    </row>
    <row r="81" spans="1:7" x14ac:dyDescent="0.3">
      <c r="A81" s="24"/>
      <c r="B81" s="15" t="s">
        <v>49</v>
      </c>
      <c r="C81" s="2">
        <v>114000000</v>
      </c>
      <c r="D81" s="2">
        <v>172000000</v>
      </c>
      <c r="E81" s="2"/>
      <c r="F81" s="2">
        <f xml:space="preserve"> $A$76/( MAX( C81:E81)*1.1*1.2*1.1*1.1 ) - 1</f>
        <v>0.63076080815846303</v>
      </c>
      <c r="G81" s="2">
        <f>$B$76/( MAX( C81:E81)*1.1*1.2*1.1*1.25 ) - 1</f>
        <v>0.67531552309564957</v>
      </c>
    </row>
    <row r="82" spans="1:7" x14ac:dyDescent="0.3">
      <c r="A82" s="24"/>
      <c r="B82" s="15" t="s">
        <v>50</v>
      </c>
      <c r="C82" s="2">
        <v>47600000</v>
      </c>
      <c r="D82" s="2">
        <v>86000000</v>
      </c>
      <c r="E82" s="2"/>
      <c r="F82" s="2">
        <f xml:space="preserve"> $A$76/( MAX( C82:E82)*1.1*1.2*1.1*1.1 ) - 1</f>
        <v>2.2615216163169261</v>
      </c>
      <c r="G82" s="2">
        <f>$B$76/( MAX( C82:E82)*1.1*1.2*1.1*1.25 ) - 1</f>
        <v>2.3506310461912991</v>
      </c>
    </row>
    <row r="84" spans="1:7" x14ac:dyDescent="0.3">
      <c r="D84" t="s">
        <v>77</v>
      </c>
    </row>
  </sheetData>
  <mergeCells count="16">
    <mergeCell ref="A22:B22"/>
    <mergeCell ref="C22:H23"/>
    <mergeCell ref="M23:N23"/>
    <mergeCell ref="M58:N58"/>
    <mergeCell ref="Q58:R58"/>
    <mergeCell ref="Q23:R23"/>
    <mergeCell ref="A40:B40"/>
    <mergeCell ref="C40:H41"/>
    <mergeCell ref="M41:N41"/>
    <mergeCell ref="Q41:R41"/>
    <mergeCell ref="C78:E78"/>
    <mergeCell ref="F78:G78"/>
    <mergeCell ref="A80:A82"/>
    <mergeCell ref="A57:B57"/>
    <mergeCell ref="C57:H58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Estático</vt:lpstr>
      <vt:lpstr>Sinusoidal</vt:lpstr>
      <vt:lpstr>Aleatorias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2021-06-05T09:27:16Z</dcterms:created>
  <dcterms:modified xsi:type="dcterms:W3CDTF">2021-06-07T15:12:59Z</dcterms:modified>
</cp:coreProperties>
</file>