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2\"/>
    </mc:Choice>
  </mc:AlternateContent>
  <xr:revisionPtr revIDLastSave="0" documentId="13_ncr:1_{FE142B49-E5FE-44C3-846C-8F5473C16799}" xr6:coauthVersionLast="47" xr6:coauthVersionMax="47" xr10:uidLastSave="{00000000-0000-0000-0000-000000000000}"/>
  <bookViews>
    <workbookView xWindow="-108" yWindow="-108" windowWidth="23256" windowHeight="12576" activeTab="1" xr2:uid="{1487598D-D551-475B-BF72-493FF0255F5C}"/>
  </bookViews>
  <sheets>
    <sheet name="Estático" sheetId="1" r:id="rId1"/>
    <sheet name="Sinusoidal" sheetId="2" r:id="rId2"/>
    <sheet name="Vibr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2" i="2" l="1"/>
  <c r="F82" i="2"/>
  <c r="G81" i="2"/>
  <c r="F81" i="2"/>
  <c r="G80" i="2"/>
  <c r="F80" i="2"/>
  <c r="J71" i="2"/>
  <c r="I71" i="2"/>
  <c r="M71" i="2" s="1"/>
  <c r="J70" i="2"/>
  <c r="I70" i="2"/>
  <c r="J69" i="2"/>
  <c r="I69" i="2"/>
  <c r="M69" i="2" s="1"/>
  <c r="J68" i="2"/>
  <c r="I68" i="2"/>
  <c r="M68" i="2" s="1"/>
  <c r="J67" i="2"/>
  <c r="I67" i="2"/>
  <c r="J66" i="2"/>
  <c r="I66" i="2"/>
  <c r="J65" i="2"/>
  <c r="I65" i="2"/>
  <c r="J64" i="2"/>
  <c r="I64" i="2"/>
  <c r="J63" i="2"/>
  <c r="I63" i="2"/>
  <c r="M63" i="2" s="1"/>
  <c r="J62" i="2"/>
  <c r="I62" i="2"/>
  <c r="M62" i="2" s="1"/>
  <c r="J61" i="2"/>
  <c r="I61" i="2"/>
  <c r="M61" i="2" s="1"/>
  <c r="J60" i="2"/>
  <c r="I60" i="2"/>
  <c r="M60" i="2" s="1"/>
  <c r="J54" i="2"/>
  <c r="I54" i="2"/>
  <c r="J53" i="2"/>
  <c r="I53" i="2"/>
  <c r="J52" i="2"/>
  <c r="I52" i="2"/>
  <c r="J51" i="2"/>
  <c r="I51" i="2"/>
  <c r="J50" i="2"/>
  <c r="I50" i="2"/>
  <c r="M50" i="2" s="1"/>
  <c r="J49" i="2"/>
  <c r="I49" i="2"/>
  <c r="M49" i="2" s="1"/>
  <c r="J48" i="2"/>
  <c r="I48" i="2"/>
  <c r="N48" i="2" s="1"/>
  <c r="J47" i="2"/>
  <c r="I47" i="2"/>
  <c r="M47" i="2" s="1"/>
  <c r="J46" i="2"/>
  <c r="I46" i="2"/>
  <c r="N46" i="2" s="1"/>
  <c r="M45" i="2"/>
  <c r="J45" i="2"/>
  <c r="I45" i="2"/>
  <c r="J44" i="2"/>
  <c r="I44" i="2"/>
  <c r="J43" i="2"/>
  <c r="I43" i="2"/>
  <c r="M43" i="2" s="1"/>
  <c r="J36" i="2"/>
  <c r="I36" i="2"/>
  <c r="M36" i="2" s="1"/>
  <c r="J35" i="2"/>
  <c r="R35" i="2" s="1"/>
  <c r="I35" i="2"/>
  <c r="N35" i="2" s="1"/>
  <c r="J34" i="2"/>
  <c r="I34" i="2"/>
  <c r="P34" i="2" s="1"/>
  <c r="J33" i="2"/>
  <c r="I33" i="2"/>
  <c r="N33" i="2" s="1"/>
  <c r="J32" i="2"/>
  <c r="I32" i="2"/>
  <c r="M32" i="2" s="1"/>
  <c r="J31" i="2"/>
  <c r="R31" i="2" s="1"/>
  <c r="I31" i="2"/>
  <c r="N31" i="2" s="1"/>
  <c r="J30" i="2"/>
  <c r="I30" i="2"/>
  <c r="M30" i="2" s="1"/>
  <c r="J29" i="2"/>
  <c r="I29" i="2"/>
  <c r="O29" i="2" s="1"/>
  <c r="J28" i="2"/>
  <c r="I28" i="2"/>
  <c r="N28" i="2" s="1"/>
  <c r="J27" i="2"/>
  <c r="R27" i="2" s="1"/>
  <c r="I27" i="2"/>
  <c r="O27" i="2" s="1"/>
  <c r="J26" i="2"/>
  <c r="I26" i="2"/>
  <c r="N26" i="2" s="1"/>
  <c r="J25" i="2"/>
  <c r="I25" i="2"/>
  <c r="O25" i="2" s="1"/>
  <c r="F5" i="3"/>
  <c r="F6" i="3"/>
  <c r="F4" i="3"/>
  <c r="C5" i="3"/>
  <c r="C6" i="3"/>
  <c r="C7" i="3"/>
  <c r="C8" i="3"/>
  <c r="C4" i="3"/>
  <c r="E6" i="3"/>
  <c r="E5" i="3"/>
  <c r="B5" i="3"/>
  <c r="B6" i="3" s="1"/>
  <c r="B7" i="3" s="1"/>
  <c r="B8" i="3" s="1"/>
  <c r="G82" i="1"/>
  <c r="F82" i="1"/>
  <c r="G81" i="1"/>
  <c r="F81" i="1"/>
  <c r="G80" i="1"/>
  <c r="F80" i="1"/>
  <c r="R69" i="2" l="1"/>
  <c r="Q69" i="2"/>
  <c r="R50" i="2"/>
  <c r="Q50" i="2"/>
  <c r="R44" i="2"/>
  <c r="Q44" i="2"/>
  <c r="R66" i="2"/>
  <c r="Q66" i="2"/>
  <c r="P51" i="2"/>
  <c r="O51" i="2"/>
  <c r="N51" i="2"/>
  <c r="R51" i="2"/>
  <c r="Q51" i="2"/>
  <c r="R64" i="2"/>
  <c r="Q64" i="2"/>
  <c r="P67" i="2"/>
  <c r="O67" i="2"/>
  <c r="N67" i="2"/>
  <c r="P44" i="2"/>
  <c r="O44" i="2"/>
  <c r="P53" i="2"/>
  <c r="O53" i="2"/>
  <c r="N53" i="2"/>
  <c r="R71" i="2"/>
  <c r="Q71" i="2"/>
  <c r="M46" i="2"/>
  <c r="P64" i="2"/>
  <c r="O64" i="2"/>
  <c r="N64" i="2"/>
  <c r="N44" i="2"/>
  <c r="P54" i="2"/>
  <c r="O54" i="2"/>
  <c r="N54" i="2"/>
  <c r="P43" i="2"/>
  <c r="O43" i="2"/>
  <c r="P45" i="2"/>
  <c r="O45" i="2"/>
  <c r="O47" i="2"/>
  <c r="P47" i="2"/>
  <c r="P49" i="2"/>
  <c r="O49" i="2"/>
  <c r="N49" i="2"/>
  <c r="M51" i="2"/>
  <c r="R54" i="2"/>
  <c r="Q54" i="2"/>
  <c r="P62" i="2"/>
  <c r="O62" i="2"/>
  <c r="N62" i="2"/>
  <c r="M64" i="2"/>
  <c r="R67" i="2"/>
  <c r="Q67" i="2"/>
  <c r="N70" i="2"/>
  <c r="P70" i="2"/>
  <c r="O70" i="2"/>
  <c r="P48" i="2"/>
  <c r="O48" i="2"/>
  <c r="P66" i="2"/>
  <c r="O66" i="2"/>
  <c r="N66" i="2"/>
  <c r="R61" i="2"/>
  <c r="Q61" i="2"/>
  <c r="R43" i="2"/>
  <c r="Q43" i="2"/>
  <c r="R45" i="2"/>
  <c r="Q45" i="2"/>
  <c r="R47" i="2"/>
  <c r="Q47" i="2"/>
  <c r="R49" i="2"/>
  <c r="Q49" i="2"/>
  <c r="P52" i="2"/>
  <c r="O52" i="2"/>
  <c r="N52" i="2"/>
  <c r="M54" i="2"/>
  <c r="R62" i="2"/>
  <c r="Q62" i="2"/>
  <c r="P65" i="2"/>
  <c r="O65" i="2"/>
  <c r="N65" i="2"/>
  <c r="M67" i="2"/>
  <c r="R70" i="2"/>
  <c r="Q70" i="2"/>
  <c r="P46" i="2"/>
  <c r="O46" i="2"/>
  <c r="R63" i="2"/>
  <c r="Q63" i="2"/>
  <c r="R48" i="2"/>
  <c r="Q48" i="2"/>
  <c r="P61" i="2"/>
  <c r="O61" i="2"/>
  <c r="N61" i="2"/>
  <c r="M53" i="2"/>
  <c r="R52" i="2"/>
  <c r="Q52" i="2"/>
  <c r="N60" i="2"/>
  <c r="P60" i="2"/>
  <c r="O60" i="2"/>
  <c r="R65" i="2"/>
  <c r="Q65" i="2"/>
  <c r="P68" i="2"/>
  <c r="O68" i="2"/>
  <c r="N68" i="2"/>
  <c r="M70" i="2"/>
  <c r="R46" i="2"/>
  <c r="Q46" i="2"/>
  <c r="R53" i="2"/>
  <c r="Q53" i="2"/>
  <c r="P69" i="2"/>
  <c r="O69" i="2"/>
  <c r="N69" i="2"/>
  <c r="M44" i="2"/>
  <c r="M48" i="2"/>
  <c r="M66" i="2"/>
  <c r="N43" i="2"/>
  <c r="N45" i="2"/>
  <c r="N47" i="2"/>
  <c r="N50" i="2"/>
  <c r="P50" i="2"/>
  <c r="O50" i="2"/>
  <c r="M52" i="2"/>
  <c r="R60" i="2"/>
  <c r="Q60" i="2"/>
  <c r="P63" i="2"/>
  <c r="O63" i="2"/>
  <c r="N63" i="2"/>
  <c r="M65" i="2"/>
  <c r="R68" i="2"/>
  <c r="Q68" i="2"/>
  <c r="P71" i="2"/>
  <c r="O71" i="2"/>
  <c r="N71" i="2"/>
  <c r="R33" i="2"/>
  <c r="R34" i="2"/>
  <c r="R30" i="2"/>
  <c r="R29" i="2"/>
  <c r="R26" i="2"/>
  <c r="R25" i="2"/>
  <c r="R28" i="2"/>
  <c r="R32" i="2"/>
  <c r="R36" i="2"/>
  <c r="M26" i="2"/>
  <c r="M29" i="2"/>
  <c r="M33" i="2"/>
  <c r="M35" i="2"/>
  <c r="N29" i="2"/>
  <c r="P36" i="2"/>
  <c r="M25" i="2"/>
  <c r="M28" i="2"/>
  <c r="M31" i="2"/>
  <c r="M34" i="2"/>
  <c r="N25" i="2"/>
  <c r="N27" i="2"/>
  <c r="N30" i="2"/>
  <c r="N32" i="2"/>
  <c r="N34" i="2"/>
  <c r="N36" i="2"/>
  <c r="O26" i="2"/>
  <c r="O28" i="2"/>
  <c r="O30" i="2"/>
  <c r="O31" i="2"/>
  <c r="O32" i="2"/>
  <c r="O33" i="2"/>
  <c r="O34" i="2"/>
  <c r="O35" i="2"/>
  <c r="O36" i="2"/>
  <c r="P25" i="2"/>
  <c r="P26" i="2"/>
  <c r="P27" i="2"/>
  <c r="P28" i="2"/>
  <c r="P29" i="2"/>
  <c r="P30" i="2"/>
  <c r="P31" i="2"/>
  <c r="P32" i="2"/>
  <c r="P33" i="2"/>
  <c r="P35" i="2"/>
  <c r="Q25" i="2"/>
  <c r="Q26" i="2"/>
  <c r="Q27" i="2"/>
  <c r="Q28" i="2"/>
  <c r="Q29" i="2"/>
  <c r="Q30" i="2"/>
  <c r="Q31" i="2"/>
  <c r="Q32" i="2"/>
  <c r="Q33" i="2"/>
  <c r="Q34" i="2"/>
  <c r="Q35" i="2"/>
  <c r="Q36" i="2"/>
  <c r="M27" i="2"/>
  <c r="J71" i="1"/>
  <c r="I71" i="1"/>
  <c r="P71" i="1" s="1"/>
  <c r="J70" i="1"/>
  <c r="I70" i="1"/>
  <c r="J69" i="1"/>
  <c r="I69" i="1"/>
  <c r="J68" i="1"/>
  <c r="I68" i="1"/>
  <c r="J67" i="1"/>
  <c r="I67" i="1"/>
  <c r="P67" i="1" s="1"/>
  <c r="J66" i="1"/>
  <c r="R66" i="1" s="1"/>
  <c r="I66" i="1"/>
  <c r="J65" i="1"/>
  <c r="I65" i="1"/>
  <c r="J64" i="1"/>
  <c r="I64" i="1"/>
  <c r="J63" i="1"/>
  <c r="I63" i="1"/>
  <c r="P63" i="1" s="1"/>
  <c r="J62" i="1"/>
  <c r="R62" i="1" s="1"/>
  <c r="I62" i="1"/>
  <c r="J61" i="1"/>
  <c r="I61" i="1"/>
  <c r="J60" i="1"/>
  <c r="I60" i="1"/>
  <c r="J44" i="1"/>
  <c r="J45" i="1"/>
  <c r="J46" i="1"/>
  <c r="J47" i="1"/>
  <c r="J48" i="1"/>
  <c r="J49" i="1"/>
  <c r="J50" i="1"/>
  <c r="J51" i="1"/>
  <c r="J52" i="1"/>
  <c r="J53" i="1"/>
  <c r="J54" i="1"/>
  <c r="J43" i="1"/>
  <c r="I44" i="1"/>
  <c r="I45" i="1"/>
  <c r="I46" i="1"/>
  <c r="I47" i="1"/>
  <c r="I48" i="1"/>
  <c r="O48" i="1" s="1"/>
  <c r="I49" i="1"/>
  <c r="R49" i="1" s="1"/>
  <c r="I50" i="1"/>
  <c r="P50" i="1" s="1"/>
  <c r="I51" i="1"/>
  <c r="I52" i="1"/>
  <c r="O52" i="1" s="1"/>
  <c r="I53" i="1"/>
  <c r="I54" i="1"/>
  <c r="P54" i="1" s="1"/>
  <c r="I43" i="1"/>
  <c r="O45" i="1"/>
  <c r="I26" i="1"/>
  <c r="N26" i="1" s="1"/>
  <c r="I27" i="1"/>
  <c r="I28" i="1"/>
  <c r="O28" i="1" s="1"/>
  <c r="I29" i="1"/>
  <c r="O29" i="1" s="1"/>
  <c r="I30" i="1"/>
  <c r="I31" i="1"/>
  <c r="O31" i="1" s="1"/>
  <c r="I32" i="1"/>
  <c r="O32" i="1" s="1"/>
  <c r="I33" i="1"/>
  <c r="N33" i="1" s="1"/>
  <c r="I34" i="1"/>
  <c r="N34" i="1" s="1"/>
  <c r="I35" i="1"/>
  <c r="N35" i="1" s="1"/>
  <c r="I36" i="1"/>
  <c r="N36" i="1" s="1"/>
  <c r="I25" i="1"/>
  <c r="N25" i="1" s="1"/>
  <c r="N29" i="1"/>
  <c r="N31" i="1"/>
  <c r="N32" i="1"/>
  <c r="M29" i="1"/>
  <c r="M30" i="1"/>
  <c r="M35" i="1"/>
  <c r="J26" i="1"/>
  <c r="J27" i="1"/>
  <c r="J28" i="1"/>
  <c r="J29" i="1"/>
  <c r="Q29" i="1" s="1"/>
  <c r="J30" i="1"/>
  <c r="P30" i="1" s="1"/>
  <c r="J31" i="1"/>
  <c r="Q31" i="1" s="1"/>
  <c r="J32" i="1"/>
  <c r="J33" i="1"/>
  <c r="J34" i="1"/>
  <c r="J35" i="1"/>
  <c r="R35" i="1" s="1"/>
  <c r="J36" i="1"/>
  <c r="J25" i="1"/>
  <c r="Q25" i="1" s="1"/>
  <c r="M32" i="1" l="1"/>
  <c r="P27" i="1"/>
  <c r="P70" i="1"/>
  <c r="Q33" i="1"/>
  <c r="M25" i="1"/>
  <c r="P32" i="1"/>
  <c r="R47" i="1"/>
  <c r="Q32" i="1"/>
  <c r="P46" i="1"/>
  <c r="R50" i="1"/>
  <c r="R68" i="1"/>
  <c r="Q27" i="1"/>
  <c r="R36" i="1"/>
  <c r="Q28" i="1"/>
  <c r="M27" i="1"/>
  <c r="P47" i="1"/>
  <c r="R48" i="1"/>
  <c r="N27" i="1"/>
  <c r="R60" i="1"/>
  <c r="O35" i="1"/>
  <c r="Q35" i="1"/>
  <c r="R27" i="1"/>
  <c r="R28" i="1"/>
  <c r="Q30" i="1"/>
  <c r="R64" i="1"/>
  <c r="O27" i="1"/>
  <c r="R54" i="1"/>
  <c r="R46" i="1"/>
  <c r="Q36" i="1"/>
  <c r="M31" i="1"/>
  <c r="P35" i="1"/>
  <c r="P49" i="1"/>
  <c r="P61" i="1"/>
  <c r="P65" i="1"/>
  <c r="P69" i="1"/>
  <c r="O36" i="1"/>
  <c r="P31" i="1"/>
  <c r="R31" i="1"/>
  <c r="P33" i="1"/>
  <c r="P25" i="1"/>
  <c r="P62" i="1"/>
  <c r="P66" i="1"/>
  <c r="R29" i="1"/>
  <c r="R32" i="1"/>
  <c r="R70" i="1"/>
  <c r="P29" i="1"/>
  <c r="R30" i="1"/>
  <c r="R52" i="1"/>
  <c r="R44" i="1"/>
  <c r="R71" i="1"/>
  <c r="R63" i="1"/>
  <c r="R67" i="1"/>
  <c r="P60" i="1"/>
  <c r="P64" i="1"/>
  <c r="P68" i="1"/>
  <c r="R61" i="1"/>
  <c r="R65" i="1"/>
  <c r="R69" i="1"/>
  <c r="M60" i="1"/>
  <c r="M62" i="1"/>
  <c r="M63" i="1"/>
  <c r="M64" i="1"/>
  <c r="M66" i="1"/>
  <c r="M68" i="1"/>
  <c r="M71" i="1"/>
  <c r="N60" i="1"/>
  <c r="N61" i="1"/>
  <c r="N62" i="1"/>
  <c r="N63" i="1"/>
  <c r="N64" i="1"/>
  <c r="N65" i="1"/>
  <c r="N66" i="1"/>
  <c r="N67" i="1"/>
  <c r="N68" i="1"/>
  <c r="N69" i="1"/>
  <c r="N70" i="1"/>
  <c r="N71" i="1"/>
  <c r="M61" i="1"/>
  <c r="M65" i="1"/>
  <c r="M67" i="1"/>
  <c r="M69" i="1"/>
  <c r="M70" i="1"/>
  <c r="O60" i="1"/>
  <c r="O61" i="1"/>
  <c r="O62" i="1"/>
  <c r="O63" i="1"/>
  <c r="O64" i="1"/>
  <c r="O65" i="1"/>
  <c r="O66" i="1"/>
  <c r="O67" i="1"/>
  <c r="O68" i="1"/>
  <c r="O69" i="1"/>
  <c r="O70" i="1"/>
  <c r="O71" i="1"/>
  <c r="Q61" i="1"/>
  <c r="Q60" i="1"/>
  <c r="Q62" i="1"/>
  <c r="Q63" i="1"/>
  <c r="Q64" i="1"/>
  <c r="Q65" i="1"/>
  <c r="Q66" i="1"/>
  <c r="Q67" i="1"/>
  <c r="Q68" i="1"/>
  <c r="Q69" i="1"/>
  <c r="Q70" i="1"/>
  <c r="Q71" i="1"/>
  <c r="P44" i="1"/>
  <c r="R53" i="1"/>
  <c r="R51" i="1"/>
  <c r="R45" i="1"/>
  <c r="R43" i="1"/>
  <c r="P53" i="1"/>
  <c r="P51" i="1"/>
  <c r="P43" i="1"/>
  <c r="M43" i="1"/>
  <c r="M44" i="1"/>
  <c r="M45" i="1"/>
  <c r="M46" i="1"/>
  <c r="M47" i="1"/>
  <c r="M48" i="1"/>
  <c r="M49" i="1"/>
  <c r="M50" i="1"/>
  <c r="M51" i="1"/>
  <c r="M52" i="1"/>
  <c r="M53" i="1"/>
  <c r="M54" i="1"/>
  <c r="N43" i="1"/>
  <c r="N44" i="1"/>
  <c r="N45" i="1"/>
  <c r="N46" i="1"/>
  <c r="N47" i="1"/>
  <c r="N48" i="1"/>
  <c r="N49" i="1"/>
  <c r="N50" i="1"/>
  <c r="N51" i="1"/>
  <c r="N52" i="1"/>
  <c r="N53" i="1"/>
  <c r="N54" i="1"/>
  <c r="O43" i="1"/>
  <c r="O47" i="1"/>
  <c r="O50" i="1"/>
  <c r="O53" i="1"/>
  <c r="O54" i="1"/>
  <c r="O44" i="1"/>
  <c r="O46" i="1"/>
  <c r="O49" i="1"/>
  <c r="O51" i="1"/>
  <c r="P45" i="1"/>
  <c r="P48" i="1"/>
  <c r="P52" i="1"/>
  <c r="Q43" i="1"/>
  <c r="Q44" i="1"/>
  <c r="Q45" i="1"/>
  <c r="Q46" i="1"/>
  <c r="Q47" i="1"/>
  <c r="Q48" i="1"/>
  <c r="Q49" i="1"/>
  <c r="Q50" i="1"/>
  <c r="Q51" i="1"/>
  <c r="Q52" i="1"/>
  <c r="Q53" i="1"/>
  <c r="Q54" i="1"/>
  <c r="M36" i="1"/>
  <c r="M28" i="1"/>
  <c r="O34" i="1"/>
  <c r="P36" i="1"/>
  <c r="P28" i="1"/>
  <c r="Q34" i="1"/>
  <c r="Q26" i="1"/>
  <c r="O26" i="1"/>
  <c r="N30" i="1"/>
  <c r="R34" i="1"/>
  <c r="R26" i="1"/>
  <c r="P26" i="1"/>
  <c r="M34" i="1"/>
  <c r="M26" i="1"/>
  <c r="P34" i="1"/>
  <c r="R33" i="1"/>
  <c r="O33" i="1"/>
  <c r="M33" i="1"/>
  <c r="N28" i="1"/>
  <c r="O30" i="1"/>
  <c r="O25" i="1"/>
  <c r="R25" i="1"/>
</calcChain>
</file>

<file path=xl/sharedStrings.xml><?xml version="1.0" encoding="utf-8"?>
<sst xmlns="http://schemas.openxmlformats.org/spreadsheetml/2006/main" count="229" uniqueCount="75">
  <si>
    <t>Forces CBUSH</t>
  </si>
  <si>
    <t>Load Case</t>
  </si>
  <si>
    <t>QS X</t>
  </si>
  <si>
    <t>F06 Input</t>
  </si>
  <si>
    <t>Element ID</t>
  </si>
  <si>
    <t>Force-X</t>
  </si>
  <si>
    <t>Force-Y</t>
  </si>
  <si>
    <t>Force-Z</t>
  </si>
  <si>
    <t>Moment-X</t>
  </si>
  <si>
    <t>Moment-Y</t>
  </si>
  <si>
    <t>Moment-Z</t>
  </si>
  <si>
    <t>KM</t>
  </si>
  <si>
    <t>KA</t>
  </si>
  <si>
    <t>Faxial</t>
  </si>
  <si>
    <t>FCortadura</t>
  </si>
  <si>
    <t>Fx*KM</t>
  </si>
  <si>
    <t>sqrt(Fy^2+fz^2)*1.1</t>
  </si>
  <si>
    <t>Material</t>
  </si>
  <si>
    <t>Metrica</t>
  </si>
  <si>
    <t>sigmay(Pa)</t>
  </si>
  <si>
    <t>sigmau(Pa)</t>
  </si>
  <si>
    <t>tauy(Pa)</t>
  </si>
  <si>
    <t>tauu(Pa)</t>
  </si>
  <si>
    <t>As(m2)</t>
  </si>
  <si>
    <t>phin</t>
  </si>
  <si>
    <t>sfy</t>
  </si>
  <si>
    <t>sfu=sfg</t>
  </si>
  <si>
    <t>mus</t>
  </si>
  <si>
    <t>Fvmax(N)</t>
  </si>
  <si>
    <t>Fvmin(N)</t>
  </si>
  <si>
    <t>Fa</t>
  </si>
  <si>
    <t>Fq</t>
  </si>
  <si>
    <t>Acero A286</t>
  </si>
  <si>
    <t>M8</t>
  </si>
  <si>
    <t>MoS_tot_y</t>
  </si>
  <si>
    <t>MoS_tot_u</t>
  </si>
  <si>
    <t>Tensile Total</t>
  </si>
  <si>
    <t>Gapping</t>
  </si>
  <si>
    <t>MoSg</t>
  </si>
  <si>
    <t>Sliding</t>
  </si>
  <si>
    <t>MoSslip</t>
  </si>
  <si>
    <t>Shear Combined</t>
  </si>
  <si>
    <t>MoS_comb_y</t>
  </si>
  <si>
    <t>MoS_comb_u</t>
  </si>
  <si>
    <t>Fx*KM*KA</t>
  </si>
  <si>
    <t>sqrt(Fy^2+fz^2)*KM*KA</t>
  </si>
  <si>
    <t>QS Y</t>
  </si>
  <si>
    <t>Eje</t>
  </si>
  <si>
    <t>X</t>
  </si>
  <si>
    <t>Y</t>
  </si>
  <si>
    <t>Z</t>
  </si>
  <si>
    <t>Aluminio</t>
  </si>
  <si>
    <t>Resultados</t>
  </si>
  <si>
    <t>Margenes</t>
  </si>
  <si>
    <t>MoSy</t>
  </si>
  <si>
    <t>MoSu</t>
  </si>
  <si>
    <t>Sigma Shell (Pa)</t>
  </si>
  <si>
    <t>Sigma bar min (Pa)</t>
  </si>
  <si>
    <t>Sigma bar max (Pa)</t>
  </si>
  <si>
    <t>Sigma y (Pa)</t>
  </si>
  <si>
    <t>Sigma u (Pa)</t>
  </si>
  <si>
    <t>QS</t>
  </si>
  <si>
    <t>Calculo iniciales</t>
  </si>
  <si>
    <t>A(mm)</t>
  </si>
  <si>
    <t>B(g)</t>
  </si>
  <si>
    <t>A (mm)</t>
  </si>
  <si>
    <t>Lateral (X,Y)</t>
  </si>
  <si>
    <t>Longitudinales (Z)</t>
  </si>
  <si>
    <t>f(Hz)</t>
  </si>
  <si>
    <t>SINE</t>
  </si>
  <si>
    <t>Bar Stresses Bending</t>
  </si>
  <si>
    <t>Bar Stress Combined</t>
  </si>
  <si>
    <t>SIN Y (94.58 Hz)</t>
  </si>
  <si>
    <t>SIN X (94.58 Hz)</t>
  </si>
  <si>
    <t>SIN Z (94.58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</si>
</sst>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0" fillId="9" borderId="1" xfId="0" applyFill="1" applyBorder="1"/>
    <xf numFmtId="2" fontId="0" fillId="0" borderId="1" xfId="0" applyNumberFormat="1" applyBorder="1"/>
    <xf numFmtId="0" fontId="0" fillId="11" borderId="1" xfId="0" applyFill="1" applyBorder="1"/>
    <xf numFmtId="164" fontId="0" fillId="0" borderId="1" xfId="0" applyNumberFormat="1" applyBorder="1"/>
    <xf numFmtId="0" fontId="0" fillId="0" borderId="0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horizontal="center"/>
    </xf>
    <xf numFmtId="0" fontId="0" fillId="16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AC0-9B1A-422E-88BD-6D9C9649E7E8}">
  <dimension ref="A3:R82"/>
  <sheetViews>
    <sheetView topLeftCell="A45" zoomScale="70" zoomScaleNormal="70" workbookViewId="0">
      <selection activeCell="A37" sqref="A37:R82"/>
    </sheetView>
  </sheetViews>
  <sheetFormatPr baseColWidth="10" defaultRowHeight="14.4" x14ac:dyDescent="0.3"/>
  <cols>
    <col min="2" max="2" width="11.5546875" customWidth="1"/>
    <col min="3" max="3" width="18.33203125" customWidth="1"/>
    <col min="4" max="4" width="22.21875" customWidth="1"/>
    <col min="5" max="5" width="23.3320312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19" t="s">
        <v>0</v>
      </c>
      <c r="B22" s="19"/>
      <c r="C22" s="20" t="s">
        <v>3</v>
      </c>
      <c r="D22" s="20"/>
      <c r="E22" s="20"/>
      <c r="F22" s="20"/>
      <c r="G22" s="20"/>
      <c r="H22" s="20"/>
      <c r="J22" s="8" t="s">
        <v>12</v>
      </c>
      <c r="K22" s="1">
        <v>1</v>
      </c>
    </row>
    <row r="23" spans="1:18" x14ac:dyDescent="0.3">
      <c r="A23" s="4" t="s">
        <v>1</v>
      </c>
      <c r="B23" s="12" t="s">
        <v>2</v>
      </c>
      <c r="C23" s="20"/>
      <c r="D23" s="20"/>
      <c r="E23" s="20"/>
      <c r="F23" s="20"/>
      <c r="G23" s="20"/>
      <c r="H23" s="20"/>
      <c r="I23" t="s">
        <v>15</v>
      </c>
      <c r="J23" t="s">
        <v>16</v>
      </c>
      <c r="M23" s="21" t="s">
        <v>36</v>
      </c>
      <c r="N23" s="21"/>
      <c r="O23" s="9" t="s">
        <v>37</v>
      </c>
      <c r="P23" s="9" t="s">
        <v>39</v>
      </c>
      <c r="Q23" s="21" t="s">
        <v>41</v>
      </c>
      <c r="R23" s="21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-276.4402</v>
      </c>
      <c r="D25" s="2">
        <v>99.350430000000003</v>
      </c>
      <c r="E25" s="2">
        <v>-276.28100000000001</v>
      </c>
      <c r="F25" s="2">
        <v>4.3471660000000004E-3</v>
      </c>
      <c r="G25" s="2">
        <v>1.65018</v>
      </c>
      <c r="H25" s="2">
        <v>0.84615300000000004</v>
      </c>
      <c r="I25" s="2">
        <f>ABS(C25*$K$21)</f>
        <v>304.08422000000002</v>
      </c>
      <c r="J25" s="2">
        <f>SQRT(D25^2+E25^2)*$K$21</f>
        <v>322.9613841802821</v>
      </c>
      <c r="M25" s="13">
        <f>($B$9*$B$5)/($B$14+$B$10*I25*$B$11)-1</f>
        <v>0.58206174919585085</v>
      </c>
      <c r="N25" s="13">
        <f>($B$9*$B$6)/($B$14+$B$10*I25*$B$12)-1</f>
        <v>0.83147590355823198</v>
      </c>
      <c r="O25" s="11">
        <f>$B$15/((1-$B$10)*I25*$B$12)-1</f>
        <v>31.332323366695363</v>
      </c>
      <c r="P25" s="11">
        <f>($B$15-(1-$B$10)*I25)*$B$13/(J25*$B$12)-1</f>
        <v>4.7277396063158781</v>
      </c>
      <c r="Q25" s="13">
        <f>1/SQRT((J25*$B$11/($B$7*$B$9))^2+(($B$14+$B$10*I25*$B$11)/($B$9*$B$5))^2)-1</f>
        <v>0.58154892357873034</v>
      </c>
      <c r="R25" s="13">
        <f>1/SQRT((J25*$B$12/($B$8*$B$9))^2+(($B$14+$B$10*I25*$B$12)/($B$9*$B$6))^2)-1</f>
        <v>0.83038481346245008</v>
      </c>
    </row>
    <row r="26" spans="1:18" x14ac:dyDescent="0.3">
      <c r="A26" s="1">
        <v>0</v>
      </c>
      <c r="B26" s="1">
        <v>2786</v>
      </c>
      <c r="C26" s="2">
        <v>-178.5754</v>
      </c>
      <c r="D26" s="2">
        <v>55.372720000000001</v>
      </c>
      <c r="E26" s="2">
        <v>-428.13080000000002</v>
      </c>
      <c r="F26" s="2">
        <v>-3.3827810000000001E-3</v>
      </c>
      <c r="G26" s="2">
        <v>-7.0966089999999999</v>
      </c>
      <c r="H26" s="2">
        <v>-3.18363</v>
      </c>
      <c r="I26" s="2">
        <f t="shared" ref="I26:I36" si="0">ABS(C26*$K$21)</f>
        <v>196.43294000000003</v>
      </c>
      <c r="J26" s="2">
        <f t="shared" ref="J26:J36" si="1">SQRT(D26^2+E26^2)*$K$21</f>
        <v>474.86647095251368</v>
      </c>
      <c r="M26" s="13">
        <f>($B$9*$B$5)/($B$14+$B$10*I26*$B$11)-1</f>
        <v>0.58235619620198387</v>
      </c>
      <c r="N26" s="13">
        <f t="shared" ref="N26:N36" si="2">($B$9*$B$6)/($B$14+$B$10*I26*$B$12)-1</f>
        <v>0.83195305250025409</v>
      </c>
      <c r="O26" s="11">
        <f t="shared" ref="O26:O36" si="3">$B$15/((1-$B$10)*I26*$B$12)-1</f>
        <v>49.051428908763114</v>
      </c>
      <c r="P26" s="11">
        <f t="shared" ref="P26:P36" si="4">($B$15-(1-$B$10)*I26)*$B$13/(J26*$B$12)-1</f>
        <v>2.9266471464339694</v>
      </c>
      <c r="Q26" s="13">
        <f t="shared" ref="Q26:Q36" si="5">1/SQRT((J26*$B$11/($B$7*$B$9))^2+(($B$14+$B$10*I26*$B$11)/($B$9*$B$5))^2)-1</f>
        <v>0.58124751017117449</v>
      </c>
      <c r="R26" s="13">
        <f t="shared" ref="R26:R36" si="6">1/SQRT((J26*$B$12/($B$8*$B$9))^2+(($B$14+$B$10*I26*$B$12)/($B$9*$B$6))^2)-1</f>
        <v>0.82959479716822049</v>
      </c>
    </row>
    <row r="27" spans="1:18" x14ac:dyDescent="0.3">
      <c r="A27" s="1">
        <v>0</v>
      </c>
      <c r="B27" s="1">
        <v>2787</v>
      </c>
      <c r="C27" s="2">
        <v>8.749122E-4</v>
      </c>
      <c r="D27" s="2">
        <v>1.318194E-3</v>
      </c>
      <c r="E27" s="2">
        <v>-380.32159999999999</v>
      </c>
      <c r="F27" s="2">
        <v>1.161732E-3</v>
      </c>
      <c r="G27" s="2">
        <v>-4.077909</v>
      </c>
      <c r="H27" s="2">
        <v>4.021131E-5</v>
      </c>
      <c r="I27" s="2">
        <f t="shared" si="0"/>
        <v>9.6240342000000008E-4</v>
      </c>
      <c r="J27" s="2">
        <f t="shared" si="1"/>
        <v>418.3537600025129</v>
      </c>
      <c r="M27" s="13">
        <f t="shared" ref="M27:M36" si="7">($B$9*$B$5)/($B$14+$B$10*I27*$B$11)-1</f>
        <v>0.58289375808918908</v>
      </c>
      <c r="N27" s="13">
        <f t="shared" si="2"/>
        <v>0.83282435025143919</v>
      </c>
      <c r="O27" s="11">
        <f t="shared" si="3"/>
        <v>10215828.586047536</v>
      </c>
      <c r="P27" s="11">
        <f t="shared" si="4"/>
        <v>3.5216001863004234</v>
      </c>
      <c r="Q27" s="13">
        <f t="shared" si="5"/>
        <v>0.58203217456777434</v>
      </c>
      <c r="R27" s="13">
        <f t="shared" si="6"/>
        <v>0.83099059337411063</v>
      </c>
    </row>
    <row r="28" spans="1:18" x14ac:dyDescent="0.3">
      <c r="A28" s="1">
        <v>0</v>
      </c>
      <c r="B28" s="1">
        <v>2788</v>
      </c>
      <c r="C28" s="2">
        <v>178.57919999999999</v>
      </c>
      <c r="D28" s="2">
        <v>-55.345300000000002</v>
      </c>
      <c r="E28" s="2">
        <v>-428.1601</v>
      </c>
      <c r="F28" s="2">
        <v>-3.3824229999999999E-3</v>
      </c>
      <c r="G28" s="2">
        <v>-7.0969620000000004</v>
      </c>
      <c r="H28" s="2">
        <v>3.183322</v>
      </c>
      <c r="I28" s="2">
        <f t="shared" si="0"/>
        <v>196.43711999999999</v>
      </c>
      <c r="J28" s="2">
        <f t="shared" si="1"/>
        <v>474.89456713207511</v>
      </c>
      <c r="M28" s="13">
        <f t="shared" si="7"/>
        <v>0.58235618476675022</v>
      </c>
      <c r="N28" s="13">
        <f t="shared" si="2"/>
        <v>0.83195303396817355</v>
      </c>
      <c r="O28" s="11">
        <f t="shared" si="3"/>
        <v>49.050363860706838</v>
      </c>
      <c r="P28" s="11">
        <f t="shared" si="4"/>
        <v>2.9264136246327013</v>
      </c>
      <c r="Q28" s="13">
        <f t="shared" si="5"/>
        <v>0.58124736769984375</v>
      </c>
      <c r="R28" s="13">
        <f t="shared" si="6"/>
        <v>0.82959450017870928</v>
      </c>
    </row>
    <row r="29" spans="1:18" x14ac:dyDescent="0.3">
      <c r="A29" s="1">
        <v>0</v>
      </c>
      <c r="B29" s="1">
        <v>2789</v>
      </c>
      <c r="C29" s="2">
        <v>276.43610000000001</v>
      </c>
      <c r="D29" s="2">
        <v>-99.382810000000006</v>
      </c>
      <c r="E29" s="2">
        <v>-276.28590000000003</v>
      </c>
      <c r="F29" s="2">
        <v>4.3474409999999996E-3</v>
      </c>
      <c r="G29" s="2">
        <v>1.650045</v>
      </c>
      <c r="H29" s="2">
        <v>-0.84563160000000004</v>
      </c>
      <c r="I29" s="2">
        <f t="shared" si="0"/>
        <v>304.07971000000003</v>
      </c>
      <c r="J29" s="2">
        <f t="shared" si="1"/>
        <v>322.97851038326127</v>
      </c>
      <c r="M29" s="13">
        <f t="shared" si="7"/>
        <v>0.58206176152927491</v>
      </c>
      <c r="N29" s="13">
        <f t="shared" si="2"/>
        <v>0.83147592354295696</v>
      </c>
      <c r="O29" s="11">
        <f t="shared" si="3"/>
        <v>31.332802907991898</v>
      </c>
      <c r="P29" s="11">
        <f t="shared" si="4"/>
        <v>4.7274378072019472</v>
      </c>
      <c r="Q29" s="13">
        <f t="shared" si="5"/>
        <v>0.58154888153627726</v>
      </c>
      <c r="R29" s="13">
        <f t="shared" si="6"/>
        <v>0.83038471779376</v>
      </c>
    </row>
    <row r="30" spans="1:18" x14ac:dyDescent="0.3">
      <c r="A30" s="1">
        <v>0</v>
      </c>
      <c r="B30" s="1">
        <v>2790</v>
      </c>
      <c r="C30" s="2">
        <v>1633.904</v>
      </c>
      <c r="D30" s="2">
        <v>3.6287279999999999E-3</v>
      </c>
      <c r="E30" s="2">
        <v>102.7484</v>
      </c>
      <c r="F30" s="2">
        <v>-6.8808509999999999E-11</v>
      </c>
      <c r="G30" s="2">
        <v>-76.244510000000005</v>
      </c>
      <c r="H30" s="2">
        <v>-2.7791099999999999E-5</v>
      </c>
      <c r="I30" s="2">
        <f t="shared" si="0"/>
        <v>1797.2944000000002</v>
      </c>
      <c r="J30" s="2">
        <f t="shared" si="1"/>
        <v>113.02324007048496</v>
      </c>
      <c r="M30" s="13">
        <f t="shared" si="7"/>
        <v>0.57798880413091003</v>
      </c>
      <c r="N30" s="13">
        <f t="shared" si="2"/>
        <v>0.82488300496124145</v>
      </c>
      <c r="O30" s="11">
        <f t="shared" si="3"/>
        <v>4.470305438969449</v>
      </c>
      <c r="P30" s="11">
        <f t="shared" si="4"/>
        <v>13.551245996614112</v>
      </c>
      <c r="Q30" s="13">
        <f t="shared" si="5"/>
        <v>0.57792645492187011</v>
      </c>
      <c r="R30" s="13">
        <f t="shared" si="6"/>
        <v>0.8247507118054116</v>
      </c>
    </row>
    <row r="31" spans="1:18" x14ac:dyDescent="0.3">
      <c r="A31" s="1">
        <v>0</v>
      </c>
      <c r="B31" s="1">
        <v>2791</v>
      </c>
      <c r="C31" s="2">
        <v>276.4402</v>
      </c>
      <c r="D31" s="2">
        <v>99.350440000000006</v>
      </c>
      <c r="E31" s="2">
        <v>-276.28109999999998</v>
      </c>
      <c r="F31" s="2">
        <v>-4.347152E-3</v>
      </c>
      <c r="G31" s="2">
        <v>1.65018</v>
      </c>
      <c r="H31" s="2">
        <v>0.8461516</v>
      </c>
      <c r="I31" s="2">
        <f t="shared" si="0"/>
        <v>304.08422000000002</v>
      </c>
      <c r="J31" s="2">
        <f t="shared" si="1"/>
        <v>322.96149141335468</v>
      </c>
      <c r="M31" s="13">
        <f t="shared" si="7"/>
        <v>0.58206174919585085</v>
      </c>
      <c r="N31" s="13">
        <f t="shared" si="2"/>
        <v>0.83147590355823198</v>
      </c>
      <c r="O31" s="11">
        <f t="shared" si="3"/>
        <v>31.332323366695363</v>
      </c>
      <c r="P31" s="11">
        <f t="shared" si="4"/>
        <v>4.7277377045315072</v>
      </c>
      <c r="Q31" s="13">
        <f t="shared" si="5"/>
        <v>0.58154892323834817</v>
      </c>
      <c r="R31" s="13">
        <f t="shared" si="6"/>
        <v>0.8303848127385467</v>
      </c>
    </row>
    <row r="32" spans="1:18" x14ac:dyDescent="0.3">
      <c r="A32" s="1">
        <v>0</v>
      </c>
      <c r="B32" s="1">
        <v>2792</v>
      </c>
      <c r="C32" s="2">
        <v>178.5754</v>
      </c>
      <c r="D32" s="2">
        <v>55.372709999999998</v>
      </c>
      <c r="E32" s="2">
        <v>-428.13080000000002</v>
      </c>
      <c r="F32" s="2">
        <v>3.3827879999999999E-3</v>
      </c>
      <c r="G32" s="2">
        <v>-7.0966100000000001</v>
      </c>
      <c r="H32" s="2">
        <v>-3.1836280000000001</v>
      </c>
      <c r="I32" s="2">
        <f t="shared" si="0"/>
        <v>196.43294000000003</v>
      </c>
      <c r="J32" s="2">
        <f t="shared" si="1"/>
        <v>474.86646954156993</v>
      </c>
      <c r="M32" s="13">
        <f t="shared" si="7"/>
        <v>0.58235619620198387</v>
      </c>
      <c r="N32" s="13">
        <f t="shared" si="2"/>
        <v>0.83195305250025409</v>
      </c>
      <c r="O32" s="11">
        <f t="shared" si="3"/>
        <v>49.051428908763114</v>
      </c>
      <c r="P32" s="11">
        <f t="shared" si="4"/>
        <v>2.9266471581009932</v>
      </c>
      <c r="Q32" s="13">
        <f t="shared" si="5"/>
        <v>0.58124751017775589</v>
      </c>
      <c r="R32" s="13">
        <f t="shared" si="6"/>
        <v>0.8295947971822073</v>
      </c>
    </row>
    <row r="33" spans="1:18" x14ac:dyDescent="0.3">
      <c r="A33" s="1">
        <v>0</v>
      </c>
      <c r="B33" s="1">
        <v>2793</v>
      </c>
      <c r="C33" s="2">
        <v>-9.1417319999999996E-4</v>
      </c>
      <c r="D33" s="2">
        <v>1.3112099999999999E-3</v>
      </c>
      <c r="E33" s="2">
        <v>-380.32159999999999</v>
      </c>
      <c r="F33" s="2">
        <v>-1.161731E-3</v>
      </c>
      <c r="G33" s="2">
        <v>-4.077909</v>
      </c>
      <c r="H33" s="2">
        <v>3.8471740000000002E-5</v>
      </c>
      <c r="I33" s="2">
        <f t="shared" si="0"/>
        <v>1.0055905200000001E-3</v>
      </c>
      <c r="J33" s="2">
        <f t="shared" si="1"/>
        <v>418.35376000248635</v>
      </c>
      <c r="M33" s="13">
        <f t="shared" si="7"/>
        <v>0.58289375797096188</v>
      </c>
      <c r="N33" s="13">
        <f t="shared" si="2"/>
        <v>0.8328243500597865</v>
      </c>
      <c r="O33" s="11">
        <f>$B$15/((1-$B$10)*I33*$B$12)-1</f>
        <v>9777089.3128137402</v>
      </c>
      <c r="P33" s="11">
        <f t="shared" si="4"/>
        <v>3.5216001721138133</v>
      </c>
      <c r="Q33" s="13">
        <f t="shared" si="5"/>
        <v>0.58203217444974054</v>
      </c>
      <c r="R33" s="13">
        <f t="shared" si="6"/>
        <v>0.83099059318303325</v>
      </c>
    </row>
    <row r="34" spans="1:18" x14ac:dyDescent="0.3">
      <c r="A34" s="1">
        <v>0</v>
      </c>
      <c r="B34" s="1">
        <v>2794</v>
      </c>
      <c r="C34" s="2">
        <v>-178.57919999999999</v>
      </c>
      <c r="D34" s="2">
        <v>-55.345280000000002</v>
      </c>
      <c r="E34" s="2">
        <v>-428.1601</v>
      </c>
      <c r="F34" s="2">
        <v>3.3824189999999998E-3</v>
      </c>
      <c r="G34" s="2">
        <v>-7.0969629999999997</v>
      </c>
      <c r="H34" s="2">
        <v>3.1833230000000001</v>
      </c>
      <c r="I34" s="2">
        <f t="shared" si="0"/>
        <v>196.43711999999999</v>
      </c>
      <c r="J34" s="2">
        <f t="shared" si="1"/>
        <v>474.89456431175222</v>
      </c>
      <c r="M34" s="13">
        <f t="shared" si="7"/>
        <v>0.58235618476675022</v>
      </c>
      <c r="N34" s="13">
        <f t="shared" si="2"/>
        <v>0.83195303396817355</v>
      </c>
      <c r="O34" s="11">
        <f t="shared" si="3"/>
        <v>49.050363860706838</v>
      </c>
      <c r="P34" s="11">
        <f t="shared" si="4"/>
        <v>2.9264136479510445</v>
      </c>
      <c r="Q34" s="13">
        <f t="shared" si="5"/>
        <v>0.58124736771300034</v>
      </c>
      <c r="R34" s="13">
        <f t="shared" si="6"/>
        <v>0.82959450020666914</v>
      </c>
    </row>
    <row r="35" spans="1:18" x14ac:dyDescent="0.3">
      <c r="A35" s="1">
        <v>0</v>
      </c>
      <c r="B35" s="1">
        <v>2795</v>
      </c>
      <c r="C35" s="2">
        <v>-276.43610000000001</v>
      </c>
      <c r="D35" s="2">
        <v>-99.382769999999994</v>
      </c>
      <c r="E35" s="2">
        <v>-276.286</v>
      </c>
      <c r="F35" s="2">
        <v>-4.3474480000000003E-3</v>
      </c>
      <c r="G35" s="2">
        <v>1.6500440000000001</v>
      </c>
      <c r="H35" s="2">
        <v>-0.84562910000000002</v>
      </c>
      <c r="I35" s="2">
        <f t="shared" si="0"/>
        <v>304.07971000000003</v>
      </c>
      <c r="J35" s="2">
        <f t="shared" si="1"/>
        <v>322.97859899742002</v>
      </c>
      <c r="M35" s="13">
        <f t="shared" si="7"/>
        <v>0.58206176152927491</v>
      </c>
      <c r="N35" s="13">
        <f t="shared" si="2"/>
        <v>0.83147592354295696</v>
      </c>
      <c r="O35" s="11">
        <f t="shared" si="3"/>
        <v>31.332802907991898</v>
      </c>
      <c r="P35" s="11">
        <f t="shared" si="4"/>
        <v>4.7274362357910711</v>
      </c>
      <c r="Q35" s="13">
        <f t="shared" si="5"/>
        <v>0.58154888125498094</v>
      </c>
      <c r="R35" s="13">
        <f t="shared" si="6"/>
        <v>0.83038471719551654</v>
      </c>
    </row>
    <row r="36" spans="1:18" x14ac:dyDescent="0.3">
      <c r="A36" s="1">
        <v>0</v>
      </c>
      <c r="B36" s="1">
        <v>2796</v>
      </c>
      <c r="C36" s="2">
        <v>-1633.904</v>
      </c>
      <c r="D36" s="2">
        <v>3.6164790000000001E-3</v>
      </c>
      <c r="E36" s="2">
        <v>102.7484</v>
      </c>
      <c r="F36" s="2">
        <v>-2.7017860000000001E-10</v>
      </c>
      <c r="G36" s="2">
        <v>-76.244510000000005</v>
      </c>
      <c r="H36" s="2">
        <v>-3.4362010000000001E-5</v>
      </c>
      <c r="I36" s="2">
        <f t="shared" si="0"/>
        <v>1797.2944000000002</v>
      </c>
      <c r="J36" s="2">
        <f t="shared" si="1"/>
        <v>113.02324007000992</v>
      </c>
      <c r="M36" s="13">
        <f t="shared" si="7"/>
        <v>0.57798880413091003</v>
      </c>
      <c r="N36" s="13">
        <f t="shared" si="2"/>
        <v>0.82488300496124145</v>
      </c>
      <c r="O36" s="11">
        <f t="shared" si="3"/>
        <v>4.470305438969449</v>
      </c>
      <c r="P36" s="11">
        <f t="shared" si="4"/>
        <v>13.551245996675272</v>
      </c>
      <c r="Q36" s="13">
        <f t="shared" si="5"/>
        <v>0.57792645492187078</v>
      </c>
      <c r="R36" s="13">
        <f t="shared" si="6"/>
        <v>0.82475071180541271</v>
      </c>
    </row>
    <row r="40" spans="1:18" x14ac:dyDescent="0.3">
      <c r="A40" s="19" t="s">
        <v>0</v>
      </c>
      <c r="B40" s="19"/>
      <c r="C40" s="20" t="s">
        <v>3</v>
      </c>
      <c r="D40" s="20"/>
      <c r="E40" s="20"/>
      <c r="F40" s="20"/>
      <c r="G40" s="20"/>
      <c r="H40" s="20"/>
      <c r="J40" s="14"/>
      <c r="K40" s="14"/>
    </row>
    <row r="41" spans="1:18" x14ac:dyDescent="0.3">
      <c r="A41" s="4" t="s">
        <v>1</v>
      </c>
      <c r="B41" s="12" t="s">
        <v>46</v>
      </c>
      <c r="C41" s="20"/>
      <c r="D41" s="20"/>
      <c r="E41" s="20"/>
      <c r="F41" s="20"/>
      <c r="G41" s="20"/>
      <c r="H41" s="20"/>
      <c r="I41" t="s">
        <v>44</v>
      </c>
      <c r="J41" t="s">
        <v>45</v>
      </c>
      <c r="M41" s="21" t="s">
        <v>36</v>
      </c>
      <c r="N41" s="21"/>
      <c r="O41" s="9" t="s">
        <v>37</v>
      </c>
      <c r="P41" s="9" t="s">
        <v>39</v>
      </c>
      <c r="Q41" s="21" t="s">
        <v>41</v>
      </c>
      <c r="R41" s="21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-178.57919999999999</v>
      </c>
      <c r="D43" s="2">
        <v>-428.1601</v>
      </c>
      <c r="E43" s="2">
        <v>55.345280000000002</v>
      </c>
      <c r="F43" s="2">
        <v>3.382426E-3</v>
      </c>
      <c r="G43" s="2">
        <v>3.1833230000000001</v>
      </c>
      <c r="H43" s="2">
        <v>7.0969620000000004</v>
      </c>
      <c r="I43" s="2">
        <f>ABS(C43*$K$21)</f>
        <v>196.43711999999999</v>
      </c>
      <c r="J43" s="2">
        <f>SQRT(D43^2+E43^2)*$K$21</f>
        <v>474.89456431175222</v>
      </c>
      <c r="M43" s="13">
        <f>($B$9*$B$5)/($B$14+$B$10*I43*$B$11)-1</f>
        <v>0.58235618476675022</v>
      </c>
      <c r="N43" s="13">
        <f>($B$9*$B$6)/($B$14+$B$10*I43*$B$12)-1</f>
        <v>0.83195303396817355</v>
      </c>
      <c r="O43" s="11">
        <f>$B$15/((1-$B$10)*I43*$B$12)-1</f>
        <v>49.050363860706838</v>
      </c>
      <c r="P43" s="11">
        <f>($B$15-(1-$B$10)*I43)*$B$13/(J43*$B$12)-1</f>
        <v>2.9264136479510445</v>
      </c>
      <c r="Q43" s="13">
        <f>1/SQRT((J43*$B$11/($B$7*$B$9))^2+(($B$14+$B$10*I43*$B$11)/($B$9*$B$5))^2)-1</f>
        <v>0.58124736771300034</v>
      </c>
      <c r="R43" s="13">
        <f>1/SQRT((J43*$B$12/($B$8*$B$9))^2+(($B$14+$B$10*I43*$B$12)/($B$9*$B$6))^2)-1</f>
        <v>0.82959450020666914</v>
      </c>
    </row>
    <row r="44" spans="1:18" x14ac:dyDescent="0.3">
      <c r="A44" s="1">
        <v>0</v>
      </c>
      <c r="B44" s="1">
        <v>2786</v>
      </c>
      <c r="C44" s="2">
        <v>-276.43610000000001</v>
      </c>
      <c r="D44" s="2">
        <v>-276.28590000000003</v>
      </c>
      <c r="E44" s="2">
        <v>99.382779999999997</v>
      </c>
      <c r="F44" s="2">
        <v>-4.3474350000000002E-3</v>
      </c>
      <c r="G44" s="2">
        <v>-0.84563120000000003</v>
      </c>
      <c r="H44" s="2">
        <v>-1.650045</v>
      </c>
      <c r="I44" s="2">
        <f t="shared" ref="I44:I54" si="8">ABS(C44*$K$21)</f>
        <v>304.07971000000003</v>
      </c>
      <c r="J44" s="2">
        <f t="shared" ref="J44:J54" si="9">SQRT(D44^2+E44^2)*$K$21</f>
        <v>322.97849921349177</v>
      </c>
      <c r="M44" s="13">
        <f>($B$9*$B$5)/($B$14+$B$10*I44*$B$11)-1</f>
        <v>0.58206176152927491</v>
      </c>
      <c r="N44" s="13">
        <f t="shared" ref="N44:N54" si="10">($B$9*$B$6)/($B$14+$B$10*I44*$B$12)-1</f>
        <v>0.83147592354295696</v>
      </c>
      <c r="O44" s="11">
        <f t="shared" ref="O44:O50" si="11">$B$15/((1-$B$10)*I44*$B$12)-1</f>
        <v>31.332802907991898</v>
      </c>
      <c r="P44" s="11">
        <f t="shared" ref="P44:P54" si="12">($B$15-(1-$B$10)*I44)*$B$13/(J44*$B$12)-1</f>
        <v>4.7274380052775475</v>
      </c>
      <c r="Q44" s="13">
        <f t="shared" ref="Q44:Q54" si="13">1/SQRT((J44*$B$11/($B$7*$B$9))^2+(($B$14+$B$10*I44*$B$11)/($B$9*$B$5))^2)-1</f>
        <v>0.58154888157173446</v>
      </c>
      <c r="R44" s="13">
        <f t="shared" ref="R44:R54" si="14">1/SQRT((J44*$B$12/($B$8*$B$9))^2+(($B$14+$B$10*I44*$B$12)/($B$9*$B$6))^2)-1</f>
        <v>0.83038471786916834</v>
      </c>
    </row>
    <row r="45" spans="1:18" x14ac:dyDescent="0.3">
      <c r="A45" s="1">
        <v>0</v>
      </c>
      <c r="B45" s="1">
        <v>2787</v>
      </c>
      <c r="C45" s="2">
        <v>-1633.904</v>
      </c>
      <c r="D45" s="2">
        <v>102.7484</v>
      </c>
      <c r="E45" s="2">
        <v>-3.634478E-3</v>
      </c>
      <c r="F45" s="2">
        <v>-2.1160110000000001E-10</v>
      </c>
      <c r="G45" s="2">
        <v>-3.1177080000000002E-5</v>
      </c>
      <c r="H45" s="2">
        <v>76.244510000000005</v>
      </c>
      <c r="I45" s="2">
        <f t="shared" si="8"/>
        <v>1797.2944000000002</v>
      </c>
      <c r="J45" s="2">
        <f t="shared" si="9"/>
        <v>113.02324007070852</v>
      </c>
      <c r="M45" s="13">
        <f t="shared" ref="M45:M54" si="15">($B$9*$B$5)/($B$14+$B$10*I45*$B$11)-1</f>
        <v>0.57798880413091003</v>
      </c>
      <c r="N45" s="13">
        <f t="shared" si="10"/>
        <v>0.82488300496124145</v>
      </c>
      <c r="O45" s="11">
        <f t="shared" si="11"/>
        <v>4.470305438969449</v>
      </c>
      <c r="P45" s="11">
        <f t="shared" si="12"/>
        <v>13.55124599658533</v>
      </c>
      <c r="Q45" s="13">
        <f t="shared" si="13"/>
        <v>0.57792645492186989</v>
      </c>
      <c r="R45" s="13">
        <f t="shared" si="14"/>
        <v>0.82475071180541093</v>
      </c>
    </row>
    <row r="46" spans="1:18" x14ac:dyDescent="0.3">
      <c r="A46" s="1">
        <v>0</v>
      </c>
      <c r="B46" s="1">
        <v>2788</v>
      </c>
      <c r="C46" s="2">
        <v>-276.4402</v>
      </c>
      <c r="D46" s="2">
        <v>-276.28109999999998</v>
      </c>
      <c r="E46" s="2">
        <v>-99.350430000000003</v>
      </c>
      <c r="F46" s="2">
        <v>4.3471600000000001E-3</v>
      </c>
      <c r="G46" s="2">
        <v>0.84615189999999996</v>
      </c>
      <c r="H46" s="2">
        <v>-1.6501790000000001</v>
      </c>
      <c r="I46" s="2">
        <f t="shared" si="8"/>
        <v>304.08422000000002</v>
      </c>
      <c r="J46" s="2">
        <f t="shared" si="9"/>
        <v>322.96148769111443</v>
      </c>
      <c r="M46" s="13">
        <f t="shared" si="15"/>
        <v>0.58206174919585085</v>
      </c>
      <c r="N46" s="13">
        <f t="shared" si="10"/>
        <v>0.83147590355823198</v>
      </c>
      <c r="O46" s="11">
        <f t="shared" si="11"/>
        <v>31.332323366695363</v>
      </c>
      <c r="P46" s="11">
        <f t="shared" si="12"/>
        <v>4.7277377705456187</v>
      </c>
      <c r="Q46" s="13">
        <f t="shared" si="13"/>
        <v>0.58154892325016339</v>
      </c>
      <c r="R46" s="13">
        <f t="shared" si="14"/>
        <v>0.83038481276367437</v>
      </c>
    </row>
    <row r="47" spans="1:18" x14ac:dyDescent="0.3">
      <c r="A47" s="1">
        <v>0</v>
      </c>
      <c r="B47" s="1">
        <v>2789</v>
      </c>
      <c r="C47" s="2">
        <v>-178.5754</v>
      </c>
      <c r="D47" s="2">
        <v>-428.13080000000002</v>
      </c>
      <c r="E47" s="2">
        <v>-55.372700000000002</v>
      </c>
      <c r="F47" s="2">
        <v>-3.3827829999999999E-3</v>
      </c>
      <c r="G47" s="2">
        <v>-3.18363</v>
      </c>
      <c r="H47" s="2">
        <v>7.0966100000000001</v>
      </c>
      <c r="I47" s="2">
        <f t="shared" si="8"/>
        <v>196.43294000000003</v>
      </c>
      <c r="J47" s="2">
        <f t="shared" si="9"/>
        <v>474.86646813062652</v>
      </c>
      <c r="M47" s="13">
        <f t="shared" si="15"/>
        <v>0.58235619620198387</v>
      </c>
      <c r="N47" s="13">
        <f t="shared" si="10"/>
        <v>0.83195305250025409</v>
      </c>
      <c r="O47" s="11">
        <f t="shared" si="11"/>
        <v>49.051428908763114</v>
      </c>
      <c r="P47" s="11">
        <f t="shared" si="12"/>
        <v>2.9266471697680139</v>
      </c>
      <c r="Q47" s="13">
        <f t="shared" si="13"/>
        <v>0.58124751018433707</v>
      </c>
      <c r="R47" s="13">
        <f t="shared" si="14"/>
        <v>0.82959479719619389</v>
      </c>
    </row>
    <row r="48" spans="1:18" x14ac:dyDescent="0.3">
      <c r="A48" s="1">
        <v>0</v>
      </c>
      <c r="B48" s="1">
        <v>2790</v>
      </c>
      <c r="C48" s="2">
        <v>9.5330679999999996E-4</v>
      </c>
      <c r="D48" s="2">
        <v>-380.32159999999999</v>
      </c>
      <c r="E48" s="2">
        <v>-1.2947309999999999E-3</v>
      </c>
      <c r="F48" s="2">
        <v>1.161732E-3</v>
      </c>
      <c r="G48" s="2">
        <v>3.6201890000000002E-5</v>
      </c>
      <c r="H48" s="2">
        <v>4.077909</v>
      </c>
      <c r="I48" s="2">
        <f t="shared" si="8"/>
        <v>1.0486374800000001E-3</v>
      </c>
      <c r="J48" s="2">
        <f t="shared" si="9"/>
        <v>418.35376000242422</v>
      </c>
      <c r="M48" s="13">
        <f t="shared" si="15"/>
        <v>0.58289375785311837</v>
      </c>
      <c r="N48" s="13">
        <f t="shared" si="10"/>
        <v>0.83282434986875575</v>
      </c>
      <c r="O48" s="11">
        <f t="shared" si="11"/>
        <v>9375736.1057816222</v>
      </c>
      <c r="P48" s="11">
        <f t="shared" si="12"/>
        <v>3.5216001579736238</v>
      </c>
      <c r="Q48" s="13">
        <f t="shared" si="13"/>
        <v>0.58203217433208954</v>
      </c>
      <c r="R48" s="13">
        <f t="shared" si="14"/>
        <v>0.83099059299257583</v>
      </c>
    </row>
    <row r="49" spans="1:18" x14ac:dyDescent="0.3">
      <c r="A49" s="1">
        <v>0</v>
      </c>
      <c r="B49" s="1">
        <v>2791</v>
      </c>
      <c r="C49" s="2">
        <v>178.57919999999999</v>
      </c>
      <c r="D49" s="2">
        <v>-428.1601</v>
      </c>
      <c r="E49" s="2">
        <v>55.345300000000002</v>
      </c>
      <c r="F49" s="2">
        <v>-3.3824189999999998E-3</v>
      </c>
      <c r="G49" s="2">
        <v>3.1833239999999998</v>
      </c>
      <c r="H49" s="2">
        <v>7.0969629999999997</v>
      </c>
      <c r="I49" s="2">
        <f t="shared" si="8"/>
        <v>196.43711999999999</v>
      </c>
      <c r="J49" s="2">
        <f t="shared" si="9"/>
        <v>474.89456713207511</v>
      </c>
      <c r="M49" s="13">
        <f t="shared" si="15"/>
        <v>0.58235618476675022</v>
      </c>
      <c r="N49" s="13">
        <f t="shared" si="10"/>
        <v>0.83195303396817355</v>
      </c>
      <c r="O49" s="11">
        <f t="shared" si="11"/>
        <v>49.050363860706838</v>
      </c>
      <c r="P49" s="11">
        <f t="shared" si="12"/>
        <v>2.9264136246327013</v>
      </c>
      <c r="Q49" s="13">
        <f t="shared" si="13"/>
        <v>0.58124736769984375</v>
      </c>
      <c r="R49" s="13">
        <f t="shared" si="14"/>
        <v>0.82959450017870928</v>
      </c>
    </row>
    <row r="50" spans="1:18" x14ac:dyDescent="0.3">
      <c r="A50" s="1">
        <v>0</v>
      </c>
      <c r="B50" s="1">
        <v>2792</v>
      </c>
      <c r="C50" s="2">
        <v>276.43610000000001</v>
      </c>
      <c r="D50" s="2">
        <v>-276.28590000000003</v>
      </c>
      <c r="E50" s="2">
        <v>99.382769999999994</v>
      </c>
      <c r="F50" s="2">
        <v>4.3474489999999998E-3</v>
      </c>
      <c r="G50" s="2">
        <v>-0.84563250000000001</v>
      </c>
      <c r="H50" s="2">
        <v>-1.650045</v>
      </c>
      <c r="I50" s="2">
        <f t="shared" si="8"/>
        <v>304.07971000000003</v>
      </c>
      <c r="J50" s="2">
        <f t="shared" si="9"/>
        <v>322.97849549023596</v>
      </c>
      <c r="M50" s="13">
        <f t="shared" si="15"/>
        <v>0.58206176152927491</v>
      </c>
      <c r="N50" s="13">
        <f t="shared" si="10"/>
        <v>0.83147592354295696</v>
      </c>
      <c r="O50" s="11">
        <f t="shared" si="11"/>
        <v>31.332802907991898</v>
      </c>
      <c r="P50" s="11">
        <f t="shared" si="12"/>
        <v>4.7274380713027382</v>
      </c>
      <c r="Q50" s="13">
        <f t="shared" si="13"/>
        <v>0.58154888158355345</v>
      </c>
      <c r="R50" s="13">
        <f t="shared" si="14"/>
        <v>0.83038471789430424</v>
      </c>
    </row>
    <row r="51" spans="1:18" x14ac:dyDescent="0.3">
      <c r="A51" s="1">
        <v>0</v>
      </c>
      <c r="B51" s="1">
        <v>2793</v>
      </c>
      <c r="C51" s="2">
        <v>1633.904</v>
      </c>
      <c r="D51" s="2">
        <v>102.7484</v>
      </c>
      <c r="E51" s="2">
        <v>-3.6526660000000002E-3</v>
      </c>
      <c r="F51" s="2">
        <v>2.9637229999999999E-10</v>
      </c>
      <c r="G51" s="2">
        <v>-2.4553409999999998E-5</v>
      </c>
      <c r="H51" s="2">
        <v>76.244510000000005</v>
      </c>
      <c r="I51" s="2">
        <f t="shared" si="8"/>
        <v>1797.2944000000002</v>
      </c>
      <c r="J51" s="2">
        <f t="shared" si="9"/>
        <v>113.02324007141799</v>
      </c>
      <c r="M51" s="13">
        <f t="shared" si="15"/>
        <v>0.57798880413091003</v>
      </c>
      <c r="N51" s="13">
        <f t="shared" si="10"/>
        <v>0.82488300496124145</v>
      </c>
      <c r="O51" s="11">
        <f>$B$15/((1-$B$10)*I51*$B$12)-1</f>
        <v>4.470305438969449</v>
      </c>
      <c r="P51" s="11">
        <f t="shared" si="12"/>
        <v>13.551245996493989</v>
      </c>
      <c r="Q51" s="13">
        <f t="shared" si="13"/>
        <v>0.577926454921869</v>
      </c>
      <c r="R51" s="13">
        <f t="shared" si="14"/>
        <v>0.82475071180540938</v>
      </c>
    </row>
    <row r="52" spans="1:18" x14ac:dyDescent="0.3">
      <c r="A52" s="1">
        <v>0</v>
      </c>
      <c r="B52" s="1">
        <v>2794</v>
      </c>
      <c r="C52" s="2">
        <v>276.4402</v>
      </c>
      <c r="D52" s="2">
        <v>-276.28109999999998</v>
      </c>
      <c r="E52" s="2">
        <v>-99.350390000000004</v>
      </c>
      <c r="F52" s="2">
        <v>-4.347152E-3</v>
      </c>
      <c r="G52" s="2">
        <v>0.8461535</v>
      </c>
      <c r="H52" s="2">
        <v>-1.6501790000000001</v>
      </c>
      <c r="I52" s="2">
        <f t="shared" si="8"/>
        <v>304.08422000000002</v>
      </c>
      <c r="J52" s="2">
        <f t="shared" si="9"/>
        <v>322.96147280215666</v>
      </c>
      <c r="M52" s="13">
        <f t="shared" si="15"/>
        <v>0.58206174919585085</v>
      </c>
      <c r="N52" s="13">
        <f t="shared" si="10"/>
        <v>0.83147590355823198</v>
      </c>
      <c r="O52" s="11">
        <f t="shared" ref="O52:O54" si="16">$B$15/((1-$B$10)*I52*$B$12)-1</f>
        <v>31.332323366695363</v>
      </c>
      <c r="P52" s="11">
        <f t="shared" si="12"/>
        <v>4.7277380346020248</v>
      </c>
      <c r="Q52" s="13">
        <f t="shared" si="13"/>
        <v>0.58154892329742425</v>
      </c>
      <c r="R52" s="13">
        <f t="shared" si="14"/>
        <v>0.83038481286418597</v>
      </c>
    </row>
    <row r="53" spans="1:18" x14ac:dyDescent="0.3">
      <c r="A53" s="1">
        <v>0</v>
      </c>
      <c r="B53" s="1">
        <v>2795</v>
      </c>
      <c r="C53" s="2">
        <v>178.5754</v>
      </c>
      <c r="D53" s="2">
        <v>-428.13080000000002</v>
      </c>
      <c r="E53" s="2">
        <v>-55.372709999999998</v>
      </c>
      <c r="F53" s="2">
        <v>3.3827869999999999E-3</v>
      </c>
      <c r="G53" s="2">
        <v>-3.1836289999999998</v>
      </c>
      <c r="H53" s="2">
        <v>7.0966079999999998</v>
      </c>
      <c r="I53" s="2">
        <f t="shared" si="8"/>
        <v>196.43294000000003</v>
      </c>
      <c r="J53" s="2">
        <f t="shared" si="9"/>
        <v>474.86646954156993</v>
      </c>
      <c r="M53" s="13">
        <f t="shared" si="15"/>
        <v>0.58235619620198387</v>
      </c>
      <c r="N53" s="13">
        <f t="shared" si="10"/>
        <v>0.83195305250025409</v>
      </c>
      <c r="O53" s="11">
        <f t="shared" si="16"/>
        <v>49.051428908763114</v>
      </c>
      <c r="P53" s="11">
        <f t="shared" si="12"/>
        <v>2.9266471581009932</v>
      </c>
      <c r="Q53" s="13">
        <f t="shared" si="13"/>
        <v>0.58124751017775589</v>
      </c>
      <c r="R53" s="13">
        <f t="shared" si="14"/>
        <v>0.8295947971822073</v>
      </c>
    </row>
    <row r="54" spans="1:18" x14ac:dyDescent="0.3">
      <c r="A54" s="1">
        <v>0</v>
      </c>
      <c r="B54" s="1">
        <v>2796</v>
      </c>
      <c r="C54" s="2">
        <v>-9.2305420000000004E-4</v>
      </c>
      <c r="D54" s="2">
        <v>-380.32159999999999</v>
      </c>
      <c r="E54" s="2">
        <v>-1.302772E-3</v>
      </c>
      <c r="F54" s="2">
        <v>-1.161732E-3</v>
      </c>
      <c r="G54" s="2">
        <v>3.8267499999999999E-5</v>
      </c>
      <c r="H54" s="2">
        <v>4.077909</v>
      </c>
      <c r="I54" s="2">
        <f t="shared" si="8"/>
        <v>1.0153596200000001E-3</v>
      </c>
      <c r="J54" s="2">
        <f t="shared" si="9"/>
        <v>418.35376000245446</v>
      </c>
      <c r="M54" s="13">
        <f t="shared" si="15"/>
        <v>0.58289375794421838</v>
      </c>
      <c r="N54" s="13">
        <f t="shared" si="10"/>
        <v>0.83282435001643407</v>
      </c>
      <c r="O54" s="11">
        <f t="shared" si="16"/>
        <v>9683020.7965033241</v>
      </c>
      <c r="P54" s="11">
        <f t="shared" si="12"/>
        <v>3.5216001689050227</v>
      </c>
      <c r="Q54" s="13">
        <f t="shared" si="13"/>
        <v>0.58203217442304078</v>
      </c>
      <c r="R54" s="13">
        <f t="shared" si="14"/>
        <v>0.83099059313981072</v>
      </c>
    </row>
    <row r="57" spans="1:18" x14ac:dyDescent="0.3">
      <c r="A57" s="19" t="s">
        <v>0</v>
      </c>
      <c r="B57" s="19"/>
      <c r="C57" s="20" t="s">
        <v>3</v>
      </c>
      <c r="D57" s="20"/>
      <c r="E57" s="20"/>
      <c r="F57" s="20"/>
      <c r="G57" s="20"/>
      <c r="H57" s="20"/>
      <c r="J57" s="14"/>
      <c r="K57" s="14"/>
    </row>
    <row r="58" spans="1:18" x14ac:dyDescent="0.3">
      <c r="A58" s="4" t="s">
        <v>1</v>
      </c>
      <c r="B58" s="12" t="s">
        <v>46</v>
      </c>
      <c r="C58" s="20"/>
      <c r="D58" s="20"/>
      <c r="E58" s="20"/>
      <c r="F58" s="20"/>
      <c r="G58" s="20"/>
      <c r="H58" s="20"/>
      <c r="I58" t="s">
        <v>44</v>
      </c>
      <c r="J58" t="s">
        <v>45</v>
      </c>
      <c r="M58" s="21" t="s">
        <v>36</v>
      </c>
      <c r="N58" s="21"/>
      <c r="O58" s="9" t="s">
        <v>37</v>
      </c>
      <c r="P58" s="9" t="s">
        <v>39</v>
      </c>
      <c r="Q58" s="21" t="s">
        <v>41</v>
      </c>
      <c r="R58" s="21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251.87690000000001</v>
      </c>
      <c r="D60" s="2">
        <v>9.0687440000000006</v>
      </c>
      <c r="E60" s="2">
        <v>108.3048</v>
      </c>
      <c r="F60" s="2">
        <v>-3.405847E-3</v>
      </c>
      <c r="G60" s="2">
        <v>-1.4602839999999999</v>
      </c>
      <c r="H60" s="2">
        <v>-0.26039859999999998</v>
      </c>
      <c r="I60" s="2">
        <f>ABS(C60*$K$21)</f>
        <v>277.06459000000001</v>
      </c>
      <c r="J60" s="2">
        <f>SQRT(D60^2+E60^2)*$K$21</f>
        <v>119.55219739988395</v>
      </c>
      <c r="M60" s="13">
        <f>($B$9*$B$5)/($B$14+$B$10*I60*$B$11)-1</f>
        <v>0.58213564279238694</v>
      </c>
      <c r="N60" s="13">
        <f>($B$9*$B$6)/($B$14+$B$10*I60*$B$12)-1</f>
        <v>0.83159564084867799</v>
      </c>
      <c r="O60" s="11">
        <f>$B$15/((1-$B$10)*I60*$B$12)-1</f>
        <v>34.485405521323862</v>
      </c>
      <c r="P60" s="11">
        <f>($B$15-(1-$B$10)*I60)*$B$13/(J60*$B$12)-1</f>
        <v>14.504123060420035</v>
      </c>
      <c r="Q60" s="13">
        <f>1/SQRT((J60*$B$11/($B$7*$B$9))^2+(($B$14+$B$10*I60*$B$11)/($B$9*$B$5))^2)-1</f>
        <v>0.5820653312301094</v>
      </c>
      <c r="R60" s="13">
        <f>1/SQRT((J60*$B$12/($B$8*$B$9))^2+(($B$14+$B$10*I60*$B$12)/($B$9*$B$6))^2)-1</f>
        <v>0.83144598464750796</v>
      </c>
    </row>
    <row r="61" spans="1:18" x14ac:dyDescent="0.3">
      <c r="A61" s="1">
        <v>0</v>
      </c>
      <c r="B61" s="1">
        <v>2786</v>
      </c>
      <c r="C61" s="2">
        <v>251.86869999999999</v>
      </c>
      <c r="D61" s="2">
        <v>108.30329999999999</v>
      </c>
      <c r="E61" s="2">
        <v>9.0627519999999997</v>
      </c>
      <c r="F61" s="2">
        <v>3.405885E-3</v>
      </c>
      <c r="G61" s="2">
        <v>0.26002110000000001</v>
      </c>
      <c r="H61" s="2">
        <v>1.460243</v>
      </c>
      <c r="I61" s="2">
        <f t="shared" ref="I61:I71" si="17">ABS(C61*$K$21)</f>
        <v>277.05556999999999</v>
      </c>
      <c r="J61" s="2">
        <f t="shared" ref="J61:J71" si="18">SQRT(D61^2+E61^2)*$K$21</f>
        <v>119.5500033470984</v>
      </c>
      <c r="M61" s="13">
        <f>($B$9*$B$5)/($B$14+$B$10*I61*$B$11)-1</f>
        <v>0.58213566746153966</v>
      </c>
      <c r="N61" s="13">
        <f t="shared" ref="N61:N71" si="19">($B$9*$B$6)/($B$14+$B$10*I61*$B$12)-1</f>
        <v>0.83159568082335533</v>
      </c>
      <c r="O61" s="11">
        <f t="shared" ref="O61:O67" si="20">$B$15/((1-$B$10)*I61*$B$12)-1</f>
        <v>34.486560807094889</v>
      </c>
      <c r="P61" s="11">
        <f t="shared" ref="P61:P71" si="21">($B$15-(1-$B$10)*I61)*$B$13/(J61*$B$12)-1</f>
        <v>14.504417970241157</v>
      </c>
      <c r="Q61" s="13">
        <f t="shared" ref="Q61:Q71" si="22">1/SQRT((J61*$B$11/($B$7*$B$9))^2+(($B$14+$B$10*I61*$B$11)/($B$9*$B$5))^2)-1</f>
        <v>0.58206535847652985</v>
      </c>
      <c r="R61" s="13">
        <f t="shared" ref="R61:R71" si="23">1/SQRT((J61*$B$12/($B$8*$B$9))^2+(($B$14+$B$10*I61*$B$12)/($B$9*$B$6))^2)-1</f>
        <v>0.83144603010472218</v>
      </c>
    </row>
    <row r="62" spans="1:18" x14ac:dyDescent="0.3">
      <c r="A62" s="1">
        <v>0</v>
      </c>
      <c r="B62" s="1">
        <v>2787</v>
      </c>
      <c r="C62" s="2">
        <v>1323.221</v>
      </c>
      <c r="D62" s="2">
        <v>-236.10210000000001</v>
      </c>
      <c r="E62" s="2">
        <v>4.319842E-3</v>
      </c>
      <c r="F62" s="2">
        <v>-1.733273E-7</v>
      </c>
      <c r="G62" s="2">
        <v>1.861649E-5</v>
      </c>
      <c r="H62" s="2">
        <v>-56.032960000000003</v>
      </c>
      <c r="I62" s="2">
        <f t="shared" si="17"/>
        <v>1455.5431000000001</v>
      </c>
      <c r="J62" s="2">
        <f t="shared" si="18"/>
        <v>259.71231004347095</v>
      </c>
      <c r="M62" s="13">
        <f t="shared" ref="M62:M71" si="24">($B$9*$B$5)/($B$14+$B$10*I62*$B$11)-1</f>
        <v>0.57891912816646984</v>
      </c>
      <c r="N62" s="13">
        <f t="shared" si="19"/>
        <v>0.82638773087820683</v>
      </c>
      <c r="O62" s="11">
        <f t="shared" si="20"/>
        <v>5.7546947471011549</v>
      </c>
      <c r="P62" s="11">
        <f t="shared" si="21"/>
        <v>5.5133430227458833</v>
      </c>
      <c r="Q62" s="13">
        <f t="shared" si="22"/>
        <v>0.57858941362168803</v>
      </c>
      <c r="R62" s="13">
        <f t="shared" si="23"/>
        <v>0.82568779489616917</v>
      </c>
    </row>
    <row r="63" spans="1:18" x14ac:dyDescent="0.3">
      <c r="A63" s="1">
        <v>0</v>
      </c>
      <c r="B63" s="1">
        <v>2788</v>
      </c>
      <c r="C63" s="2">
        <v>251.87690000000001</v>
      </c>
      <c r="D63" s="2">
        <v>108.3048</v>
      </c>
      <c r="E63" s="2">
        <v>-9.0687440000000006</v>
      </c>
      <c r="F63" s="2">
        <v>-3.405843E-3</v>
      </c>
      <c r="G63" s="2">
        <v>-0.26039800000000002</v>
      </c>
      <c r="H63" s="2">
        <v>1.4602839999999999</v>
      </c>
      <c r="I63" s="2">
        <f t="shared" si="17"/>
        <v>277.06459000000001</v>
      </c>
      <c r="J63" s="2">
        <f t="shared" si="18"/>
        <v>119.55219739988395</v>
      </c>
      <c r="M63" s="13">
        <f t="shared" si="24"/>
        <v>0.58213564279238694</v>
      </c>
      <c r="N63" s="13">
        <f t="shared" si="19"/>
        <v>0.83159564084867799</v>
      </c>
      <c r="O63" s="11">
        <f t="shared" si="20"/>
        <v>34.485405521323862</v>
      </c>
      <c r="P63" s="11">
        <f t="shared" si="21"/>
        <v>14.504123060420035</v>
      </c>
      <c r="Q63" s="13">
        <f t="shared" si="22"/>
        <v>0.5820653312301094</v>
      </c>
      <c r="R63" s="13">
        <f t="shared" si="23"/>
        <v>0.83144598464750796</v>
      </c>
    </row>
    <row r="64" spans="1:18" x14ac:dyDescent="0.3">
      <c r="A64" s="1">
        <v>0</v>
      </c>
      <c r="B64" s="1">
        <v>2789</v>
      </c>
      <c r="C64" s="2">
        <v>251.86869999999999</v>
      </c>
      <c r="D64" s="2">
        <v>9.0627479999999991</v>
      </c>
      <c r="E64" s="2">
        <v>-108.30329999999999</v>
      </c>
      <c r="F64" s="2">
        <v>3.4058890000000001E-3</v>
      </c>
      <c r="G64" s="2">
        <v>1.460243</v>
      </c>
      <c r="H64" s="2">
        <v>-0.26002219999999998</v>
      </c>
      <c r="I64" s="2">
        <f t="shared" si="17"/>
        <v>277.05556999999999</v>
      </c>
      <c r="J64" s="2">
        <f t="shared" si="18"/>
        <v>119.55000298019159</v>
      </c>
      <c r="M64" s="13">
        <f t="shared" si="24"/>
        <v>0.58213566746153966</v>
      </c>
      <c r="N64" s="13">
        <f t="shared" si="19"/>
        <v>0.83159568082335533</v>
      </c>
      <c r="O64" s="11">
        <f t="shared" si="20"/>
        <v>34.486560807094889</v>
      </c>
      <c r="P64" s="11">
        <f t="shared" si="21"/>
        <v>14.504418017825234</v>
      </c>
      <c r="Q64" s="13">
        <f t="shared" si="22"/>
        <v>0.5820653584769615</v>
      </c>
      <c r="R64" s="13">
        <f t="shared" si="23"/>
        <v>0.831446030105641</v>
      </c>
    </row>
    <row r="65" spans="1:18" x14ac:dyDescent="0.3">
      <c r="A65" s="1">
        <v>0</v>
      </c>
      <c r="B65" s="1">
        <v>2790</v>
      </c>
      <c r="C65" s="2">
        <v>1323.221</v>
      </c>
      <c r="D65" s="2">
        <v>4.3401459999999996E-3</v>
      </c>
      <c r="E65" s="2">
        <v>236.10210000000001</v>
      </c>
      <c r="F65" s="2">
        <v>-1.7353539999999999E-7</v>
      </c>
      <c r="G65" s="2">
        <v>-56.032960000000003</v>
      </c>
      <c r="H65" s="2">
        <v>-1.6393949999999999E-5</v>
      </c>
      <c r="I65" s="2">
        <f t="shared" si="17"/>
        <v>1455.5431000000001</v>
      </c>
      <c r="J65" s="2">
        <f t="shared" si="18"/>
        <v>259.71231004388051</v>
      </c>
      <c r="M65" s="13">
        <f t="shared" si="24"/>
        <v>0.57891912816646984</v>
      </c>
      <c r="N65" s="13">
        <f t="shared" si="19"/>
        <v>0.82638773087820683</v>
      </c>
      <c r="O65" s="11">
        <f t="shared" si="20"/>
        <v>5.7546947471011549</v>
      </c>
      <c r="P65" s="11">
        <f t="shared" si="21"/>
        <v>5.5133430227356124</v>
      </c>
      <c r="Q65" s="13">
        <f t="shared" si="22"/>
        <v>0.57858941362168714</v>
      </c>
      <c r="R65" s="13">
        <f t="shared" si="23"/>
        <v>0.82568779489616695</v>
      </c>
    </row>
    <row r="66" spans="1:18" x14ac:dyDescent="0.3">
      <c r="A66" s="1">
        <v>0</v>
      </c>
      <c r="B66" s="1">
        <v>2791</v>
      </c>
      <c r="C66" s="2">
        <v>251.87690000000001</v>
      </c>
      <c r="D66" s="2">
        <v>-9.0687309999999997</v>
      </c>
      <c r="E66" s="2">
        <v>-108.3048</v>
      </c>
      <c r="F66" s="2">
        <v>-3.4058389999999999E-3</v>
      </c>
      <c r="G66" s="2">
        <v>1.4602850000000001</v>
      </c>
      <c r="H66" s="2">
        <v>0.26039770000000001</v>
      </c>
      <c r="I66" s="2">
        <f t="shared" si="17"/>
        <v>277.06459000000001</v>
      </c>
      <c r="J66" s="2">
        <f t="shared" si="18"/>
        <v>119.55219620667091</v>
      </c>
      <c r="M66" s="13">
        <f t="shared" si="24"/>
        <v>0.58213564279238694</v>
      </c>
      <c r="N66" s="13">
        <f t="shared" si="19"/>
        <v>0.83159564084867799</v>
      </c>
      <c r="O66" s="11">
        <f t="shared" si="20"/>
        <v>34.485405521323862</v>
      </c>
      <c r="P66" s="11">
        <f t="shared" si="21"/>
        <v>14.504123215161833</v>
      </c>
      <c r="Q66" s="13">
        <f t="shared" si="22"/>
        <v>0.58206533123151316</v>
      </c>
      <c r="R66" s="13">
        <f t="shared" si="23"/>
        <v>0.83144598465049491</v>
      </c>
    </row>
    <row r="67" spans="1:18" x14ac:dyDescent="0.3">
      <c r="A67" s="1">
        <v>0</v>
      </c>
      <c r="B67" s="1">
        <v>2792</v>
      </c>
      <c r="C67" s="2">
        <v>251.86869999999999</v>
      </c>
      <c r="D67" s="2">
        <v>-108.30329999999999</v>
      </c>
      <c r="E67" s="2">
        <v>-9.0627580000000005</v>
      </c>
      <c r="F67" s="2">
        <v>3.4058920000000002E-3</v>
      </c>
      <c r="G67" s="2">
        <v>-0.26002189999999997</v>
      </c>
      <c r="H67" s="2">
        <v>-1.460242</v>
      </c>
      <c r="I67" s="2">
        <f t="shared" si="17"/>
        <v>277.05556999999999</v>
      </c>
      <c r="J67" s="2">
        <f t="shared" si="18"/>
        <v>119.55000389745892</v>
      </c>
      <c r="M67" s="13">
        <f t="shared" si="24"/>
        <v>0.58213566746153966</v>
      </c>
      <c r="N67" s="13">
        <f t="shared" si="19"/>
        <v>0.83159568082335533</v>
      </c>
      <c r="O67" s="11">
        <f t="shared" si="20"/>
        <v>34.486560807094889</v>
      </c>
      <c r="P67" s="11">
        <f t="shared" si="21"/>
        <v>14.504417898865004</v>
      </c>
      <c r="Q67" s="13">
        <f t="shared" si="22"/>
        <v>0.58206535847588237</v>
      </c>
      <c r="R67" s="13">
        <f t="shared" si="23"/>
        <v>0.83144603010334484</v>
      </c>
    </row>
    <row r="68" spans="1:18" x14ac:dyDescent="0.3">
      <c r="A68" s="1">
        <v>0</v>
      </c>
      <c r="B68" s="1">
        <v>2793</v>
      </c>
      <c r="C68" s="2">
        <v>1323.221</v>
      </c>
      <c r="D68" s="2">
        <v>236.10210000000001</v>
      </c>
      <c r="E68" s="2">
        <v>-4.3506760000000004E-3</v>
      </c>
      <c r="F68" s="2">
        <v>-1.7318050000000001E-7</v>
      </c>
      <c r="G68" s="2">
        <v>-1.3847819999999999E-5</v>
      </c>
      <c r="H68" s="2">
        <v>56.032960000000003</v>
      </c>
      <c r="I68" s="2">
        <f t="shared" si="17"/>
        <v>1455.5431000000001</v>
      </c>
      <c r="J68" s="2">
        <f t="shared" si="18"/>
        <v>259.71231004409373</v>
      </c>
      <c r="M68" s="13">
        <f t="shared" si="24"/>
        <v>0.57891912816646984</v>
      </c>
      <c r="N68" s="13">
        <f t="shared" si="19"/>
        <v>0.82638773087820683</v>
      </c>
      <c r="O68" s="11">
        <f>$B$15/((1-$B$10)*I68*$B$12)-1</f>
        <v>5.7546947471011549</v>
      </c>
      <c r="P68" s="11">
        <f t="shared" si="21"/>
        <v>5.5133430227302656</v>
      </c>
      <c r="Q68" s="13">
        <f t="shared" si="22"/>
        <v>0.57858941362168648</v>
      </c>
      <c r="R68" s="13">
        <f t="shared" si="23"/>
        <v>0.82568779489616584</v>
      </c>
    </row>
    <row r="69" spans="1:18" x14ac:dyDescent="0.3">
      <c r="A69" s="1">
        <v>0</v>
      </c>
      <c r="B69" s="1">
        <v>2794</v>
      </c>
      <c r="C69" s="2">
        <v>251.87690000000001</v>
      </c>
      <c r="D69" s="2">
        <v>-108.3049</v>
      </c>
      <c r="E69" s="2">
        <v>9.0687499999999996</v>
      </c>
      <c r="F69" s="2">
        <v>-3.4058399999999998E-3</v>
      </c>
      <c r="G69" s="2">
        <v>0.26039879999999999</v>
      </c>
      <c r="H69" s="2">
        <v>-1.4602839999999999</v>
      </c>
      <c r="I69" s="2">
        <f t="shared" si="17"/>
        <v>277.06459000000001</v>
      </c>
      <c r="J69" s="2">
        <f t="shared" si="18"/>
        <v>119.55230756699233</v>
      </c>
      <c r="M69" s="13">
        <f t="shared" si="24"/>
        <v>0.58213564279238694</v>
      </c>
      <c r="N69" s="13">
        <f t="shared" si="19"/>
        <v>0.83159564084867799</v>
      </c>
      <c r="O69" s="11">
        <f t="shared" ref="O69:O71" si="25">$B$15/((1-$B$10)*I69*$B$12)-1</f>
        <v>34.485405521323862</v>
      </c>
      <c r="P69" s="11">
        <f t="shared" si="21"/>
        <v>14.504108773415121</v>
      </c>
      <c r="Q69" s="13">
        <f t="shared" si="22"/>
        <v>0.58206533110053438</v>
      </c>
      <c r="R69" s="13">
        <f t="shared" si="23"/>
        <v>0.83144598437172568</v>
      </c>
    </row>
    <row r="70" spans="1:18" x14ac:dyDescent="0.3">
      <c r="A70" s="1">
        <v>0</v>
      </c>
      <c r="B70" s="1">
        <v>2795</v>
      </c>
      <c r="C70" s="2">
        <v>251.86869999999999</v>
      </c>
      <c r="D70" s="2">
        <v>-9.0627560000000003</v>
      </c>
      <c r="E70" s="2">
        <v>108.30329999999999</v>
      </c>
      <c r="F70" s="2">
        <v>3.4058909999999999E-3</v>
      </c>
      <c r="G70" s="2">
        <v>-1.460242</v>
      </c>
      <c r="H70" s="2">
        <v>0.26001970000000002</v>
      </c>
      <c r="I70" s="2">
        <f t="shared" si="17"/>
        <v>277.05556999999999</v>
      </c>
      <c r="J70" s="2">
        <f t="shared" si="18"/>
        <v>119.55000371400537</v>
      </c>
      <c r="M70" s="13">
        <f t="shared" si="24"/>
        <v>0.58213566746153966</v>
      </c>
      <c r="N70" s="13">
        <f t="shared" si="19"/>
        <v>0.83159568082335533</v>
      </c>
      <c r="O70" s="11">
        <f t="shared" si="25"/>
        <v>34.486560807094889</v>
      </c>
      <c r="P70" s="11">
        <f t="shared" si="21"/>
        <v>14.50441792265706</v>
      </c>
      <c r="Q70" s="13">
        <f t="shared" si="22"/>
        <v>0.58206535847609842</v>
      </c>
      <c r="R70" s="13">
        <f t="shared" si="23"/>
        <v>0.83144603010380402</v>
      </c>
    </row>
    <row r="71" spans="1:18" x14ac:dyDescent="0.3">
      <c r="A71" s="1">
        <v>0</v>
      </c>
      <c r="B71" s="1">
        <v>2796</v>
      </c>
      <c r="C71" s="2">
        <v>1323.221</v>
      </c>
      <c r="D71" s="2">
        <v>-4.303131E-3</v>
      </c>
      <c r="E71" s="2">
        <v>-236.10210000000001</v>
      </c>
      <c r="F71" s="2">
        <v>-1.7332779999999999E-7</v>
      </c>
      <c r="G71" s="2">
        <v>56.032960000000003</v>
      </c>
      <c r="H71" s="2">
        <v>2.1010100000000001E-5</v>
      </c>
      <c r="I71" s="2">
        <f t="shared" si="17"/>
        <v>1455.5431000000001</v>
      </c>
      <c r="J71" s="2">
        <f t="shared" si="18"/>
        <v>259.71231004313523</v>
      </c>
      <c r="M71" s="13">
        <f t="shared" si="24"/>
        <v>0.57891912816646984</v>
      </c>
      <c r="N71" s="13">
        <f t="shared" si="19"/>
        <v>0.82638773087820683</v>
      </c>
      <c r="O71" s="11">
        <f t="shared" si="25"/>
        <v>5.7546947471011549</v>
      </c>
      <c r="P71" s="11">
        <f t="shared" si="21"/>
        <v>5.5133430227543023</v>
      </c>
      <c r="Q71" s="13">
        <f t="shared" si="22"/>
        <v>0.57858941362168914</v>
      </c>
      <c r="R71" s="13">
        <f t="shared" si="23"/>
        <v>0.82568779489617117</v>
      </c>
    </row>
    <row r="74" spans="1:18" x14ac:dyDescent="0.3">
      <c r="A74" s="23" t="s">
        <v>51</v>
      </c>
      <c r="B74" s="23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4" t="s">
        <v>52</v>
      </c>
      <c r="D78" s="24"/>
      <c r="E78" s="24"/>
      <c r="F78" s="24" t="s">
        <v>53</v>
      </c>
      <c r="G78" s="24"/>
    </row>
    <row r="79" spans="1:18" x14ac:dyDescent="0.3">
      <c r="A79" s="15" t="s">
        <v>1</v>
      </c>
      <c r="B79" s="15" t="s">
        <v>61</v>
      </c>
      <c r="C79" s="17" t="s">
        <v>56</v>
      </c>
      <c r="D79" s="17" t="s">
        <v>57</v>
      </c>
      <c r="E79" s="17" t="s">
        <v>58</v>
      </c>
      <c r="F79" s="9" t="s">
        <v>54</v>
      </c>
      <c r="G79" s="9" t="s">
        <v>55</v>
      </c>
    </row>
    <row r="80" spans="1:18" x14ac:dyDescent="0.3">
      <c r="A80" s="22" t="s">
        <v>47</v>
      </c>
      <c r="B80" s="16" t="s">
        <v>48</v>
      </c>
      <c r="C80" s="2">
        <v>14700000</v>
      </c>
      <c r="D80" s="2">
        <v>-27700000</v>
      </c>
      <c r="E80" s="2">
        <v>27700000</v>
      </c>
      <c r="F80" s="2">
        <f xml:space="preserve"> $A$76/( MAX( C80:E80)*1.1*1.2*1.1*1.1 ) - 1</f>
        <v>9.1260237907312529</v>
      </c>
      <c r="G80" s="2">
        <f>$B$76/( MAX( C80:E80)*1.1*1.2*1.1*1.25 ) - 1</f>
        <v>9.4026812264423025</v>
      </c>
    </row>
    <row r="81" spans="1:7" x14ac:dyDescent="0.3">
      <c r="A81" s="22"/>
      <c r="B81" s="16" t="s">
        <v>49</v>
      </c>
      <c r="C81" s="2">
        <v>14600000</v>
      </c>
      <c r="D81" s="2">
        <v>-27700000</v>
      </c>
      <c r="E81" s="2">
        <v>27700000</v>
      </c>
      <c r="F81" s="2">
        <f xml:space="preserve"> $A$76/( MAX( C81:E81)*1.1*1.2*1.1*1.1 ) - 1</f>
        <v>9.1260237907312529</v>
      </c>
      <c r="G81" s="2">
        <f>$B$76/( MAX( C81:E81)*1.1*1.2*1.1*1.25 ) - 1</f>
        <v>9.4026812264423025</v>
      </c>
    </row>
    <row r="82" spans="1:7" x14ac:dyDescent="0.3">
      <c r="A82" s="22"/>
      <c r="B82" s="16" t="s">
        <v>50</v>
      </c>
      <c r="C82" s="2">
        <v>11900000</v>
      </c>
      <c r="D82" s="2">
        <v>-33500000</v>
      </c>
      <c r="E82" s="2">
        <v>29100000</v>
      </c>
      <c r="F82" s="2">
        <f xml:space="preserve"> $A$76/( MAX( C82:E82)*1.1*1.2*1.1*1.1 ) - 1</f>
        <v>8.6388611341324975</v>
      </c>
      <c r="G82" s="2">
        <f>$B$76/( MAX( C82:E82)*1.1*1.2*1.1*1.25 ) - 1</f>
        <v>8.9022085901186188</v>
      </c>
    </row>
  </sheetData>
  <mergeCells count="16">
    <mergeCell ref="M23:N23"/>
    <mergeCell ref="Q23:R23"/>
    <mergeCell ref="A22:B22"/>
    <mergeCell ref="C22:H23"/>
    <mergeCell ref="A40:B40"/>
    <mergeCell ref="C40:H41"/>
    <mergeCell ref="M41:N41"/>
    <mergeCell ref="Q41:R41"/>
    <mergeCell ref="A57:B57"/>
    <mergeCell ref="C57:H58"/>
    <mergeCell ref="M58:N58"/>
    <mergeCell ref="Q58:R58"/>
    <mergeCell ref="A80:A82"/>
    <mergeCell ref="A74:B74"/>
    <mergeCell ref="C78:E78"/>
    <mergeCell ref="F78:G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A1C9-BB43-4DA4-B529-9F74873373D2}">
  <dimension ref="A3:R82"/>
  <sheetViews>
    <sheetView tabSelected="1" topLeftCell="A42" zoomScale="80" zoomScaleNormal="80" workbookViewId="0">
      <selection activeCell="A60" sqref="A60:A71"/>
    </sheetView>
  </sheetViews>
  <sheetFormatPr baseColWidth="10" defaultRowHeight="14.4" x14ac:dyDescent="0.3"/>
  <cols>
    <col min="2" max="2" width="19.44140625" customWidth="1"/>
    <col min="3" max="3" width="24.44140625" customWidth="1"/>
    <col min="4" max="4" width="21.44140625" customWidth="1"/>
    <col min="5" max="5" width="23.109375" customWidth="1"/>
  </cols>
  <sheetData>
    <row r="3" spans="1:2" x14ac:dyDescent="0.3">
      <c r="A3" s="3" t="s">
        <v>17</v>
      </c>
      <c r="B3" s="1" t="s">
        <v>32</v>
      </c>
    </row>
    <row r="4" spans="1:2" x14ac:dyDescent="0.3">
      <c r="A4" s="3" t="s">
        <v>18</v>
      </c>
      <c r="B4" s="1" t="s">
        <v>33</v>
      </c>
    </row>
    <row r="5" spans="1:2" x14ac:dyDescent="0.3">
      <c r="A5" s="3" t="s">
        <v>19</v>
      </c>
      <c r="B5" s="2">
        <v>950000000</v>
      </c>
    </row>
    <row r="6" spans="1:2" x14ac:dyDescent="0.3">
      <c r="A6" s="3" t="s">
        <v>20</v>
      </c>
      <c r="B6" s="2">
        <v>1100000000</v>
      </c>
    </row>
    <row r="7" spans="1:2" x14ac:dyDescent="0.3">
      <c r="A7" s="3" t="s">
        <v>21</v>
      </c>
      <c r="B7" s="2">
        <v>548000000</v>
      </c>
    </row>
    <row r="8" spans="1:2" x14ac:dyDescent="0.3">
      <c r="A8" s="3" t="s">
        <v>22</v>
      </c>
      <c r="B8" s="2">
        <v>655000000</v>
      </c>
    </row>
    <row r="9" spans="1:2" x14ac:dyDescent="0.3">
      <c r="A9" s="3" t="s">
        <v>23</v>
      </c>
      <c r="B9" s="2">
        <v>3.6609999999999997E-5</v>
      </c>
    </row>
    <row r="10" spans="1:2" x14ac:dyDescent="0.3">
      <c r="A10" s="3" t="s">
        <v>24</v>
      </c>
      <c r="B10" s="2">
        <v>3.7999999999999999E-2</v>
      </c>
    </row>
    <row r="11" spans="1:2" x14ac:dyDescent="0.3">
      <c r="A11" s="3" t="s">
        <v>25</v>
      </c>
      <c r="B11" s="2">
        <v>1</v>
      </c>
    </row>
    <row r="12" spans="1:2" x14ac:dyDescent="0.3">
      <c r="A12" s="3" t="s">
        <v>26</v>
      </c>
      <c r="B12" s="2">
        <v>1.4</v>
      </c>
    </row>
    <row r="13" spans="1:2" x14ac:dyDescent="0.3">
      <c r="A13" s="3" t="s">
        <v>27</v>
      </c>
      <c r="B13" s="2">
        <v>0.2</v>
      </c>
    </row>
    <row r="14" spans="1:2" x14ac:dyDescent="0.3">
      <c r="A14" s="3" t="s">
        <v>28</v>
      </c>
      <c r="B14" s="2">
        <v>21972.1</v>
      </c>
    </row>
    <row r="15" spans="1:2" x14ac:dyDescent="0.3">
      <c r="A15" s="3" t="s">
        <v>29</v>
      </c>
      <c r="B15" s="2">
        <v>13241.4</v>
      </c>
    </row>
    <row r="16" spans="1:2" x14ac:dyDescent="0.3">
      <c r="A16" s="3" t="s">
        <v>30</v>
      </c>
      <c r="B16" s="1"/>
    </row>
    <row r="17" spans="1:18" x14ac:dyDescent="0.3">
      <c r="A17" s="3" t="s">
        <v>31</v>
      </c>
      <c r="B17" s="1"/>
    </row>
    <row r="21" spans="1:18" x14ac:dyDescent="0.3">
      <c r="J21" s="8" t="s">
        <v>11</v>
      </c>
      <c r="K21" s="1">
        <v>1.1000000000000001</v>
      </c>
    </row>
    <row r="22" spans="1:18" x14ac:dyDescent="0.3">
      <c r="A22" s="19" t="s">
        <v>0</v>
      </c>
      <c r="B22" s="19"/>
      <c r="C22" s="20" t="s">
        <v>3</v>
      </c>
      <c r="D22" s="20"/>
      <c r="E22" s="20"/>
      <c r="F22" s="20"/>
      <c r="G22" s="20"/>
      <c r="H22" s="20"/>
      <c r="J22" s="8" t="s">
        <v>12</v>
      </c>
      <c r="K22" s="1">
        <v>1</v>
      </c>
    </row>
    <row r="23" spans="1:18" x14ac:dyDescent="0.3">
      <c r="A23" s="4" t="s">
        <v>1</v>
      </c>
      <c r="B23" s="12" t="s">
        <v>73</v>
      </c>
      <c r="C23" s="20"/>
      <c r="D23" s="20"/>
      <c r="E23" s="20"/>
      <c r="F23" s="20"/>
      <c r="G23" s="20"/>
      <c r="H23" s="20"/>
      <c r="I23" t="s">
        <v>15</v>
      </c>
      <c r="J23" t="s">
        <v>16</v>
      </c>
      <c r="M23" s="21" t="s">
        <v>36</v>
      </c>
      <c r="N23" s="21"/>
      <c r="O23" s="9" t="s">
        <v>37</v>
      </c>
      <c r="P23" s="9" t="s">
        <v>39</v>
      </c>
      <c r="Q23" s="21" t="s">
        <v>41</v>
      </c>
      <c r="R23" s="21"/>
    </row>
    <row r="24" spans="1:18" x14ac:dyDescent="0.3">
      <c r="A24" s="1"/>
      <c r="B24" s="1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7" t="s">
        <v>13</v>
      </c>
      <c r="J24" s="7" t="s">
        <v>14</v>
      </c>
      <c r="M24" s="10" t="s">
        <v>34</v>
      </c>
      <c r="N24" s="10" t="s">
        <v>35</v>
      </c>
      <c r="O24" s="10" t="s">
        <v>38</v>
      </c>
      <c r="P24" s="10" t="s">
        <v>40</v>
      </c>
      <c r="Q24" s="10" t="s">
        <v>42</v>
      </c>
      <c r="R24" s="10" t="s">
        <v>43</v>
      </c>
    </row>
    <row r="25" spans="1:18" x14ac:dyDescent="0.3">
      <c r="A25" s="1">
        <v>0</v>
      </c>
      <c r="B25" s="1">
        <v>2785</v>
      </c>
      <c r="C25" s="2">
        <v>2520.4079999999999</v>
      </c>
      <c r="D25" s="2">
        <v>1007.542</v>
      </c>
      <c r="E25" s="2">
        <v>2190.337</v>
      </c>
      <c r="F25" s="2">
        <v>4.431293E-2</v>
      </c>
      <c r="G25" s="2">
        <v>20.607500000000002</v>
      </c>
      <c r="H25" s="2">
        <v>17.924700000000001</v>
      </c>
      <c r="I25" s="2">
        <f>ABS(C25*$K$21)</f>
        <v>2772.4488000000001</v>
      </c>
      <c r="J25" s="2">
        <f>SQRT(D25^2+E25^2)*$K$21</f>
        <v>2652.053475507787</v>
      </c>
      <c r="M25" s="13">
        <f>($B$9*$B$5)/($B$14+$B$10*I25*$B$11)-1</f>
        <v>0.5753402312441338</v>
      </c>
      <c r="N25" s="13">
        <f>($B$9*$B$6)/($B$14+$B$10*I25*$B$12)-1</f>
        <v>0.82060301365487431</v>
      </c>
      <c r="O25" s="11">
        <f>$B$15/((1-$B$10)*I25*$B$12)-1</f>
        <v>2.5462329662316332</v>
      </c>
      <c r="P25" s="11">
        <f>($B$15-(1-$B$10)*I25)*$B$13/(J25*$B$12)-1</f>
        <v>-0.43039802649662706</v>
      </c>
      <c r="Q25" s="13">
        <f>1/SQRT((J25*$B$11/($B$7*$B$9))^2+(($B$14+$B$10*I25*$B$11)/($B$9*$B$5))^2)-1</f>
        <v>0.54225417504804785</v>
      </c>
      <c r="R25" s="13">
        <f>1/SQRT((J25*$B$12/($B$8*$B$9))^2+(($B$14+$B$10*I25*$B$12)/($B$9*$B$6))^2)-1</f>
        <v>0.75231115247485536</v>
      </c>
    </row>
    <row r="26" spans="1:18" x14ac:dyDescent="0.3">
      <c r="A26" s="1">
        <v>0</v>
      </c>
      <c r="B26" s="1">
        <v>2786</v>
      </c>
      <c r="C26" s="2">
        <v>1852.0440000000001</v>
      </c>
      <c r="D26" s="2">
        <v>568.33240000000001</v>
      </c>
      <c r="E26" s="2">
        <v>3127.8989999999999</v>
      </c>
      <c r="F26" s="2">
        <v>4.0388050000000002E-2</v>
      </c>
      <c r="G26" s="2">
        <v>76.706829999999997</v>
      </c>
      <c r="H26" s="2">
        <v>34.70496</v>
      </c>
      <c r="I26" s="2">
        <f t="shared" ref="I26:I36" si="0">ABS(C26*$K$21)</f>
        <v>2037.2484000000002</v>
      </c>
      <c r="J26" s="2">
        <f t="shared" ref="J26:J36" si="1">SQRT(D26^2+E26^2)*$K$21</f>
        <v>3497.0233319238546</v>
      </c>
      <c r="M26" s="13">
        <f>($B$9*$B$5)/($B$14+$B$10*I26*$B$11)-1</f>
        <v>0.57733625012767509</v>
      </c>
      <c r="N26" s="13">
        <f t="shared" ref="N26:N36" si="2">($B$9*$B$6)/($B$14+$B$10*I26*$B$12)-1</f>
        <v>0.82382797179847023</v>
      </c>
      <c r="O26" s="11">
        <f t="shared" ref="O26:O36" si="3">$B$15/((1-$B$10)*I26*$B$12)-1</f>
        <v>3.8259943813181208</v>
      </c>
      <c r="P26" s="11">
        <f t="shared" ref="P26:P36" si="4">($B$15-(1-$B$10)*I26)*$B$13/(J26*$B$12)-1</f>
        <v>-0.53913592183990577</v>
      </c>
      <c r="Q26" s="13">
        <f t="shared" ref="Q26:Q36" si="5">1/SQRT((J26*$B$11/($B$7*$B$9))^2+(($B$14+$B$10*I26*$B$11)/($B$9*$B$5))^2)-1</f>
        <v>0.52089831494928474</v>
      </c>
      <c r="R26" s="13">
        <f t="shared" ref="R26:R36" si="6">1/SQRT((J26*$B$12/($B$8*$B$9))^2+(($B$14+$B$10*I26*$B$12)/($B$9*$B$6))^2)-1</f>
        <v>0.70917917842348421</v>
      </c>
    </row>
    <row r="27" spans="1:18" x14ac:dyDescent="0.3">
      <c r="A27" s="1">
        <v>0</v>
      </c>
      <c r="B27" s="1">
        <v>2787</v>
      </c>
      <c r="C27" s="2">
        <v>1.6639230000000001E-2</v>
      </c>
      <c r="D27" s="2">
        <v>1.782769E-2</v>
      </c>
      <c r="E27" s="2">
        <v>2974.1889999999999</v>
      </c>
      <c r="F27" s="2">
        <v>4.887817E-3</v>
      </c>
      <c r="G27" s="2">
        <v>35.028460000000003</v>
      </c>
      <c r="H27" s="2">
        <v>5.0290260000000005E-4</v>
      </c>
      <c r="I27" s="2">
        <f t="shared" si="0"/>
        <v>1.8303153000000003E-2</v>
      </c>
      <c r="J27" s="2">
        <f t="shared" si="1"/>
        <v>3271.6079000587742</v>
      </c>
      <c r="M27" s="13">
        <f t="shared" ref="M27:M36" si="7">($B$9*$B$5)/($B$14+$B$10*I27*$B$11)-1</f>
        <v>0.5828937106178318</v>
      </c>
      <c r="N27" s="13">
        <f t="shared" si="2"/>
        <v>0.83282427329787168</v>
      </c>
      <c r="O27" s="11">
        <f t="shared" si="3"/>
        <v>537160.51155756228</v>
      </c>
      <c r="P27" s="11">
        <f t="shared" si="4"/>
        <v>-0.42180538932601941</v>
      </c>
      <c r="Q27" s="13">
        <f t="shared" si="5"/>
        <v>0.53265707106401283</v>
      </c>
      <c r="R27" s="13">
        <f t="shared" si="6"/>
        <v>0.72988257575183257</v>
      </c>
    </row>
    <row r="28" spans="1:18" x14ac:dyDescent="0.3">
      <c r="A28" s="1">
        <v>0</v>
      </c>
      <c r="B28" s="1">
        <v>2788</v>
      </c>
      <c r="C28" s="2">
        <v>1852.0630000000001</v>
      </c>
      <c r="D28" s="2">
        <v>568.06230000000005</v>
      </c>
      <c r="E28" s="2">
        <v>3128.18</v>
      </c>
      <c r="F28" s="2">
        <v>4.0384099999999999E-2</v>
      </c>
      <c r="G28" s="2">
        <v>76.70993</v>
      </c>
      <c r="H28" s="2">
        <v>34.70158</v>
      </c>
      <c r="I28" s="2">
        <f t="shared" si="0"/>
        <v>2037.2693000000004</v>
      </c>
      <c r="J28" s="2">
        <f t="shared" si="1"/>
        <v>3497.2743552355687</v>
      </c>
      <c r="M28" s="13">
        <f t="shared" si="7"/>
        <v>0.57733619331370978</v>
      </c>
      <c r="N28" s="13">
        <f t="shared" si="2"/>
        <v>0.82382787995818463</v>
      </c>
      <c r="O28" s="11">
        <f t="shared" si="3"/>
        <v>3.8259448722607905</v>
      </c>
      <c r="P28" s="11">
        <f t="shared" si="4"/>
        <v>-0.5391698224928857</v>
      </c>
      <c r="Q28" s="13">
        <f t="shared" si="5"/>
        <v>0.52089059102519841</v>
      </c>
      <c r="R28" s="13">
        <f t="shared" si="6"/>
        <v>0.70916416254054515</v>
      </c>
    </row>
    <row r="29" spans="1:18" x14ac:dyDescent="0.3">
      <c r="A29" s="1">
        <v>0</v>
      </c>
      <c r="B29" s="1">
        <v>2789</v>
      </c>
      <c r="C29" s="2">
        <v>2520.386</v>
      </c>
      <c r="D29" s="2">
        <v>1007.856</v>
      </c>
      <c r="E29" s="2">
        <v>2190.366</v>
      </c>
      <c r="F29" s="2">
        <v>4.4316590000000003E-2</v>
      </c>
      <c r="G29" s="2">
        <v>20.606809999999999</v>
      </c>
      <c r="H29" s="2">
        <v>17.920010000000001</v>
      </c>
      <c r="I29" s="2">
        <f t="shared" si="0"/>
        <v>2772.4246000000003</v>
      </c>
      <c r="J29" s="2">
        <f t="shared" si="1"/>
        <v>2652.2268164953994</v>
      </c>
      <c r="M29" s="13">
        <f t="shared" si="7"/>
        <v>0.57534029686234311</v>
      </c>
      <c r="N29" s="13">
        <f t="shared" si="2"/>
        <v>0.82060311962052834</v>
      </c>
      <c r="O29" s="11">
        <f t="shared" si="3"/>
        <v>2.5462639206668887</v>
      </c>
      <c r="P29" s="11">
        <f t="shared" si="4"/>
        <v>-0.43043399988947995</v>
      </c>
      <c r="Q29" s="13">
        <f t="shared" si="5"/>
        <v>0.54225004672142596</v>
      </c>
      <c r="R29" s="13">
        <f t="shared" si="6"/>
        <v>0.75230281550593392</v>
      </c>
    </row>
    <row r="30" spans="1:18" x14ac:dyDescent="0.3">
      <c r="A30" s="1">
        <v>0</v>
      </c>
      <c r="B30" s="1">
        <v>2790</v>
      </c>
      <c r="C30" s="2">
        <v>15925.02</v>
      </c>
      <c r="D30" s="2">
        <v>2.577956E-2</v>
      </c>
      <c r="E30" s="2">
        <v>3029.0509999999999</v>
      </c>
      <c r="F30" s="2">
        <v>2.1453780000000001E-8</v>
      </c>
      <c r="G30" s="2">
        <v>826.82860000000005</v>
      </c>
      <c r="H30" s="2">
        <v>1.665413E-4</v>
      </c>
      <c r="I30" s="2">
        <f t="shared" si="0"/>
        <v>17517.522000000001</v>
      </c>
      <c r="J30" s="2">
        <f t="shared" si="1"/>
        <v>3331.9561001206725</v>
      </c>
      <c r="M30" s="13">
        <f t="shared" si="7"/>
        <v>0.53634860665850037</v>
      </c>
      <c r="N30" s="13">
        <f t="shared" si="2"/>
        <v>0.75824936414664079</v>
      </c>
      <c r="O30" s="11">
        <f t="shared" si="3"/>
        <v>-0.43874771033543836</v>
      </c>
      <c r="P30" s="11">
        <f t="shared" si="4"/>
        <v>-1.1547977933986946</v>
      </c>
      <c r="Q30" s="13">
        <f t="shared" si="5"/>
        <v>0.48865295016095067</v>
      </c>
      <c r="R30" s="13">
        <f t="shared" si="6"/>
        <v>0.66362954666606022</v>
      </c>
    </row>
    <row r="31" spans="1:18" x14ac:dyDescent="0.3">
      <c r="A31" s="1">
        <v>0</v>
      </c>
      <c r="B31" s="1">
        <v>2791</v>
      </c>
      <c r="C31" s="2">
        <v>2520.4090000000001</v>
      </c>
      <c r="D31" s="2">
        <v>1007.543</v>
      </c>
      <c r="E31" s="2">
        <v>2190.337</v>
      </c>
      <c r="F31" s="2">
        <v>4.4312799999999999E-2</v>
      </c>
      <c r="G31" s="2">
        <v>20.607510000000001</v>
      </c>
      <c r="H31" s="2">
        <v>17.924689999999998</v>
      </c>
      <c r="I31" s="2">
        <f t="shared" si="0"/>
        <v>2772.4499000000005</v>
      </c>
      <c r="J31" s="2">
        <f t="shared" si="1"/>
        <v>2652.0539351992416</v>
      </c>
      <c r="M31" s="13">
        <f t="shared" si="7"/>
        <v>0.5753402282614879</v>
      </c>
      <c r="N31" s="13">
        <f t="shared" si="2"/>
        <v>0.82060300883825388</v>
      </c>
      <c r="O31" s="11">
        <f t="shared" si="3"/>
        <v>2.546231559224688</v>
      </c>
      <c r="P31" s="11">
        <f t="shared" si="4"/>
        <v>-0.43039818222973003</v>
      </c>
      <c r="Q31" s="13">
        <f t="shared" si="5"/>
        <v>0.5422541611383378</v>
      </c>
      <c r="R31" s="13">
        <f t="shared" si="6"/>
        <v>0.75231112582097204</v>
      </c>
    </row>
    <row r="32" spans="1:18" x14ac:dyDescent="0.3">
      <c r="A32" s="1">
        <v>0</v>
      </c>
      <c r="B32" s="1">
        <v>2792</v>
      </c>
      <c r="C32" s="2">
        <v>1852.0440000000001</v>
      </c>
      <c r="D32" s="2">
        <v>568.33209999999997</v>
      </c>
      <c r="E32" s="2">
        <v>3127.8989999999999</v>
      </c>
      <c r="F32" s="2">
        <v>4.0388130000000001E-2</v>
      </c>
      <c r="G32" s="2">
        <v>76.706829999999997</v>
      </c>
      <c r="H32" s="2">
        <v>34.704949999999997</v>
      </c>
      <c r="I32" s="2">
        <f t="shared" si="0"/>
        <v>2037.2484000000002</v>
      </c>
      <c r="J32" s="2">
        <f t="shared" si="1"/>
        <v>3497.0232729295076</v>
      </c>
      <c r="M32" s="13">
        <f t="shared" si="7"/>
        <v>0.57733625012767509</v>
      </c>
      <c r="N32" s="13">
        <f t="shared" si="2"/>
        <v>0.82382797179847023</v>
      </c>
      <c r="O32" s="11">
        <f t="shared" si="3"/>
        <v>3.8259943813181208</v>
      </c>
      <c r="P32" s="11">
        <f t="shared" si="4"/>
        <v>-0.53913591406518613</v>
      </c>
      <c r="Q32" s="13">
        <f t="shared" si="5"/>
        <v>0.52089831675250542</v>
      </c>
      <c r="R32" s="13">
        <f t="shared" si="6"/>
        <v>0.70917918193460427</v>
      </c>
    </row>
    <row r="33" spans="1:18" x14ac:dyDescent="0.3">
      <c r="A33" s="1">
        <v>0</v>
      </c>
      <c r="B33" s="1">
        <v>2793</v>
      </c>
      <c r="C33" s="2">
        <v>1.7650389999999998E-2</v>
      </c>
      <c r="D33" s="2">
        <v>1.8186230000000001E-2</v>
      </c>
      <c r="E33" s="2">
        <v>2974.1889999999999</v>
      </c>
      <c r="F33" s="2">
        <v>4.8878120000000001E-3</v>
      </c>
      <c r="G33" s="2">
        <v>35.028460000000003</v>
      </c>
      <c r="H33" s="2">
        <v>7.0484810000000003E-4</v>
      </c>
      <c r="I33" s="2">
        <f t="shared" si="0"/>
        <v>1.9415429000000001E-2</v>
      </c>
      <c r="J33" s="2">
        <f t="shared" si="1"/>
        <v>3271.6079000611617</v>
      </c>
      <c r="M33" s="13">
        <f t="shared" si="7"/>
        <v>0.58289370757290881</v>
      </c>
      <c r="N33" s="13">
        <f t="shared" si="2"/>
        <v>0.83282426836189116</v>
      </c>
      <c r="O33" s="11">
        <f>$B$15/((1-$B$10)*I33*$B$12)-1</f>
        <v>506387.46722106077</v>
      </c>
      <c r="P33" s="11">
        <f t="shared" si="4"/>
        <v>-0.42180543604918641</v>
      </c>
      <c r="Q33" s="13">
        <f t="shared" si="5"/>
        <v>0.53265706829982862</v>
      </c>
      <c r="R33" s="13">
        <f t="shared" si="6"/>
        <v>0.7298825716015731</v>
      </c>
    </row>
    <row r="34" spans="1:18" x14ac:dyDescent="0.3">
      <c r="A34" s="1">
        <v>0</v>
      </c>
      <c r="B34" s="1">
        <v>2794</v>
      </c>
      <c r="C34" s="2">
        <v>1852.0630000000001</v>
      </c>
      <c r="D34" s="2">
        <v>568.06230000000005</v>
      </c>
      <c r="E34" s="2">
        <v>3128.18</v>
      </c>
      <c r="F34" s="2">
        <v>4.0384049999999998E-2</v>
      </c>
      <c r="G34" s="2">
        <v>76.709950000000006</v>
      </c>
      <c r="H34" s="2">
        <v>34.70158</v>
      </c>
      <c r="I34" s="2">
        <f t="shared" si="0"/>
        <v>2037.2693000000004</v>
      </c>
      <c r="J34" s="2">
        <f t="shared" si="1"/>
        <v>3497.2743552355687</v>
      </c>
      <c r="M34" s="13">
        <f t="shared" si="7"/>
        <v>0.57733619331370978</v>
      </c>
      <c r="N34" s="13">
        <f t="shared" si="2"/>
        <v>0.82382787995818463</v>
      </c>
      <c r="O34" s="11">
        <f t="shared" si="3"/>
        <v>3.8259448722607905</v>
      </c>
      <c r="P34" s="11">
        <f t="shared" si="4"/>
        <v>-0.5391698224928857</v>
      </c>
      <c r="Q34" s="13">
        <f t="shared" si="5"/>
        <v>0.52089059102519841</v>
      </c>
      <c r="R34" s="13">
        <f t="shared" si="6"/>
        <v>0.70916416254054515</v>
      </c>
    </row>
    <row r="35" spans="1:18" x14ac:dyDescent="0.3">
      <c r="A35" s="1">
        <v>0</v>
      </c>
      <c r="B35" s="1">
        <v>2795</v>
      </c>
      <c r="C35" s="2">
        <v>2520.3850000000002</v>
      </c>
      <c r="D35" s="2">
        <v>1007.855</v>
      </c>
      <c r="E35" s="2">
        <v>2190.366</v>
      </c>
      <c r="F35" s="2">
        <v>4.4316660000000001E-2</v>
      </c>
      <c r="G35" s="2">
        <v>20.60679</v>
      </c>
      <c r="H35" s="2">
        <v>17.919979999999999</v>
      </c>
      <c r="I35" s="2">
        <f t="shared" si="0"/>
        <v>2772.4235000000003</v>
      </c>
      <c r="J35" s="2">
        <f t="shared" si="1"/>
        <v>2652.2263566911124</v>
      </c>
      <c r="M35" s="13">
        <f t="shared" si="7"/>
        <v>0.57534029984498902</v>
      </c>
      <c r="N35" s="13">
        <f t="shared" si="2"/>
        <v>0.82060312443714967</v>
      </c>
      <c r="O35" s="11">
        <f t="shared" si="3"/>
        <v>2.5462653276995129</v>
      </c>
      <c r="P35" s="11">
        <f t="shared" si="4"/>
        <v>-0.43043384414850561</v>
      </c>
      <c r="Q35" s="13">
        <f t="shared" si="5"/>
        <v>0.54225006063447623</v>
      </c>
      <c r="R35" s="13">
        <f t="shared" si="6"/>
        <v>0.75230284216638399</v>
      </c>
    </row>
    <row r="36" spans="1:18" x14ac:dyDescent="0.3">
      <c r="A36" s="1">
        <v>0</v>
      </c>
      <c r="B36" s="1">
        <v>2796</v>
      </c>
      <c r="C36" s="2">
        <v>15925.02</v>
      </c>
      <c r="D36" s="2">
        <v>2.5450839999999999E-2</v>
      </c>
      <c r="E36" s="2">
        <v>3029.0509999999999</v>
      </c>
      <c r="F36" s="2">
        <v>2.044767E-8</v>
      </c>
      <c r="G36" s="2">
        <v>826.82839999999999</v>
      </c>
      <c r="H36" s="2">
        <v>2.3682290000000001E-4</v>
      </c>
      <c r="I36" s="2">
        <f t="shared" si="0"/>
        <v>17517.522000000001</v>
      </c>
      <c r="J36" s="2">
        <f t="shared" si="1"/>
        <v>3331.9561001176148</v>
      </c>
      <c r="M36" s="13">
        <f t="shared" si="7"/>
        <v>0.53634860665850037</v>
      </c>
      <c r="N36" s="13">
        <f t="shared" si="2"/>
        <v>0.75824936414664079</v>
      </c>
      <c r="O36" s="11">
        <f t="shared" si="3"/>
        <v>-0.43874771033543836</v>
      </c>
      <c r="P36" s="11">
        <f t="shared" si="4"/>
        <v>-1.1547977933988367</v>
      </c>
      <c r="Q36" s="13">
        <f t="shared" si="5"/>
        <v>0.48865295016103438</v>
      </c>
      <c r="R36" s="13">
        <f t="shared" si="6"/>
        <v>0.66362954666622032</v>
      </c>
    </row>
    <row r="40" spans="1:18" x14ac:dyDescent="0.3">
      <c r="A40" s="19" t="s">
        <v>0</v>
      </c>
      <c r="B40" s="19"/>
      <c r="C40" s="20" t="s">
        <v>3</v>
      </c>
      <c r="D40" s="20"/>
      <c r="E40" s="20"/>
      <c r="F40" s="20"/>
      <c r="G40" s="20"/>
      <c r="H40" s="20"/>
      <c r="J40" s="14"/>
      <c r="K40" s="14"/>
    </row>
    <row r="41" spans="1:18" x14ac:dyDescent="0.3">
      <c r="A41" s="4" t="s">
        <v>1</v>
      </c>
      <c r="B41" s="12" t="s">
        <v>72</v>
      </c>
      <c r="C41" s="20"/>
      <c r="D41" s="20"/>
      <c r="E41" s="20"/>
      <c r="F41" s="20"/>
      <c r="G41" s="20"/>
      <c r="H41" s="20"/>
      <c r="I41" t="s">
        <v>44</v>
      </c>
      <c r="J41" t="s">
        <v>45</v>
      </c>
      <c r="M41" s="21" t="s">
        <v>36</v>
      </c>
      <c r="N41" s="21"/>
      <c r="O41" s="9" t="s">
        <v>37</v>
      </c>
      <c r="P41" s="9" t="s">
        <v>39</v>
      </c>
      <c r="Q41" s="21" t="s">
        <v>41</v>
      </c>
      <c r="R41" s="21"/>
    </row>
    <row r="42" spans="1:18" x14ac:dyDescent="0.3">
      <c r="A42" s="1"/>
      <c r="B42" s="1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7" t="s">
        <v>13</v>
      </c>
      <c r="J42" s="7" t="s">
        <v>14</v>
      </c>
      <c r="M42" s="10" t="s">
        <v>34</v>
      </c>
      <c r="N42" s="10" t="s">
        <v>35</v>
      </c>
      <c r="O42" s="10" t="s">
        <v>38</v>
      </c>
      <c r="P42" s="10" t="s">
        <v>40</v>
      </c>
      <c r="Q42" s="10" t="s">
        <v>42</v>
      </c>
      <c r="R42" s="10" t="s">
        <v>43</v>
      </c>
    </row>
    <row r="43" spans="1:18" x14ac:dyDescent="0.3">
      <c r="A43" s="1">
        <v>0</v>
      </c>
      <c r="B43" s="1">
        <v>2785</v>
      </c>
      <c r="C43" s="2">
        <v>1852.0630000000001</v>
      </c>
      <c r="D43" s="2">
        <v>3128.18</v>
      </c>
      <c r="E43" s="2">
        <v>568.06209999999999</v>
      </c>
      <c r="F43" s="2">
        <v>4.0384139999999999E-2</v>
      </c>
      <c r="G43" s="2">
        <v>34.70158</v>
      </c>
      <c r="H43" s="2">
        <v>76.709940000000003</v>
      </c>
      <c r="I43" s="2">
        <f>ABS(C43*$K$21)</f>
        <v>2037.2693000000004</v>
      </c>
      <c r="J43" s="2">
        <f>SQRT(D43^2+E43^2)*$K$21</f>
        <v>3497.2743159275133</v>
      </c>
      <c r="M43" s="13">
        <f>($B$9*$B$5)/($B$14+$B$10*I43*$B$11)-1</f>
        <v>0.57733619331370978</v>
      </c>
      <c r="N43" s="13">
        <f>($B$9*$B$6)/($B$14+$B$10*I43*$B$12)-1</f>
        <v>0.82382787995818463</v>
      </c>
      <c r="O43" s="11">
        <f>$B$15/((1-$B$10)*I43*$B$12)-1</f>
        <v>3.8259448722607905</v>
      </c>
      <c r="P43" s="11">
        <f>($B$15-(1-$B$10)*I43)*$B$13/(J43*$B$12)-1</f>
        <v>-0.5391698173133268</v>
      </c>
      <c r="Q43" s="13">
        <f>1/SQRT((J43*$B$11/($B$7*$B$9))^2+(($B$14+$B$10*I43*$B$11)/($B$9*$B$5))^2)-1</f>
        <v>0.52089059222675593</v>
      </c>
      <c r="R43" s="13">
        <f>1/SQRT((J43*$B$12/($B$8*$B$9))^2+(($B$14+$B$10*I43*$B$12)/($B$9*$B$6))^2)-1</f>
        <v>0.70916416488011813</v>
      </c>
    </row>
    <row r="44" spans="1:18" x14ac:dyDescent="0.3">
      <c r="A44" s="1">
        <v>0</v>
      </c>
      <c r="B44" s="1">
        <v>2786</v>
      </c>
      <c r="C44" s="2">
        <v>2520.386</v>
      </c>
      <c r="D44" s="2">
        <v>2190.3670000000002</v>
      </c>
      <c r="E44" s="2">
        <v>1007.856</v>
      </c>
      <c r="F44" s="2">
        <v>4.4316540000000001E-2</v>
      </c>
      <c r="G44" s="2">
        <v>17.920000000000002</v>
      </c>
      <c r="H44" s="2">
        <v>20.6068</v>
      </c>
      <c r="I44" s="2">
        <f t="shared" ref="I44:I54" si="8">ABS(C44*$K$21)</f>
        <v>2772.4246000000003</v>
      </c>
      <c r="J44" s="2">
        <f t="shared" ref="J44:J54" si="9">SQRT(D44^2+E44^2)*$K$21</f>
        <v>2652.2278157851092</v>
      </c>
      <c r="M44" s="13">
        <f>($B$9*$B$5)/($B$14+$B$10*I44*$B$11)-1</f>
        <v>0.57534029686234311</v>
      </c>
      <c r="N44" s="13">
        <f t="shared" ref="N44:N54" si="10">($B$9*$B$6)/($B$14+$B$10*I44*$B$12)-1</f>
        <v>0.82060311962052834</v>
      </c>
      <c r="O44" s="11">
        <f t="shared" ref="O44:O50" si="11">$B$15/((1-$B$10)*I44*$B$12)-1</f>
        <v>2.5462639206668887</v>
      </c>
      <c r="P44" s="11">
        <f t="shared" ref="P44:P54" si="12">($B$15-(1-$B$10)*I44)*$B$13/(J44*$B$12)-1</f>
        <v>-0.43043421448697405</v>
      </c>
      <c r="Q44" s="13">
        <f t="shared" ref="Q44:Q54" si="13">1/SQRT((J44*$B$11/($B$7*$B$9))^2+(($B$14+$B$10*I44*$B$11)/($B$9*$B$5))^2)-1</f>
        <v>0.54225002256648658</v>
      </c>
      <c r="R44" s="13">
        <f t="shared" ref="R44:R54" si="14">1/SQRT((J44*$B$12/($B$8*$B$9))^2+(($B$14+$B$10*I44*$B$12)/($B$9*$B$6))^2)-1</f>
        <v>0.75230276689839481</v>
      </c>
    </row>
    <row r="45" spans="1:18" x14ac:dyDescent="0.3">
      <c r="A45" s="1">
        <v>0</v>
      </c>
      <c r="B45" s="1">
        <v>2787</v>
      </c>
      <c r="C45" s="2">
        <v>15925.02</v>
      </c>
      <c r="D45" s="2">
        <v>3029.0509999999999</v>
      </c>
      <c r="E45" s="2">
        <v>2.552103E-2</v>
      </c>
      <c r="F45" s="2">
        <v>2.0503860000000001E-8</v>
      </c>
      <c r="G45" s="2">
        <v>2.0001820000000001E-4</v>
      </c>
      <c r="H45" s="2">
        <v>826.82860000000005</v>
      </c>
      <c r="I45" s="2">
        <f t="shared" si="8"/>
        <v>17517.522000000001</v>
      </c>
      <c r="J45" s="2">
        <f t="shared" si="9"/>
        <v>3331.9561001182642</v>
      </c>
      <c r="M45" s="13">
        <f t="shared" ref="M45:M54" si="15">($B$9*$B$5)/($B$14+$B$10*I45*$B$11)-1</f>
        <v>0.53634860665850037</v>
      </c>
      <c r="N45" s="13">
        <f t="shared" si="10"/>
        <v>0.75824936414664079</v>
      </c>
      <c r="O45" s="11">
        <f t="shared" si="11"/>
        <v>-0.43874771033543836</v>
      </c>
      <c r="P45" s="11">
        <f t="shared" si="12"/>
        <v>-1.1547977933988065</v>
      </c>
      <c r="Q45" s="13">
        <f t="shared" si="13"/>
        <v>0.48865295016101662</v>
      </c>
      <c r="R45" s="13">
        <f t="shared" si="14"/>
        <v>0.66362954666618612</v>
      </c>
    </row>
    <row r="46" spans="1:18" x14ac:dyDescent="0.3">
      <c r="A46" s="1">
        <v>0</v>
      </c>
      <c r="B46" s="1">
        <v>2788</v>
      </c>
      <c r="C46" s="2">
        <v>2520.4090000000001</v>
      </c>
      <c r="D46" s="2">
        <v>2190.337</v>
      </c>
      <c r="E46" s="2">
        <v>1007.542</v>
      </c>
      <c r="F46" s="2">
        <v>4.4312879999999999E-2</v>
      </c>
      <c r="G46" s="2">
        <v>17.924689999999998</v>
      </c>
      <c r="H46" s="2">
        <v>20.607500000000002</v>
      </c>
      <c r="I46" s="2">
        <f t="shared" si="8"/>
        <v>2772.4499000000005</v>
      </c>
      <c r="J46" s="2">
        <f t="shared" si="9"/>
        <v>2652.053475507787</v>
      </c>
      <c r="M46" s="13">
        <f t="shared" si="15"/>
        <v>0.5753402282614879</v>
      </c>
      <c r="N46" s="13">
        <f t="shared" si="10"/>
        <v>0.82060300883825388</v>
      </c>
      <c r="O46" s="11">
        <f t="shared" si="11"/>
        <v>2.546231559224688</v>
      </c>
      <c r="P46" s="11">
        <f t="shared" si="12"/>
        <v>-0.4303980834982789</v>
      </c>
      <c r="Q46" s="13">
        <f t="shared" si="13"/>
        <v>0.54225417224941164</v>
      </c>
      <c r="R46" s="13">
        <f t="shared" si="14"/>
        <v>0.75231114818018052</v>
      </c>
    </row>
    <row r="47" spans="1:18" x14ac:dyDescent="0.3">
      <c r="A47" s="1">
        <v>0</v>
      </c>
      <c r="B47" s="1">
        <v>2789</v>
      </c>
      <c r="C47" s="2">
        <v>1852.0440000000001</v>
      </c>
      <c r="D47" s="2">
        <v>3127.8989999999999</v>
      </c>
      <c r="E47" s="2">
        <v>568.33199999999999</v>
      </c>
      <c r="F47" s="2">
        <v>4.038808E-2</v>
      </c>
      <c r="G47" s="2">
        <v>34.70496</v>
      </c>
      <c r="H47" s="2">
        <v>76.70684</v>
      </c>
      <c r="I47" s="2">
        <f t="shared" si="8"/>
        <v>2037.2484000000002</v>
      </c>
      <c r="J47" s="2">
        <f t="shared" si="9"/>
        <v>3497.0232532647319</v>
      </c>
      <c r="M47" s="13">
        <f t="shared" si="15"/>
        <v>0.57733625012767509</v>
      </c>
      <c r="N47" s="13">
        <f t="shared" si="10"/>
        <v>0.82382797179847023</v>
      </c>
      <c r="O47" s="11">
        <f t="shared" si="11"/>
        <v>3.8259943813181208</v>
      </c>
      <c r="P47" s="11">
        <f t="shared" si="12"/>
        <v>-0.53913591147361384</v>
      </c>
      <c r="Q47" s="13">
        <f t="shared" si="13"/>
        <v>0.52089831735357883</v>
      </c>
      <c r="R47" s="13">
        <f t="shared" si="14"/>
        <v>0.70917918310497741</v>
      </c>
    </row>
    <row r="48" spans="1:18" x14ac:dyDescent="0.3">
      <c r="A48" s="1">
        <v>0</v>
      </c>
      <c r="B48" s="1">
        <v>2790</v>
      </c>
      <c r="C48" s="2">
        <v>1.4247330000000001E-2</v>
      </c>
      <c r="D48" s="2">
        <v>2974.1889999999999</v>
      </c>
      <c r="E48" s="2">
        <v>1.8104789999999999E-2</v>
      </c>
      <c r="F48" s="2">
        <v>4.887817E-3</v>
      </c>
      <c r="G48" s="2">
        <v>5.0942369999999997E-4</v>
      </c>
      <c r="H48" s="2">
        <v>35.028460000000003</v>
      </c>
      <c r="I48" s="2">
        <f t="shared" si="8"/>
        <v>1.5672063000000003E-2</v>
      </c>
      <c r="J48" s="2">
        <f t="shared" si="9"/>
        <v>3271.6079000606151</v>
      </c>
      <c r="M48" s="13">
        <f t="shared" si="15"/>
        <v>0.58289371782060062</v>
      </c>
      <c r="N48" s="13">
        <f t="shared" si="10"/>
        <v>0.83282428497393868</v>
      </c>
      <c r="O48" s="11">
        <f t="shared" si="11"/>
        <v>627341.38190270995</v>
      </c>
      <c r="P48" s="11">
        <f t="shared" si="12"/>
        <v>-0.42180527880364427</v>
      </c>
      <c r="Q48" s="13">
        <f t="shared" si="13"/>
        <v>0.53265707760247527</v>
      </c>
      <c r="R48" s="13">
        <f t="shared" si="14"/>
        <v>0.72988258556884311</v>
      </c>
    </row>
    <row r="49" spans="1:18" x14ac:dyDescent="0.3">
      <c r="A49" s="1">
        <v>0</v>
      </c>
      <c r="B49" s="1">
        <v>2791</v>
      </c>
      <c r="C49" s="2">
        <v>1852.0630000000001</v>
      </c>
      <c r="D49" s="2">
        <v>3128.18</v>
      </c>
      <c r="E49" s="2">
        <v>568.06259999999997</v>
      </c>
      <c r="F49" s="2">
        <v>4.0384049999999998E-2</v>
      </c>
      <c r="G49" s="2">
        <v>34.701590000000003</v>
      </c>
      <c r="H49" s="2">
        <v>76.709940000000003</v>
      </c>
      <c r="I49" s="2">
        <f t="shared" si="8"/>
        <v>2037.2693000000004</v>
      </c>
      <c r="J49" s="2">
        <f t="shared" si="9"/>
        <v>3497.2744141976764</v>
      </c>
      <c r="M49" s="13">
        <f t="shared" si="15"/>
        <v>0.57733619331370978</v>
      </c>
      <c r="N49" s="13">
        <f t="shared" si="10"/>
        <v>0.82382787995818463</v>
      </c>
      <c r="O49" s="11">
        <f t="shared" si="11"/>
        <v>3.8259448722607905</v>
      </c>
      <c r="P49" s="11">
        <f t="shared" si="12"/>
        <v>-0.53916983026222698</v>
      </c>
      <c r="Q49" s="13">
        <f t="shared" si="13"/>
        <v>0.52089058922286124</v>
      </c>
      <c r="R49" s="13">
        <f t="shared" si="14"/>
        <v>0.70916415903118413</v>
      </c>
    </row>
    <row r="50" spans="1:18" x14ac:dyDescent="0.3">
      <c r="A50" s="1">
        <v>0</v>
      </c>
      <c r="B50" s="1">
        <v>2792</v>
      </c>
      <c r="C50" s="2">
        <v>2520.3850000000002</v>
      </c>
      <c r="D50" s="2">
        <v>2190.366</v>
      </c>
      <c r="E50" s="2">
        <v>1007.856</v>
      </c>
      <c r="F50" s="2">
        <v>4.4316660000000001E-2</v>
      </c>
      <c r="G50" s="2">
        <v>17.920010000000001</v>
      </c>
      <c r="H50" s="2">
        <v>20.6068</v>
      </c>
      <c r="I50" s="2">
        <f t="shared" si="8"/>
        <v>2772.4235000000003</v>
      </c>
      <c r="J50" s="2">
        <f t="shared" si="9"/>
        <v>2652.2268164953994</v>
      </c>
      <c r="M50" s="13">
        <f t="shared" si="15"/>
        <v>0.57534029984498902</v>
      </c>
      <c r="N50" s="13">
        <f t="shared" si="10"/>
        <v>0.82060312443714967</v>
      </c>
      <c r="O50" s="11">
        <f t="shared" si="11"/>
        <v>2.5462653276995129</v>
      </c>
      <c r="P50" s="11">
        <f t="shared" si="12"/>
        <v>-0.43043394289155368</v>
      </c>
      <c r="Q50" s="13">
        <f t="shared" si="13"/>
        <v>0.54225004952003952</v>
      </c>
      <c r="R50" s="13">
        <f t="shared" si="14"/>
        <v>0.7523028198005477</v>
      </c>
    </row>
    <row r="51" spans="1:18" x14ac:dyDescent="0.3">
      <c r="A51" s="1">
        <v>0</v>
      </c>
      <c r="B51" s="1">
        <v>2793</v>
      </c>
      <c r="C51" s="2">
        <v>15925.02</v>
      </c>
      <c r="D51" s="2">
        <v>3029.0509999999999</v>
      </c>
      <c r="E51" s="2">
        <v>2.5870379999999998E-2</v>
      </c>
      <c r="F51" s="2">
        <v>1.735053E-8</v>
      </c>
      <c r="G51" s="2">
        <v>1.2852750000000001E-4</v>
      </c>
      <c r="H51" s="2">
        <v>826.82839999999999</v>
      </c>
      <c r="I51" s="2">
        <f t="shared" si="8"/>
        <v>17517.522000000001</v>
      </c>
      <c r="J51" s="2">
        <f t="shared" si="9"/>
        <v>3331.9561001215243</v>
      </c>
      <c r="M51" s="13">
        <f t="shared" si="15"/>
        <v>0.53634860665850037</v>
      </c>
      <c r="N51" s="13">
        <f t="shared" si="10"/>
        <v>0.75824936414664079</v>
      </c>
      <c r="O51" s="11">
        <f>$B$15/((1-$B$10)*I51*$B$12)-1</f>
        <v>-0.43874771033543836</v>
      </c>
      <c r="P51" s="11">
        <f t="shared" si="12"/>
        <v>-1.1547977933986551</v>
      </c>
      <c r="Q51" s="13">
        <f t="shared" si="13"/>
        <v>0.48865295016092758</v>
      </c>
      <c r="R51" s="13">
        <f t="shared" si="14"/>
        <v>0.66362954666601603</v>
      </c>
    </row>
    <row r="52" spans="1:18" x14ac:dyDescent="0.3">
      <c r="A52" s="1">
        <v>0</v>
      </c>
      <c r="B52" s="1">
        <v>2794</v>
      </c>
      <c r="C52" s="2">
        <v>2520.4090000000001</v>
      </c>
      <c r="D52" s="2">
        <v>2190.3380000000002</v>
      </c>
      <c r="E52" s="2">
        <v>1007.542</v>
      </c>
      <c r="F52" s="2">
        <v>4.4312789999999998E-2</v>
      </c>
      <c r="G52" s="2">
        <v>17.924700000000001</v>
      </c>
      <c r="H52" s="2">
        <v>20.607500000000002</v>
      </c>
      <c r="I52" s="2">
        <f t="shared" si="8"/>
        <v>2772.4499000000005</v>
      </c>
      <c r="J52" s="2">
        <f t="shared" si="9"/>
        <v>2652.0544748495799</v>
      </c>
      <c r="M52" s="13">
        <f t="shared" si="15"/>
        <v>0.5753402282614879</v>
      </c>
      <c r="N52" s="13">
        <f t="shared" si="10"/>
        <v>0.82060300883825388</v>
      </c>
      <c r="O52" s="11">
        <f t="shared" ref="O52:O54" si="16">$B$15/((1-$B$10)*I52*$B$12)-1</f>
        <v>2.546231559224688</v>
      </c>
      <c r="P52" s="11">
        <f t="shared" si="12"/>
        <v>-0.43039829813451891</v>
      </c>
      <c r="Q52" s="13">
        <f t="shared" si="13"/>
        <v>0.54225414809459815</v>
      </c>
      <c r="R52" s="13">
        <f t="shared" si="14"/>
        <v>0.75231109957259212</v>
      </c>
    </row>
    <row r="53" spans="1:18" x14ac:dyDescent="0.3">
      <c r="A53" s="1">
        <v>0</v>
      </c>
      <c r="B53" s="1">
        <v>2795</v>
      </c>
      <c r="C53" s="2">
        <v>1852.0440000000001</v>
      </c>
      <c r="D53" s="2">
        <v>3127.8980000000001</v>
      </c>
      <c r="E53" s="2">
        <v>568.33249999999998</v>
      </c>
      <c r="F53" s="2">
        <v>4.038812E-2</v>
      </c>
      <c r="G53" s="2">
        <v>34.704949999999997</v>
      </c>
      <c r="H53" s="2">
        <v>76.706810000000004</v>
      </c>
      <c r="I53" s="2">
        <f t="shared" si="8"/>
        <v>2037.2484000000002</v>
      </c>
      <c r="J53" s="2">
        <f t="shared" si="9"/>
        <v>3497.0222693088335</v>
      </c>
      <c r="M53" s="13">
        <f t="shared" si="15"/>
        <v>0.57733625012767509</v>
      </c>
      <c r="N53" s="13">
        <f t="shared" si="10"/>
        <v>0.82382797179847023</v>
      </c>
      <c r="O53" s="11">
        <f t="shared" si="16"/>
        <v>3.8259943813181208</v>
      </c>
      <c r="P53" s="11">
        <f t="shared" si="12"/>
        <v>-0.53913578180045085</v>
      </c>
      <c r="Q53" s="13">
        <f t="shared" si="13"/>
        <v>0.52089834742916286</v>
      </c>
      <c r="R53" s="13">
        <f t="shared" si="14"/>
        <v>0.70917924166630519</v>
      </c>
    </row>
    <row r="54" spans="1:18" x14ac:dyDescent="0.3">
      <c r="A54" s="1">
        <v>0</v>
      </c>
      <c r="B54" s="1">
        <v>2796</v>
      </c>
      <c r="C54" s="2">
        <v>2.0253980000000001E-2</v>
      </c>
      <c r="D54" s="2">
        <v>2974.1889999999999</v>
      </c>
      <c r="E54" s="2">
        <v>1.7675529999999998E-2</v>
      </c>
      <c r="F54" s="2">
        <v>4.8878139999999999E-3</v>
      </c>
      <c r="G54" s="2">
        <v>7.6383620000000001E-4</v>
      </c>
      <c r="H54" s="2">
        <v>35.028460000000003</v>
      </c>
      <c r="I54" s="2">
        <f t="shared" si="8"/>
        <v>2.2279378000000002E-2</v>
      </c>
      <c r="J54" s="2">
        <f t="shared" si="9"/>
        <v>3271.6079000577752</v>
      </c>
      <c r="M54" s="13">
        <f t="shared" si="15"/>
        <v>0.58289369973267435</v>
      </c>
      <c r="N54" s="13">
        <f t="shared" si="10"/>
        <v>0.83282425565245877</v>
      </c>
      <c r="O54" s="11">
        <f t="shared" si="16"/>
        <v>441292.70809855335</v>
      </c>
      <c r="P54" s="11">
        <f t="shared" si="12"/>
        <v>-0.42180555635286376</v>
      </c>
      <c r="Q54" s="13">
        <f t="shared" si="13"/>
        <v>0.53265706118273415</v>
      </c>
      <c r="R54" s="13">
        <f t="shared" si="14"/>
        <v>0.72988256091580861</v>
      </c>
    </row>
    <row r="57" spans="1:18" x14ac:dyDescent="0.3">
      <c r="A57" s="19" t="s">
        <v>0</v>
      </c>
      <c r="B57" s="19"/>
      <c r="C57" s="20" t="s">
        <v>3</v>
      </c>
      <c r="D57" s="20"/>
      <c r="E57" s="20"/>
      <c r="F57" s="20"/>
      <c r="G57" s="20"/>
      <c r="H57" s="20"/>
      <c r="J57" s="14"/>
      <c r="K57" s="14"/>
    </row>
    <row r="58" spans="1:18" x14ac:dyDescent="0.3">
      <c r="A58" s="4" t="s">
        <v>1</v>
      </c>
      <c r="B58" s="12" t="s">
        <v>74</v>
      </c>
      <c r="C58" s="20"/>
      <c r="D58" s="20"/>
      <c r="E58" s="20"/>
      <c r="F58" s="20"/>
      <c r="G58" s="20"/>
      <c r="H58" s="20"/>
      <c r="I58" t="s">
        <v>44</v>
      </c>
      <c r="J58" t="s">
        <v>45</v>
      </c>
      <c r="M58" s="21" t="s">
        <v>36</v>
      </c>
      <c r="N58" s="21"/>
      <c r="O58" s="9" t="s">
        <v>37</v>
      </c>
      <c r="P58" s="9" t="s">
        <v>39</v>
      </c>
      <c r="Q58" s="21" t="s">
        <v>41</v>
      </c>
      <c r="R58" s="21"/>
    </row>
    <row r="59" spans="1:18" x14ac:dyDescent="0.3">
      <c r="A59" s="1"/>
      <c r="B59" s="1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7" t="s">
        <v>13</v>
      </c>
      <c r="J59" s="7" t="s">
        <v>14</v>
      </c>
      <c r="M59" s="10" t="s">
        <v>34</v>
      </c>
      <c r="N59" s="10" t="s">
        <v>35</v>
      </c>
      <c r="O59" s="10" t="s">
        <v>38</v>
      </c>
      <c r="P59" s="10" t="s">
        <v>40</v>
      </c>
      <c r="Q59" s="10" t="s">
        <v>42</v>
      </c>
      <c r="R59" s="10" t="s">
        <v>43</v>
      </c>
    </row>
    <row r="60" spans="1:18" x14ac:dyDescent="0.3">
      <c r="A60" s="1">
        <v>0</v>
      </c>
      <c r="B60" s="1">
        <v>2785</v>
      </c>
      <c r="C60" s="2">
        <v>637.61890000000005</v>
      </c>
      <c r="D60" s="2">
        <v>28.592580000000002</v>
      </c>
      <c r="E60" s="2">
        <v>485.14069999999998</v>
      </c>
      <c r="F60" s="2">
        <v>1.4735720000000001E-2</v>
      </c>
      <c r="G60" s="2">
        <v>3.7566730000000002</v>
      </c>
      <c r="H60" s="2">
        <v>7.8714269999999997</v>
      </c>
      <c r="I60" s="2">
        <f>ABS(C60*$K$21)</f>
        <v>701.38079000000016</v>
      </c>
      <c r="J60" s="2">
        <f>SQRT(D60^2+E60^2)*$K$21</f>
        <v>534.58079993330398</v>
      </c>
      <c r="M60" s="13">
        <f>($B$9*$B$5)/($B$14+$B$10*I60*$B$11)-1</f>
        <v>0.58097601431706924</v>
      </c>
      <c r="N60" s="13">
        <f>($B$9*$B$6)/($B$14+$B$10*I60*$B$12)-1</f>
        <v>0.82971709249757564</v>
      </c>
      <c r="O60" s="11">
        <f>$B$15/((1-$B$10)*I60*$B$12)-1</f>
        <v>13.017705463175474</v>
      </c>
      <c r="P60" s="11">
        <f>($B$15-(1-$B$10)*I60)*$B$13/(J60*$B$12)-1</f>
        <v>2.3582179001853572</v>
      </c>
      <c r="Q60" s="13">
        <f>1/SQRT((J60*$B$11/($B$7*$B$9))^2+(($B$14+$B$10*I60*$B$11)/($B$9*$B$5))^2)-1</f>
        <v>0.5795750263351338</v>
      </c>
      <c r="R60" s="13">
        <f>1/SQRT((J60*$B$12/($B$8*$B$9))^2+(($B$14+$B$10*I60*$B$12)/($B$9*$B$6))^2)-1</f>
        <v>0.82674089373757265</v>
      </c>
    </row>
    <row r="61" spans="1:18" x14ac:dyDescent="0.3">
      <c r="A61" s="1">
        <v>0</v>
      </c>
      <c r="B61" s="1">
        <v>2786</v>
      </c>
      <c r="C61" s="2">
        <v>637.60149999999999</v>
      </c>
      <c r="D61" s="2">
        <v>485.12540000000001</v>
      </c>
      <c r="E61" s="2">
        <v>28.562750000000001</v>
      </c>
      <c r="F61" s="2">
        <v>1.4736519999999999E-2</v>
      </c>
      <c r="G61" s="2">
        <v>7.8694360000000003</v>
      </c>
      <c r="H61" s="2">
        <v>3.7565050000000002</v>
      </c>
      <c r="I61" s="2">
        <f t="shared" ref="I61:I71" si="17">ABS(C61*$K$21)</f>
        <v>701.36165000000005</v>
      </c>
      <c r="J61" s="2">
        <f t="shared" ref="J61:J71" si="18">SQRT(D61^2+E61^2)*$K$21</f>
        <v>534.56206949183581</v>
      </c>
      <c r="M61" s="13">
        <f>($B$9*$B$5)/($B$14+$B$10*I61*$B$11)-1</f>
        <v>0.58097606658710199</v>
      </c>
      <c r="N61" s="13">
        <f t="shared" ref="N61:N71" si="19">($B$9*$B$6)/($B$14+$B$10*I61*$B$12)-1</f>
        <v>0.82971717714798499</v>
      </c>
      <c r="O61" s="11">
        <f t="shared" ref="O61:O67" si="20">$B$15/((1-$B$10)*I61*$B$12)-1</f>
        <v>13.018088003171162</v>
      </c>
      <c r="P61" s="11">
        <f t="shared" ref="P61:P71" si="21">($B$15-(1-$B$10)*I61)*$B$13/(J61*$B$12)-1</f>
        <v>2.3583404889181048</v>
      </c>
      <c r="Q61" s="13">
        <f t="shared" ref="Q61:Q71" si="22">1/SQRT((J61*$B$11/($B$7*$B$9))^2+(($B$14+$B$10*I61*$B$11)/($B$9*$B$5))^2)-1</f>
        <v>0.57957517650875756</v>
      </c>
      <c r="R61" s="13">
        <f t="shared" ref="R61:R71" si="23">1/SQRT((J61*$B$12/($B$8*$B$9))^2+(($B$14+$B$10*I61*$B$12)/($B$9*$B$6))^2)-1</f>
        <v>0.82674118602128766</v>
      </c>
    </row>
    <row r="62" spans="1:18" x14ac:dyDescent="0.3">
      <c r="A62" s="1">
        <v>0</v>
      </c>
      <c r="B62" s="1">
        <v>2787</v>
      </c>
      <c r="C62" s="2">
        <v>4563.8419999999996</v>
      </c>
      <c r="D62" s="2">
        <v>1015.412</v>
      </c>
      <c r="E62" s="2">
        <v>1.989875E-2</v>
      </c>
      <c r="F62" s="2">
        <v>5.3563229999999996E-7</v>
      </c>
      <c r="G62" s="2">
        <v>1.1560410000000001E-4</v>
      </c>
      <c r="H62" s="2">
        <v>250.34880000000001</v>
      </c>
      <c r="I62" s="2">
        <f t="shared" si="17"/>
        <v>5020.2262000000001</v>
      </c>
      <c r="J62" s="2">
        <f t="shared" si="18"/>
        <v>1116.9532002144729</v>
      </c>
      <c r="M62" s="13">
        <f t="shared" ref="M62:M71" si="24">($B$9*$B$5)/($B$14+$B$10*I62*$B$11)-1</f>
        <v>0.56926888096538142</v>
      </c>
      <c r="N62" s="13">
        <f t="shared" si="19"/>
        <v>0.81081349141362402</v>
      </c>
      <c r="O62" s="11">
        <f t="shared" si="20"/>
        <v>0.95842755685975511</v>
      </c>
      <c r="P62" s="11">
        <f t="shared" si="21"/>
        <v>7.5878610029085136E-2</v>
      </c>
      <c r="Q62" s="13">
        <f t="shared" si="22"/>
        <v>0.56331371527351926</v>
      </c>
      <c r="R62" s="13">
        <f t="shared" si="23"/>
        <v>0.79831890126848282</v>
      </c>
    </row>
    <row r="63" spans="1:18" x14ac:dyDescent="0.3">
      <c r="A63" s="1">
        <v>0</v>
      </c>
      <c r="B63" s="1">
        <v>2788</v>
      </c>
      <c r="C63" s="2">
        <v>637.61860000000001</v>
      </c>
      <c r="D63" s="2">
        <v>485.14060000000001</v>
      </c>
      <c r="E63" s="2">
        <v>28.592770000000002</v>
      </c>
      <c r="F63" s="2">
        <v>1.4735699999999999E-2</v>
      </c>
      <c r="G63" s="2">
        <v>7.8714259999999996</v>
      </c>
      <c r="H63" s="2">
        <v>3.7566709999999999</v>
      </c>
      <c r="I63" s="2">
        <f t="shared" si="17"/>
        <v>701.38046000000008</v>
      </c>
      <c r="J63" s="2">
        <f t="shared" si="18"/>
        <v>534.58070242032295</v>
      </c>
      <c r="M63" s="13">
        <f t="shared" si="24"/>
        <v>0.5809760152182768</v>
      </c>
      <c r="N63" s="13">
        <f t="shared" si="19"/>
        <v>0.82971709395706528</v>
      </c>
      <c r="O63" s="11">
        <f t="shared" si="20"/>
        <v>13.017712058515762</v>
      </c>
      <c r="P63" s="11">
        <f t="shared" si="21"/>
        <v>2.3582185975941217</v>
      </c>
      <c r="Q63" s="13">
        <f t="shared" si="22"/>
        <v>0.57957502774437719</v>
      </c>
      <c r="R63" s="13">
        <f t="shared" si="23"/>
        <v>0.82674089627308178</v>
      </c>
    </row>
    <row r="64" spans="1:18" x14ac:dyDescent="0.3">
      <c r="A64" s="1">
        <v>0</v>
      </c>
      <c r="B64" s="1">
        <v>2789</v>
      </c>
      <c r="C64" s="2">
        <v>637.60140000000001</v>
      </c>
      <c r="D64" s="2">
        <v>28.56231</v>
      </c>
      <c r="E64" s="2">
        <v>485.12540000000001</v>
      </c>
      <c r="F64" s="2">
        <v>1.4736529999999999E-2</v>
      </c>
      <c r="G64" s="2">
        <v>3.7565029999999999</v>
      </c>
      <c r="H64" s="2">
        <v>7.8694430000000004</v>
      </c>
      <c r="I64" s="2">
        <f t="shared" si="17"/>
        <v>701.3615400000001</v>
      </c>
      <c r="J64" s="2">
        <f t="shared" si="18"/>
        <v>534.56204104482799</v>
      </c>
      <c r="M64" s="13">
        <f t="shared" si="24"/>
        <v>0.58097606688750458</v>
      </c>
      <c r="N64" s="13">
        <f t="shared" si="19"/>
        <v>0.82971717763448138</v>
      </c>
      <c r="O64" s="11">
        <f t="shared" si="20"/>
        <v>13.018090201737225</v>
      </c>
      <c r="P64" s="11">
        <f t="shared" si="21"/>
        <v>2.3583406959135003</v>
      </c>
      <c r="Q64" s="13">
        <f t="shared" si="22"/>
        <v>0.57957517695726235</v>
      </c>
      <c r="R64" s="13">
        <f t="shared" si="23"/>
        <v>0.82674118682137987</v>
      </c>
    </row>
    <row r="65" spans="1:18" x14ac:dyDescent="0.3">
      <c r="A65" s="1">
        <v>0</v>
      </c>
      <c r="B65" s="1">
        <v>2790</v>
      </c>
      <c r="C65" s="2">
        <v>4563.8419999999996</v>
      </c>
      <c r="D65" s="2">
        <v>2.0038199999999999E-2</v>
      </c>
      <c r="E65" s="2">
        <v>1015.412</v>
      </c>
      <c r="F65" s="2">
        <v>5.3687310000000004E-7</v>
      </c>
      <c r="G65" s="2">
        <v>250.34880000000001</v>
      </c>
      <c r="H65" s="2">
        <v>1.104507E-4</v>
      </c>
      <c r="I65" s="2">
        <f t="shared" si="17"/>
        <v>5020.2262000000001</v>
      </c>
      <c r="J65" s="2">
        <f t="shared" si="18"/>
        <v>1116.9532002174894</v>
      </c>
      <c r="M65" s="13">
        <f t="shared" si="24"/>
        <v>0.56926888096538142</v>
      </c>
      <c r="N65" s="13">
        <f t="shared" si="19"/>
        <v>0.81081349141362402</v>
      </c>
      <c r="O65" s="11">
        <f t="shared" si="20"/>
        <v>0.95842755685975511</v>
      </c>
      <c r="P65" s="11">
        <f t="shared" si="21"/>
        <v>7.5878610026179683E-2</v>
      </c>
      <c r="Q65" s="13">
        <f t="shared" si="22"/>
        <v>0.56331371527348706</v>
      </c>
      <c r="R65" s="13">
        <f t="shared" si="23"/>
        <v>0.79831890126841643</v>
      </c>
    </row>
    <row r="66" spans="1:18" x14ac:dyDescent="0.3">
      <c r="A66" s="1">
        <v>0</v>
      </c>
      <c r="B66" s="1">
        <v>2791</v>
      </c>
      <c r="C66" s="2">
        <v>637.61890000000005</v>
      </c>
      <c r="D66" s="2">
        <v>28.593</v>
      </c>
      <c r="E66" s="2">
        <v>485.14060000000001</v>
      </c>
      <c r="F66" s="2">
        <v>1.4735689999999999E-2</v>
      </c>
      <c r="G66" s="2">
        <v>3.7566799999999998</v>
      </c>
      <c r="H66" s="2">
        <v>7.8714209999999998</v>
      </c>
      <c r="I66" s="2">
        <f t="shared" si="17"/>
        <v>701.38079000000016</v>
      </c>
      <c r="J66" s="2">
        <f t="shared" si="18"/>
        <v>534.58071730563347</v>
      </c>
      <c r="M66" s="13">
        <f t="shared" si="24"/>
        <v>0.58097601431706924</v>
      </c>
      <c r="N66" s="13">
        <f t="shared" si="19"/>
        <v>0.82971709249757564</v>
      </c>
      <c r="O66" s="11">
        <f t="shared" si="20"/>
        <v>13.017705463175474</v>
      </c>
      <c r="P66" s="11">
        <f t="shared" si="21"/>
        <v>2.3582184192495754</v>
      </c>
      <c r="Q66" s="13">
        <f t="shared" si="22"/>
        <v>0.57957502676764672</v>
      </c>
      <c r="R66" s="13">
        <f t="shared" si="23"/>
        <v>0.82674089465536316</v>
      </c>
    </row>
    <row r="67" spans="1:18" x14ac:dyDescent="0.3">
      <c r="A67" s="1">
        <v>0</v>
      </c>
      <c r="B67" s="1">
        <v>2792</v>
      </c>
      <c r="C67" s="2">
        <v>637.60180000000003</v>
      </c>
      <c r="D67" s="2">
        <v>485.12569999999999</v>
      </c>
      <c r="E67" s="2">
        <v>28.562470000000001</v>
      </c>
      <c r="F67" s="2">
        <v>1.4736539999999999E-2</v>
      </c>
      <c r="G67" s="2">
        <v>7.86944</v>
      </c>
      <c r="H67" s="2">
        <v>3.7565010000000001</v>
      </c>
      <c r="I67" s="2">
        <f t="shared" si="17"/>
        <v>701.36198000000013</v>
      </c>
      <c r="J67" s="2">
        <f t="shared" si="18"/>
        <v>534.56238081866468</v>
      </c>
      <c r="M67" s="13">
        <f t="shared" si="24"/>
        <v>0.58097606568589444</v>
      </c>
      <c r="N67" s="13">
        <f t="shared" si="19"/>
        <v>0.8297171756884949</v>
      </c>
      <c r="O67" s="11">
        <f t="shared" si="20"/>
        <v>13.018081407477107</v>
      </c>
      <c r="P67" s="11">
        <f t="shared" si="21"/>
        <v>2.3583384481966436</v>
      </c>
      <c r="Q67" s="13">
        <f t="shared" si="22"/>
        <v>0.57957517398036562</v>
      </c>
      <c r="R67" s="13">
        <f t="shared" si="23"/>
        <v>0.82674118111094819</v>
      </c>
    </row>
    <row r="68" spans="1:18" x14ac:dyDescent="0.3">
      <c r="A68" s="1">
        <v>0</v>
      </c>
      <c r="B68" s="1">
        <v>2793</v>
      </c>
      <c r="C68" s="2">
        <v>4563.8440000000001</v>
      </c>
      <c r="D68" s="2">
        <v>1015.413</v>
      </c>
      <c r="E68" s="2">
        <v>1.9936269999999999E-2</v>
      </c>
      <c r="F68" s="2">
        <v>5.349954E-7</v>
      </c>
      <c r="G68" s="2">
        <v>9.4633729999999997E-5</v>
      </c>
      <c r="H68" s="2">
        <v>250.34889999999999</v>
      </c>
      <c r="I68" s="2">
        <f t="shared" si="17"/>
        <v>5020.2284000000009</v>
      </c>
      <c r="J68" s="2">
        <f t="shared" si="18"/>
        <v>1116.954300215282</v>
      </c>
      <c r="M68" s="13">
        <f t="shared" si="24"/>
        <v>0.56926887504598156</v>
      </c>
      <c r="N68" s="13">
        <f t="shared" si="19"/>
        <v>0.81081348188370228</v>
      </c>
      <c r="O68" s="11">
        <f>$B$15/((1-$B$10)*I68*$B$12)-1</f>
        <v>0.95842669862377794</v>
      </c>
      <c r="P68" s="11">
        <f t="shared" si="21"/>
        <v>7.5877279795432573E-2</v>
      </c>
      <c r="Q68" s="13">
        <f t="shared" si="22"/>
        <v>0.56331369775836837</v>
      </c>
      <c r="R68" s="13">
        <f t="shared" si="23"/>
        <v>0.79831886757867654</v>
      </c>
    </row>
    <row r="69" spans="1:18" x14ac:dyDescent="0.3">
      <c r="A69" s="1">
        <v>0</v>
      </c>
      <c r="B69" s="1">
        <v>2794</v>
      </c>
      <c r="C69" s="2">
        <v>637.61929999999995</v>
      </c>
      <c r="D69" s="2">
        <v>485.14109999999999</v>
      </c>
      <c r="E69" s="2">
        <v>28.59299</v>
      </c>
      <c r="F69" s="2">
        <v>1.4735689999999999E-2</v>
      </c>
      <c r="G69" s="2">
        <v>7.8714259999999996</v>
      </c>
      <c r="H69" s="2">
        <v>3.7566760000000001</v>
      </c>
      <c r="I69" s="2">
        <f t="shared" si="17"/>
        <v>701.38122999999996</v>
      </c>
      <c r="J69" s="2">
        <f t="shared" si="18"/>
        <v>534.58126570567708</v>
      </c>
      <c r="M69" s="13">
        <f t="shared" si="24"/>
        <v>0.58097601311545932</v>
      </c>
      <c r="N69" s="13">
        <f t="shared" si="19"/>
        <v>0.82971709055158938</v>
      </c>
      <c r="O69" s="11">
        <f t="shared" ref="O69:O71" si="25">$B$15/((1-$B$10)*I69*$B$12)-1</f>
        <v>13.017696669398084</v>
      </c>
      <c r="P69" s="11">
        <f t="shared" si="21"/>
        <v>2.3582148611082401</v>
      </c>
      <c r="Q69" s="13">
        <f t="shared" si="22"/>
        <v>0.57957502269863825</v>
      </c>
      <c r="R69" s="13">
        <f t="shared" si="23"/>
        <v>0.82674088662747502</v>
      </c>
    </row>
    <row r="70" spans="1:18" x14ac:dyDescent="0.3">
      <c r="A70" s="1">
        <v>0</v>
      </c>
      <c r="B70" s="1">
        <v>2795</v>
      </c>
      <c r="C70" s="2">
        <v>637.60180000000003</v>
      </c>
      <c r="D70" s="2">
        <v>28.562750000000001</v>
      </c>
      <c r="E70" s="2">
        <v>485.12560000000002</v>
      </c>
      <c r="F70" s="2">
        <v>1.4736539999999999E-2</v>
      </c>
      <c r="G70" s="2">
        <v>3.7565040000000001</v>
      </c>
      <c r="H70" s="2">
        <v>7.8694290000000002</v>
      </c>
      <c r="I70" s="2">
        <f t="shared" si="17"/>
        <v>701.36198000000013</v>
      </c>
      <c r="J70" s="2">
        <f t="shared" si="18"/>
        <v>534.56228911150879</v>
      </c>
      <c r="M70" s="13">
        <f t="shared" si="24"/>
        <v>0.58097606568589444</v>
      </c>
      <c r="N70" s="13">
        <f t="shared" si="19"/>
        <v>0.8297171756884949</v>
      </c>
      <c r="O70" s="11">
        <f t="shared" si="25"/>
        <v>13.018081407477107</v>
      </c>
      <c r="P70" s="11">
        <f t="shared" si="21"/>
        <v>2.358339024338421</v>
      </c>
      <c r="Q70" s="13">
        <f t="shared" si="22"/>
        <v>0.57957517446038831</v>
      </c>
      <c r="R70" s="13">
        <f t="shared" si="23"/>
        <v>0.82674118212955516</v>
      </c>
    </row>
    <row r="71" spans="1:18" x14ac:dyDescent="0.3">
      <c r="A71" s="1">
        <v>0</v>
      </c>
      <c r="B71" s="1">
        <v>2796</v>
      </c>
      <c r="C71" s="2">
        <v>4563.8429999999998</v>
      </c>
      <c r="D71" s="2">
        <v>2.0076009999999998E-2</v>
      </c>
      <c r="E71" s="2">
        <v>1015.413</v>
      </c>
      <c r="F71" s="2">
        <v>5.3577689999999998E-7</v>
      </c>
      <c r="G71" s="2">
        <v>250.34880000000001</v>
      </c>
      <c r="H71" s="2">
        <v>1.3078570000000001E-4</v>
      </c>
      <c r="I71" s="2">
        <f t="shared" si="17"/>
        <v>5020.2273000000005</v>
      </c>
      <c r="J71" s="2">
        <f t="shared" si="18"/>
        <v>1116.9543002183107</v>
      </c>
      <c r="M71" s="13">
        <f t="shared" si="24"/>
        <v>0.56926887800568138</v>
      </c>
      <c r="N71" s="13">
        <f t="shared" si="19"/>
        <v>0.81081348664866315</v>
      </c>
      <c r="O71" s="11">
        <f t="shared" si="25"/>
        <v>0.95842712774167249</v>
      </c>
      <c r="P71" s="11">
        <f t="shared" si="21"/>
        <v>7.5877415135052306E-2</v>
      </c>
      <c r="Q71" s="13">
        <f t="shared" si="22"/>
        <v>0.56331370068446862</v>
      </c>
      <c r="R71" s="13">
        <f t="shared" si="23"/>
        <v>0.79831887224561471</v>
      </c>
    </row>
    <row r="74" spans="1:18" x14ac:dyDescent="0.3">
      <c r="A74" s="23" t="s">
        <v>51</v>
      </c>
      <c r="B74" s="23"/>
    </row>
    <row r="75" spans="1:18" x14ac:dyDescent="0.3">
      <c r="A75" s="3" t="s">
        <v>59</v>
      </c>
      <c r="B75" s="3" t="s">
        <v>60</v>
      </c>
    </row>
    <row r="76" spans="1:18" x14ac:dyDescent="0.3">
      <c r="A76" s="2">
        <v>448000000</v>
      </c>
      <c r="B76" s="2">
        <v>523000000</v>
      </c>
    </row>
    <row r="78" spans="1:18" x14ac:dyDescent="0.3">
      <c r="A78" s="1"/>
      <c r="B78" s="1"/>
      <c r="C78" s="24" t="s">
        <v>52</v>
      </c>
      <c r="D78" s="24"/>
      <c r="E78" s="24"/>
      <c r="F78" s="24" t="s">
        <v>53</v>
      </c>
      <c r="G78" s="24"/>
    </row>
    <row r="79" spans="1:18" x14ac:dyDescent="0.3">
      <c r="A79" s="15" t="s">
        <v>1</v>
      </c>
      <c r="B79" s="12" t="s">
        <v>69</v>
      </c>
      <c r="C79" s="17" t="s">
        <v>56</v>
      </c>
      <c r="D79" s="17" t="s">
        <v>70</v>
      </c>
      <c r="E79" s="17" t="s">
        <v>71</v>
      </c>
      <c r="F79" s="9" t="s">
        <v>54</v>
      </c>
      <c r="G79" s="9" t="s">
        <v>55</v>
      </c>
    </row>
    <row r="80" spans="1:18" x14ac:dyDescent="0.3">
      <c r="A80" s="22" t="s">
        <v>47</v>
      </c>
      <c r="B80" s="16" t="s">
        <v>48</v>
      </c>
      <c r="C80" s="2">
        <v>145000000</v>
      </c>
      <c r="D80" s="2">
        <v>221000000</v>
      </c>
      <c r="E80" s="2">
        <v>22300000</v>
      </c>
      <c r="F80" s="2">
        <f xml:space="preserve"> $A$76/( MAX( C80:E80)*1.1*1.2*1.1*1.1 ) - 1</f>
        <v>0.26918940725455065</v>
      </c>
      <c r="G80" s="2">
        <f>$B$76/( MAX( C80:E80)*1.1*1.2*1.1*1.25 ) - 1</f>
        <v>0.30386547498846972</v>
      </c>
    </row>
    <row r="81" spans="1:7" x14ac:dyDescent="0.3">
      <c r="A81" s="22"/>
      <c r="B81" s="16" t="s">
        <v>49</v>
      </c>
      <c r="C81" s="2">
        <v>145000000</v>
      </c>
      <c r="D81" s="2">
        <v>221000000</v>
      </c>
      <c r="E81" s="2">
        <v>22300000</v>
      </c>
      <c r="F81" s="2">
        <f xml:space="preserve"> $A$76/( MAX( C81:E81)*1.1*1.2*1.1*1.1 ) - 1</f>
        <v>0.26918940725455065</v>
      </c>
      <c r="G81" s="2">
        <f>$B$76/( MAX( C81:E81)*1.1*1.2*1.1*1.25 ) - 1</f>
        <v>0.30386547498846972</v>
      </c>
    </row>
    <row r="82" spans="1:7" x14ac:dyDescent="0.3">
      <c r="A82" s="22"/>
      <c r="B82" s="16" t="s">
        <v>50</v>
      </c>
      <c r="C82" s="2"/>
      <c r="D82" s="2"/>
      <c r="E82" s="2"/>
      <c r="F82" s="2" t="e">
        <f xml:space="preserve"> $A$76/( MAX( C82:E82)*1.1*1.2*1.1*1.1 ) - 1</f>
        <v>#DIV/0!</v>
      </c>
      <c r="G82" s="2" t="e">
        <f>$B$76/( MAX( C82:E82)*1.1*1.2*1.1*1.25 ) - 1</f>
        <v>#DIV/0!</v>
      </c>
    </row>
  </sheetData>
  <mergeCells count="16">
    <mergeCell ref="A22:B22"/>
    <mergeCell ref="C22:H23"/>
    <mergeCell ref="M23:N23"/>
    <mergeCell ref="Q23:R23"/>
    <mergeCell ref="A40:B40"/>
    <mergeCell ref="C40:H41"/>
    <mergeCell ref="M41:N41"/>
    <mergeCell ref="Q41:R41"/>
    <mergeCell ref="A80:A82"/>
    <mergeCell ref="A57:B57"/>
    <mergeCell ref="C57:H58"/>
    <mergeCell ref="M58:N58"/>
    <mergeCell ref="Q58:R58"/>
    <mergeCell ref="A74:B74"/>
    <mergeCell ref="C78:E78"/>
    <mergeCell ref="F78:G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F2FD-A2C6-41CC-BA72-9AFFAC285C50}">
  <dimension ref="A1:F8"/>
  <sheetViews>
    <sheetView workbookViewId="0">
      <selection activeCell="I17" sqref="I17"/>
    </sheetView>
  </sheetViews>
  <sheetFormatPr baseColWidth="10" defaultRowHeight="14.4" x14ac:dyDescent="0.3"/>
  <sheetData>
    <row r="1" spans="1:6" x14ac:dyDescent="0.3">
      <c r="A1" t="s">
        <v>62</v>
      </c>
    </row>
    <row r="2" spans="1:6" x14ac:dyDescent="0.3">
      <c r="A2" s="18"/>
      <c r="B2" s="18" t="s">
        <v>66</v>
      </c>
      <c r="C2" s="18"/>
      <c r="D2" s="25" t="s">
        <v>67</v>
      </c>
      <c r="E2" s="25"/>
      <c r="F2" s="25"/>
    </row>
    <row r="3" spans="1:6" x14ac:dyDescent="0.3">
      <c r="A3" s="6" t="s">
        <v>63</v>
      </c>
      <c r="B3" s="6" t="s">
        <v>68</v>
      </c>
      <c r="C3" s="6" t="s">
        <v>64</v>
      </c>
      <c r="D3" s="6" t="s">
        <v>65</v>
      </c>
      <c r="E3" s="6" t="s">
        <v>68</v>
      </c>
      <c r="F3" s="5" t="s">
        <v>64</v>
      </c>
    </row>
    <row r="4" spans="1:6" x14ac:dyDescent="0.3">
      <c r="A4" s="1">
        <v>20</v>
      </c>
      <c r="B4" s="1">
        <v>2</v>
      </c>
      <c r="C4" s="1">
        <f>4*3.14159265359^2 *A4/9810*B4^2</f>
        <v>0.32194428219663712</v>
      </c>
      <c r="D4" s="1">
        <v>25</v>
      </c>
      <c r="E4" s="1">
        <v>4</v>
      </c>
      <c r="F4" s="1">
        <f>4*3.14159265359^2 *D4/9810*E4^2</f>
        <v>1.6097214109831859</v>
      </c>
    </row>
    <row r="5" spans="1:6" x14ac:dyDescent="0.3">
      <c r="A5" s="1">
        <v>20</v>
      </c>
      <c r="B5" s="1">
        <f>B4+1</f>
        <v>3</v>
      </c>
      <c r="C5" s="1">
        <f t="shared" ref="C5:C8" si="0">4*3.14159265359^2 *A5/9810*B5^2</f>
        <v>0.72437463494243348</v>
      </c>
      <c r="D5" s="1">
        <v>25</v>
      </c>
      <c r="E5" s="1">
        <f>E4+1</f>
        <v>5</v>
      </c>
      <c r="F5" s="1">
        <f t="shared" ref="F5:F6" si="1">4*3.14159265359^2 *D5/9810*E5^2</f>
        <v>2.5151897046612279</v>
      </c>
    </row>
    <row r="6" spans="1:6" x14ac:dyDescent="0.3">
      <c r="A6" s="1">
        <v>20</v>
      </c>
      <c r="B6" s="1">
        <f t="shared" ref="B6:B8" si="2">B5+1</f>
        <v>4</v>
      </c>
      <c r="C6" s="1">
        <f t="shared" si="0"/>
        <v>1.2877771287865485</v>
      </c>
      <c r="D6" s="1">
        <v>25</v>
      </c>
      <c r="E6" s="1">
        <f>E5+1</f>
        <v>6</v>
      </c>
      <c r="F6" s="1">
        <f t="shared" si="1"/>
        <v>3.6218731747121682</v>
      </c>
    </row>
    <row r="7" spans="1:6" x14ac:dyDescent="0.3">
      <c r="A7" s="1">
        <v>20</v>
      </c>
      <c r="B7" s="1">
        <f t="shared" si="2"/>
        <v>5</v>
      </c>
      <c r="C7" s="1">
        <f t="shared" si="0"/>
        <v>2.0121517637289821</v>
      </c>
      <c r="D7" s="1"/>
      <c r="E7" s="1"/>
      <c r="F7" s="1"/>
    </row>
    <row r="8" spans="1:6" x14ac:dyDescent="0.3">
      <c r="A8" s="1">
        <v>20</v>
      </c>
      <c r="B8" s="1">
        <f t="shared" si="2"/>
        <v>6</v>
      </c>
      <c r="C8" s="1">
        <f t="shared" si="0"/>
        <v>2.8974985397697339</v>
      </c>
      <c r="D8" s="1"/>
      <c r="E8" s="1"/>
      <c r="F8" s="1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Estático</vt:lpstr>
      <vt:lpstr>Sinusoidal</vt:lpstr>
      <vt:lpstr>Vibraciones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2021-06-05T09:27:16Z</dcterms:created>
  <dcterms:modified xsi:type="dcterms:W3CDTF">2021-06-06T08:43:13Z</dcterms:modified>
</cp:coreProperties>
</file>