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UEP2\Git\EUE\Practica_2\BB\"/>
    </mc:Choice>
  </mc:AlternateContent>
  <xr:revisionPtr revIDLastSave="0" documentId="13_ncr:1_{2CE8C05E-9985-4ACC-B43E-E5ECEE172790}" xr6:coauthVersionLast="46" xr6:coauthVersionMax="46" xr10:uidLastSave="{00000000-0000-0000-0000-000000000000}"/>
  <bookViews>
    <workbookView xWindow="-23148" yWindow="-108" windowWidth="23256" windowHeight="12576" xr2:uid="{FF95983B-251D-43E2-95FA-C41CB2890000}"/>
  </bookViews>
  <sheets>
    <sheet name="Rectangular" sheetId="1" r:id="rId1"/>
    <sheet name="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3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8" i="1"/>
  <c r="AD40" i="1"/>
  <c r="AD19" i="1"/>
  <c r="T38" i="1"/>
  <c r="T40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19" i="1"/>
  <c r="Y20" i="1"/>
  <c r="Y21" i="1"/>
  <c r="Y22" i="1"/>
  <c r="Y23" i="1"/>
  <c r="Y24" i="1"/>
  <c r="Y25" i="1"/>
  <c r="Y26" i="1"/>
  <c r="Y27" i="1"/>
  <c r="Y28" i="1"/>
  <c r="Y29" i="1"/>
  <c r="Y30" i="1"/>
  <c r="Y31" i="1"/>
  <c r="Y19" i="1"/>
  <c r="Y4" i="1"/>
  <c r="Y5" i="1"/>
  <c r="Y6" i="1"/>
  <c r="Y7" i="1"/>
  <c r="Y8" i="1"/>
  <c r="Y9" i="1"/>
  <c r="Y10" i="1"/>
  <c r="Y11" i="1"/>
  <c r="Y12" i="1"/>
  <c r="Y13" i="1"/>
  <c r="Y14" i="1"/>
  <c r="Y15" i="1"/>
  <c r="Y3" i="1"/>
  <c r="T4" i="1"/>
  <c r="T5" i="1"/>
  <c r="T6" i="1"/>
  <c r="T7" i="1"/>
  <c r="T8" i="1"/>
  <c r="T9" i="1"/>
  <c r="T10" i="1"/>
  <c r="T11" i="1"/>
  <c r="T12" i="1"/>
  <c r="T3" i="1"/>
  <c r="U40" i="1"/>
  <c r="O40" i="1"/>
  <c r="O39" i="1"/>
  <c r="O32" i="1"/>
  <c r="AE40" i="1"/>
  <c r="Z40" i="1"/>
  <c r="Y40" i="1"/>
  <c r="M40" i="1"/>
  <c r="I40" i="1"/>
  <c r="U32" i="1"/>
  <c r="M32" i="1"/>
  <c r="I32" i="1"/>
  <c r="O31" i="1"/>
  <c r="AE31" i="1"/>
  <c r="Z31" i="1"/>
  <c r="U31" i="1"/>
  <c r="M31" i="1"/>
  <c r="I31" i="1"/>
  <c r="AE38" i="1"/>
  <c r="Z38" i="1"/>
  <c r="Y38" i="1"/>
  <c r="U38" i="1"/>
  <c r="O38" i="1"/>
  <c r="M38" i="1"/>
  <c r="I38" i="1"/>
  <c r="U19" i="1"/>
  <c r="U20" i="1"/>
  <c r="U21" i="1"/>
  <c r="U22" i="1"/>
  <c r="U23" i="1"/>
  <c r="U24" i="1"/>
  <c r="U25" i="1"/>
  <c r="U26" i="1"/>
  <c r="U27" i="1"/>
  <c r="I26" i="2"/>
  <c r="M26" i="2"/>
  <c r="M25" i="2"/>
  <c r="I25" i="2"/>
  <c r="M24" i="2"/>
  <c r="I24" i="2"/>
  <c r="M23" i="2"/>
  <c r="I23" i="2"/>
  <c r="M22" i="2"/>
  <c r="I22" i="2"/>
  <c r="M21" i="2"/>
  <c r="I21" i="2"/>
  <c r="O20" i="2"/>
  <c r="M20" i="2"/>
  <c r="I20" i="2"/>
  <c r="V29" i="2"/>
  <c r="V28" i="2"/>
  <c r="W19" i="2"/>
  <c r="AE29" i="1"/>
  <c r="AE30" i="1"/>
  <c r="U29" i="1"/>
  <c r="U30" i="1"/>
  <c r="O29" i="1"/>
  <c r="O30" i="1"/>
  <c r="O28" i="1"/>
  <c r="I28" i="1"/>
  <c r="AE20" i="1"/>
  <c r="AE21" i="1"/>
  <c r="AE22" i="1"/>
  <c r="AE23" i="1"/>
  <c r="AE24" i="1"/>
  <c r="AE25" i="1"/>
  <c r="AE26" i="1"/>
  <c r="AE27" i="1"/>
  <c r="AE28" i="1"/>
  <c r="AE19" i="1"/>
  <c r="Z20" i="1"/>
  <c r="Z21" i="1"/>
  <c r="Z22" i="1"/>
  <c r="Z23" i="1"/>
  <c r="Z24" i="1"/>
  <c r="Z25" i="1"/>
  <c r="Z26" i="1"/>
  <c r="Z27" i="1"/>
  <c r="Z28" i="1"/>
  <c r="Z29" i="1"/>
  <c r="Z30" i="1"/>
  <c r="Z19" i="1"/>
  <c r="U28" i="1"/>
  <c r="U11" i="1"/>
  <c r="O27" i="1"/>
  <c r="M28" i="1"/>
  <c r="O26" i="1"/>
  <c r="O25" i="1"/>
  <c r="O24" i="1"/>
  <c r="O23" i="1"/>
  <c r="O22" i="1"/>
  <c r="O21" i="1"/>
  <c r="O20" i="1"/>
  <c r="O19" i="1"/>
  <c r="O3" i="1"/>
  <c r="O11" i="1"/>
  <c r="M27" i="1"/>
  <c r="I27" i="1"/>
  <c r="M26" i="1"/>
  <c r="I26" i="1"/>
  <c r="M25" i="1"/>
  <c r="I25" i="1"/>
  <c r="M20" i="1"/>
  <c r="M21" i="1"/>
  <c r="M22" i="1"/>
  <c r="M23" i="1"/>
  <c r="M24" i="1"/>
  <c r="I20" i="1"/>
  <c r="I21" i="1"/>
  <c r="I22" i="1"/>
  <c r="I23" i="1"/>
  <c r="I24" i="1"/>
  <c r="AG18" i="1"/>
  <c r="M19" i="1"/>
  <c r="I19" i="1"/>
  <c r="AE12" i="1"/>
  <c r="AE13" i="1"/>
  <c r="AE14" i="1"/>
  <c r="AE15" i="1"/>
  <c r="Z12" i="1"/>
  <c r="Z13" i="1"/>
  <c r="Z14" i="1"/>
  <c r="Z15" i="1"/>
  <c r="Z11" i="1"/>
  <c r="U3" i="1"/>
  <c r="U4" i="1"/>
  <c r="U5" i="1"/>
  <c r="U6" i="1"/>
  <c r="U7" i="1"/>
  <c r="U8" i="1"/>
  <c r="U9" i="1"/>
  <c r="U10" i="1"/>
  <c r="Z10" i="1"/>
  <c r="Z9" i="1"/>
  <c r="Z8" i="1"/>
  <c r="Z7" i="1"/>
  <c r="Z6" i="1"/>
  <c r="Z5" i="1"/>
  <c r="Z4" i="1"/>
  <c r="Z3" i="1"/>
  <c r="U13" i="1"/>
  <c r="U12" i="1"/>
  <c r="AE11" i="1"/>
  <c r="AE7" i="1"/>
  <c r="AE8" i="1"/>
  <c r="AE9" i="1"/>
  <c r="AE10" i="1"/>
  <c r="V12" i="2"/>
  <c r="V11" i="2"/>
  <c r="O12" i="2"/>
  <c r="O11" i="2"/>
  <c r="W2" i="2"/>
  <c r="O3" i="2" s="1"/>
  <c r="M12" i="2"/>
  <c r="I12" i="2"/>
  <c r="M11" i="2"/>
  <c r="I11" i="2"/>
  <c r="M10" i="2"/>
  <c r="I10" i="2"/>
  <c r="M9" i="2"/>
  <c r="I9" i="2"/>
  <c r="M8" i="2"/>
  <c r="I8" i="2"/>
  <c r="M7" i="2"/>
  <c r="I7" i="2"/>
  <c r="M11" i="1"/>
  <c r="I11" i="1"/>
  <c r="M10" i="1"/>
  <c r="I10" i="1"/>
  <c r="M9" i="1"/>
  <c r="I9" i="1"/>
  <c r="M8" i="1"/>
  <c r="I8" i="1"/>
  <c r="M7" i="1"/>
  <c r="I7" i="1"/>
  <c r="U6" i="2"/>
  <c r="T6" i="2"/>
  <c r="M6" i="2"/>
  <c r="I6" i="2"/>
  <c r="U5" i="2"/>
  <c r="T5" i="2"/>
  <c r="M5" i="2"/>
  <c r="I5" i="2"/>
  <c r="U4" i="2"/>
  <c r="T4" i="2"/>
  <c r="M4" i="2"/>
  <c r="I4" i="2"/>
  <c r="U3" i="2"/>
  <c r="T3" i="2"/>
  <c r="M3" i="2"/>
  <c r="I3" i="2"/>
  <c r="AE6" i="1"/>
  <c r="M6" i="1"/>
  <c r="I6" i="1"/>
  <c r="AE5" i="1"/>
  <c r="M5" i="1"/>
  <c r="I5" i="1"/>
  <c r="AE4" i="1"/>
  <c r="AG2" i="1"/>
  <c r="M4" i="1"/>
  <c r="I4" i="1"/>
  <c r="M3" i="1"/>
  <c r="I3" i="1"/>
</calcChain>
</file>

<file path=xl/sharedStrings.xml><?xml version="1.0" encoding="utf-8"?>
<sst xmlns="http://schemas.openxmlformats.org/spreadsheetml/2006/main" count="281" uniqueCount="75">
  <si>
    <t>Material</t>
  </si>
  <si>
    <t>Placa</t>
  </si>
  <si>
    <t>Rigidizador exterior</t>
  </si>
  <si>
    <t>Resultados</t>
  </si>
  <si>
    <t>Iteracion</t>
  </si>
  <si>
    <t>Geometria</t>
  </si>
  <si>
    <t>sigma y</t>
  </si>
  <si>
    <t>sigma u</t>
  </si>
  <si>
    <t>Espesor</t>
  </si>
  <si>
    <t>W</t>
  </si>
  <si>
    <t>H</t>
  </si>
  <si>
    <t>Offset</t>
  </si>
  <si>
    <t>Seccion</t>
  </si>
  <si>
    <t>Frecuencia [Hz]</t>
  </si>
  <si>
    <t>sigma Shell</t>
  </si>
  <si>
    <t>sigma Bar max</t>
  </si>
  <si>
    <t>sigma Bar min</t>
  </si>
  <si>
    <t>MoSy</t>
  </si>
  <si>
    <t>MoSu</t>
  </si>
  <si>
    <t>Ref</t>
  </si>
  <si>
    <t>G1</t>
  </si>
  <si>
    <t>Al</t>
  </si>
  <si>
    <t>Rect</t>
  </si>
  <si>
    <t>Ti</t>
  </si>
  <si>
    <t>Masa Total [kg]</t>
  </si>
  <si>
    <t>Masa Estrucutra [kg]</t>
  </si>
  <si>
    <t>Masa 2 [kg]</t>
  </si>
  <si>
    <t>G2</t>
  </si>
  <si>
    <t>Rigidizador interior Rectangular</t>
  </si>
  <si>
    <t>Rigidizador interior I</t>
  </si>
  <si>
    <t>t</t>
  </si>
  <si>
    <t>It2</t>
  </si>
  <si>
    <t>It3</t>
  </si>
  <si>
    <t>it4</t>
  </si>
  <si>
    <t>it5</t>
  </si>
  <si>
    <t>it6</t>
  </si>
  <si>
    <t>Masa1</t>
  </si>
  <si>
    <t>it9</t>
  </si>
  <si>
    <t>it7</t>
  </si>
  <si>
    <t>it8</t>
  </si>
  <si>
    <t>it10</t>
  </si>
  <si>
    <t>it11</t>
  </si>
  <si>
    <t>it12</t>
  </si>
  <si>
    <t>sigma Shell X</t>
  </si>
  <si>
    <t>sigma Bar max X</t>
  </si>
  <si>
    <t>sigma Bar min X</t>
  </si>
  <si>
    <t>sigma Shell Y</t>
  </si>
  <si>
    <t>sigma Bar max Y</t>
  </si>
  <si>
    <t>sigma Bar min Y</t>
  </si>
  <si>
    <t>it13</t>
  </si>
  <si>
    <t>it14</t>
  </si>
  <si>
    <t>it15</t>
  </si>
  <si>
    <t>it16</t>
  </si>
  <si>
    <t>it17</t>
  </si>
  <si>
    <t>it18</t>
  </si>
  <si>
    <t>it19</t>
  </si>
  <si>
    <t>it20</t>
  </si>
  <si>
    <t>Ref(it)</t>
  </si>
  <si>
    <t>sigma Shell Z</t>
  </si>
  <si>
    <t>sigma Bar max Z</t>
  </si>
  <si>
    <t>sigma Bar min Z</t>
  </si>
  <si>
    <t>it21</t>
  </si>
  <si>
    <t>it22</t>
  </si>
  <si>
    <t>it23</t>
  </si>
  <si>
    <t>it24</t>
  </si>
  <si>
    <t>it25</t>
  </si>
  <si>
    <t>it26</t>
  </si>
  <si>
    <t>it27</t>
  </si>
  <si>
    <t>it28</t>
  </si>
  <si>
    <t>it29</t>
  </si>
  <si>
    <t>it30</t>
  </si>
  <si>
    <t>it31</t>
  </si>
  <si>
    <t>it32</t>
  </si>
  <si>
    <t>TITANIO</t>
  </si>
  <si>
    <t>ALUMINIO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</si>
</sst>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99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53">
    <xf numFmtId="0" fontId="0" fillId="0" borderId="0" xfId="0"/>
    <xf numFmtId="0" fontId="1" fillId="5" borderId="4" xfId="5" applyBorder="1" applyAlignment="1">
      <alignment horizontal="center" vertical="center"/>
    </xf>
    <xf numFmtId="0" fontId="1" fillId="8" borderId="8" xfId="8" applyBorder="1"/>
    <xf numFmtId="0" fontId="1" fillId="4" borderId="9" xfId="4" applyBorder="1"/>
    <xf numFmtId="0" fontId="1" fillId="3" borderId="8" xfId="3" applyBorder="1"/>
    <xf numFmtId="0" fontId="1" fillId="3" borderId="10" xfId="3" applyBorder="1"/>
    <xf numFmtId="0" fontId="1" fillId="5" borderId="10" xfId="5" applyBorder="1"/>
    <xf numFmtId="0" fontId="1" fillId="6" borderId="10" xfId="6" applyBorder="1"/>
    <xf numFmtId="0" fontId="1" fillId="7" borderId="10" xfId="7" applyBorder="1"/>
    <xf numFmtId="0" fontId="1" fillId="7" borderId="11" xfId="7" applyBorder="1"/>
    <xf numFmtId="0" fontId="1" fillId="9" borderId="8" xfId="9" applyBorder="1"/>
    <xf numFmtId="0" fontId="1" fillId="9" borderId="10" xfId="9" applyBorder="1"/>
    <xf numFmtId="0" fontId="1" fillId="9" borderId="9" xfId="9" applyBorder="1"/>
    <xf numFmtId="11" fontId="0" fillId="0" borderId="0" xfId="0" applyNumberFormat="1"/>
    <xf numFmtId="43" fontId="0" fillId="0" borderId="0" xfId="1" applyFont="1"/>
    <xf numFmtId="0" fontId="2" fillId="2" borderId="0" xfId="2"/>
    <xf numFmtId="43" fontId="1" fillId="0" borderId="0" xfId="1" applyFont="1"/>
    <xf numFmtId="0" fontId="1" fillId="9" borderId="12" xfId="9" applyBorder="1"/>
    <xf numFmtId="2" fontId="0" fillId="0" borderId="0" xfId="1" applyNumberFormat="1" applyFont="1"/>
    <xf numFmtId="0" fontId="0" fillId="0" borderId="0" xfId="0" applyAlignment="1">
      <alignment horizontal="left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0" borderId="0" xfId="0" applyFill="1" applyBorder="1" applyAlignment="1">
      <alignment horizontal="left"/>
    </xf>
    <xf numFmtId="0" fontId="0" fillId="11" borderId="0" xfId="0" applyFill="1"/>
    <xf numFmtId="0" fontId="0" fillId="0" borderId="0" xfId="0" applyFill="1"/>
    <xf numFmtId="0" fontId="0" fillId="12" borderId="0" xfId="0" applyFill="1"/>
    <xf numFmtId="0" fontId="0" fillId="12" borderId="0" xfId="0" applyFill="1" applyAlignment="1">
      <alignment horizontal="left"/>
    </xf>
    <xf numFmtId="0" fontId="2" fillId="12" borderId="0" xfId="2" applyFill="1"/>
    <xf numFmtId="11" fontId="0" fillId="12" borderId="0" xfId="0" applyNumberFormat="1" applyFill="1"/>
    <xf numFmtId="43" fontId="1" fillId="12" borderId="0" xfId="1" applyFont="1" applyFill="1"/>
    <xf numFmtId="43" fontId="0" fillId="12" borderId="0" xfId="1" applyFont="1" applyFill="1"/>
    <xf numFmtId="0" fontId="2" fillId="0" borderId="0" xfId="2" applyFill="1"/>
    <xf numFmtId="11" fontId="0" fillId="0" borderId="0" xfId="0" applyNumberFormat="1" applyFill="1"/>
    <xf numFmtId="2" fontId="0" fillId="0" borderId="0" xfId="0" applyNumberFormat="1"/>
    <xf numFmtId="164" fontId="0" fillId="0" borderId="0" xfId="0" applyNumberFormat="1"/>
    <xf numFmtId="43" fontId="1" fillId="0" borderId="0" xfId="1" applyFont="1" applyFill="1"/>
    <xf numFmtId="2" fontId="0" fillId="0" borderId="0" xfId="1" applyNumberFormat="1" applyFont="1" applyFill="1"/>
    <xf numFmtId="11" fontId="0" fillId="0" borderId="0" xfId="0" applyNumberFormat="1" applyFill="1" applyBorder="1"/>
    <xf numFmtId="0" fontId="0" fillId="13" borderId="0" xfId="0" applyFill="1"/>
    <xf numFmtId="0" fontId="0" fillId="14" borderId="0" xfId="0" applyFill="1"/>
    <xf numFmtId="0" fontId="1" fillId="3" borderId="1" xfId="3" applyBorder="1" applyAlignment="1">
      <alignment horizontal="center"/>
    </xf>
    <xf numFmtId="0" fontId="1" fillId="3" borderId="2" xfId="3" applyBorder="1" applyAlignment="1">
      <alignment horizontal="center"/>
    </xf>
    <xf numFmtId="0" fontId="1" fillId="3" borderId="3" xfId="3" applyBorder="1" applyAlignment="1">
      <alignment horizontal="center"/>
    </xf>
    <xf numFmtId="0" fontId="1" fillId="6" borderId="1" xfId="6" applyBorder="1" applyAlignment="1">
      <alignment horizontal="center" vertical="center"/>
    </xf>
    <xf numFmtId="0" fontId="1" fillId="6" borderId="2" xfId="6" applyBorder="1" applyAlignment="1">
      <alignment horizontal="center" vertical="center"/>
    </xf>
    <xf numFmtId="0" fontId="1" fillId="6" borderId="3" xfId="6" applyBorder="1" applyAlignment="1">
      <alignment horizontal="center" vertical="center"/>
    </xf>
    <xf numFmtId="0" fontId="1" fillId="7" borderId="1" xfId="7" applyBorder="1" applyAlignment="1">
      <alignment horizontal="center" vertical="center"/>
    </xf>
    <xf numFmtId="0" fontId="1" fillId="7" borderId="2" xfId="7" applyBorder="1" applyAlignment="1">
      <alignment horizontal="center" vertical="center"/>
    </xf>
    <xf numFmtId="0" fontId="1" fillId="7" borderId="3" xfId="7" applyBorder="1" applyAlignment="1">
      <alignment horizontal="center" vertical="center"/>
    </xf>
    <xf numFmtId="0" fontId="1" fillId="9" borderId="5" xfId="9" applyBorder="1" applyAlignment="1">
      <alignment horizontal="center" vertical="center"/>
    </xf>
    <xf numFmtId="0" fontId="1" fillId="9" borderId="6" xfId="9" applyBorder="1" applyAlignment="1">
      <alignment horizontal="center" vertical="center"/>
    </xf>
    <xf numFmtId="0" fontId="1" fillId="9" borderId="7" xfId="9" applyBorder="1" applyAlignment="1">
      <alignment horizontal="center" vertical="center"/>
    </xf>
    <xf numFmtId="0" fontId="0" fillId="0" borderId="0" xfId="1" applyNumberFormat="1" applyFont="1"/>
  </cellXfs>
  <cellStyles count="10">
    <cellStyle name="20% - Énfasis1" xfId="3" builtinId="30"/>
    <cellStyle name="20% - Énfasis2" xfId="5" builtinId="34"/>
    <cellStyle name="20% - Énfasis3" xfId="6" builtinId="38"/>
    <cellStyle name="20% - Énfasis4" xfId="7" builtinId="42"/>
    <cellStyle name="20% - Énfasis5" xfId="8" builtinId="46"/>
    <cellStyle name="20% - Énfasis6" xfId="9" builtinId="50"/>
    <cellStyle name="40% - Énfasis1" xfId="4" builtinId="31"/>
    <cellStyle name="Incorrecto" xfId="2" builtinId="27"/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F7C73-B547-439B-A801-DFEA02B4BFAF}">
  <dimension ref="A1:AG41"/>
  <sheetViews>
    <sheetView tabSelected="1" topLeftCell="L1" zoomScale="70" zoomScaleNormal="70" workbookViewId="0">
      <selection activeCell="D6" sqref="D6:E6"/>
    </sheetView>
  </sheetViews>
  <sheetFormatPr baseColWidth="10" defaultRowHeight="14.4" x14ac:dyDescent="0.3"/>
  <cols>
    <col min="1" max="1" width="14.77734375" customWidth="1"/>
    <col min="2" max="2" width="5.5546875" customWidth="1"/>
    <col min="3" max="3" width="8.33203125" customWidth="1"/>
    <col min="4" max="4" width="9.5546875" customWidth="1"/>
    <col min="5" max="5" width="12.33203125" customWidth="1"/>
    <col min="7" max="7" width="8.33203125" customWidth="1"/>
    <col min="8" max="8" width="6.88671875" customWidth="1"/>
    <col min="9" max="9" width="12.77734375" customWidth="1"/>
    <col min="10" max="10" width="8.88671875" customWidth="1"/>
    <col min="11" max="11" width="7.44140625" customWidth="1"/>
    <col min="12" max="12" width="7.6640625" customWidth="1"/>
    <col min="13" max="13" width="8.5546875" customWidth="1"/>
    <col min="14" max="14" width="19.33203125" customWidth="1"/>
    <col min="15" max="15" width="20.6640625" customWidth="1"/>
    <col min="16" max="16" width="17.77734375" customWidth="1"/>
    <col min="17" max="17" width="15.6640625" customWidth="1"/>
    <col min="18" max="18" width="14.33203125" customWidth="1"/>
    <col min="19" max="19" width="20.109375" customWidth="1"/>
    <col min="20" max="21" width="8.109375" customWidth="1"/>
    <col min="22" max="22" width="15.6640625" customWidth="1"/>
    <col min="23" max="23" width="14.33203125" customWidth="1"/>
    <col min="24" max="24" width="20.109375" customWidth="1"/>
    <col min="25" max="26" width="8.109375" customWidth="1"/>
    <col min="27" max="27" width="15.6640625" customWidth="1"/>
    <col min="28" max="28" width="14.33203125" customWidth="1"/>
    <col min="29" max="29" width="20.109375" customWidth="1"/>
    <col min="30" max="31" width="8.109375" customWidth="1"/>
  </cols>
  <sheetData>
    <row r="1" spans="1:33" ht="15" thickBot="1" x14ac:dyDescent="0.35">
      <c r="C1" s="40" t="s">
        <v>0</v>
      </c>
      <c r="D1" s="41"/>
      <c r="E1" s="42"/>
      <c r="F1" s="1" t="s">
        <v>1</v>
      </c>
      <c r="G1" s="43" t="s">
        <v>2</v>
      </c>
      <c r="H1" s="44"/>
      <c r="I1" s="45"/>
      <c r="J1" s="46" t="s">
        <v>28</v>
      </c>
      <c r="K1" s="47"/>
      <c r="L1" s="47"/>
      <c r="M1" s="48"/>
      <c r="N1" s="49" t="s">
        <v>3</v>
      </c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1"/>
      <c r="AF1" t="s">
        <v>36</v>
      </c>
      <c r="AG1" t="s">
        <v>26</v>
      </c>
    </row>
    <row r="2" spans="1:33" ht="15" thickBot="1" x14ac:dyDescent="0.35">
      <c r="A2" s="2" t="s">
        <v>4</v>
      </c>
      <c r="B2" s="3" t="s">
        <v>5</v>
      </c>
      <c r="C2" s="4" t="s">
        <v>0</v>
      </c>
      <c r="D2" s="5" t="s">
        <v>6</v>
      </c>
      <c r="E2" s="5" t="s">
        <v>7</v>
      </c>
      <c r="F2" s="6" t="s">
        <v>8</v>
      </c>
      <c r="G2" s="7" t="s">
        <v>9</v>
      </c>
      <c r="H2" s="7" t="s">
        <v>10</v>
      </c>
      <c r="I2" s="7" t="s">
        <v>11</v>
      </c>
      <c r="J2" s="8" t="s">
        <v>12</v>
      </c>
      <c r="K2" s="8" t="s">
        <v>9</v>
      </c>
      <c r="L2" s="8" t="s">
        <v>10</v>
      </c>
      <c r="M2" s="9" t="s">
        <v>11</v>
      </c>
      <c r="N2" s="10" t="s">
        <v>24</v>
      </c>
      <c r="O2" s="17" t="s">
        <v>25</v>
      </c>
      <c r="P2" s="11" t="s">
        <v>13</v>
      </c>
      <c r="Q2" s="11" t="s">
        <v>43</v>
      </c>
      <c r="R2" s="11" t="s">
        <v>44</v>
      </c>
      <c r="S2" s="11" t="s">
        <v>45</v>
      </c>
      <c r="T2" s="11" t="s">
        <v>17</v>
      </c>
      <c r="U2" s="12" t="s">
        <v>18</v>
      </c>
      <c r="V2" s="11" t="s">
        <v>46</v>
      </c>
      <c r="W2" s="11" t="s">
        <v>47</v>
      </c>
      <c r="X2" s="11" t="s">
        <v>48</v>
      </c>
      <c r="Y2" s="11" t="s">
        <v>17</v>
      </c>
      <c r="Z2" s="12" t="s">
        <v>18</v>
      </c>
      <c r="AA2" s="11" t="s">
        <v>46</v>
      </c>
      <c r="AB2" s="11" t="s">
        <v>47</v>
      </c>
      <c r="AC2" s="11" t="s">
        <v>48</v>
      </c>
      <c r="AD2" s="11" t="s">
        <v>17</v>
      </c>
      <c r="AE2" s="12" t="s">
        <v>18</v>
      </c>
      <c r="AF2">
        <v>12</v>
      </c>
      <c r="AG2">
        <f>12*(2+3.5*0.46)</f>
        <v>43.320000000000007</v>
      </c>
    </row>
    <row r="3" spans="1:33" x14ac:dyDescent="0.3">
      <c r="A3" s="19" t="s">
        <v>19</v>
      </c>
      <c r="B3" t="s">
        <v>20</v>
      </c>
      <c r="C3" t="s">
        <v>21</v>
      </c>
      <c r="D3" s="13">
        <v>448000000</v>
      </c>
      <c r="E3" s="13">
        <v>523000000</v>
      </c>
      <c r="F3">
        <v>2E-3</v>
      </c>
      <c r="G3">
        <v>5.0000000000000001E-3</v>
      </c>
      <c r="H3">
        <v>1.2999999999999999E-2</v>
      </c>
      <c r="I3">
        <f t="shared" ref="I3:I4" si="0">-(F3+H3)/2</f>
        <v>-7.4999999999999997E-3</v>
      </c>
      <c r="J3" t="s">
        <v>22</v>
      </c>
      <c r="K3">
        <v>5.0000000000000001E-3</v>
      </c>
      <c r="L3">
        <v>1.2999999999999999E-2</v>
      </c>
      <c r="M3">
        <f t="shared" ref="M3:M11" si="1">-(F3+L3)/2</f>
        <v>-7.4999999999999997E-3</v>
      </c>
      <c r="N3" s="18">
        <v>57.42</v>
      </c>
      <c r="O3" s="14">
        <f>N3-AF2-AG2</f>
        <v>2.0999999999999943</v>
      </c>
      <c r="P3">
        <v>49.88</v>
      </c>
      <c r="Q3" s="13"/>
      <c r="R3" s="13"/>
      <c r="S3" s="13"/>
      <c r="T3" s="52" t="e">
        <f>D3/(MAX(Q3:S3)*1.1*1.2*1.1*1.1)-1</f>
        <v>#DIV/0!</v>
      </c>
      <c r="U3" s="14" t="e">
        <f t="shared" ref="U3:U10" si="2">E3/( MAX( Q3:S3)*1.1*1.2*1.1*1.25 ) - 1</f>
        <v>#DIV/0!</v>
      </c>
      <c r="V3" s="13"/>
      <c r="W3" s="13"/>
      <c r="X3" s="13"/>
      <c r="Y3" s="14" t="e">
        <f>#REF!/( MAX( V3:X3)*1.1*1.2*1.1*1.1 ) - 1</f>
        <v>#REF!</v>
      </c>
      <c r="Z3" s="14" t="e">
        <f>#REF!/( MAX( V3:X3)*1.1*1.2*1.1*1.25 ) - 1</f>
        <v>#REF!</v>
      </c>
      <c r="AA3" s="13"/>
      <c r="AB3" s="13"/>
      <c r="AC3" s="13"/>
      <c r="AD3" s="14" t="e">
        <f xml:space="preserve"> D3/( MAX(AA3:AC3)*1.1*1.2*1.1*1.1 ) - 1</f>
        <v>#DIV/0!</v>
      </c>
      <c r="AE3" s="14" t="e">
        <f xml:space="preserve"> E3/( MAX(AA3:AC3)*1.1*1.2*1.1*1.25 ) - 1</f>
        <v>#DIV/0!</v>
      </c>
    </row>
    <row r="4" spans="1:33" s="25" customFormat="1" x14ac:dyDescent="0.3">
      <c r="A4" s="26" t="s">
        <v>19</v>
      </c>
      <c r="B4" s="25" t="s">
        <v>20</v>
      </c>
      <c r="C4" s="27" t="s">
        <v>23</v>
      </c>
      <c r="D4" s="28">
        <v>1000000000</v>
      </c>
      <c r="E4" s="28">
        <v>1170000000</v>
      </c>
      <c r="F4" s="25">
        <v>2E-3</v>
      </c>
      <c r="G4" s="25">
        <v>5.0000000000000001E-3</v>
      </c>
      <c r="H4" s="25">
        <v>1.2999999999999999E-2</v>
      </c>
      <c r="I4" s="25">
        <f t="shared" si="0"/>
        <v>-7.4999999999999997E-3</v>
      </c>
      <c r="J4" s="25" t="s">
        <v>22</v>
      </c>
      <c r="K4" s="25">
        <v>5.0000000000000001E-3</v>
      </c>
      <c r="L4" s="25">
        <v>1.2999999999999999E-2</v>
      </c>
      <c r="M4" s="25">
        <f t="shared" si="1"/>
        <v>-7.4999999999999997E-3</v>
      </c>
      <c r="N4" s="29"/>
      <c r="O4" s="29"/>
      <c r="P4" s="30">
        <v>61.94</v>
      </c>
      <c r="Q4" s="28"/>
      <c r="R4" s="28"/>
      <c r="S4" s="28"/>
      <c r="T4" s="52" t="e">
        <f t="shared" ref="T4:T12" si="3">D4/(MAX(Q4:S4)*1.1*1.2*1.1*1.1)-1</f>
        <v>#DIV/0!</v>
      </c>
      <c r="U4" s="14" t="e">
        <f t="shared" si="2"/>
        <v>#DIV/0!</v>
      </c>
      <c r="V4" s="28"/>
      <c r="W4" s="28"/>
      <c r="X4" s="28"/>
      <c r="Y4" s="14" t="e">
        <f>#REF!/( MAX( V4:X4)*1.1*1.2*1.1*1.1 ) - 1</f>
        <v>#REF!</v>
      </c>
      <c r="Z4" s="30" t="e">
        <f>#REF!/( MAX( V4:X4)*1.1*1.2*1.1*1.25 ) - 1</f>
        <v>#REF!</v>
      </c>
      <c r="AA4" s="28"/>
      <c r="AB4" s="28"/>
      <c r="AC4" s="28"/>
      <c r="AD4" s="14" t="e">
        <f t="shared" ref="AD4:AD15" si="4" xml:space="preserve"> D4/( MAX(AA4:AC4)*1.1*1.2*1.1*1.1 ) - 1</f>
        <v>#DIV/0!</v>
      </c>
      <c r="AE4" s="30" t="e">
        <f t="shared" ref="AE3:AE11" si="5" xml:space="preserve"> E4/( MAX(AA4:AC4)*1.1*1.2*1.1*1.25 ) - 1</f>
        <v>#DIV/0!</v>
      </c>
    </row>
    <row r="5" spans="1:33" x14ac:dyDescent="0.3">
      <c r="A5" s="19" t="s">
        <v>19</v>
      </c>
      <c r="B5" t="s">
        <v>27</v>
      </c>
      <c r="C5" t="s">
        <v>21</v>
      </c>
      <c r="D5" s="13">
        <v>448000000</v>
      </c>
      <c r="E5" s="13">
        <v>523000000</v>
      </c>
      <c r="F5">
        <v>2E-3</v>
      </c>
      <c r="G5">
        <v>5.0000000000000001E-3</v>
      </c>
      <c r="H5">
        <v>1.2999999999999999E-2</v>
      </c>
      <c r="I5">
        <f t="shared" ref="I5:I6" si="6">-(F5+H5)/2</f>
        <v>-7.4999999999999997E-3</v>
      </c>
      <c r="J5" t="s">
        <v>22</v>
      </c>
      <c r="K5">
        <v>5.0000000000000001E-3</v>
      </c>
      <c r="L5">
        <v>1.2999999999999999E-2</v>
      </c>
      <c r="M5">
        <f t="shared" si="1"/>
        <v>-7.4999999999999997E-3</v>
      </c>
      <c r="N5" s="18"/>
      <c r="O5" s="14"/>
      <c r="P5">
        <v>48.7</v>
      </c>
      <c r="Q5" s="13"/>
      <c r="R5" s="13"/>
      <c r="S5" s="13"/>
      <c r="T5" s="52" t="e">
        <f t="shared" si="3"/>
        <v>#DIV/0!</v>
      </c>
      <c r="U5" s="14" t="e">
        <f t="shared" si="2"/>
        <v>#DIV/0!</v>
      </c>
      <c r="V5" s="13"/>
      <c r="W5" s="13"/>
      <c r="X5" s="13"/>
      <c r="Y5" s="14" t="e">
        <f>#REF!/( MAX( V5:X5)*1.1*1.2*1.1*1.1 ) - 1</f>
        <v>#REF!</v>
      </c>
      <c r="Z5" s="14" t="e">
        <f>#REF!/( MAX( V5:X5)*1.1*1.2*1.1*1.25 ) - 1</f>
        <v>#REF!</v>
      </c>
      <c r="AA5" s="13"/>
      <c r="AB5" s="13"/>
      <c r="AC5" s="13"/>
      <c r="AD5" s="14" t="e">
        <f t="shared" si="4"/>
        <v>#DIV/0!</v>
      </c>
      <c r="AE5" s="14" t="e">
        <f t="shared" si="5"/>
        <v>#DIV/0!</v>
      </c>
    </row>
    <row r="6" spans="1:33" ht="17.25" customHeight="1" x14ac:dyDescent="0.3">
      <c r="A6" s="19" t="s">
        <v>19</v>
      </c>
      <c r="B6" t="s">
        <v>27</v>
      </c>
      <c r="C6" s="15" t="s">
        <v>23</v>
      </c>
      <c r="D6" s="13">
        <v>1000000000</v>
      </c>
      <c r="E6" s="13">
        <v>1170000000</v>
      </c>
      <c r="F6">
        <v>2E-3</v>
      </c>
      <c r="G6">
        <v>5.0000000000000001E-3</v>
      </c>
      <c r="H6">
        <v>1.2999999999999999E-2</v>
      </c>
      <c r="I6">
        <f t="shared" si="6"/>
        <v>-7.4999999999999997E-3</v>
      </c>
      <c r="J6" t="s">
        <v>22</v>
      </c>
      <c r="K6">
        <v>5.0000000000000001E-3</v>
      </c>
      <c r="L6">
        <v>1.2999999999999999E-2</v>
      </c>
      <c r="M6">
        <f t="shared" si="1"/>
        <v>-7.4999999999999997E-3</v>
      </c>
      <c r="N6" s="16"/>
      <c r="O6" s="16"/>
      <c r="P6" s="14">
        <v>60.49</v>
      </c>
      <c r="Q6" s="13"/>
      <c r="R6" s="13"/>
      <c r="S6" s="13"/>
      <c r="T6" s="52" t="e">
        <f t="shared" si="3"/>
        <v>#DIV/0!</v>
      </c>
      <c r="U6" s="14" t="e">
        <f t="shared" si="2"/>
        <v>#DIV/0!</v>
      </c>
      <c r="V6" s="13"/>
      <c r="W6" s="13"/>
      <c r="X6" s="13"/>
      <c r="Y6" s="14" t="e">
        <f>#REF!/( MAX( V6:X6)*1.1*1.2*1.1*1.1 ) - 1</f>
        <v>#REF!</v>
      </c>
      <c r="Z6" s="14" t="e">
        <f>#REF!/( MAX( V6:X6)*1.1*1.2*1.1*1.25 ) - 1</f>
        <v>#REF!</v>
      </c>
      <c r="AA6" s="13"/>
      <c r="AB6" s="13"/>
      <c r="AC6" s="13"/>
      <c r="AD6" s="14" t="e">
        <f t="shared" si="4"/>
        <v>#DIV/0!</v>
      </c>
      <c r="AE6" s="14" t="e">
        <f t="shared" si="5"/>
        <v>#DIV/0!</v>
      </c>
    </row>
    <row r="7" spans="1:33" x14ac:dyDescent="0.3">
      <c r="A7" s="20" t="s">
        <v>31</v>
      </c>
      <c r="B7" t="s">
        <v>20</v>
      </c>
      <c r="C7" s="15" t="s">
        <v>23</v>
      </c>
      <c r="D7" s="13">
        <v>1000000000</v>
      </c>
      <c r="E7" s="13">
        <v>1170000000</v>
      </c>
      <c r="F7" s="25">
        <v>4.0000000000000001E-3</v>
      </c>
      <c r="G7">
        <v>5.0000000000000001E-3</v>
      </c>
      <c r="H7">
        <v>1.2999999999999999E-2</v>
      </c>
      <c r="I7">
        <f t="shared" ref="I7" si="7">-(F7+H7)/2</f>
        <v>-8.5000000000000006E-3</v>
      </c>
      <c r="J7" t="s">
        <v>22</v>
      </c>
      <c r="K7">
        <v>5.0000000000000001E-3</v>
      </c>
      <c r="L7">
        <v>1.2999999999999999E-2</v>
      </c>
      <c r="M7">
        <f t="shared" si="1"/>
        <v>-8.5000000000000006E-3</v>
      </c>
      <c r="N7" s="16"/>
      <c r="O7" s="16"/>
      <c r="P7" s="14">
        <v>80</v>
      </c>
      <c r="T7" s="52" t="e">
        <f t="shared" si="3"/>
        <v>#DIV/0!</v>
      </c>
      <c r="U7" s="14" t="e">
        <f t="shared" si="2"/>
        <v>#DIV/0!</v>
      </c>
      <c r="Y7" s="14" t="e">
        <f>#REF!/( MAX( V7:X7)*1.1*1.2*1.1*1.1 ) - 1</f>
        <v>#REF!</v>
      </c>
      <c r="Z7" s="14" t="e">
        <f>#REF!/( MAX( V7:X7)*1.1*1.2*1.1*1.25 ) - 1</f>
        <v>#REF!</v>
      </c>
      <c r="AD7" s="14" t="e">
        <f t="shared" si="4"/>
        <v>#DIV/0!</v>
      </c>
      <c r="AE7" s="14" t="e">
        <f t="shared" si="5"/>
        <v>#DIV/0!</v>
      </c>
    </row>
    <row r="8" spans="1:33" x14ac:dyDescent="0.3">
      <c r="A8" s="21" t="s">
        <v>32</v>
      </c>
      <c r="B8" t="s">
        <v>20</v>
      </c>
      <c r="C8" s="15" t="s">
        <v>23</v>
      </c>
      <c r="D8" s="13">
        <v>1000000000</v>
      </c>
      <c r="E8" s="13">
        <v>1170000000</v>
      </c>
      <c r="F8">
        <v>2E-3</v>
      </c>
      <c r="G8">
        <v>5.0000000000000001E-3</v>
      </c>
      <c r="H8" s="25">
        <v>0.02</v>
      </c>
      <c r="I8">
        <f t="shared" ref="I8" si="8">-(F8+H8)/2</f>
        <v>-1.0999999999999999E-2</v>
      </c>
      <c r="J8" t="s">
        <v>22</v>
      </c>
      <c r="K8">
        <v>5.0000000000000001E-3</v>
      </c>
      <c r="L8" s="25">
        <v>0.02</v>
      </c>
      <c r="M8">
        <f t="shared" si="1"/>
        <v>-1.0999999999999999E-2</v>
      </c>
      <c r="P8">
        <v>94.35</v>
      </c>
      <c r="T8" s="52" t="e">
        <f t="shared" si="3"/>
        <v>#DIV/0!</v>
      </c>
      <c r="U8" s="14" t="e">
        <f t="shared" si="2"/>
        <v>#DIV/0!</v>
      </c>
      <c r="Y8" s="14" t="e">
        <f>#REF!/( MAX( V8:X8)*1.1*1.2*1.1*1.1 ) - 1</f>
        <v>#REF!</v>
      </c>
      <c r="Z8" s="14" t="e">
        <f>#REF!/( MAX( V8:X8)*1.1*1.2*1.1*1.25 ) - 1</f>
        <v>#REF!</v>
      </c>
      <c r="AD8" s="14" t="e">
        <f t="shared" si="4"/>
        <v>#DIV/0!</v>
      </c>
      <c r="AE8" s="14" t="e">
        <f t="shared" si="5"/>
        <v>#DIV/0!</v>
      </c>
    </row>
    <row r="9" spans="1:33" x14ac:dyDescent="0.3">
      <c r="A9" s="21" t="s">
        <v>33</v>
      </c>
      <c r="B9" t="s">
        <v>20</v>
      </c>
      <c r="C9" s="15" t="s">
        <v>23</v>
      </c>
      <c r="D9" s="13">
        <v>1000000000</v>
      </c>
      <c r="E9" s="13">
        <v>1170000000</v>
      </c>
      <c r="F9" s="25">
        <v>4.0000000000000001E-3</v>
      </c>
      <c r="G9">
        <v>5.0000000000000001E-3</v>
      </c>
      <c r="H9" s="25">
        <v>0.02</v>
      </c>
      <c r="I9">
        <f t="shared" ref="I9" si="9">-(F9+H9)/2</f>
        <v>-1.2E-2</v>
      </c>
      <c r="J9" t="s">
        <v>22</v>
      </c>
      <c r="K9">
        <v>5.0000000000000001E-3</v>
      </c>
      <c r="L9" s="25">
        <v>0.02</v>
      </c>
      <c r="M9">
        <f t="shared" si="1"/>
        <v>-1.2E-2</v>
      </c>
      <c r="P9">
        <v>110.86</v>
      </c>
      <c r="T9" s="52" t="e">
        <f t="shared" si="3"/>
        <v>#DIV/0!</v>
      </c>
      <c r="U9" s="14" t="e">
        <f t="shared" si="2"/>
        <v>#DIV/0!</v>
      </c>
      <c r="Y9" s="14" t="e">
        <f>#REF!/( MAX( V9:X9)*1.1*1.2*1.1*1.1 ) - 1</f>
        <v>#REF!</v>
      </c>
      <c r="Z9" s="14" t="e">
        <f>#REF!/( MAX( V9:X9)*1.1*1.2*1.1*1.25 ) - 1</f>
        <v>#REF!</v>
      </c>
      <c r="AD9" s="14" t="e">
        <f t="shared" si="4"/>
        <v>#DIV/0!</v>
      </c>
      <c r="AE9" s="14" t="e">
        <f t="shared" si="5"/>
        <v>#DIV/0!</v>
      </c>
    </row>
    <row r="10" spans="1:33" x14ac:dyDescent="0.3">
      <c r="A10" s="21" t="s">
        <v>34</v>
      </c>
      <c r="B10" t="s">
        <v>20</v>
      </c>
      <c r="C10" s="15" t="s">
        <v>23</v>
      </c>
      <c r="D10" s="13">
        <v>1000000000</v>
      </c>
      <c r="E10" s="13">
        <v>1170000000</v>
      </c>
      <c r="F10">
        <v>4.0000000000000001E-3</v>
      </c>
      <c r="G10">
        <v>5.0000000000000001E-3</v>
      </c>
      <c r="H10">
        <v>2.5000000000000001E-2</v>
      </c>
      <c r="I10">
        <f t="shared" ref="I10" si="10">-(F10+H10)/2</f>
        <v>-1.4500000000000001E-2</v>
      </c>
      <c r="J10" t="s">
        <v>22</v>
      </c>
      <c r="K10">
        <v>5.0000000000000001E-3</v>
      </c>
      <c r="L10">
        <v>2.5000000000000001E-2</v>
      </c>
      <c r="M10">
        <f t="shared" si="1"/>
        <v>-1.4500000000000001E-2</v>
      </c>
      <c r="P10">
        <v>131</v>
      </c>
      <c r="T10" s="52" t="e">
        <f t="shared" si="3"/>
        <v>#DIV/0!</v>
      </c>
      <c r="U10" s="14" t="e">
        <f t="shared" si="2"/>
        <v>#DIV/0!</v>
      </c>
      <c r="Y10" s="14" t="e">
        <f>#REF!/( MAX( V10:X10)*1.1*1.2*1.1*1.1 ) - 1</f>
        <v>#REF!</v>
      </c>
      <c r="Z10" s="14" t="e">
        <f>#REF!/( MAX( V10:X10)*1.1*1.2*1.1*1.25 ) - 1</f>
        <v>#REF!</v>
      </c>
      <c r="AD10" s="14" t="e">
        <f t="shared" si="4"/>
        <v>#DIV/0!</v>
      </c>
      <c r="AE10" s="14" t="e">
        <f t="shared" si="5"/>
        <v>#DIV/0!</v>
      </c>
    </row>
    <row r="11" spans="1:33" x14ac:dyDescent="0.3">
      <c r="A11" s="21" t="s">
        <v>35</v>
      </c>
      <c r="B11" t="s">
        <v>20</v>
      </c>
      <c r="C11" s="15" t="s">
        <v>23</v>
      </c>
      <c r="D11" s="13">
        <v>1000000000</v>
      </c>
      <c r="E11" s="13">
        <v>1170000000</v>
      </c>
      <c r="F11" s="25">
        <v>6.0000000000000001E-3</v>
      </c>
      <c r="G11">
        <v>5.0000000000000001E-3</v>
      </c>
      <c r="H11" s="25">
        <v>2.5000000000000001E-2</v>
      </c>
      <c r="I11">
        <f t="shared" ref="I11" si="11">-(F11+H11)/2</f>
        <v>-1.55E-2</v>
      </c>
      <c r="J11" t="s">
        <v>22</v>
      </c>
      <c r="K11">
        <v>5.0000000000000001E-3</v>
      </c>
      <c r="L11" s="25">
        <v>2.5000000000000001E-2</v>
      </c>
      <c r="M11">
        <f t="shared" si="1"/>
        <v>-1.55E-2</v>
      </c>
      <c r="N11">
        <v>63</v>
      </c>
      <c r="O11">
        <f>N11-AF2-AG2</f>
        <v>7.6799999999999926</v>
      </c>
      <c r="P11">
        <v>150.91</v>
      </c>
      <c r="Q11" s="13">
        <v>103000000</v>
      </c>
      <c r="R11" s="13">
        <v>338000000</v>
      </c>
      <c r="S11" s="13">
        <v>-338000000</v>
      </c>
      <c r="T11" s="52">
        <f t="shared" si="3"/>
        <v>0.85235404561532935</v>
      </c>
      <c r="U11" s="14">
        <f>E11/( MAX( Q11:S11)*1.1*1.2*1.1*1.25 ) - 1</f>
        <v>0.90718372536554326</v>
      </c>
      <c r="V11" s="13">
        <v>103000000</v>
      </c>
      <c r="W11" s="13">
        <v>338000000</v>
      </c>
      <c r="X11" s="13">
        <v>-338000000</v>
      </c>
      <c r="Y11" s="14" t="e">
        <f>#REF!/( MAX( V11:X11)*1.1*1.2*1.1*1.1 ) - 1</f>
        <v>#REF!</v>
      </c>
      <c r="Z11" s="14">
        <f>E11/( MAX( V11:X11)*1.1*1.2*1.1*1.25 ) - 1</f>
        <v>0.90718372536554326</v>
      </c>
      <c r="AA11" s="13">
        <v>50900000</v>
      </c>
      <c r="AB11" s="13">
        <v>148000000</v>
      </c>
      <c r="AC11" s="13">
        <v>-142000000</v>
      </c>
      <c r="AD11" s="14">
        <f t="shared" si="4"/>
        <v>3.2303761312025765</v>
      </c>
      <c r="AE11" s="14">
        <f t="shared" si="5"/>
        <v>3.3555952646861726</v>
      </c>
    </row>
    <row r="12" spans="1:33" x14ac:dyDescent="0.3">
      <c r="T12" s="52" t="e">
        <f t="shared" si="3"/>
        <v>#DIV/0!</v>
      </c>
      <c r="U12" s="14" t="e">
        <f>#REF!/( MAX( Q12:S12)*1.1*1.2*1.1*1.25 ) - 1</f>
        <v>#REF!</v>
      </c>
      <c r="Y12" s="14" t="e">
        <f>#REF!/( MAX( V12:X12)*1.1*1.2*1.1*1.1 ) - 1</f>
        <v>#REF!</v>
      </c>
      <c r="Z12" s="14" t="e">
        <f t="shared" ref="Z12:Z15" si="12">E12/( MAX( V12:X12)*1.1*1.2*1.1*1.25 ) - 1</f>
        <v>#DIV/0!</v>
      </c>
      <c r="AD12" s="14" t="e">
        <f t="shared" si="4"/>
        <v>#DIV/0!</v>
      </c>
      <c r="AE12" s="14" t="e">
        <f t="shared" ref="AE12:AE15" si="13" xml:space="preserve"> E12/( MAX(AA12:AC12)*1.1*1.2*1.1*1.25 ) - 1</f>
        <v>#DIV/0!</v>
      </c>
    </row>
    <row r="13" spans="1:33" x14ac:dyDescent="0.3">
      <c r="U13" s="14" t="e">
        <f>#REF!/( MAX( Q13:S13)*1.1*1.2*1.1*1.25 ) - 1</f>
        <v>#REF!</v>
      </c>
      <c r="Y13" s="14" t="e">
        <f>#REF!/( MAX( V13:X13)*1.1*1.2*1.1*1.1 ) - 1</f>
        <v>#REF!</v>
      </c>
      <c r="Z13" s="14" t="e">
        <f t="shared" si="12"/>
        <v>#DIV/0!</v>
      </c>
      <c r="AD13" s="14" t="e">
        <f t="shared" si="4"/>
        <v>#DIV/0!</v>
      </c>
      <c r="AE13" s="14" t="e">
        <f t="shared" si="13"/>
        <v>#DIV/0!</v>
      </c>
    </row>
    <row r="14" spans="1:33" x14ac:dyDescent="0.3">
      <c r="Y14" s="14" t="e">
        <f>#REF!/( MAX( V14:X14)*1.1*1.2*1.1*1.1 ) - 1</f>
        <v>#REF!</v>
      </c>
      <c r="Z14" s="14" t="e">
        <f t="shared" si="12"/>
        <v>#DIV/0!</v>
      </c>
      <c r="AD14" s="14" t="e">
        <f t="shared" si="4"/>
        <v>#DIV/0!</v>
      </c>
      <c r="AE14" s="14" t="e">
        <f t="shared" si="13"/>
        <v>#DIV/0!</v>
      </c>
    </row>
    <row r="15" spans="1:33" x14ac:dyDescent="0.3">
      <c r="A15" s="24"/>
      <c r="B15" s="24"/>
      <c r="C15" s="31"/>
      <c r="D15" s="32"/>
      <c r="E15" s="13"/>
      <c r="F15" s="24"/>
      <c r="G15" s="24"/>
      <c r="H15" s="24"/>
      <c r="I15" s="24"/>
      <c r="J15" s="24"/>
      <c r="K15" s="24"/>
      <c r="L15" s="24"/>
      <c r="M15" s="24"/>
      <c r="Y15" s="14" t="e">
        <f>#REF!/( MAX( V15:X15)*1.1*1.2*1.1*1.1 ) - 1</f>
        <v>#REF!</v>
      </c>
      <c r="Z15" s="14" t="e">
        <f t="shared" si="12"/>
        <v>#DIV/0!</v>
      </c>
      <c r="AD15" s="14" t="e">
        <f t="shared" si="4"/>
        <v>#DIV/0!</v>
      </c>
      <c r="AE15" s="14" t="e">
        <f t="shared" si="13"/>
        <v>#DIV/0!</v>
      </c>
    </row>
    <row r="16" spans="1:33" ht="15" thickBot="1" x14ac:dyDescent="0.35"/>
    <row r="17" spans="1:33" ht="15" thickBot="1" x14ac:dyDescent="0.35">
      <c r="C17" s="40" t="s">
        <v>0</v>
      </c>
      <c r="D17" s="41"/>
      <c r="E17" s="42"/>
      <c r="F17" s="1" t="s">
        <v>1</v>
      </c>
      <c r="G17" s="43" t="s">
        <v>2</v>
      </c>
      <c r="H17" s="44"/>
      <c r="I17" s="45"/>
      <c r="J17" s="46" t="s">
        <v>28</v>
      </c>
      <c r="K17" s="47"/>
      <c r="L17" s="47"/>
      <c r="M17" s="48"/>
      <c r="N17" s="49" t="s">
        <v>3</v>
      </c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1"/>
      <c r="AF17" t="s">
        <v>36</v>
      </c>
      <c r="AG17" t="s">
        <v>26</v>
      </c>
    </row>
    <row r="18" spans="1:33" ht="15" thickBot="1" x14ac:dyDescent="0.35">
      <c r="A18" s="2" t="s">
        <v>4</v>
      </c>
      <c r="B18" s="3" t="s">
        <v>5</v>
      </c>
      <c r="C18" s="4" t="s">
        <v>0</v>
      </c>
      <c r="D18" s="5" t="s">
        <v>6</v>
      </c>
      <c r="E18" s="5" t="s">
        <v>7</v>
      </c>
      <c r="F18" s="6" t="s">
        <v>8</v>
      </c>
      <c r="G18" s="7" t="s">
        <v>9</v>
      </c>
      <c r="H18" s="7" t="s">
        <v>10</v>
      </c>
      <c r="I18" s="7" t="s">
        <v>11</v>
      </c>
      <c r="J18" s="8" t="s">
        <v>12</v>
      </c>
      <c r="K18" s="8" t="s">
        <v>9</v>
      </c>
      <c r="L18" s="8" t="s">
        <v>10</v>
      </c>
      <c r="M18" s="9" t="s">
        <v>11</v>
      </c>
      <c r="N18" s="10" t="s">
        <v>24</v>
      </c>
      <c r="O18" s="17" t="s">
        <v>25</v>
      </c>
      <c r="P18" s="11" t="s">
        <v>13</v>
      </c>
      <c r="Q18" s="11" t="s">
        <v>43</v>
      </c>
      <c r="R18" s="11" t="s">
        <v>44</v>
      </c>
      <c r="S18" s="11" t="s">
        <v>45</v>
      </c>
      <c r="T18" s="11" t="s">
        <v>17</v>
      </c>
      <c r="U18" s="12" t="s">
        <v>18</v>
      </c>
      <c r="V18" s="11" t="s">
        <v>46</v>
      </c>
      <c r="W18" s="11" t="s">
        <v>47</v>
      </c>
      <c r="X18" s="11" t="s">
        <v>48</v>
      </c>
      <c r="Y18" s="11" t="s">
        <v>17</v>
      </c>
      <c r="Z18" s="12" t="s">
        <v>18</v>
      </c>
      <c r="AA18" s="11" t="s">
        <v>58</v>
      </c>
      <c r="AB18" s="11" t="s">
        <v>59</v>
      </c>
      <c r="AC18" s="11" t="s">
        <v>60</v>
      </c>
      <c r="AD18" s="11" t="s">
        <v>17</v>
      </c>
      <c r="AE18" s="12" t="s">
        <v>18</v>
      </c>
      <c r="AF18">
        <v>12</v>
      </c>
      <c r="AG18">
        <f>12*(2+3.5*0.46)</f>
        <v>43.320000000000007</v>
      </c>
    </row>
    <row r="19" spans="1:33" x14ac:dyDescent="0.3">
      <c r="A19" s="19" t="s">
        <v>57</v>
      </c>
      <c r="B19" t="s">
        <v>20</v>
      </c>
      <c r="C19" t="s">
        <v>21</v>
      </c>
      <c r="D19" s="13">
        <v>448000000</v>
      </c>
      <c r="E19" s="13">
        <v>523000000</v>
      </c>
      <c r="F19">
        <v>2E-3</v>
      </c>
      <c r="G19">
        <v>5.0000000000000001E-3</v>
      </c>
      <c r="H19">
        <v>1.2999999999999999E-2</v>
      </c>
      <c r="I19">
        <f t="shared" ref="I19:I25" si="14">-(F19+H19)/2</f>
        <v>-7.4999999999999997E-3</v>
      </c>
      <c r="J19" t="s">
        <v>22</v>
      </c>
      <c r="K19">
        <v>5.0000000000000001E-3</v>
      </c>
      <c r="L19">
        <v>1.2999999999999999E-2</v>
      </c>
      <c r="M19">
        <f t="shared" ref="M19:M25" si="15">-(F19+L19)/2</f>
        <v>-7.4999999999999997E-3</v>
      </c>
      <c r="N19">
        <v>57.42</v>
      </c>
      <c r="O19" s="14">
        <f>N19-AF2-AG2</f>
        <v>2.0999999999999943</v>
      </c>
      <c r="P19">
        <v>49.88</v>
      </c>
      <c r="Q19" s="13">
        <v>466000000</v>
      </c>
      <c r="R19" s="13">
        <v>1620000000</v>
      </c>
      <c r="S19" s="13">
        <v>-1620000000</v>
      </c>
      <c r="T19" s="33">
        <f>D19/(MAX(Q19:S19)*1.1*1.2*1.1*1.1)-1</f>
        <v>-0.82685749444243484</v>
      </c>
      <c r="U19" s="33">
        <f t="shared" ref="U19:U27" si="16">E19/( MAX( Q19:S19)*1.1*1.2*1.1*1.25 ) - 1</f>
        <v>-0.82212699384416554</v>
      </c>
      <c r="Y19" s="52" t="e">
        <f>D19/(MAX(V19:X19)*1.1*1.2*1.1*1.1)-1</f>
        <v>#DIV/0!</v>
      </c>
      <c r="Z19" s="14" t="e">
        <f t="shared" ref="Z19:Z30" si="17">E19/( MAX( V19:X19)*1.1*1.2*1.1*1.25 ) - 1</f>
        <v>#DIV/0!</v>
      </c>
      <c r="AA19" s="13">
        <v>227000000</v>
      </c>
      <c r="AB19" s="13">
        <v>687000000</v>
      </c>
      <c r="AC19" s="13">
        <v>-692000000</v>
      </c>
      <c r="AD19" s="14">
        <f>D19/(MAX(AA19:AC19)*1.1*1.2*1.1*1.1)-1</f>
        <v>-0.59171636244067594</v>
      </c>
      <c r="AE19" s="14">
        <f t="shared" ref="AE19:AE30" si="18" xml:space="preserve"> E19/( MAX(AA19:AC19)*1.1*1.2*1.1*1.25 ) - 1</f>
        <v>-0.58056147020021576</v>
      </c>
    </row>
    <row r="20" spans="1:33" x14ac:dyDescent="0.3">
      <c r="A20" t="s">
        <v>49</v>
      </c>
      <c r="B20" t="s">
        <v>20</v>
      </c>
      <c r="C20" t="s">
        <v>21</v>
      </c>
      <c r="D20" s="13">
        <v>448000000</v>
      </c>
      <c r="E20" s="13">
        <v>523000000</v>
      </c>
      <c r="F20" s="25">
        <v>4.0000000000000001E-3</v>
      </c>
      <c r="G20">
        <v>5.0000000000000001E-3</v>
      </c>
      <c r="H20">
        <v>1.2999999999999999E-2</v>
      </c>
      <c r="I20">
        <f t="shared" si="14"/>
        <v>-8.5000000000000006E-3</v>
      </c>
      <c r="J20" t="s">
        <v>22</v>
      </c>
      <c r="K20">
        <v>5.0000000000000001E-3</v>
      </c>
      <c r="L20">
        <v>1.2999999999999999E-2</v>
      </c>
      <c r="M20">
        <f t="shared" si="15"/>
        <v>-8.5000000000000006E-3</v>
      </c>
      <c r="N20">
        <v>58.61</v>
      </c>
      <c r="O20" s="14">
        <f>N20-AF2-AG2</f>
        <v>3.289999999999992</v>
      </c>
      <c r="P20">
        <v>64.61</v>
      </c>
      <c r="Q20" s="13">
        <v>298000000</v>
      </c>
      <c r="R20" s="13">
        <v>1200000000</v>
      </c>
      <c r="S20" s="13">
        <v>-1200000000</v>
      </c>
      <c r="T20" s="33">
        <f t="shared" ref="T20:T41" si="19">D20/(MAX(Q20:S20)*1.1*1.2*1.1*1.1)-1</f>
        <v>-0.76625761749728694</v>
      </c>
      <c r="U20" s="33">
        <f t="shared" si="16"/>
        <v>-0.75987144168962351</v>
      </c>
      <c r="Y20" s="52" t="e">
        <f t="shared" ref="Y20:Y31" si="20">D20/(MAX(V20:X20)*1.1*1.2*1.1*1.1)-1</f>
        <v>#DIV/0!</v>
      </c>
      <c r="Z20" s="14" t="e">
        <f t="shared" si="17"/>
        <v>#DIV/0!</v>
      </c>
      <c r="AA20" s="13">
        <v>145000000</v>
      </c>
      <c r="AB20" s="13">
        <v>509000000</v>
      </c>
      <c r="AC20" s="13">
        <v>-488000000</v>
      </c>
      <c r="AD20" s="14">
        <f t="shared" ref="AD20:AD40" si="21">D20/(MAX(AA20:AC20)*1.1*1.2*1.1*1.1)-1</f>
        <v>-0.44893740863800469</v>
      </c>
      <c r="AE20" s="14">
        <f t="shared" si="18"/>
        <v>-0.43388159140972149</v>
      </c>
    </row>
    <row r="21" spans="1:33" x14ac:dyDescent="0.3">
      <c r="A21" t="s">
        <v>50</v>
      </c>
      <c r="B21" t="s">
        <v>20</v>
      </c>
      <c r="C21" t="s">
        <v>21</v>
      </c>
      <c r="D21" s="13">
        <v>448000000</v>
      </c>
      <c r="E21" s="13">
        <v>523000000</v>
      </c>
      <c r="F21">
        <v>2E-3</v>
      </c>
      <c r="G21" s="25">
        <v>0.01</v>
      </c>
      <c r="H21">
        <v>1.2999999999999999E-2</v>
      </c>
      <c r="I21">
        <f t="shared" si="14"/>
        <v>-7.4999999999999997E-3</v>
      </c>
      <c r="J21" t="s">
        <v>22</v>
      </c>
      <c r="K21">
        <v>5.0000000000000001E-3</v>
      </c>
      <c r="L21">
        <v>1.2999999999999999E-2</v>
      </c>
      <c r="M21">
        <f t="shared" si="15"/>
        <v>-7.4999999999999997E-3</v>
      </c>
      <c r="N21">
        <v>57.63</v>
      </c>
      <c r="O21" s="14">
        <f>N21-AF2-AG2</f>
        <v>2.3099999999999952</v>
      </c>
      <c r="P21">
        <v>49.83</v>
      </c>
      <c r="Q21" s="13">
        <v>466000000</v>
      </c>
      <c r="R21" s="13">
        <v>1620000000</v>
      </c>
      <c r="S21" s="13">
        <v>-1620000000</v>
      </c>
      <c r="T21" s="33">
        <f t="shared" si="19"/>
        <v>-0.82685749444243484</v>
      </c>
      <c r="U21" s="33">
        <f t="shared" si="16"/>
        <v>-0.82212699384416554</v>
      </c>
      <c r="Y21" s="52" t="e">
        <f t="shared" si="20"/>
        <v>#DIV/0!</v>
      </c>
      <c r="Z21" s="14" t="e">
        <f t="shared" si="17"/>
        <v>#DIV/0!</v>
      </c>
      <c r="AA21" s="13">
        <v>229000000</v>
      </c>
      <c r="AB21" s="13">
        <v>692000000</v>
      </c>
      <c r="AC21" s="13">
        <v>-698000000</v>
      </c>
      <c r="AD21" s="14">
        <f t="shared" si="21"/>
        <v>-0.59466638872361899</v>
      </c>
      <c r="AE21" s="14">
        <f t="shared" si="18"/>
        <v>-0.58359209541553225</v>
      </c>
    </row>
    <row r="22" spans="1:33" x14ac:dyDescent="0.3">
      <c r="A22" t="s">
        <v>51</v>
      </c>
      <c r="B22" t="s">
        <v>20</v>
      </c>
      <c r="C22" t="s">
        <v>21</v>
      </c>
      <c r="D22" s="13">
        <v>448000000</v>
      </c>
      <c r="E22" s="13">
        <v>523000000</v>
      </c>
      <c r="F22">
        <v>2E-3</v>
      </c>
      <c r="G22">
        <v>5.0000000000000001E-3</v>
      </c>
      <c r="H22" s="25">
        <v>2.5999999999999999E-2</v>
      </c>
      <c r="I22">
        <f t="shared" si="14"/>
        <v>-1.3999999999999999E-2</v>
      </c>
      <c r="J22" t="s">
        <v>22</v>
      </c>
      <c r="K22">
        <v>5.0000000000000001E-3</v>
      </c>
      <c r="L22">
        <v>1.2999999999999999E-2</v>
      </c>
      <c r="M22">
        <f t="shared" si="15"/>
        <v>-7.4999999999999997E-3</v>
      </c>
      <c r="N22">
        <v>57.76</v>
      </c>
      <c r="O22" s="14">
        <f>N22-AF2-AG2</f>
        <v>2.4399999999999906</v>
      </c>
      <c r="P22">
        <v>49.83</v>
      </c>
      <c r="Q22" s="13">
        <v>466000000</v>
      </c>
      <c r="R22" s="13">
        <v>1620000000</v>
      </c>
      <c r="S22" s="13">
        <v>-1620000000</v>
      </c>
      <c r="T22" s="33">
        <f t="shared" si="19"/>
        <v>-0.82685749444243484</v>
      </c>
      <c r="U22" s="33">
        <f t="shared" si="16"/>
        <v>-0.82212699384416554</v>
      </c>
      <c r="Y22" s="52" t="e">
        <f t="shared" si="20"/>
        <v>#DIV/0!</v>
      </c>
      <c r="Z22" s="14" t="e">
        <f t="shared" si="17"/>
        <v>#DIV/0!</v>
      </c>
      <c r="AA22" s="13">
        <v>229000000</v>
      </c>
      <c r="AB22" s="13">
        <v>692000000</v>
      </c>
      <c r="AC22" s="13">
        <v>-697000000</v>
      </c>
      <c r="AD22" s="14">
        <f t="shared" si="21"/>
        <v>-0.59466638872361899</v>
      </c>
      <c r="AE22" s="14">
        <f t="shared" si="18"/>
        <v>-0.58359209541553225</v>
      </c>
    </row>
    <row r="23" spans="1:33" x14ac:dyDescent="0.3">
      <c r="A23" t="s">
        <v>52</v>
      </c>
      <c r="B23" t="s">
        <v>20</v>
      </c>
      <c r="C23" t="s">
        <v>21</v>
      </c>
      <c r="D23" s="13">
        <v>448000000</v>
      </c>
      <c r="E23" s="13">
        <v>523000000</v>
      </c>
      <c r="F23">
        <v>2E-3</v>
      </c>
      <c r="G23">
        <v>5.0000000000000001E-3</v>
      </c>
      <c r="H23">
        <v>1.2999999999999999E-2</v>
      </c>
      <c r="I23">
        <f t="shared" si="14"/>
        <v>-7.4999999999999997E-3</v>
      </c>
      <c r="J23" t="s">
        <v>22</v>
      </c>
      <c r="K23" s="25">
        <v>0.01</v>
      </c>
      <c r="L23">
        <v>1.2999999999999999E-2</v>
      </c>
      <c r="M23">
        <f t="shared" si="15"/>
        <v>-7.4999999999999997E-3</v>
      </c>
      <c r="N23">
        <v>58.018000000000001</v>
      </c>
      <c r="O23" s="14">
        <f>N23-AF2-AG2</f>
        <v>2.6979999999999933</v>
      </c>
      <c r="P23">
        <v>64</v>
      </c>
      <c r="Q23" s="37">
        <v>361000000</v>
      </c>
      <c r="R23" s="13">
        <v>884000000</v>
      </c>
      <c r="S23" s="13">
        <v>-884000000</v>
      </c>
      <c r="T23" s="33">
        <f t="shared" si="19"/>
        <v>-0.68270264818636228</v>
      </c>
      <c r="U23" s="33">
        <f t="shared" si="16"/>
        <v>-0.67403363125288251</v>
      </c>
      <c r="Y23" s="52" t="e">
        <f t="shared" si="20"/>
        <v>#DIV/0!</v>
      </c>
      <c r="Z23" s="14" t="e">
        <f t="shared" si="17"/>
        <v>#DIV/0!</v>
      </c>
      <c r="AA23" s="13">
        <v>177000000</v>
      </c>
      <c r="AB23" s="13">
        <v>349000000</v>
      </c>
      <c r="AC23" s="13">
        <v>-352000000</v>
      </c>
      <c r="AD23" s="14">
        <f t="shared" si="21"/>
        <v>-0.19630126360098676</v>
      </c>
      <c r="AE23" s="14">
        <f t="shared" si="18"/>
        <v>-0.17434306598151361</v>
      </c>
    </row>
    <row r="24" spans="1:33" x14ac:dyDescent="0.3">
      <c r="A24" t="s">
        <v>53</v>
      </c>
      <c r="B24" t="s">
        <v>20</v>
      </c>
      <c r="C24" t="s">
        <v>21</v>
      </c>
      <c r="D24" s="13">
        <v>448000000</v>
      </c>
      <c r="E24" s="13">
        <v>523000000</v>
      </c>
      <c r="F24">
        <v>2E-3</v>
      </c>
      <c r="G24">
        <v>5.0000000000000001E-3</v>
      </c>
      <c r="H24">
        <v>1.2999999999999999E-2</v>
      </c>
      <c r="I24">
        <f t="shared" si="14"/>
        <v>-7.4999999999999997E-3</v>
      </c>
      <c r="J24" t="s">
        <v>22</v>
      </c>
      <c r="K24">
        <v>5.0000000000000001E-3</v>
      </c>
      <c r="L24" s="25">
        <v>2.5999999999999999E-2</v>
      </c>
      <c r="M24" s="34">
        <f t="shared" si="15"/>
        <v>-1.3999999999999999E-2</v>
      </c>
      <c r="N24">
        <v>58.01</v>
      </c>
      <c r="O24" s="14">
        <f>N24-AF2-AG2</f>
        <v>2.6899999999999906</v>
      </c>
      <c r="P24">
        <v>96.48</v>
      </c>
      <c r="Q24" s="13">
        <v>170000000</v>
      </c>
      <c r="R24" s="13">
        <v>498000000</v>
      </c>
      <c r="S24" s="13">
        <v>-498000000</v>
      </c>
      <c r="T24" s="33">
        <f t="shared" si="19"/>
        <v>-0.43676534336695649</v>
      </c>
      <c r="U24" s="33">
        <f t="shared" si="16"/>
        <v>-0.42137696792680368</v>
      </c>
      <c r="Y24" s="52" t="e">
        <f t="shared" si="20"/>
        <v>#DIV/0!</v>
      </c>
      <c r="Z24" s="14" t="e">
        <f t="shared" si="17"/>
        <v>#DIV/0!</v>
      </c>
      <c r="AA24" s="13">
        <v>81700000</v>
      </c>
      <c r="AB24" s="13">
        <v>184000000</v>
      </c>
      <c r="AC24" s="13">
        <v>-186000000</v>
      </c>
      <c r="AD24" s="14">
        <f t="shared" si="21"/>
        <v>0.52440684240899804</v>
      </c>
      <c r="AE24" s="14">
        <f t="shared" si="18"/>
        <v>0.56605581506767244</v>
      </c>
    </row>
    <row r="25" spans="1:33" x14ac:dyDescent="0.3">
      <c r="A25" t="s">
        <v>54</v>
      </c>
      <c r="B25" t="s">
        <v>20</v>
      </c>
      <c r="C25" t="s">
        <v>21</v>
      </c>
      <c r="D25" s="13">
        <v>448000000</v>
      </c>
      <c r="E25" s="13">
        <v>523000000</v>
      </c>
      <c r="F25" s="25">
        <v>4.0000000000000001E-3</v>
      </c>
      <c r="G25">
        <v>5.0000000000000001E-3</v>
      </c>
      <c r="H25">
        <v>1.2999999999999999E-2</v>
      </c>
      <c r="I25">
        <f t="shared" si="14"/>
        <v>-8.5000000000000006E-3</v>
      </c>
      <c r="J25" t="s">
        <v>22</v>
      </c>
      <c r="K25">
        <v>5.0000000000000001E-3</v>
      </c>
      <c r="L25" s="25">
        <v>2.5999999999999999E-2</v>
      </c>
      <c r="M25" s="34">
        <f t="shared" si="15"/>
        <v>-1.4999999999999999E-2</v>
      </c>
      <c r="N25">
        <v>59.2</v>
      </c>
      <c r="O25" s="14">
        <f>N25-AF2-AG2</f>
        <v>3.8799999999999955</v>
      </c>
      <c r="P25">
        <v>109.29</v>
      </c>
      <c r="Q25" s="13">
        <v>153000000</v>
      </c>
      <c r="R25" s="13">
        <v>338000000</v>
      </c>
      <c r="S25" s="13">
        <v>-338000000</v>
      </c>
      <c r="T25" s="33">
        <f t="shared" si="19"/>
        <v>-0.1701453875643324</v>
      </c>
      <c r="U25" s="33">
        <f t="shared" si="16"/>
        <v>-0.14747257404600078</v>
      </c>
      <c r="Y25" s="52" t="e">
        <f t="shared" si="20"/>
        <v>#DIV/0!</v>
      </c>
      <c r="Z25" s="14" t="e">
        <f t="shared" si="17"/>
        <v>#DIV/0!</v>
      </c>
      <c r="AD25" s="14" t="e">
        <f t="shared" si="21"/>
        <v>#DIV/0!</v>
      </c>
      <c r="AE25" s="14" t="e">
        <f t="shared" si="18"/>
        <v>#DIV/0!</v>
      </c>
    </row>
    <row r="26" spans="1:33" x14ac:dyDescent="0.3">
      <c r="A26" t="s">
        <v>55</v>
      </c>
      <c r="B26" t="s">
        <v>20</v>
      </c>
      <c r="C26" t="s">
        <v>21</v>
      </c>
      <c r="D26" s="13">
        <v>448000000</v>
      </c>
      <c r="E26" s="13">
        <v>523000000</v>
      </c>
      <c r="F26" s="25">
        <v>4.0000000000000001E-3</v>
      </c>
      <c r="G26">
        <v>5.0000000000000001E-3</v>
      </c>
      <c r="H26">
        <v>1.2999999999999999E-2</v>
      </c>
      <c r="I26">
        <f t="shared" ref="I26" si="22">-(F26+H26)/2</f>
        <v>-8.5000000000000006E-3</v>
      </c>
      <c r="J26" t="s">
        <v>22</v>
      </c>
      <c r="K26" s="25">
        <v>0.01</v>
      </c>
      <c r="L26" s="25">
        <v>2.5999999999999999E-2</v>
      </c>
      <c r="M26" s="34">
        <f t="shared" ref="M26" si="23">-(F26+L26)/2</f>
        <v>-1.4999999999999999E-2</v>
      </c>
      <c r="N26">
        <v>60.38</v>
      </c>
      <c r="O26" s="14">
        <f>N26-AF2-AG2</f>
        <v>5.0599999999999952</v>
      </c>
      <c r="P26">
        <v>140</v>
      </c>
      <c r="Q26" s="13">
        <v>93700000</v>
      </c>
      <c r="R26" s="13">
        <v>226000000</v>
      </c>
      <c r="S26" s="13">
        <v>-228000000</v>
      </c>
      <c r="T26" s="33">
        <f t="shared" si="19"/>
        <v>0.24110999558962698</v>
      </c>
      <c r="U26" s="33">
        <f t="shared" si="16"/>
        <v>0.27501889368341503</v>
      </c>
      <c r="Y26" s="52" t="e">
        <f t="shared" si="20"/>
        <v>#DIV/0!</v>
      </c>
      <c r="Z26" s="14" t="e">
        <f t="shared" si="17"/>
        <v>#DIV/0!</v>
      </c>
      <c r="AD26" s="14" t="e">
        <f t="shared" si="21"/>
        <v>#DIV/0!</v>
      </c>
      <c r="AE26" s="14" t="e">
        <f t="shared" si="18"/>
        <v>#DIV/0!</v>
      </c>
    </row>
    <row r="27" spans="1:33" x14ac:dyDescent="0.3">
      <c r="A27" t="s">
        <v>56</v>
      </c>
      <c r="B27" t="s">
        <v>20</v>
      </c>
      <c r="C27" t="s">
        <v>21</v>
      </c>
      <c r="D27" s="13">
        <v>448000000</v>
      </c>
      <c r="E27" s="13">
        <v>523000000</v>
      </c>
      <c r="F27" s="25">
        <v>4.0000000000000001E-3</v>
      </c>
      <c r="G27">
        <v>5.0000000000000001E-3</v>
      </c>
      <c r="H27">
        <v>1.2999999999999999E-2</v>
      </c>
      <c r="I27">
        <f t="shared" ref="I27" si="24">-(F27+H27)/2</f>
        <v>-8.5000000000000006E-3</v>
      </c>
      <c r="J27" t="s">
        <v>22</v>
      </c>
      <c r="K27" s="25">
        <v>0.01</v>
      </c>
      <c r="L27" s="25">
        <v>2.8000000000000001E-2</v>
      </c>
      <c r="M27" s="34">
        <f t="shared" ref="M27" si="25">-(F27+L27)/2</f>
        <v>-1.6E-2</v>
      </c>
      <c r="N27">
        <v>60.56</v>
      </c>
      <c r="O27" s="14">
        <f>N27-AF2-AG2</f>
        <v>5.2399999999999949</v>
      </c>
      <c r="P27">
        <v>148.47</v>
      </c>
      <c r="Q27" s="13">
        <v>84200000</v>
      </c>
      <c r="R27" s="13">
        <v>202000000</v>
      </c>
      <c r="T27" s="33">
        <f t="shared" si="19"/>
        <v>0.38856860892700795</v>
      </c>
      <c r="U27" s="33">
        <f t="shared" si="16"/>
        <v>0.42650628699233528</v>
      </c>
      <c r="Y27" s="52" t="e">
        <f t="shared" si="20"/>
        <v>#DIV/0!</v>
      </c>
      <c r="Z27" s="14" t="e">
        <f t="shared" si="17"/>
        <v>#DIV/0!</v>
      </c>
      <c r="AD27" s="14" t="e">
        <f t="shared" si="21"/>
        <v>#DIV/0!</v>
      </c>
      <c r="AE27" s="14" t="e">
        <f t="shared" si="18"/>
        <v>#DIV/0!</v>
      </c>
    </row>
    <row r="28" spans="1:33" x14ac:dyDescent="0.3">
      <c r="A28" t="s">
        <v>61</v>
      </c>
      <c r="B28" t="s">
        <v>20</v>
      </c>
      <c r="C28" t="s">
        <v>21</v>
      </c>
      <c r="D28" s="13">
        <v>448000000</v>
      </c>
      <c r="E28" s="13">
        <v>523000000</v>
      </c>
      <c r="F28" s="25">
        <v>4.0000000000000001E-3</v>
      </c>
      <c r="G28">
        <v>5.0000000000000001E-3</v>
      </c>
      <c r="H28">
        <v>1.2999999999999999E-2</v>
      </c>
      <c r="I28">
        <f>-(F28+H28)/2</f>
        <v>-8.5000000000000006E-3</v>
      </c>
      <c r="J28" t="s">
        <v>22</v>
      </c>
      <c r="K28" s="25">
        <v>1.2E-2</v>
      </c>
      <c r="L28" s="25">
        <v>2.8000000000000001E-2</v>
      </c>
      <c r="M28" s="34">
        <f t="shared" ref="M28" si="26">-(F28+L28)/2</f>
        <v>-1.6E-2</v>
      </c>
      <c r="N28">
        <v>61.07</v>
      </c>
      <c r="O28" s="14">
        <f>N28-AF2-AG2</f>
        <v>5.7499999999999929</v>
      </c>
      <c r="P28">
        <v>158.79</v>
      </c>
      <c r="Q28" s="13">
        <v>103000000</v>
      </c>
      <c r="R28" s="13">
        <v>145000000</v>
      </c>
      <c r="S28" s="13">
        <v>-145000000</v>
      </c>
      <c r="T28" s="33">
        <f t="shared" si="19"/>
        <v>0.93441971726383199</v>
      </c>
      <c r="U28" s="33">
        <f>E28/( MAX( Q28:S28)*1.1*1.2*1.1*1.25 ) - 1</f>
        <v>0.98727082739621896</v>
      </c>
      <c r="V28" s="13">
        <v>103000000</v>
      </c>
      <c r="W28" s="13">
        <v>145000000</v>
      </c>
      <c r="X28" s="13">
        <v>-145000000</v>
      </c>
      <c r="Y28" s="52">
        <f t="shared" si="20"/>
        <v>0.93441971726383199</v>
      </c>
      <c r="Z28" s="14">
        <f t="shared" si="17"/>
        <v>0.98727082739621896</v>
      </c>
      <c r="AA28" s="13">
        <v>53900000</v>
      </c>
      <c r="AB28" s="13">
        <v>60600000</v>
      </c>
      <c r="AC28" s="13">
        <v>-60600000</v>
      </c>
      <c r="AD28" s="14">
        <f t="shared" si="21"/>
        <v>3.6285620297566936</v>
      </c>
      <c r="AE28" s="14">
        <f t="shared" si="18"/>
        <v>3.7550209566411183</v>
      </c>
    </row>
    <row r="29" spans="1:33" x14ac:dyDescent="0.3">
      <c r="O29" s="14">
        <f t="shared" ref="O29:O30" si="27">N29-AF3-AG3</f>
        <v>0</v>
      </c>
      <c r="T29" s="33" t="e">
        <f t="shared" si="19"/>
        <v>#DIV/0!</v>
      </c>
      <c r="U29" s="33" t="e">
        <f t="shared" ref="U29:U32" si="28">E29/( MAX( Q29:S29)*1.1*1.2*1.1*1.25 ) - 1</f>
        <v>#DIV/0!</v>
      </c>
      <c r="Y29" s="52" t="e">
        <f t="shared" si="20"/>
        <v>#DIV/0!</v>
      </c>
      <c r="Z29" s="14" t="e">
        <f t="shared" si="17"/>
        <v>#DIV/0!</v>
      </c>
      <c r="AD29" s="14" t="e">
        <f t="shared" si="21"/>
        <v>#DIV/0!</v>
      </c>
      <c r="AE29" s="14" t="e">
        <f t="shared" si="18"/>
        <v>#DIV/0!</v>
      </c>
    </row>
    <row r="30" spans="1:33" x14ac:dyDescent="0.3">
      <c r="A30" s="38" t="s">
        <v>74</v>
      </c>
      <c r="O30" s="14">
        <f t="shared" si="27"/>
        <v>0</v>
      </c>
      <c r="T30" s="33" t="e">
        <f t="shared" si="19"/>
        <v>#DIV/0!</v>
      </c>
      <c r="U30" s="33" t="e">
        <f t="shared" si="28"/>
        <v>#DIV/0!</v>
      </c>
      <c r="Y30" s="52" t="e">
        <f t="shared" si="20"/>
        <v>#DIV/0!</v>
      </c>
      <c r="Z30" s="14" t="e">
        <f t="shared" si="17"/>
        <v>#DIV/0!</v>
      </c>
      <c r="AD30" s="14" t="e">
        <f t="shared" si="21"/>
        <v>#DIV/0!</v>
      </c>
      <c r="AE30" s="14" t="e">
        <f t="shared" si="18"/>
        <v>#DIV/0!</v>
      </c>
    </row>
    <row r="31" spans="1:33" x14ac:dyDescent="0.3">
      <c r="A31" t="s">
        <v>70</v>
      </c>
      <c r="B31" t="s">
        <v>20</v>
      </c>
      <c r="C31" t="s">
        <v>21</v>
      </c>
      <c r="D31" s="13">
        <v>448000000</v>
      </c>
      <c r="E31" s="13">
        <v>523000000</v>
      </c>
      <c r="F31" s="25">
        <v>4.0000000000000001E-3</v>
      </c>
      <c r="G31" s="25">
        <v>0.01</v>
      </c>
      <c r="H31" s="25">
        <v>2.8000000000000001E-2</v>
      </c>
      <c r="I31">
        <f t="shared" ref="I31" si="29">-(F31+H31)/2</f>
        <v>-1.6E-2</v>
      </c>
      <c r="J31" t="s">
        <v>22</v>
      </c>
      <c r="K31" s="25">
        <v>0.01</v>
      </c>
      <c r="L31" s="25">
        <v>2.8000000000000001E-2</v>
      </c>
      <c r="M31" s="34">
        <f t="shared" ref="M31" si="30">-(F31+L31)/2</f>
        <v>-1.6E-2</v>
      </c>
      <c r="N31">
        <v>61.67</v>
      </c>
      <c r="O31" s="14">
        <f>N31-AF2-AG2</f>
        <v>6.3499999999999943</v>
      </c>
      <c r="P31">
        <v>148.035</v>
      </c>
      <c r="Q31" s="13">
        <v>84300000</v>
      </c>
      <c r="R31" s="13">
        <v>201000000</v>
      </c>
      <c r="T31" s="33">
        <f t="shared" si="19"/>
        <v>0.39547691046395816</v>
      </c>
      <c r="U31" s="33">
        <f t="shared" si="28"/>
        <v>0.43360333319627742</v>
      </c>
      <c r="Y31" s="52" t="e">
        <f t="shared" si="20"/>
        <v>#DIV/0!</v>
      </c>
      <c r="Z31" s="14" t="e">
        <f t="shared" ref="Z31" si="31">E31/( MAX( V31:X31)*1.1*1.2*1.1*1.25 ) - 1</f>
        <v>#DIV/0!</v>
      </c>
      <c r="AD31" s="14" t="e">
        <f t="shared" si="21"/>
        <v>#DIV/0!</v>
      </c>
      <c r="AE31" s="14" t="e">
        <f t="shared" ref="AE31" si="32" xml:space="preserve"> E31/( MAX(AA31:AC31)*1.1*1.2*1.1*1.25 ) - 1</f>
        <v>#DIV/0!</v>
      </c>
    </row>
    <row r="32" spans="1:33" x14ac:dyDescent="0.3">
      <c r="A32" s="39" t="s">
        <v>71</v>
      </c>
      <c r="B32" t="s">
        <v>20</v>
      </c>
      <c r="C32" t="s">
        <v>21</v>
      </c>
      <c r="D32" s="13">
        <v>448000000</v>
      </c>
      <c r="E32" s="13">
        <v>523000000</v>
      </c>
      <c r="F32" s="25">
        <v>4.4000000000000003E-3</v>
      </c>
      <c r="G32" s="25">
        <v>0.01</v>
      </c>
      <c r="H32" s="25">
        <v>2.8000000000000001E-2</v>
      </c>
      <c r="I32">
        <f t="shared" ref="I32" si="33">-(F32+H32)/2</f>
        <v>-1.6199999999999999E-2</v>
      </c>
      <c r="J32" t="s">
        <v>22</v>
      </c>
      <c r="K32" s="25">
        <v>0.01</v>
      </c>
      <c r="L32" s="25">
        <v>2.8000000000000001E-2</v>
      </c>
      <c r="M32" s="34">
        <f t="shared" ref="M32" si="34">-(F32+L32)/2</f>
        <v>-1.6199999999999999E-2</v>
      </c>
      <c r="N32">
        <v>61.9</v>
      </c>
      <c r="O32" s="14">
        <f>N32-AF2-AG2</f>
        <v>6.5799999999999912</v>
      </c>
      <c r="P32">
        <v>150.75</v>
      </c>
      <c r="Q32" s="13">
        <v>81100000</v>
      </c>
      <c r="R32" s="13">
        <v>194000000</v>
      </c>
      <c r="T32" s="33">
        <f t="shared" si="19"/>
        <v>0.44582917011987422</v>
      </c>
      <c r="U32" s="33">
        <f t="shared" si="28"/>
        <v>0.4853312885177925</v>
      </c>
      <c r="AD32" s="14"/>
    </row>
    <row r="33" spans="1:31" x14ac:dyDescent="0.3">
      <c r="T33" s="33"/>
      <c r="AD33" s="14"/>
    </row>
    <row r="34" spans="1:31" x14ac:dyDescent="0.3">
      <c r="T34" s="33"/>
      <c r="AD34" s="14"/>
    </row>
    <row r="35" spans="1:31" x14ac:dyDescent="0.3">
      <c r="T35" s="33"/>
      <c r="AD35" s="14"/>
    </row>
    <row r="36" spans="1:31" x14ac:dyDescent="0.3">
      <c r="T36" s="33"/>
      <c r="AD36" s="14"/>
    </row>
    <row r="37" spans="1:31" x14ac:dyDescent="0.3">
      <c r="A37" s="38" t="s">
        <v>73</v>
      </c>
      <c r="T37" s="33"/>
      <c r="AD37" s="14"/>
    </row>
    <row r="38" spans="1:31" x14ac:dyDescent="0.3">
      <c r="A38" t="s">
        <v>62</v>
      </c>
      <c r="B38" t="s">
        <v>20</v>
      </c>
      <c r="C38" t="s">
        <v>23</v>
      </c>
      <c r="D38" s="13">
        <v>1000000000</v>
      </c>
      <c r="E38" s="13">
        <v>1170000000</v>
      </c>
      <c r="F38" s="25">
        <v>4.0000000000000001E-3</v>
      </c>
      <c r="G38">
        <v>5.0000000000000001E-3</v>
      </c>
      <c r="H38" s="24">
        <v>1.2999999999999999E-2</v>
      </c>
      <c r="I38">
        <f>-(F38+H38)/2</f>
        <v>-8.5000000000000006E-3</v>
      </c>
      <c r="J38" t="s">
        <v>22</v>
      </c>
      <c r="K38" s="25">
        <v>0.01</v>
      </c>
      <c r="L38" s="25">
        <v>2.5000000000000001E-2</v>
      </c>
      <c r="M38" s="34">
        <f t="shared" ref="M38" si="35">-(F38+L38)/2</f>
        <v>-1.4500000000000001E-2</v>
      </c>
      <c r="N38">
        <v>63.31</v>
      </c>
      <c r="O38" s="14">
        <f>N38-AF9-AG9</f>
        <v>63.31</v>
      </c>
      <c r="P38">
        <v>167</v>
      </c>
      <c r="Q38" s="13">
        <v>133000000</v>
      </c>
      <c r="R38" s="13">
        <v>205000000</v>
      </c>
      <c r="S38" s="13">
        <v>-205000000</v>
      </c>
      <c r="T38" s="33">
        <f t="shared" si="19"/>
        <v>2.0541252069169826</v>
      </c>
      <c r="U38" s="33">
        <f t="shared" ref="U38:U39" si="36">E38/( MAX( Q38:S38)*1.1*1.2*1.1*1.25 ) - 1</f>
        <v>2.1445273130417255</v>
      </c>
      <c r="V38" s="13">
        <v>133000000</v>
      </c>
      <c r="W38" s="13">
        <v>205000000</v>
      </c>
      <c r="X38" s="13">
        <v>-205000000</v>
      </c>
      <c r="Y38" s="14">
        <f t="shared" ref="Y38" si="37">D38/(MAX(V38:X38)*1.1*1.2*1.1*1.25)-1</f>
        <v>1.687630182086945</v>
      </c>
      <c r="Z38" s="14">
        <f t="shared" ref="Z38" si="38">E38/( MAX( V38:X38)*1.1*1.2*1.1*1.25 ) - 1</f>
        <v>2.1445273130417255</v>
      </c>
      <c r="AA38" s="13">
        <v>69500000</v>
      </c>
      <c r="AB38" s="13">
        <v>87800000</v>
      </c>
      <c r="AC38" s="13">
        <v>-63500000</v>
      </c>
      <c r="AD38" s="14">
        <f t="shared" si="21"/>
        <v>6.1309301528243889</v>
      </c>
      <c r="AE38" s="14">
        <f t="shared" ref="AE38" si="39" xml:space="preserve"> E38/( MAX(AA38:AC38)*1.1*1.2*1.1*1.25 ) - 1</f>
        <v>6.3420056853479911</v>
      </c>
    </row>
    <row r="39" spans="1:31" x14ac:dyDescent="0.3">
      <c r="O39" s="14">
        <f t="shared" ref="O39" si="40">N39-AF10-AG10</f>
        <v>0</v>
      </c>
      <c r="T39" s="33"/>
      <c r="U39" s="33"/>
      <c r="AD39" s="14"/>
    </row>
    <row r="40" spans="1:31" x14ac:dyDescent="0.3">
      <c r="A40" s="39" t="s">
        <v>72</v>
      </c>
      <c r="B40" t="s">
        <v>20</v>
      </c>
      <c r="C40" t="s">
        <v>23</v>
      </c>
      <c r="D40" s="13">
        <v>1000000000</v>
      </c>
      <c r="E40" s="13">
        <v>1170000000</v>
      </c>
      <c r="F40" s="25">
        <v>4.0000000000000001E-3</v>
      </c>
      <c r="G40" s="25">
        <v>0.01</v>
      </c>
      <c r="H40" s="25">
        <v>2.1999999999999999E-2</v>
      </c>
      <c r="I40">
        <f>-(F40+H40)/2</f>
        <v>-1.2999999999999999E-2</v>
      </c>
      <c r="J40" t="s">
        <v>22</v>
      </c>
      <c r="K40" s="25">
        <v>0.01</v>
      </c>
      <c r="L40" s="25">
        <v>2.1999999999999999E-2</v>
      </c>
      <c r="M40" s="34">
        <f t="shared" ref="M40" si="41">-(F40+L40)/2</f>
        <v>-1.2999999999999999E-2</v>
      </c>
      <c r="N40">
        <v>64.016999999999996</v>
      </c>
      <c r="O40" s="14">
        <f>N40-AF2-AG2</f>
        <v>8.6969999999999885</v>
      </c>
      <c r="P40">
        <v>150.607</v>
      </c>
      <c r="Q40" s="13">
        <v>119000000</v>
      </c>
      <c r="R40" s="13">
        <v>291000000</v>
      </c>
      <c r="S40" s="13">
        <v>-291000000</v>
      </c>
      <c r="T40" s="33">
        <f t="shared" si="19"/>
        <v>1.1515315031545748</v>
      </c>
      <c r="U40" s="33">
        <f>E40/( MAX( Q40:S40)*1.1*1.2*1.1*1.25 ) - 1</f>
        <v>1.2152168356479507</v>
      </c>
      <c r="V40" s="13">
        <v>133000000</v>
      </c>
      <c r="W40" s="13">
        <v>205000000</v>
      </c>
      <c r="X40" s="13">
        <v>-205000000</v>
      </c>
      <c r="Y40" s="14">
        <f t="shared" ref="Y40" si="42">D40/(MAX(V40:X40)*1.1*1.2*1.1*1.25)-1</f>
        <v>1.687630182086945</v>
      </c>
      <c r="Z40" s="14">
        <f t="shared" ref="Z40" si="43">E40/( MAX( V40:X40)*1.1*1.2*1.1*1.25 ) - 1</f>
        <v>2.1445273130417255</v>
      </c>
      <c r="AA40" s="13">
        <v>69500000</v>
      </c>
      <c r="AB40" s="13">
        <v>87800000</v>
      </c>
      <c r="AC40" s="13">
        <v>-63500000</v>
      </c>
      <c r="AD40" s="14">
        <f t="shared" si="21"/>
        <v>6.1309301528243889</v>
      </c>
      <c r="AE40" s="14">
        <f t="shared" ref="AE40" si="44" xml:space="preserve"> E40/( MAX(AA40:AC40)*1.1*1.2*1.1*1.25 ) - 1</f>
        <v>6.3420056853479911</v>
      </c>
    </row>
    <row r="41" spans="1:31" x14ac:dyDescent="0.3">
      <c r="T41" s="33"/>
    </row>
  </sheetData>
  <mergeCells count="8">
    <mergeCell ref="C17:E17"/>
    <mergeCell ref="G17:I17"/>
    <mergeCell ref="J17:M17"/>
    <mergeCell ref="N17:AE17"/>
    <mergeCell ref="C1:E1"/>
    <mergeCell ref="G1:I1"/>
    <mergeCell ref="J1:M1"/>
    <mergeCell ref="N1:AE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BF7DB-62C1-4981-A1EF-0E30BED6EA96}">
  <dimension ref="A1:W31"/>
  <sheetViews>
    <sheetView zoomScale="55" zoomScaleNormal="55" workbookViewId="0">
      <selection activeCell="S39" sqref="S39"/>
    </sheetView>
  </sheetViews>
  <sheetFormatPr baseColWidth="10" defaultRowHeight="14.4" x14ac:dyDescent="0.3"/>
  <sheetData>
    <row r="1" spans="1:23" ht="15" thickBot="1" x14ac:dyDescent="0.35">
      <c r="C1" s="40" t="s">
        <v>0</v>
      </c>
      <c r="D1" s="41"/>
      <c r="E1" s="42"/>
      <c r="F1" s="1" t="s">
        <v>1</v>
      </c>
      <c r="G1" s="43" t="s">
        <v>2</v>
      </c>
      <c r="H1" s="44"/>
      <c r="I1" s="45"/>
      <c r="J1" s="46" t="s">
        <v>29</v>
      </c>
      <c r="K1" s="47"/>
      <c r="L1" s="47"/>
      <c r="M1" s="48"/>
      <c r="N1" s="49" t="s">
        <v>3</v>
      </c>
      <c r="O1" s="50"/>
      <c r="P1" s="50"/>
      <c r="Q1" s="50"/>
      <c r="R1" s="50"/>
      <c r="S1" s="50"/>
      <c r="T1" s="50"/>
      <c r="U1" s="51"/>
      <c r="V1" t="s">
        <v>36</v>
      </c>
      <c r="W1" t="s">
        <v>26</v>
      </c>
    </row>
    <row r="2" spans="1:23" ht="15" thickBot="1" x14ac:dyDescent="0.35">
      <c r="A2" s="2" t="s">
        <v>4</v>
      </c>
      <c r="B2" s="3" t="s">
        <v>5</v>
      </c>
      <c r="C2" s="4" t="s">
        <v>0</v>
      </c>
      <c r="D2" s="5" t="s">
        <v>6</v>
      </c>
      <c r="E2" s="5" t="s">
        <v>7</v>
      </c>
      <c r="F2" s="6" t="s">
        <v>8</v>
      </c>
      <c r="G2" s="7" t="s">
        <v>9</v>
      </c>
      <c r="H2" s="7" t="s">
        <v>10</v>
      </c>
      <c r="I2" s="7" t="s">
        <v>11</v>
      </c>
      <c r="J2" s="8" t="s">
        <v>30</v>
      </c>
      <c r="K2" s="8" t="s">
        <v>9</v>
      </c>
      <c r="L2" s="8" t="s">
        <v>10</v>
      </c>
      <c r="M2" s="9" t="s">
        <v>11</v>
      </c>
      <c r="N2" s="10" t="s">
        <v>24</v>
      </c>
      <c r="O2" s="17" t="s">
        <v>25</v>
      </c>
      <c r="P2" s="11" t="s">
        <v>13</v>
      </c>
      <c r="Q2" s="11" t="s">
        <v>14</v>
      </c>
      <c r="R2" s="11" t="s">
        <v>15</v>
      </c>
      <c r="S2" s="11" t="s">
        <v>16</v>
      </c>
      <c r="T2" s="11" t="s">
        <v>17</v>
      </c>
      <c r="U2" s="12" t="s">
        <v>18</v>
      </c>
      <c r="V2">
        <v>12</v>
      </c>
      <c r="W2">
        <f>12*(2+3.5*0.46)</f>
        <v>43.320000000000007</v>
      </c>
    </row>
    <row r="3" spans="1:23" x14ac:dyDescent="0.3">
      <c r="A3" s="19" t="s">
        <v>19</v>
      </c>
      <c r="B3" t="s">
        <v>20</v>
      </c>
      <c r="C3" t="s">
        <v>21</v>
      </c>
      <c r="D3" s="13">
        <v>448000000</v>
      </c>
      <c r="E3" s="13">
        <v>523000000</v>
      </c>
      <c r="F3">
        <v>2E-3</v>
      </c>
      <c r="G3">
        <v>5.0000000000000001E-3</v>
      </c>
      <c r="H3">
        <v>1.2999999999999999E-2</v>
      </c>
      <c r="I3">
        <f t="shared" ref="I3:I6" si="0">-(F3+H3)/2</f>
        <v>-7.4999999999999997E-3</v>
      </c>
      <c r="J3">
        <v>2E-3</v>
      </c>
      <c r="K3">
        <v>0.01</v>
      </c>
      <c r="L3">
        <v>1.2999999999999999E-2</v>
      </c>
      <c r="M3">
        <f t="shared" ref="M3:M12" si="1">-(F3+L3)/2</f>
        <v>-7.4999999999999997E-3</v>
      </c>
      <c r="N3" s="18">
        <v>57.971209999999999</v>
      </c>
      <c r="O3" s="14">
        <f>N3-W2</f>
        <v>14.651209999999992</v>
      </c>
      <c r="P3">
        <v>46.19</v>
      </c>
      <c r="Q3" s="13"/>
      <c r="R3" s="13"/>
      <c r="S3" s="13"/>
      <c r="T3" s="14" t="e">
        <f xml:space="preserve"> D3/( MAX(Q3:S3)*1.1*1.2*1.1*1.25 ) - 1</f>
        <v>#DIV/0!</v>
      </c>
      <c r="U3" s="14" t="e">
        <f xml:space="preserve"> E3/( MAX(Q3:S3)*1.1*1.2*1.1*1.25 ) - 1</f>
        <v>#DIV/0!</v>
      </c>
    </row>
    <row r="4" spans="1:23" x14ac:dyDescent="0.3">
      <c r="A4" s="19" t="s">
        <v>19</v>
      </c>
      <c r="B4" t="s">
        <v>20</v>
      </c>
      <c r="C4" s="15" t="s">
        <v>23</v>
      </c>
      <c r="D4" s="13">
        <v>1000000000</v>
      </c>
      <c r="E4" s="13">
        <v>1170000000</v>
      </c>
      <c r="F4">
        <v>2E-3</v>
      </c>
      <c r="G4">
        <v>5.0000000000000001E-3</v>
      </c>
      <c r="H4">
        <v>1.2999999999999999E-2</v>
      </c>
      <c r="I4">
        <f t="shared" si="0"/>
        <v>-7.4999999999999997E-3</v>
      </c>
      <c r="J4">
        <v>2E-3</v>
      </c>
      <c r="K4">
        <v>0.01</v>
      </c>
      <c r="L4">
        <v>1.2999999999999999E-2</v>
      </c>
      <c r="M4">
        <f t="shared" si="1"/>
        <v>-7.4999999999999997E-3</v>
      </c>
      <c r="N4" s="16"/>
      <c r="O4" s="16"/>
      <c r="P4" s="14">
        <v>57.45</v>
      </c>
      <c r="Q4" s="13"/>
      <c r="R4" s="13"/>
      <c r="S4" s="13"/>
      <c r="T4" s="14" t="e">
        <f>D4/(MAX(Q4:S4)*1.1*1.2*1.1*1.25)-1</f>
        <v>#DIV/0!</v>
      </c>
      <c r="U4" s="14" t="e">
        <f xml:space="preserve"> E4/( MAX(Q4:S4)*1.1*1.2*1.1*1.25 ) - 1</f>
        <v>#DIV/0!</v>
      </c>
    </row>
    <row r="5" spans="1:23" x14ac:dyDescent="0.3">
      <c r="A5" s="19" t="s">
        <v>19</v>
      </c>
      <c r="B5" t="s">
        <v>27</v>
      </c>
      <c r="C5" t="s">
        <v>21</v>
      </c>
      <c r="D5" s="13">
        <v>448000000</v>
      </c>
      <c r="E5" s="13">
        <v>523000000</v>
      </c>
      <c r="F5">
        <v>2E-3</v>
      </c>
      <c r="G5">
        <v>5.0000000000000001E-3</v>
      </c>
      <c r="H5">
        <v>1.2999999999999999E-2</v>
      </c>
      <c r="I5">
        <f t="shared" si="0"/>
        <v>-7.4999999999999997E-3</v>
      </c>
      <c r="J5">
        <v>2E-3</v>
      </c>
      <c r="K5">
        <v>0.01</v>
      </c>
      <c r="L5">
        <v>1.2999999999999999E-2</v>
      </c>
      <c r="M5">
        <f t="shared" si="1"/>
        <v>-7.4999999999999997E-3</v>
      </c>
      <c r="N5" s="18"/>
      <c r="O5" s="14"/>
      <c r="P5">
        <v>47.27</v>
      </c>
      <c r="Q5" s="13"/>
      <c r="R5" s="13"/>
      <c r="S5" s="13"/>
      <c r="T5" s="14" t="e">
        <f xml:space="preserve"> D5/( MAX(Q5:S5)*1.1*1.2*1.1*1.25 ) - 1</f>
        <v>#DIV/0!</v>
      </c>
      <c r="U5" s="14" t="e">
        <f xml:space="preserve"> E5/( MAX(Q5:S5)*1.1*1.2*1.1*1.25 ) - 1</f>
        <v>#DIV/0!</v>
      </c>
    </row>
    <row r="6" spans="1:23" x14ac:dyDescent="0.3">
      <c r="A6" s="19" t="s">
        <v>19</v>
      </c>
      <c r="B6" t="s">
        <v>27</v>
      </c>
      <c r="C6" s="15" t="s">
        <v>23</v>
      </c>
      <c r="D6" s="13">
        <v>1000000000</v>
      </c>
      <c r="E6" s="13">
        <v>1170000000</v>
      </c>
      <c r="F6">
        <v>2E-3</v>
      </c>
      <c r="G6">
        <v>5.0000000000000001E-3</v>
      </c>
      <c r="H6">
        <v>1.2999999999999999E-2</v>
      </c>
      <c r="I6">
        <f t="shared" si="0"/>
        <v>-7.4999999999999997E-3</v>
      </c>
      <c r="J6">
        <v>2E-3</v>
      </c>
      <c r="K6">
        <v>0.01</v>
      </c>
      <c r="L6">
        <v>1.2999999999999999E-2</v>
      </c>
      <c r="M6">
        <f t="shared" si="1"/>
        <v>-7.4999999999999997E-3</v>
      </c>
      <c r="N6" s="16"/>
      <c r="O6" s="16"/>
      <c r="P6" s="14">
        <v>58.77</v>
      </c>
      <c r="Q6" s="13"/>
      <c r="R6" s="13"/>
      <c r="S6" s="13"/>
      <c r="T6" s="14" t="e">
        <f>D6/(MAX(Q6:S6)*1.1*1.2*1.1*1.25)-1</f>
        <v>#DIV/0!</v>
      </c>
      <c r="U6" s="14" t="e">
        <f xml:space="preserve"> E6/( MAX(Q6:S6)*1.1*1.2*1.1*1.25 ) - 1</f>
        <v>#DIV/0!</v>
      </c>
    </row>
    <row r="7" spans="1:23" x14ac:dyDescent="0.3">
      <c r="A7" s="22" t="s">
        <v>38</v>
      </c>
      <c r="B7" t="s">
        <v>27</v>
      </c>
      <c r="C7" s="15" t="s">
        <v>23</v>
      </c>
      <c r="D7" s="13">
        <v>1000000000</v>
      </c>
      <c r="E7" s="13">
        <v>1170000000</v>
      </c>
      <c r="F7">
        <v>2E-3</v>
      </c>
      <c r="G7">
        <v>5.0000000000000001E-3</v>
      </c>
      <c r="H7" s="23">
        <v>1.7000000000000001E-2</v>
      </c>
      <c r="I7">
        <f t="shared" ref="I7" si="2">-(F7+H7)/2</f>
        <v>-9.5000000000000015E-3</v>
      </c>
      <c r="J7">
        <v>2E-3</v>
      </c>
      <c r="K7">
        <v>0.01</v>
      </c>
      <c r="L7" s="23">
        <v>1.7000000000000001E-2</v>
      </c>
      <c r="M7">
        <f t="shared" si="1"/>
        <v>-9.5000000000000015E-3</v>
      </c>
      <c r="P7">
        <v>74.37</v>
      </c>
    </row>
    <row r="8" spans="1:23" x14ac:dyDescent="0.3">
      <c r="A8" s="22" t="s">
        <v>39</v>
      </c>
      <c r="B8" t="s">
        <v>27</v>
      </c>
      <c r="C8" s="15" t="s">
        <v>23</v>
      </c>
      <c r="D8" s="13">
        <v>1000000000</v>
      </c>
      <c r="E8" s="13">
        <v>1170000000</v>
      </c>
      <c r="F8">
        <v>2E-3</v>
      </c>
      <c r="G8">
        <v>5.0000000000000001E-3</v>
      </c>
      <c r="H8" s="23">
        <v>1.7000000000000001E-2</v>
      </c>
      <c r="I8">
        <f t="shared" ref="I8" si="3">-(F8+H8)/2</f>
        <v>-9.5000000000000015E-3</v>
      </c>
      <c r="J8">
        <v>2E-3</v>
      </c>
      <c r="K8">
        <v>0.01</v>
      </c>
      <c r="L8" s="23">
        <v>2.5000000000000001E-2</v>
      </c>
      <c r="M8">
        <f t="shared" si="1"/>
        <v>-1.3500000000000002E-2</v>
      </c>
      <c r="P8">
        <v>102</v>
      </c>
    </row>
    <row r="9" spans="1:23" x14ac:dyDescent="0.3">
      <c r="A9" s="22" t="s">
        <v>37</v>
      </c>
      <c r="B9" t="s">
        <v>27</v>
      </c>
      <c r="C9" s="15" t="s">
        <v>23</v>
      </c>
      <c r="D9" s="13">
        <v>1000000000</v>
      </c>
      <c r="E9" s="13">
        <v>1170000000</v>
      </c>
      <c r="F9" s="23">
        <v>3.0000000000000001E-3</v>
      </c>
      <c r="G9">
        <v>5.0000000000000001E-3</v>
      </c>
      <c r="H9" s="23">
        <v>1.7000000000000001E-2</v>
      </c>
      <c r="I9">
        <f t="shared" ref="I9:I10" si="4">-(F9+H9)/2</f>
        <v>-0.01</v>
      </c>
      <c r="J9">
        <v>2E-3</v>
      </c>
      <c r="K9">
        <v>0.01</v>
      </c>
      <c r="L9" s="23">
        <v>2.5000000000000001E-2</v>
      </c>
      <c r="M9">
        <f t="shared" si="1"/>
        <v>-1.4E-2</v>
      </c>
      <c r="P9">
        <v>109</v>
      </c>
    </row>
    <row r="10" spans="1:23" x14ac:dyDescent="0.3">
      <c r="A10" s="22" t="s">
        <v>40</v>
      </c>
      <c r="B10" t="s">
        <v>27</v>
      </c>
      <c r="C10" s="15" t="s">
        <v>23</v>
      </c>
      <c r="D10" s="13">
        <v>1000000000</v>
      </c>
      <c r="E10" s="13">
        <v>1170000000</v>
      </c>
      <c r="F10">
        <v>2E-3</v>
      </c>
      <c r="G10">
        <v>5.0000000000000001E-3</v>
      </c>
      <c r="H10">
        <v>1.7000000000000001E-2</v>
      </c>
      <c r="I10">
        <f t="shared" si="4"/>
        <v>-9.5000000000000015E-3</v>
      </c>
      <c r="J10">
        <v>2E-3</v>
      </c>
      <c r="K10">
        <v>0.01</v>
      </c>
      <c r="L10" s="23">
        <v>0.03</v>
      </c>
      <c r="M10">
        <f t="shared" si="1"/>
        <v>-1.6E-2</v>
      </c>
      <c r="P10">
        <v>119</v>
      </c>
    </row>
    <row r="11" spans="1:23" x14ac:dyDescent="0.3">
      <c r="A11" s="22" t="s">
        <v>41</v>
      </c>
      <c r="B11" t="s">
        <v>27</v>
      </c>
      <c r="C11" s="15" t="s">
        <v>23</v>
      </c>
      <c r="D11" s="13">
        <v>1000000000</v>
      </c>
      <c r="E11" s="13">
        <v>1170000000</v>
      </c>
      <c r="F11" s="24">
        <v>2E-3</v>
      </c>
      <c r="G11">
        <v>5.0000000000000001E-3</v>
      </c>
      <c r="H11" s="23">
        <v>2.5000000000000001E-2</v>
      </c>
      <c r="I11">
        <f t="shared" ref="I11" si="5">-(F11+H11)/2</f>
        <v>-1.3500000000000002E-2</v>
      </c>
      <c r="J11">
        <v>2E-3</v>
      </c>
      <c r="K11">
        <v>0.01</v>
      </c>
      <c r="L11" s="23">
        <v>3.5000000000000003E-2</v>
      </c>
      <c r="M11">
        <f t="shared" si="1"/>
        <v>-1.8500000000000003E-2</v>
      </c>
      <c r="N11">
        <v>61</v>
      </c>
      <c r="O11">
        <f>N11-V2-W2</f>
        <v>5.6799999999999926</v>
      </c>
      <c r="P11">
        <v>132</v>
      </c>
      <c r="V11">
        <f>4430*0.46*0.46*F11+4430*0.46*G11*H11+4*0.46*4430*K11*L11</f>
        <v>4.9824210000000004</v>
      </c>
    </row>
    <row r="12" spans="1:23" x14ac:dyDescent="0.3">
      <c r="A12" s="22" t="s">
        <v>42</v>
      </c>
      <c r="B12" t="s">
        <v>27</v>
      </c>
      <c r="C12" s="15" t="s">
        <v>23</v>
      </c>
      <c r="D12" s="13">
        <v>1000000000</v>
      </c>
      <c r="E12" s="13">
        <v>1170000000</v>
      </c>
      <c r="F12" s="24">
        <v>2E-3</v>
      </c>
      <c r="G12">
        <v>5.0000000000000001E-3</v>
      </c>
      <c r="H12" s="23">
        <v>2.5000000000000001E-2</v>
      </c>
      <c r="I12">
        <f t="shared" ref="I12" si="6">-(F12+H12)/2</f>
        <v>-1.3500000000000002E-2</v>
      </c>
      <c r="J12">
        <v>2E-3</v>
      </c>
      <c r="K12" s="23">
        <v>5.0000000000000001E-3</v>
      </c>
      <c r="L12" s="23">
        <v>3.5000000000000003E-2</v>
      </c>
      <c r="M12">
        <f t="shared" si="1"/>
        <v>-1.8500000000000003E-2</v>
      </c>
      <c r="N12">
        <v>60</v>
      </c>
      <c r="O12">
        <f>N12-V2-W2</f>
        <v>4.6799999999999926</v>
      </c>
      <c r="P12">
        <v>124</v>
      </c>
      <c r="V12">
        <f>4430*0.46*0.46*F12+4430*0.46*G12*H12+4*0.46*4430*K12*L12</f>
        <v>3.5559610000000008</v>
      </c>
    </row>
    <row r="17" spans="1:23" ht="15" thickBot="1" x14ac:dyDescent="0.35"/>
    <row r="18" spans="1:23" ht="15" thickBot="1" x14ac:dyDescent="0.35">
      <c r="C18" s="40" t="s">
        <v>0</v>
      </c>
      <c r="D18" s="41"/>
      <c r="E18" s="42"/>
      <c r="F18" s="1" t="s">
        <v>1</v>
      </c>
      <c r="G18" s="43" t="s">
        <v>2</v>
      </c>
      <c r="H18" s="44"/>
      <c r="I18" s="45"/>
      <c r="J18" s="46" t="s">
        <v>29</v>
      </c>
      <c r="K18" s="47"/>
      <c r="L18" s="47"/>
      <c r="M18" s="48"/>
      <c r="N18" s="49" t="s">
        <v>3</v>
      </c>
      <c r="O18" s="50"/>
      <c r="P18" s="50"/>
      <c r="Q18" s="50"/>
      <c r="R18" s="50"/>
      <c r="S18" s="50"/>
      <c r="T18" s="50"/>
      <c r="U18" s="51"/>
      <c r="V18" t="s">
        <v>36</v>
      </c>
      <c r="W18" t="s">
        <v>26</v>
      </c>
    </row>
    <row r="19" spans="1:23" ht="15" thickBot="1" x14ac:dyDescent="0.35">
      <c r="A19" s="2" t="s">
        <v>4</v>
      </c>
      <c r="B19" s="3" t="s">
        <v>5</v>
      </c>
      <c r="C19" s="4" t="s">
        <v>0</v>
      </c>
      <c r="D19" s="5" t="s">
        <v>6</v>
      </c>
      <c r="E19" s="5" t="s">
        <v>7</v>
      </c>
      <c r="F19" s="6" t="s">
        <v>8</v>
      </c>
      <c r="G19" s="7" t="s">
        <v>9</v>
      </c>
      <c r="H19" s="7" t="s">
        <v>10</v>
      </c>
      <c r="I19" s="7" t="s">
        <v>11</v>
      </c>
      <c r="J19" s="8" t="s">
        <v>30</v>
      </c>
      <c r="K19" s="8" t="s">
        <v>9</v>
      </c>
      <c r="L19" s="8" t="s">
        <v>10</v>
      </c>
      <c r="M19" s="9" t="s">
        <v>11</v>
      </c>
      <c r="N19" s="10" t="s">
        <v>24</v>
      </c>
      <c r="O19" s="17" t="s">
        <v>25</v>
      </c>
      <c r="P19" s="11" t="s">
        <v>13</v>
      </c>
      <c r="Q19" s="11" t="s">
        <v>14</v>
      </c>
      <c r="R19" s="11" t="s">
        <v>15</v>
      </c>
      <c r="S19" s="11" t="s">
        <v>16</v>
      </c>
      <c r="T19" s="11" t="s">
        <v>17</v>
      </c>
      <c r="U19" s="12" t="s">
        <v>18</v>
      </c>
      <c r="V19">
        <v>12</v>
      </c>
      <c r="W19">
        <f>12*(2+3.5*0.46)</f>
        <v>43.320000000000007</v>
      </c>
    </row>
    <row r="20" spans="1:23" x14ac:dyDescent="0.3">
      <c r="A20" s="19" t="s">
        <v>19</v>
      </c>
      <c r="B20" t="s">
        <v>20</v>
      </c>
      <c r="C20" t="s">
        <v>21</v>
      </c>
      <c r="D20" s="13">
        <v>448000000</v>
      </c>
      <c r="E20" s="13">
        <v>523000000</v>
      </c>
      <c r="F20">
        <v>2E-3</v>
      </c>
      <c r="G20">
        <v>5.0000000000000001E-3</v>
      </c>
      <c r="H20">
        <v>1.2999999999999999E-2</v>
      </c>
      <c r="I20">
        <f t="shared" ref="I20:I26" si="7">-(F20+H20)/2</f>
        <v>-7.4999999999999997E-3</v>
      </c>
      <c r="J20">
        <v>2E-3</v>
      </c>
      <c r="K20">
        <v>0.01</v>
      </c>
      <c r="L20">
        <v>1.2999999999999999E-2</v>
      </c>
      <c r="M20">
        <f t="shared" ref="M20:M25" si="8">-(F20+L20)/2</f>
        <v>-7.4999999999999997E-3</v>
      </c>
      <c r="N20" s="18">
        <v>57.971209999999999</v>
      </c>
      <c r="O20" s="14">
        <f>N20-W19</f>
        <v>14.651209999999992</v>
      </c>
      <c r="P20">
        <v>46.19</v>
      </c>
      <c r="Q20" s="13"/>
      <c r="R20" s="13"/>
      <c r="S20" s="13"/>
      <c r="T20" s="14"/>
      <c r="U20" s="14"/>
    </row>
    <row r="21" spans="1:23" x14ac:dyDescent="0.3">
      <c r="A21" s="19" t="s">
        <v>63</v>
      </c>
      <c r="B21" t="s">
        <v>20</v>
      </c>
      <c r="C21" t="s">
        <v>21</v>
      </c>
      <c r="D21" s="13">
        <v>448000000</v>
      </c>
      <c r="E21" s="13">
        <v>523000000</v>
      </c>
      <c r="F21" s="25">
        <v>4.0000000000000001E-3</v>
      </c>
      <c r="G21">
        <v>5.0000000000000001E-3</v>
      </c>
      <c r="H21">
        <v>1.2999999999999999E-2</v>
      </c>
      <c r="I21">
        <f t="shared" si="7"/>
        <v>-8.5000000000000006E-3</v>
      </c>
      <c r="J21">
        <v>2E-3</v>
      </c>
      <c r="K21">
        <v>0.01</v>
      </c>
      <c r="L21">
        <v>1.2999999999999999E-2</v>
      </c>
      <c r="M21">
        <f t="shared" si="8"/>
        <v>-8.5000000000000006E-3</v>
      </c>
      <c r="N21" s="35">
        <v>60.43</v>
      </c>
      <c r="O21" s="16"/>
      <c r="P21" s="14">
        <v>75.64</v>
      </c>
      <c r="Q21" s="13"/>
      <c r="R21" s="13"/>
      <c r="S21" s="13"/>
      <c r="T21" s="14"/>
      <c r="U21" s="14"/>
    </row>
    <row r="22" spans="1:23" x14ac:dyDescent="0.3">
      <c r="A22" s="19" t="s">
        <v>64</v>
      </c>
      <c r="B22" t="s">
        <v>20</v>
      </c>
      <c r="C22" t="s">
        <v>21</v>
      </c>
      <c r="D22" s="13">
        <v>448000000</v>
      </c>
      <c r="E22" s="13">
        <v>523000000</v>
      </c>
      <c r="F22">
        <v>2E-3</v>
      </c>
      <c r="G22" s="25">
        <v>0.01</v>
      </c>
      <c r="H22">
        <v>1.2999999999999999E-2</v>
      </c>
      <c r="I22">
        <f t="shared" si="7"/>
        <v>-7.4999999999999997E-3</v>
      </c>
      <c r="J22">
        <v>2E-3</v>
      </c>
      <c r="K22">
        <v>0.01</v>
      </c>
      <c r="L22">
        <v>1.2999999999999999E-2</v>
      </c>
      <c r="M22">
        <f t="shared" si="8"/>
        <v>-7.4999999999999997E-3</v>
      </c>
      <c r="N22" s="36"/>
      <c r="O22" s="14"/>
      <c r="Q22" s="13"/>
      <c r="R22" s="13"/>
      <c r="S22" s="13"/>
      <c r="T22" s="14"/>
      <c r="U22" s="14"/>
    </row>
    <row r="23" spans="1:23" x14ac:dyDescent="0.3">
      <c r="A23" s="19" t="s">
        <v>65</v>
      </c>
      <c r="B23" t="s">
        <v>20</v>
      </c>
      <c r="C23" t="s">
        <v>21</v>
      </c>
      <c r="D23" s="13">
        <v>448000000</v>
      </c>
      <c r="E23" s="13">
        <v>523000000</v>
      </c>
      <c r="F23">
        <v>2E-3</v>
      </c>
      <c r="G23">
        <v>5.0000000000000001E-3</v>
      </c>
      <c r="H23" s="25">
        <v>2.5999999999999999E-2</v>
      </c>
      <c r="I23">
        <f t="shared" si="7"/>
        <v>-1.3999999999999999E-2</v>
      </c>
      <c r="J23">
        <v>2E-3</v>
      </c>
      <c r="K23">
        <v>0.01</v>
      </c>
      <c r="L23">
        <v>1.2999999999999999E-2</v>
      </c>
      <c r="M23">
        <f t="shared" si="8"/>
        <v>-7.4999999999999997E-3</v>
      </c>
      <c r="N23" s="35"/>
      <c r="O23" s="16"/>
      <c r="P23" s="14"/>
      <c r="Q23" s="13"/>
      <c r="R23" s="13"/>
      <c r="S23" s="13"/>
      <c r="T23" s="14"/>
      <c r="U23" s="14"/>
    </row>
    <row r="24" spans="1:23" x14ac:dyDescent="0.3">
      <c r="A24" s="19" t="s">
        <v>66</v>
      </c>
      <c r="B24" t="s">
        <v>20</v>
      </c>
      <c r="C24" t="s">
        <v>21</v>
      </c>
      <c r="D24" s="13">
        <v>448000000</v>
      </c>
      <c r="E24" s="13">
        <v>523000000</v>
      </c>
      <c r="F24">
        <v>2E-3</v>
      </c>
      <c r="G24">
        <v>5.0000000000000001E-3</v>
      </c>
      <c r="H24">
        <v>1.2999999999999999E-2</v>
      </c>
      <c r="I24">
        <f t="shared" si="7"/>
        <v>-7.4999999999999997E-3</v>
      </c>
      <c r="J24" s="25">
        <v>4.0000000000000001E-3</v>
      </c>
      <c r="K24">
        <v>0.01</v>
      </c>
      <c r="L24">
        <v>1.2999999999999999E-2</v>
      </c>
      <c r="M24">
        <f t="shared" si="8"/>
        <v>-7.4999999999999997E-3</v>
      </c>
      <c r="N24" s="24"/>
    </row>
    <row r="25" spans="1:23" x14ac:dyDescent="0.3">
      <c r="A25" s="19" t="s">
        <v>67</v>
      </c>
      <c r="B25" t="s">
        <v>20</v>
      </c>
      <c r="C25" t="s">
        <v>21</v>
      </c>
      <c r="D25" s="13">
        <v>448000000</v>
      </c>
      <c r="E25" s="13">
        <v>523000000</v>
      </c>
      <c r="F25">
        <v>2E-3</v>
      </c>
      <c r="G25">
        <v>5.0000000000000001E-3</v>
      </c>
      <c r="H25">
        <v>1.2999999999999999E-2</v>
      </c>
      <c r="I25">
        <f t="shared" si="7"/>
        <v>-7.4999999999999997E-3</v>
      </c>
      <c r="J25">
        <v>2E-3</v>
      </c>
      <c r="K25" s="25">
        <v>0.01</v>
      </c>
      <c r="L25">
        <v>1.2999999999999999E-2</v>
      </c>
      <c r="M25" s="34">
        <f t="shared" si="8"/>
        <v>-7.4999999999999997E-3</v>
      </c>
      <c r="N25" s="24"/>
    </row>
    <row r="26" spans="1:23" x14ac:dyDescent="0.3">
      <c r="A26" s="19" t="s">
        <v>68</v>
      </c>
      <c r="B26" t="s">
        <v>20</v>
      </c>
      <c r="C26" t="s">
        <v>21</v>
      </c>
      <c r="D26" s="13">
        <v>448000000</v>
      </c>
      <c r="E26" s="13">
        <v>523000000</v>
      </c>
      <c r="F26">
        <v>2E-3</v>
      </c>
      <c r="G26">
        <v>5.0000000000000001E-3</v>
      </c>
      <c r="H26">
        <v>1.2999999999999999E-2</v>
      </c>
      <c r="I26">
        <f t="shared" si="7"/>
        <v>-7.4999999999999997E-3</v>
      </c>
      <c r="J26">
        <v>2E-3</v>
      </c>
      <c r="K26" s="24">
        <v>0.01</v>
      </c>
      <c r="L26" s="25">
        <v>2.5999999999999999E-2</v>
      </c>
      <c r="M26" s="34">
        <f t="shared" ref="M26" si="9">-(F26+L26)/2</f>
        <v>-1.3999999999999999E-2</v>
      </c>
      <c r="N26" s="24"/>
    </row>
    <row r="27" spans="1:23" x14ac:dyDescent="0.3">
      <c r="A27" s="19" t="s">
        <v>69</v>
      </c>
      <c r="B27" s="24"/>
      <c r="C27" s="31"/>
      <c r="D27" s="32"/>
      <c r="E27" s="32"/>
      <c r="F27" s="24"/>
      <c r="G27" s="24"/>
      <c r="H27" s="24"/>
      <c r="I27" s="24"/>
      <c r="J27" s="24"/>
      <c r="K27" s="24"/>
      <c r="L27" s="24"/>
      <c r="M27" s="24"/>
      <c r="N27" s="24"/>
    </row>
    <row r="28" spans="1:23" x14ac:dyDescent="0.3">
      <c r="A28" s="19" t="s">
        <v>70</v>
      </c>
      <c r="B28" s="24"/>
      <c r="C28" s="31"/>
      <c r="D28" s="32"/>
      <c r="E28" s="32"/>
      <c r="F28" s="24"/>
      <c r="G28" s="24"/>
      <c r="H28" s="24"/>
      <c r="I28" s="24"/>
      <c r="J28" s="24"/>
      <c r="K28" s="24"/>
      <c r="L28" s="24"/>
      <c r="M28" s="24"/>
      <c r="N28" s="24"/>
      <c r="V28">
        <f>4430*0.46*0.46*F28+4430*0.46*G28*H28+4*0.46*4430*K28*L28</f>
        <v>0</v>
      </c>
    </row>
    <row r="29" spans="1:23" x14ac:dyDescent="0.3">
      <c r="A29" s="19" t="s">
        <v>71</v>
      </c>
      <c r="B29" s="24"/>
      <c r="C29" s="31"/>
      <c r="D29" s="32"/>
      <c r="E29" s="32"/>
      <c r="F29" s="24"/>
      <c r="G29" s="24"/>
      <c r="H29" s="24"/>
      <c r="I29" s="24"/>
      <c r="J29" s="24"/>
      <c r="K29" s="24"/>
      <c r="L29" s="24"/>
      <c r="M29" s="24"/>
      <c r="N29" s="24"/>
      <c r="V29">
        <f>4430*0.46*0.46*F29+4430*0.46*G29*H29+4*0.46*4430*K29*L29</f>
        <v>0</v>
      </c>
    </row>
    <row r="30" spans="1:23" x14ac:dyDescent="0.3">
      <c r="A30" s="19" t="s">
        <v>72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</row>
    <row r="31" spans="1:23" x14ac:dyDescent="0.3"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</row>
  </sheetData>
  <mergeCells count="8">
    <mergeCell ref="C1:E1"/>
    <mergeCell ref="G1:I1"/>
    <mergeCell ref="J1:M1"/>
    <mergeCell ref="N1:U1"/>
    <mergeCell ref="C18:E18"/>
    <mergeCell ref="G18:I18"/>
    <mergeCell ref="J18:M18"/>
    <mergeCell ref="N18:U18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Rectangular</vt:lpstr>
      <vt:lpstr>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Elena Piqueras</dc:creator>
  <cp:lastModifiedBy>Maria Elena Piqueras</cp:lastModifiedBy>
  <dcterms:created xsi:type="dcterms:W3CDTF">2021-05-01T14:43:44Z</dcterms:created>
  <dcterms:modified xsi:type="dcterms:W3CDTF">2021-05-17T19:33:08Z</dcterms:modified>
</cp:coreProperties>
</file>