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ivotTables/pivotTable4.xml" ContentType="application/vnd.openxmlformats-officedocument.spreadsheetml.pivotTable+xml"/>
  <Override PartName="/xl/pivotTables/pivotTable5.xml" ContentType="application/vnd.openxmlformats-officedocument.spreadsheetml.pivotTab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Utente\Desktop\Progetto GLS\"/>
    </mc:Choice>
  </mc:AlternateContent>
  <xr:revisionPtr revIDLastSave="0" documentId="13_ncr:1_{268A4746-8BD8-42D5-BDE7-158F719BAF36}" xr6:coauthVersionLast="47" xr6:coauthVersionMax="47" xr10:uidLastSave="{00000000-0000-0000-0000-000000000000}"/>
  <bookViews>
    <workbookView xWindow="20370" yWindow="-120" windowWidth="29040" windowHeight="17640" activeTab="1" xr2:uid="{5658A7E5-91E7-437C-8301-C46727B0B6DB}"/>
  </bookViews>
  <sheets>
    <sheet name="Dataset" sheetId="1" r:id="rId1"/>
    <sheet name="Analisi_trimestrali" sheetId="2" r:id="rId2"/>
    <sheet name="Analisi_geografica" sheetId="3" r:id="rId3"/>
    <sheet name="Analisi_tempi_consegna_reclami" sheetId="5" r:id="rId4"/>
  </sheets>
  <definedNames>
    <definedName name="DatiEsterni_1" localSheetId="2" hidden="1">Analisi_geografica!#REF!</definedName>
    <definedName name="DatiEsterni_1" localSheetId="1" hidden="1">Analisi_trimestrali!$B$2:$C$14</definedName>
    <definedName name="DatiEsterni_2" localSheetId="1" hidden="1">Analisi_trimestrali!$B$18:$C$30</definedName>
    <definedName name="DatiEsterni_3" localSheetId="1" hidden="1">Analisi_trimestrali!$B$35:$C$47</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5" i="3" l="1"/>
  <c r="J28" i="5"/>
  <c r="J27" i="5"/>
  <c r="J26" i="5"/>
  <c r="J25" i="5"/>
  <c r="D38" i="5"/>
  <c r="E38" i="5"/>
  <c r="F38" i="5"/>
  <c r="C38" i="5"/>
  <c r="P5" i="5"/>
  <c r="U7" i="5"/>
  <c r="U8" i="5"/>
  <c r="U11" i="5"/>
  <c r="U12" i="5"/>
  <c r="U15" i="5"/>
  <c r="T5" i="5"/>
  <c r="U6" i="5" s="1"/>
  <c r="T6" i="5"/>
  <c r="T7" i="5"/>
  <c r="T8" i="5"/>
  <c r="T9" i="5"/>
  <c r="U9" i="5" s="1"/>
  <c r="T10" i="5"/>
  <c r="T11" i="5"/>
  <c r="T12" i="5"/>
  <c r="T13" i="5"/>
  <c r="U13" i="5" s="1"/>
  <c r="T14" i="5"/>
  <c r="T15" i="5"/>
  <c r="T4" i="5"/>
  <c r="R5" i="5"/>
  <c r="S5" i="5" s="1"/>
  <c r="R6" i="5"/>
  <c r="S6" i="5" s="1"/>
  <c r="R7" i="5"/>
  <c r="S7" i="5" s="1"/>
  <c r="R8" i="5"/>
  <c r="S8" i="5" s="1"/>
  <c r="R9" i="5"/>
  <c r="S9" i="5" s="1"/>
  <c r="R10" i="5"/>
  <c r="S10" i="5" s="1"/>
  <c r="R11" i="5"/>
  <c r="S11" i="5" s="1"/>
  <c r="R12" i="5"/>
  <c r="S12" i="5" s="1"/>
  <c r="R13" i="5"/>
  <c r="S13" i="5" s="1"/>
  <c r="R14" i="5"/>
  <c r="S14" i="5" s="1"/>
  <c r="R15" i="5"/>
  <c r="S15" i="5" s="1"/>
  <c r="R4" i="5"/>
  <c r="Q5" i="5"/>
  <c r="P6" i="5"/>
  <c r="Q6" i="5" s="1"/>
  <c r="P7" i="5"/>
  <c r="Q7" i="5" s="1"/>
  <c r="P8" i="5"/>
  <c r="Q8" i="5" s="1"/>
  <c r="P9" i="5"/>
  <c r="Q9" i="5" s="1"/>
  <c r="P10" i="5"/>
  <c r="P11" i="5"/>
  <c r="P12" i="5"/>
  <c r="Q12" i="5" s="1"/>
  <c r="P13" i="5"/>
  <c r="Q13" i="5" s="1"/>
  <c r="P14" i="5"/>
  <c r="P15" i="5"/>
  <c r="P4" i="5"/>
  <c r="N5" i="5"/>
  <c r="O5" i="5" s="1"/>
  <c r="N6" i="5"/>
  <c r="N7" i="5"/>
  <c r="N8" i="5"/>
  <c r="O8" i="5" s="1"/>
  <c r="N9" i="5"/>
  <c r="O9" i="5" s="1"/>
  <c r="N10" i="5"/>
  <c r="N11" i="5"/>
  <c r="N12" i="5"/>
  <c r="O12" i="5" s="1"/>
  <c r="N13" i="5"/>
  <c r="O13" i="5" s="1"/>
  <c r="N14" i="5"/>
  <c r="N15" i="5"/>
  <c r="N4" i="5"/>
  <c r="D17" i="5"/>
  <c r="K5" i="5" s="1"/>
  <c r="E17" i="5"/>
  <c r="K6" i="5" s="1"/>
  <c r="F17" i="5"/>
  <c r="K7" i="5" s="1"/>
  <c r="C17" i="5"/>
  <c r="K4" i="5" s="1"/>
  <c r="N48" i="3"/>
  <c r="N47" i="3"/>
  <c r="N46" i="3"/>
  <c r="N45" i="3"/>
  <c r="M48" i="3"/>
  <c r="M47" i="3"/>
  <c r="M46" i="3"/>
  <c r="J48" i="3"/>
  <c r="K48" i="3" s="1"/>
  <c r="J47" i="3"/>
  <c r="L47" i="3" s="1"/>
  <c r="Q47" i="3" s="1"/>
  <c r="J46" i="3"/>
  <c r="L46" i="3" s="1"/>
  <c r="Q46" i="3" s="1"/>
  <c r="J45" i="3"/>
  <c r="D59" i="3"/>
  <c r="E59" i="3"/>
  <c r="F59" i="3"/>
  <c r="C59" i="3"/>
  <c r="S25" i="3"/>
  <c r="J26" i="3"/>
  <c r="K26" i="3"/>
  <c r="L26" i="3"/>
  <c r="M26" i="3"/>
  <c r="S26" i="3" s="1"/>
  <c r="J27" i="3"/>
  <c r="K27" i="3"/>
  <c r="L27" i="3"/>
  <c r="M27" i="3"/>
  <c r="S27" i="3" s="1"/>
  <c r="J28" i="3"/>
  <c r="K28" i="3"/>
  <c r="L28" i="3"/>
  <c r="M28" i="3"/>
  <c r="S28" i="3" s="1"/>
  <c r="J29" i="3"/>
  <c r="K29" i="3"/>
  <c r="L29" i="3"/>
  <c r="M29" i="3"/>
  <c r="S29" i="3" s="1"/>
  <c r="J30" i="3"/>
  <c r="K30" i="3"/>
  <c r="L30" i="3"/>
  <c r="M30" i="3"/>
  <c r="S30" i="3" s="1"/>
  <c r="J31" i="3"/>
  <c r="K31" i="3"/>
  <c r="L31" i="3"/>
  <c r="M31" i="3"/>
  <c r="S31" i="3" s="1"/>
  <c r="J32" i="3"/>
  <c r="K32" i="3"/>
  <c r="L32" i="3"/>
  <c r="M32" i="3"/>
  <c r="S32" i="3" s="1"/>
  <c r="J33" i="3"/>
  <c r="K33" i="3"/>
  <c r="L33" i="3"/>
  <c r="M33" i="3"/>
  <c r="S33" i="3" s="1"/>
  <c r="J34" i="3"/>
  <c r="K34" i="3"/>
  <c r="L34" i="3"/>
  <c r="M34" i="3"/>
  <c r="S34" i="3" s="1"/>
  <c r="J35" i="3"/>
  <c r="K35" i="3"/>
  <c r="L35" i="3"/>
  <c r="M35" i="3"/>
  <c r="S35" i="3" s="1"/>
  <c r="J36" i="3"/>
  <c r="K36" i="3"/>
  <c r="L36" i="3"/>
  <c r="M36" i="3"/>
  <c r="S36" i="3" s="1"/>
  <c r="K25" i="3"/>
  <c r="L25" i="3"/>
  <c r="M25" i="3"/>
  <c r="J25" i="3"/>
  <c r="D38" i="3"/>
  <c r="E38" i="3"/>
  <c r="F38" i="3"/>
  <c r="C38" i="3"/>
  <c r="J5" i="3"/>
  <c r="K5" i="3"/>
  <c r="L5" i="3"/>
  <c r="M5" i="3"/>
  <c r="S5" i="3" s="1"/>
  <c r="J6" i="3"/>
  <c r="K6" i="3"/>
  <c r="L6" i="3"/>
  <c r="M6" i="3"/>
  <c r="S6" i="3" s="1"/>
  <c r="J7" i="3"/>
  <c r="K7" i="3"/>
  <c r="L7" i="3"/>
  <c r="M7" i="3"/>
  <c r="S7" i="3" s="1"/>
  <c r="J8" i="3"/>
  <c r="K8" i="3"/>
  <c r="L8" i="3"/>
  <c r="M8" i="3"/>
  <c r="S8" i="3" s="1"/>
  <c r="J9" i="3"/>
  <c r="K9" i="3"/>
  <c r="L9" i="3"/>
  <c r="M9" i="3"/>
  <c r="S9" i="3" s="1"/>
  <c r="J10" i="3"/>
  <c r="K10" i="3"/>
  <c r="L10" i="3"/>
  <c r="M10" i="3"/>
  <c r="S10" i="3" s="1"/>
  <c r="J11" i="3"/>
  <c r="K11" i="3"/>
  <c r="L11" i="3"/>
  <c r="M11" i="3"/>
  <c r="S11" i="3" s="1"/>
  <c r="J12" i="3"/>
  <c r="K12" i="3"/>
  <c r="L12" i="3"/>
  <c r="M12" i="3"/>
  <c r="S12" i="3" s="1"/>
  <c r="J13" i="3"/>
  <c r="K13" i="3"/>
  <c r="L13" i="3"/>
  <c r="M13" i="3"/>
  <c r="S13" i="3" s="1"/>
  <c r="J14" i="3"/>
  <c r="K14" i="3"/>
  <c r="L14" i="3"/>
  <c r="M14" i="3"/>
  <c r="S14" i="3" s="1"/>
  <c r="J15" i="3"/>
  <c r="K15" i="3"/>
  <c r="L15" i="3"/>
  <c r="M15" i="3"/>
  <c r="S15" i="3" s="1"/>
  <c r="K4" i="3"/>
  <c r="L4" i="3"/>
  <c r="M4" i="3"/>
  <c r="J4" i="3"/>
  <c r="D17" i="3"/>
  <c r="E17" i="3"/>
  <c r="F17" i="3"/>
  <c r="C17" i="3"/>
  <c r="I37" i="2"/>
  <c r="I38" i="2" s="1"/>
  <c r="H37" i="2"/>
  <c r="G37" i="2"/>
  <c r="G38" i="2" s="1"/>
  <c r="F37" i="2"/>
  <c r="J37" i="2" s="1"/>
  <c r="I20" i="2"/>
  <c r="H20" i="2"/>
  <c r="H39" i="2" s="1"/>
  <c r="H40" i="2" s="1"/>
  <c r="G20" i="2"/>
  <c r="F20" i="2"/>
  <c r="H6" i="2"/>
  <c r="I4" i="2"/>
  <c r="I5" i="2" s="1"/>
  <c r="H4" i="2"/>
  <c r="G4" i="2"/>
  <c r="G8" i="2" s="1"/>
  <c r="F4" i="2"/>
  <c r="F8" i="2" s="1"/>
  <c r="I21" i="2" l="1"/>
  <c r="G39" i="2"/>
  <c r="G40" i="2" s="1"/>
  <c r="F22" i="2"/>
  <c r="H21" i="2"/>
  <c r="H5" i="2"/>
  <c r="G21" i="2"/>
  <c r="G22" i="2"/>
  <c r="H38" i="2"/>
  <c r="P5" i="3"/>
  <c r="Q15" i="3"/>
  <c r="M43" i="3"/>
  <c r="R36" i="3"/>
  <c r="R35" i="3"/>
  <c r="R34" i="3"/>
  <c r="R33" i="3"/>
  <c r="R32" i="3"/>
  <c r="R31" i="3"/>
  <c r="R30" i="3"/>
  <c r="R29" i="3"/>
  <c r="R28" i="3"/>
  <c r="R27" i="3"/>
  <c r="R26" i="3"/>
  <c r="J49" i="3"/>
  <c r="Q36" i="3"/>
  <c r="Q35" i="3"/>
  <c r="Q34" i="3"/>
  <c r="P4" i="3"/>
  <c r="N43" i="3"/>
  <c r="U5" i="5"/>
  <c r="O15" i="5"/>
  <c r="O11" i="5"/>
  <c r="O7" i="5"/>
  <c r="Q15" i="5"/>
  <c r="Q11" i="5"/>
  <c r="U14" i="5"/>
  <c r="U10" i="5"/>
  <c r="Q14" i="5"/>
  <c r="Q10" i="5"/>
  <c r="O14" i="5"/>
  <c r="O10" i="5"/>
  <c r="O6" i="5"/>
  <c r="L48" i="3"/>
  <c r="Q48" i="3" s="1"/>
  <c r="K45" i="3"/>
  <c r="L45" i="3"/>
  <c r="R9" i="3"/>
  <c r="Q14" i="3"/>
  <c r="Q13" i="3"/>
  <c r="Q12" i="3"/>
  <c r="Q11" i="3"/>
  <c r="Q10" i="3"/>
  <c r="Q9" i="3"/>
  <c r="Q8" i="3"/>
  <c r="Q7" i="3"/>
  <c r="Q6" i="3"/>
  <c r="Q5" i="3"/>
  <c r="R25" i="3"/>
  <c r="Q33" i="3"/>
  <c r="Q32" i="3"/>
  <c r="Q31" i="3"/>
  <c r="Q30" i="3"/>
  <c r="Q29" i="3"/>
  <c r="Q28" i="3"/>
  <c r="Q27" i="3"/>
  <c r="Q26" i="3"/>
  <c r="K46" i="3"/>
  <c r="P25" i="3"/>
  <c r="P15" i="3"/>
  <c r="P14" i="3"/>
  <c r="P13" i="3"/>
  <c r="P12" i="3"/>
  <c r="P11" i="3"/>
  <c r="P10" i="3"/>
  <c r="P9" i="3"/>
  <c r="P8" i="3"/>
  <c r="P7" i="3"/>
  <c r="P6" i="3"/>
  <c r="Q25" i="3"/>
  <c r="P36" i="3"/>
  <c r="P35" i="3"/>
  <c r="P34" i="3"/>
  <c r="P33" i="3"/>
  <c r="P32" i="3"/>
  <c r="P31" i="3"/>
  <c r="P30" i="3"/>
  <c r="P29" i="3"/>
  <c r="P28" i="3"/>
  <c r="P27" i="3"/>
  <c r="P26" i="3"/>
  <c r="K47" i="3"/>
  <c r="S37" i="3"/>
  <c r="S38" i="3" s="1"/>
  <c r="R4" i="3"/>
  <c r="Q4" i="3"/>
  <c r="S4" i="3"/>
  <c r="S16" i="3" s="1"/>
  <c r="S17" i="3" s="1"/>
  <c r="R15" i="3"/>
  <c r="R12" i="3"/>
  <c r="R11" i="3"/>
  <c r="R8" i="3"/>
  <c r="R7" i="3"/>
  <c r="R6" i="3"/>
  <c r="R13" i="3"/>
  <c r="R5" i="3"/>
  <c r="R14" i="3"/>
  <c r="R10" i="3"/>
  <c r="F39" i="2"/>
  <c r="F40" i="2" s="1"/>
  <c r="J20" i="2"/>
  <c r="G23" i="2" s="1"/>
  <c r="F23" i="2"/>
  <c r="G6" i="2"/>
  <c r="I22" i="2"/>
  <c r="I23" i="2"/>
  <c r="I39" i="2"/>
  <c r="I40" i="2" s="1"/>
  <c r="I8" i="2"/>
  <c r="I6" i="2"/>
  <c r="H22" i="2"/>
  <c r="H23" i="2"/>
  <c r="H8" i="2"/>
  <c r="J4" i="2"/>
  <c r="I7" i="2" s="1"/>
  <c r="G5" i="2"/>
  <c r="R37" i="3" l="1"/>
  <c r="R38" i="3" s="1"/>
  <c r="P37" i="3"/>
  <c r="P38" i="3" s="1"/>
  <c r="L43" i="3"/>
  <c r="Q45" i="3"/>
  <c r="Q37" i="3"/>
  <c r="Q38" i="3" s="1"/>
  <c r="P16" i="3"/>
  <c r="P17" i="3" s="1"/>
  <c r="Q16" i="3"/>
  <c r="Q17" i="3" s="1"/>
  <c r="R16" i="3"/>
  <c r="R17" i="3" s="1"/>
  <c r="G7" i="2"/>
  <c r="H7" i="2"/>
  <c r="F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tc={909BD6FC-DCE4-4054-8450-5A1C0F973FFD}</author>
  </authors>
  <commentList>
    <comment ref="H21" authorId="0" shapeId="0" xr:uid="{909BD6FC-DCE4-4054-8450-5A1C0F973FF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Rallentamento della crescita rispetto al II trimestre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tc={461FC746-1861-4021-B73F-824C8FA4F710}</author>
    <author>tc={F1777827-47FF-43E0-892A-A3EB5CF4E3BF}</author>
  </authors>
  <commentList>
    <comment ref="O16" authorId="0" shapeId="0" xr:uid="{461FC746-1861-4021-B73F-824C8FA4F710}">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quanto ogni regione, mediamente, è stata vicina alla sua quota annua </t>
      </text>
    </comment>
    <comment ref="O17" authorId="1" shapeId="0" xr:uid="{F1777827-47FF-43E0-892A-A3EB5CF4E3BF}">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quanto oscillano i valori mese per mese (stabilità) Dev. Stand &lt; 0,6% → molto stabile
Dev. Stand 0,6–0,8% → moderatamente stabile
Dev. Stand &gt; 0,8% → attenzione, c’è variabilità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tc={6F5E3856-E443-4FB2-BA39-ABE511C214CB}</author>
  </authors>
  <commentList>
    <comment ref="K3" authorId="0" shapeId="0" xr:uid="{6F5E3856-E443-4FB2-BA39-ABE511C214C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Margine lordo generato per ogni giorno medio di consegna (efficienza = margine / tempo di consegna)</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029714-2276-42C9-A1EA-EF3B0F08888D}" keepAlive="1" name="Query - Tot_costi_mesi" description="Connessione alla query 'Tot_costi_mesi' nella cartella di lavoro." type="5" refreshedVersion="8" background="1" saveData="1">
    <dbPr connection="Provider=Microsoft.Mashup.OleDb.1;Data Source=$Workbook$;Location=Tot_costi_mesi;Extended Properties=&quot;&quot;" command="SELECT * FROM [Tot_costi_mesi]"/>
  </connection>
  <connection id="2" xr16:uid="{143172F0-98D5-4BC3-A261-FA34CB30C923}" keepAlive="1" name="Query - Tot_ricavi_mesi" description="Connessione alla query 'Tot_ricavi_mesi' nella cartella di lavoro." type="5" refreshedVersion="8" background="1" saveData="1">
    <dbPr connection="Provider=Microsoft.Mashup.OleDb.1;Data Source=$Workbook$;Location=Tot_ricavi_mesi;Extended Properties=&quot;&quot;" command="SELECT * FROM [Tot_ricavi_mesi]"/>
  </connection>
  <connection id="3" xr16:uid="{37DCDB2D-A806-446A-AA32-CD654306726A}" keepAlive="1" name="Query - Tot_spedizioni_mesi" description="Connessione alla query 'Tot_spedizioni_mesi' nella cartella di lavoro." type="5" refreshedVersion="8" background="1" saveData="1">
    <dbPr connection="Provider=Microsoft.Mashup.OleDb.1;Data Source=$Workbook$;Location=Tot_spedizioni_mesi;Extended Properties=&quot;&quot;" command="SELECT * FROM [Tot_spedizioni_mesi]"/>
  </connection>
</connections>
</file>

<file path=xl/sharedStrings.xml><?xml version="1.0" encoding="utf-8"?>
<sst xmlns="http://schemas.openxmlformats.org/spreadsheetml/2006/main" count="408" uniqueCount="78">
  <si>
    <t>Mese</t>
  </si>
  <si>
    <t>Area Geografica</t>
  </si>
  <si>
    <t>Numero Spedizioni</t>
  </si>
  <si>
    <t>Ricavi (€)</t>
  </si>
  <si>
    <t>Costi (€)</t>
  </si>
  <si>
    <t>Margine (%)</t>
  </si>
  <si>
    <t>Tempo Medio Consegna (giorni)</t>
  </si>
  <si>
    <t>Reclami (%)</t>
  </si>
  <si>
    <t>Gennaio</t>
  </si>
  <si>
    <t>Febbraio</t>
  </si>
  <si>
    <t>Marzo</t>
  </si>
  <si>
    <t>Aprile</t>
  </si>
  <si>
    <t>Maggio</t>
  </si>
  <si>
    <t>Giugno</t>
  </si>
  <si>
    <t>Luglio</t>
  </si>
  <si>
    <t>Agosto</t>
  </si>
  <si>
    <t>Settembre</t>
  </si>
  <si>
    <t>Ottobre</t>
  </si>
  <si>
    <t>Novembre</t>
  </si>
  <si>
    <t>Dicembre</t>
  </si>
  <si>
    <t>I TRIMESTRE</t>
  </si>
  <si>
    <t>II TRIMESTRE</t>
  </si>
  <si>
    <t>III TRIMESTRE</t>
  </si>
  <si>
    <t>IV TRIMESTRE</t>
  </si>
  <si>
    <t>Variazione trimestrale (%)</t>
  </si>
  <si>
    <t>Quota percentuale annuale</t>
  </si>
  <si>
    <t>–</t>
  </si>
  <si>
    <t>TOT</t>
  </si>
  <si>
    <t>Media mensile per trimestre</t>
  </si>
  <si>
    <t>ANALISI TRIMESTRALI SPEDIZIONI</t>
  </si>
  <si>
    <t>Variazione numero di spedizioni</t>
  </si>
  <si>
    <t>Tot_spedizioni_mese</t>
  </si>
  <si>
    <t>Tot_ricavi</t>
  </si>
  <si>
    <t>ANALISI TRIMESTRALI RICAVI</t>
  </si>
  <si>
    <t>Correlazione spedizioni-ricavi</t>
  </si>
  <si>
    <t>L’analisi trimestrale mostra un trend di crescita costante sia per le spedizioni (+7,82% nel IV trimestre) sia per i ricavi (+6,76% nel IV trimestre), con un picco concentrato negli ultimi mesi dell’anno.
Tuttavia, il ricavo medio per spedizione tende a ridursi progressivamente (da 11,58 € a 11,33 €), segnalando un possibile effetto di sconti stagionali, promozioni o ordini di minor valore unitario.
Si consiglia di rafforzare le risorse operative tra ottobre e dicembre per gestire l’aumento della domanda e, parallelamente, di analizzare le politiche commerciali per massimizzare il valore per spedizione, mantenendo margini sostenibili.
Inoltre, il primo trimestre, che pesa solo per il 22,5% delle spedizioni e il 22,8% dei ricavi annui, potrebbe essere un’area di crescita attraverso strategie di stimolo della domanda.</t>
  </si>
  <si>
    <t>Il trend trimestrale mostra una crescita progressiva, con un picco nel IV trimestre (+7,82%).
Si consiglia di rafforzare le risorse operative tra ottobre e dicembre per gestire l’aumento della domanda.
Il primo trimestre, pur essendo il più debole in volumi (22,5% dell’anno), potrebbe rappresentare un’area di crescita se potenziato con strategie commerciali mirate.</t>
  </si>
  <si>
    <t>Tot_costi</t>
  </si>
  <si>
    <t>ANALISI TRIMESTRALI COSTI</t>
  </si>
  <si>
    <t>Margine lordo trimestrale</t>
  </si>
  <si>
    <t>Margine % trimestrale</t>
  </si>
  <si>
    <t>Nonostante un lieve calo del valore medio per spedizione, l’azienda ha mostrato una progressione positiva nei margini, passando dal 32,97% al 36,16% nel corso dell’anno. Ciò segnala una buona capacità di controllo dei costi e di efficientamento operativo, soprattutto nei momenti di picco (IV trimestre). Si consiglia di mantenere questa attenzione alla marginalità anche nei periodi di alta domanda e di esplorare nuove strategie per alzare il valore medio per spedizione, così da massimizzare ulteriormente la redditività.</t>
  </si>
  <si>
    <t>Lombardia</t>
  </si>
  <si>
    <t>Veneto</t>
  </si>
  <si>
    <t>Lazio</t>
  </si>
  <si>
    <t>Sicilia</t>
  </si>
  <si>
    <t/>
  </si>
  <si>
    <t xml:space="preserve">Totale </t>
  </si>
  <si>
    <t>Quota spedizioni sul totale (%)</t>
  </si>
  <si>
    <t>Quota spedizioni mensili sul totale mese (%)</t>
  </si>
  <si>
    <t>Performance (%) | &gt; 100 sopra media</t>
  </si>
  <si>
    <t>Media</t>
  </si>
  <si>
    <t>Dev Stand</t>
  </si>
  <si>
    <t>Tot_spedizioni</t>
  </si>
  <si>
    <t>Quota ricavi sul totale (%)</t>
  </si>
  <si>
    <t>Tot_ricavi (€)</t>
  </si>
  <si>
    <t>Quota ricavi mensili sul totale mese (%)</t>
  </si>
  <si>
    <t>Tot_Costi (€)</t>
  </si>
  <si>
    <t>Quota costi sul totale (%)</t>
  </si>
  <si>
    <t>Margine Lordo (€)</t>
  </si>
  <si>
    <t>Margine Lordo (%)</t>
  </si>
  <si>
    <t>Margine Medio / Spedizione (€)</t>
  </si>
  <si>
    <t>Costo Medio / Spedizione (€)</t>
  </si>
  <si>
    <t>Ricavo Medio / Spedizione (€)</t>
  </si>
  <si>
    <t>Totale</t>
  </si>
  <si>
    <t>Lazio: buoni volumi ma margine % medio / Lombardia: best performer in margine e stabilità / Sicilia: area a rischio, costi alti su spedizione / Veneto: equilibrio ottimale su costi/ricavi</t>
  </si>
  <si>
    <t>margine medio/costo medio</t>
  </si>
  <si>
    <t>Tot_tempi_consegna</t>
  </si>
  <si>
    <t>Tempo medio annuo</t>
  </si>
  <si>
    <t>Indice di efficienza</t>
  </si>
  <si>
    <t>Indice di efficienza mensile</t>
  </si>
  <si>
    <t>Trend_Lazio</t>
  </si>
  <si>
    <t>Trend_Lombardia</t>
  </si>
  <si>
    <t>Trend_Sicilia</t>
  </si>
  <si>
    <t>Trend_Veneto</t>
  </si>
  <si>
    <t>Tot_Reclami (%)</t>
  </si>
  <si>
    <t>Quota reclami sul totale (%)</t>
  </si>
  <si>
    <t>Indice di efficienza finale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</si>
</sst>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0.0%"/>
    <numFmt numFmtId="165" formatCode="#,##0.00\ &quot;€&quot;"/>
    <numFmt numFmtId="166" formatCode="_-* #,##0.00\ [$€-410]_-;\-* #,##0.00\ [$€-410]_-;_-* &quot;-&quot;??\ [$€-410]_-;_-@_-"/>
  </numFmts>
  <fonts count="4" x14ac:knownFonts="1">
    <font>
      <sz val="11"/>
      <color theme="1"/>
      <name val="Aptos Narrow"/>
      <family val="2"/>
      <scheme val="minor"/>
    </font>
    <font>
      <sz val="8"/>
      <name val="Aptos Narrow"/>
      <family val="2"/>
      <scheme val="minor"/>
    </font>
    <font>
      <sz val="11"/>
      <color theme="1"/>
      <name val="Aptos Narrow"/>
      <family val="2"/>
      <scheme val="minor"/>
    </font>
    <font>
      <b/>
      <sz val="11"/>
      <color theme="1"/>
      <name val="Aptos Narrow"/>
      <family val="2"/>
      <scheme val="minor"/>
    </font>
  </fonts>
  <fills count="10">
    <fill>
      <patternFill patternType="none"/>
    </fill>
    <fill>
      <patternFill patternType="gray125"/>
    </fill>
    <fill>
      <patternFill patternType="solid">
        <fgColor theme="2" tint="-0.249977111117893"/>
        <bgColor indexed="64"/>
      </patternFill>
    </fill>
    <fill>
      <patternFill patternType="solid">
        <fgColor theme="3" tint="0.749992370372631"/>
        <bgColor indexed="64"/>
      </patternFill>
    </fill>
    <fill>
      <patternFill patternType="solid">
        <fgColor theme="6" tint="0.59999389629810485"/>
        <bgColor indexed="64"/>
      </patternFill>
    </fill>
    <fill>
      <patternFill patternType="solid">
        <fgColor theme="2"/>
        <bgColor indexed="64"/>
      </patternFill>
    </fill>
    <fill>
      <patternFill patternType="solid">
        <fgColor theme="5" tint="0.79998168889431442"/>
        <bgColor indexed="64"/>
      </patternFill>
    </fill>
    <fill>
      <patternFill patternType="solid">
        <fgColor theme="6" tint="0.79998168889431442"/>
        <bgColor theme="6" tint="0.79998168889431442"/>
      </patternFill>
    </fill>
    <fill>
      <patternFill patternType="solid">
        <fgColor theme="6" tint="0.79998168889431442"/>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theme="6" tint="0.39997558519241921"/>
      </top>
      <bottom style="thin">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93">
    <xf numFmtId="0" fontId="0" fillId="0" borderId="0" xfId="0"/>
    <xf numFmtId="3" fontId="0" fillId="0" borderId="0" xfId="0" applyNumberFormat="1"/>
    <xf numFmtId="9" fontId="0" fillId="0" borderId="0" xfId="0" applyNumberFormat="1"/>
    <xf numFmtId="10" fontId="0" fillId="0" borderId="0" xfId="0" applyNumberFormat="1"/>
    <xf numFmtId="0" fontId="0" fillId="0" borderId="0" xfId="0" applyAlignment="1">
      <alignment horizontal="center"/>
    </xf>
    <xf numFmtId="10" fontId="0" fillId="0" borderId="1" xfId="2" applyNumberFormat="1" applyFont="1" applyBorder="1"/>
    <xf numFmtId="3" fontId="0" fillId="0" borderId="1" xfId="0" applyNumberFormat="1" applyBorder="1"/>
    <xf numFmtId="164" fontId="0" fillId="0" borderId="1" xfId="2" applyNumberFormat="1" applyFont="1" applyBorder="1"/>
    <xf numFmtId="0" fontId="0" fillId="3" borderId="1" xfId="0" applyFill="1" applyBorder="1" applyAlignment="1">
      <alignment horizontal="center"/>
    </xf>
    <xf numFmtId="165" fontId="0" fillId="0" borderId="0" xfId="0" applyNumberFormat="1"/>
    <xf numFmtId="0" fontId="0" fillId="0" borderId="11" xfId="0" applyBorder="1" applyAlignment="1">
      <alignment horizontal="center" vertical="center"/>
    </xf>
    <xf numFmtId="164" fontId="0" fillId="0" borderId="11" xfId="2" applyNumberFormat="1" applyFont="1" applyBorder="1"/>
    <xf numFmtId="0" fontId="0" fillId="5" borderId="12" xfId="0" applyFill="1" applyBorder="1"/>
    <xf numFmtId="0" fontId="0" fillId="5" borderId="13" xfId="0" applyFill="1" applyBorder="1"/>
    <xf numFmtId="0" fontId="0" fillId="5" borderId="14" xfId="0" applyFill="1" applyBorder="1"/>
    <xf numFmtId="0" fontId="0" fillId="5" borderId="15" xfId="0" applyFill="1" applyBorder="1"/>
    <xf numFmtId="0" fontId="0" fillId="5" borderId="16" xfId="0" applyFill="1" applyBorder="1"/>
    <xf numFmtId="0" fontId="0" fillId="5" borderId="17" xfId="0" applyFill="1" applyBorder="1"/>
    <xf numFmtId="0" fontId="0" fillId="2" borderId="2" xfId="0" applyFill="1" applyBorder="1" applyAlignment="1">
      <alignment horizontal="center"/>
    </xf>
    <xf numFmtId="3" fontId="0" fillId="0" borderId="18" xfId="0" applyNumberFormat="1" applyBorder="1" applyAlignment="1">
      <alignment horizontal="right"/>
    </xf>
    <xf numFmtId="3" fontId="0" fillId="0" borderId="19" xfId="0" applyNumberFormat="1" applyBorder="1" applyAlignment="1">
      <alignment horizontal="right"/>
    </xf>
    <xf numFmtId="3" fontId="0" fillId="0" borderId="20" xfId="0" applyNumberFormat="1" applyBorder="1" applyAlignment="1">
      <alignment horizontal="right"/>
    </xf>
    <xf numFmtId="0" fontId="0" fillId="0" borderId="21" xfId="0" applyBorder="1" applyAlignment="1">
      <alignment horizontal="center" vertical="center"/>
    </xf>
    <xf numFmtId="10" fontId="0" fillId="0" borderId="22" xfId="2" applyNumberFormat="1" applyFont="1" applyBorder="1"/>
    <xf numFmtId="3" fontId="0" fillId="0" borderId="22" xfId="0" applyNumberFormat="1" applyBorder="1"/>
    <xf numFmtId="164" fontId="0" fillId="0" borderId="22" xfId="2" applyNumberFormat="1" applyFont="1" applyBorder="1"/>
    <xf numFmtId="3" fontId="0" fillId="0" borderId="24" xfId="0" applyNumberFormat="1" applyBorder="1"/>
    <xf numFmtId="3" fontId="0" fillId="0" borderId="25" xfId="0" applyNumberFormat="1" applyBorder="1"/>
    <xf numFmtId="3" fontId="0" fillId="0" borderId="26" xfId="0" applyNumberFormat="1" applyBorder="1"/>
    <xf numFmtId="165" fontId="0" fillId="0" borderId="1" xfId="0" applyNumberFormat="1" applyBorder="1"/>
    <xf numFmtId="3" fontId="3" fillId="0" borderId="11" xfId="0" applyNumberFormat="1" applyFont="1" applyBorder="1" applyAlignment="1">
      <alignment horizontal="center"/>
    </xf>
    <xf numFmtId="165" fontId="3" fillId="0" borderId="11" xfId="0" applyNumberFormat="1" applyFont="1" applyBorder="1"/>
    <xf numFmtId="165" fontId="0" fillId="0" borderId="27" xfId="0" applyNumberFormat="1" applyBorder="1"/>
    <xf numFmtId="165" fontId="0" fillId="0" borderId="28" xfId="0" applyNumberFormat="1" applyBorder="1"/>
    <xf numFmtId="165" fontId="0" fillId="0" borderId="29" xfId="0" applyNumberFormat="1" applyBorder="1"/>
    <xf numFmtId="165" fontId="0" fillId="0" borderId="21" xfId="0" applyNumberFormat="1" applyBorder="1"/>
    <xf numFmtId="165" fontId="0" fillId="0" borderId="22" xfId="0" applyNumberFormat="1" applyBorder="1"/>
    <xf numFmtId="164" fontId="0" fillId="0" borderId="23" xfId="2" applyNumberFormat="1" applyFont="1" applyBorder="1"/>
    <xf numFmtId="164" fontId="0" fillId="0" borderId="24" xfId="2" applyNumberFormat="1" applyFont="1" applyBorder="1"/>
    <xf numFmtId="164" fontId="0" fillId="0" borderId="25" xfId="2" applyNumberFormat="1" applyFont="1" applyBorder="1"/>
    <xf numFmtId="44" fontId="0" fillId="0" borderId="0" xfId="1" applyFont="1"/>
    <xf numFmtId="44" fontId="0" fillId="0" borderId="27" xfId="1" applyFont="1" applyBorder="1"/>
    <xf numFmtId="44" fontId="0" fillId="0" borderId="28" xfId="1" applyFont="1" applyBorder="1"/>
    <xf numFmtId="44" fontId="0" fillId="0" borderId="29" xfId="1" applyFont="1" applyBorder="1"/>
    <xf numFmtId="10" fontId="0" fillId="0" borderId="23" xfId="2" applyNumberFormat="1" applyFont="1" applyBorder="1"/>
    <xf numFmtId="10" fontId="0" fillId="0" borderId="24" xfId="2" applyNumberFormat="1" applyFont="1" applyBorder="1"/>
    <xf numFmtId="10" fontId="0" fillId="0" borderId="25" xfId="2" applyNumberFormat="1" applyFont="1" applyBorder="1"/>
    <xf numFmtId="0" fontId="0" fillId="2" borderId="30" xfId="0" applyFill="1" applyBorder="1" applyAlignment="1">
      <alignment horizontal="center"/>
    </xf>
    <xf numFmtId="44" fontId="3" fillId="0" borderId="11" xfId="1" applyFont="1" applyBorder="1"/>
    <xf numFmtId="4" fontId="0" fillId="0" borderId="0" xfId="0" applyNumberFormat="1"/>
    <xf numFmtId="0" fontId="0" fillId="0" borderId="1" xfId="0" applyBorder="1"/>
    <xf numFmtId="0" fontId="0" fillId="0" borderId="0" xfId="0" pivotButton="1"/>
    <xf numFmtId="0" fontId="0" fillId="0" borderId="1" xfId="0" applyBorder="1" applyAlignment="1">
      <alignment horizontal="left"/>
    </xf>
    <xf numFmtId="3" fontId="0" fillId="0" borderId="33" xfId="0" applyNumberFormat="1" applyBorder="1"/>
    <xf numFmtId="0" fontId="0" fillId="0" borderId="33" xfId="0" applyBorder="1"/>
    <xf numFmtId="0" fontId="0" fillId="0" borderId="33" xfId="0" applyBorder="1" applyAlignment="1">
      <alignment horizontal="left"/>
    </xf>
    <xf numFmtId="0" fontId="3" fillId="7" borderId="34" xfId="0" applyFont="1" applyFill="1" applyBorder="1" applyAlignment="1">
      <alignment horizontal="left"/>
    </xf>
    <xf numFmtId="10" fontId="3" fillId="7" borderId="34" xfId="2" applyNumberFormat="1" applyFont="1" applyFill="1" applyBorder="1"/>
    <xf numFmtId="0" fontId="3" fillId="7" borderId="2" xfId="0" applyFont="1" applyFill="1" applyBorder="1"/>
    <xf numFmtId="10" fontId="0" fillId="0" borderId="1" xfId="0" applyNumberFormat="1" applyBorder="1"/>
    <xf numFmtId="0" fontId="3" fillId="8" borderId="1" xfId="0" applyFont="1" applyFill="1" applyBorder="1" applyAlignment="1">
      <alignment horizontal="left"/>
    </xf>
    <xf numFmtId="0" fontId="3" fillId="8" borderId="1" xfId="0" applyFont="1" applyFill="1" applyBorder="1" applyAlignment="1">
      <alignment horizontal="center"/>
    </xf>
    <xf numFmtId="10" fontId="3" fillId="8" borderId="1" xfId="0" applyNumberFormat="1" applyFont="1" applyFill="1" applyBorder="1"/>
    <xf numFmtId="10" fontId="3" fillId="8" borderId="1" xfId="2" applyNumberFormat="1" applyFont="1" applyFill="1" applyBorder="1"/>
    <xf numFmtId="166" fontId="0" fillId="0" borderId="1" xfId="0" applyNumberFormat="1" applyBorder="1"/>
    <xf numFmtId="0" fontId="0" fillId="0" borderId="2" xfId="0" applyBorder="1" applyAlignment="1">
      <alignment horizontal="center"/>
    </xf>
    <xf numFmtId="166" fontId="0" fillId="0" borderId="33" xfId="0" applyNumberFormat="1" applyBorder="1"/>
    <xf numFmtId="166" fontId="0" fillId="0" borderId="0" xfId="0" applyNumberFormat="1"/>
    <xf numFmtId="166" fontId="3" fillId="8" borderId="1" xfId="0" applyNumberFormat="1" applyFont="1" applyFill="1" applyBorder="1"/>
    <xf numFmtId="0" fontId="3" fillId="7" borderId="1" xfId="0" applyFont="1" applyFill="1" applyBorder="1" applyAlignment="1">
      <alignment horizontal="left"/>
    </xf>
    <xf numFmtId="0" fontId="0" fillId="0" borderId="31" xfId="0" applyBorder="1" applyAlignment="1">
      <alignment horizontal="left"/>
    </xf>
    <xf numFmtId="0" fontId="3" fillId="8" borderId="1" xfId="0" applyFont="1" applyFill="1" applyBorder="1" applyAlignment="1">
      <alignment horizontal="center" vertical="center"/>
    </xf>
    <xf numFmtId="166" fontId="3" fillId="0" borderId="0" xfId="0" applyNumberFormat="1" applyFont="1"/>
    <xf numFmtId="0" fontId="3" fillId="8" borderId="12" xfId="0" applyFont="1" applyFill="1" applyBorder="1" applyAlignment="1">
      <alignment horizontal="center" vertical="center"/>
    </xf>
    <xf numFmtId="10" fontId="0" fillId="0" borderId="13" xfId="2" applyNumberFormat="1" applyFont="1" applyBorder="1"/>
    <xf numFmtId="10" fontId="0" fillId="0" borderId="14" xfId="2" applyNumberFormat="1" applyFont="1" applyBorder="1"/>
    <xf numFmtId="2" fontId="3" fillId="8" borderId="1" xfId="2" applyNumberFormat="1" applyFont="1" applyFill="1" applyBorder="1"/>
    <xf numFmtId="0" fontId="3" fillId="7" borderId="1" xfId="0" applyFont="1" applyFill="1" applyBorder="1" applyAlignment="1">
      <alignment horizontal="center"/>
    </xf>
    <xf numFmtId="0" fontId="3" fillId="7" borderId="2" xfId="0" applyFont="1" applyFill="1" applyBorder="1" applyAlignment="1">
      <alignment horizontal="center"/>
    </xf>
    <xf numFmtId="166" fontId="0" fillId="9" borderId="1" xfId="0" applyNumberFormat="1" applyFill="1" applyBorder="1"/>
    <xf numFmtId="10" fontId="0" fillId="0" borderId="33" xfId="0" applyNumberFormat="1" applyBorder="1"/>
    <xf numFmtId="10" fontId="0" fillId="0" borderId="0" xfId="2" applyNumberFormat="1" applyFont="1"/>
    <xf numFmtId="0" fontId="0" fillId="4" borderId="1" xfId="0" applyFill="1" applyBorder="1" applyAlignment="1">
      <alignment horizontal="center"/>
    </xf>
    <xf numFmtId="0" fontId="0" fillId="6" borderId="3" xfId="0" applyFill="1" applyBorder="1" applyAlignment="1">
      <alignment horizontal="center" wrapText="1"/>
    </xf>
    <xf numFmtId="0" fontId="0" fillId="6" borderId="4" xfId="0" applyFill="1" applyBorder="1" applyAlignment="1">
      <alignment horizontal="center" wrapText="1"/>
    </xf>
    <xf numFmtId="0" fontId="0" fillId="6" borderId="5" xfId="0" applyFill="1" applyBorder="1" applyAlignment="1">
      <alignment horizontal="center" wrapText="1"/>
    </xf>
    <xf numFmtId="0" fontId="0" fillId="6" borderId="6" xfId="0" applyFill="1" applyBorder="1" applyAlignment="1">
      <alignment horizontal="center" wrapText="1"/>
    </xf>
    <xf numFmtId="0" fontId="0" fillId="6" borderId="0" xfId="0" applyFill="1" applyAlignment="1">
      <alignment horizontal="center" wrapText="1"/>
    </xf>
    <xf numFmtId="0" fontId="0" fillId="6" borderId="7" xfId="0" applyFill="1" applyBorder="1" applyAlignment="1">
      <alignment horizontal="center" wrapText="1"/>
    </xf>
    <xf numFmtId="0" fontId="0" fillId="6" borderId="8" xfId="0" applyFill="1" applyBorder="1" applyAlignment="1">
      <alignment horizontal="center" wrapText="1"/>
    </xf>
    <xf numFmtId="0" fontId="0" fillId="6" borderId="9" xfId="0" applyFill="1" applyBorder="1" applyAlignment="1">
      <alignment horizontal="center" wrapText="1"/>
    </xf>
    <xf numFmtId="0" fontId="0" fillId="6" borderId="10" xfId="0" applyFill="1" applyBorder="1" applyAlignment="1">
      <alignment horizontal="center" wrapText="1"/>
    </xf>
    <xf numFmtId="0" fontId="3" fillId="8" borderId="32" xfId="0" applyFont="1" applyFill="1" applyBorder="1" applyAlignment="1">
      <alignment horizontal="center"/>
    </xf>
  </cellXfs>
  <cellStyles count="3">
    <cellStyle name="Normale" xfId="0" builtinId="0"/>
    <cellStyle name="Percentuale" xfId="2" builtinId="5"/>
    <cellStyle name="Valuta" xfId="1" builtinId="4"/>
  </cellStyles>
  <dxfs count="6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
      <alignment horizontal="center"/>
    </dxf>
    <dxf>
      <alignment horizontal="cent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00\ [$€-410]_-;\-* #,##0.00\ [$€-410]_-;_-* &quot;-&quot;??\ [$€-410]_-;_-@_-"/>
    </dxf>
    <dxf>
      <alignment horizontal="center"/>
    </dxf>
    <dxf>
      <alignment horizontal="center"/>
    </dxf>
    <dxf>
      <numFmt numFmtId="166" formatCode="_-* #,##0.00\ [$€-410]_-;\-* #,##0.00\ [$€-410]_-;_-* &quot;-&quot;??\ [$€-410]_-;_-@_-"/>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00\ [$€-410]_-;\-* #,##0.00\ [$€-410]_-;_-* &quot;-&quot;??\ [$€-410]_-;_-@_-"/>
    </dxf>
    <dxf>
      <alignment horizontal="center"/>
    </dxf>
    <dxf>
      <alignment horizontal="center"/>
    </dxf>
    <dxf>
      <numFmt numFmtId="166" formatCode="_-* #,##0.00\ [$€-410]_-;\-* #,##0.00\ [$€-410]_-;_-* &quot;-&quot;??\ [$€-410]_-;_-@_-"/>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165" formatCode="#,##0.00\ &quot;€&quot;"/>
    </dxf>
    <dxf>
      <numFmt numFmtId="0" formatCode="General"/>
    </dxf>
    <dxf>
      <alignment horizontal="center" vertical="bottom" textRotation="0" wrapText="0" indent="0" justifyLastLine="0" shrinkToFit="0" readingOrder="0"/>
    </dxf>
    <dxf>
      <numFmt numFmtId="4" formatCode="#,##0.00"/>
    </dxf>
    <dxf>
      <numFmt numFmtId="0" formatCode="General"/>
    </dxf>
    <dxf>
      <alignment horizontal="center" vertical="bottom" textRotation="0" wrapText="0" indent="0" justifyLastLine="0" shrinkToFit="0" readingOrder="0"/>
    </dxf>
    <dxf>
      <numFmt numFmtId="14" formatCode="0.00%"/>
    </dxf>
    <dxf>
      <numFmt numFmtId="13" formatCode="0%"/>
    </dxf>
    <dxf>
      <numFmt numFmtId="3" formatCode="#,##0"/>
    </dxf>
    <dxf>
      <numFmt numFmtId="3" formatCode="#,##0"/>
    </dxf>
    <dxf>
      <numFmt numFmtId="3" formatCode="#,##0"/>
    </dxf>
  </dxfs>
  <tableStyles count="0" defaultTableStyle="TableStyleMedium2"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niele Amoroso" id="{166B8250-5BE9-4C7A-A01A-2A18924F31B8}" userId="5f5f9a49305b68bc"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ente" refreshedDate="45808.454900115743" createdVersion="8" refreshedVersion="8" minRefreshableVersion="3" recordCount="48" xr:uid="{63876960-DAEE-4A3C-96BF-957298104B18}">
  <cacheSource type="worksheet">
    <worksheetSource name="Dataset"/>
  </cacheSource>
  <cacheFields count="8">
    <cacheField name="Mese" numFmtId="0">
      <sharedItems count="12">
        <s v="Gennaio"/>
        <s v="Febbraio"/>
        <s v="Marzo"/>
        <s v="Aprile"/>
        <s v="Maggio"/>
        <s v="Giugno"/>
        <s v="Luglio"/>
        <s v="Agosto"/>
        <s v="Settembre"/>
        <s v="Ottobre"/>
        <s v="Novembre"/>
        <s v="Dicembre"/>
      </sharedItems>
    </cacheField>
    <cacheField name="Area Geografica" numFmtId="0">
      <sharedItems count="4">
        <s v="Lombardia"/>
        <s v="Veneto"/>
        <s v="Lazio"/>
        <s v="Sicilia"/>
      </sharedItems>
    </cacheField>
    <cacheField name="Numero Spedizioni" numFmtId="3">
      <sharedItems containsSemiMixedTypes="0" containsString="0" containsNumber="1" containsInteger="1" minValue="800000" maxValue="1600000"/>
    </cacheField>
    <cacheField name="Ricavi (€)" numFmtId="3">
      <sharedItems containsSemiMixedTypes="0" containsString="0" containsNumber="1" containsInteger="1" minValue="9200000" maxValue="18000000"/>
    </cacheField>
    <cacheField name="Costi (€)" numFmtId="3">
      <sharedItems containsSemiMixedTypes="0" containsString="0" containsNumber="1" containsInteger="1" minValue="6800000" maxValue="11000000"/>
    </cacheField>
    <cacheField name="Margine (%)" numFmtId="9">
      <sharedItems containsSemiMixedTypes="0" containsString="0" containsNumber="1" minValue="0.26" maxValue="0.39"/>
    </cacheField>
    <cacheField name="Tempo Medio Consegna (giorni)" numFmtId="0">
      <sharedItems containsSemiMixedTypes="0" containsString="0" containsNumber="1" minValue="1.5" maxValue="2.5"/>
    </cacheField>
    <cacheField name="Reclami (%)" numFmtId="10">
      <sharedItems containsSemiMixedTypes="0" containsString="0" containsNumber="1" minValue="7.0000000000000001E-3" maxValue="2.4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n v="1200000"/>
    <n v="14000000"/>
    <n v="9000000"/>
    <n v="0.35"/>
    <n v="1.8"/>
    <n v="1.4999999999999999E-2"/>
  </r>
  <r>
    <x v="0"/>
    <x v="1"/>
    <n v="900000"/>
    <n v="10500000"/>
    <n v="7000000"/>
    <n v="0.33"/>
    <n v="1.9"/>
    <n v="1.2E-2"/>
  </r>
  <r>
    <x v="0"/>
    <x v="2"/>
    <n v="1000000"/>
    <n v="11500000"/>
    <n v="7800000"/>
    <n v="0.32"/>
    <n v="2"/>
    <n v="1.7999999999999999E-2"/>
  </r>
  <r>
    <x v="0"/>
    <x v="3"/>
    <n v="800000"/>
    <n v="9200000"/>
    <n v="6800000"/>
    <n v="0.26"/>
    <n v="2.5"/>
    <n v="2.4E-2"/>
  </r>
  <r>
    <x v="1"/>
    <x v="0"/>
    <n v="1250000"/>
    <n v="14500000"/>
    <n v="9200000"/>
    <n v="0.36"/>
    <n v="1.7"/>
    <n v="1.4E-2"/>
  </r>
  <r>
    <x v="1"/>
    <x v="1"/>
    <n v="920000"/>
    <n v="10800000"/>
    <n v="7100000"/>
    <n v="0.34"/>
    <n v="1.9"/>
    <n v="1.2999999999999999E-2"/>
  </r>
  <r>
    <x v="1"/>
    <x v="2"/>
    <n v="1020000"/>
    <n v="11800000"/>
    <n v="7900000"/>
    <n v="0.33"/>
    <n v="2"/>
    <n v="1.7000000000000001E-2"/>
  </r>
  <r>
    <x v="1"/>
    <x v="3"/>
    <n v="820000"/>
    <n v="9400000"/>
    <n v="6900000"/>
    <n v="0.27"/>
    <n v="2.4"/>
    <n v="2.3E-2"/>
  </r>
  <r>
    <x v="2"/>
    <x v="0"/>
    <n v="1280000"/>
    <n v="14800000"/>
    <n v="9400000"/>
    <n v="0.36"/>
    <n v="1.8"/>
    <n v="1.2999999999999999E-2"/>
  </r>
  <r>
    <x v="2"/>
    <x v="1"/>
    <n v="940000"/>
    <n v="11000000"/>
    <n v="7200000"/>
    <n v="0.35"/>
    <n v="1.9"/>
    <n v="1.2E-2"/>
  </r>
  <r>
    <x v="2"/>
    <x v="2"/>
    <n v="1050000"/>
    <n v="12100000"/>
    <n v="8000000"/>
    <n v="0.34"/>
    <n v="2.1"/>
    <n v="1.6E-2"/>
  </r>
  <r>
    <x v="2"/>
    <x v="3"/>
    <n v="840000"/>
    <n v="9600000"/>
    <n v="7000000"/>
    <n v="0.27"/>
    <n v="2.5"/>
    <n v="2.1999999999999999E-2"/>
  </r>
  <r>
    <x v="3"/>
    <x v="0"/>
    <n v="1300000"/>
    <n v="15000000"/>
    <n v="9500000"/>
    <n v="0.37"/>
    <n v="1.7"/>
    <n v="1.4E-2"/>
  </r>
  <r>
    <x v="3"/>
    <x v="1"/>
    <n v="960000"/>
    <n v="11200000"/>
    <n v="7300000"/>
    <n v="0.35"/>
    <n v="1.8"/>
    <n v="1.0999999999999999E-2"/>
  </r>
  <r>
    <x v="3"/>
    <x v="2"/>
    <n v="1070000"/>
    <n v="12300000"/>
    <n v="8100000"/>
    <n v="0.34"/>
    <n v="2"/>
    <n v="1.4999999999999999E-2"/>
  </r>
  <r>
    <x v="3"/>
    <x v="3"/>
    <n v="860000"/>
    <n v="9800000"/>
    <n v="7100000"/>
    <n v="0.28000000000000003"/>
    <n v="2.4"/>
    <n v="2.1000000000000001E-2"/>
  </r>
  <r>
    <x v="4"/>
    <x v="0"/>
    <n v="1350000"/>
    <n v="15500000"/>
    <n v="9800000"/>
    <n v="0.37"/>
    <n v="1.7"/>
    <n v="1.2999999999999999E-2"/>
  </r>
  <r>
    <x v="4"/>
    <x v="1"/>
    <n v="980000"/>
    <n v="11500000"/>
    <n v="7400000"/>
    <n v="0.36"/>
    <n v="1.9"/>
    <n v="0.01"/>
  </r>
  <r>
    <x v="4"/>
    <x v="2"/>
    <n v="1100000"/>
    <n v="12600000"/>
    <n v="8200000"/>
    <n v="0.35"/>
    <n v="2"/>
    <n v="1.4999999999999999E-2"/>
  </r>
  <r>
    <x v="4"/>
    <x v="3"/>
    <n v="880000"/>
    <n v="10000000"/>
    <n v="7200000"/>
    <n v="0.28000000000000003"/>
    <n v="2.2999999999999998"/>
    <n v="0.02"/>
  </r>
  <r>
    <x v="5"/>
    <x v="0"/>
    <n v="1370000"/>
    <n v="15700000"/>
    <n v="9900000"/>
    <n v="0.37"/>
    <n v="1.6"/>
    <n v="1.2999999999999999E-2"/>
  </r>
  <r>
    <x v="5"/>
    <x v="1"/>
    <n v="1000000"/>
    <n v="11700000"/>
    <n v="7500000"/>
    <n v="0.36"/>
    <n v="1.8"/>
    <n v="0.01"/>
  </r>
  <r>
    <x v="5"/>
    <x v="2"/>
    <n v="1120000"/>
    <n v="12800000"/>
    <n v="8300000"/>
    <n v="0.35"/>
    <n v="2"/>
    <n v="1.4E-2"/>
  </r>
  <r>
    <x v="5"/>
    <x v="3"/>
    <n v="900000"/>
    <n v="10200000"/>
    <n v="7300000"/>
    <n v="0.28000000000000003"/>
    <n v="2.2999999999999998"/>
    <n v="0.02"/>
  </r>
  <r>
    <x v="6"/>
    <x v="0"/>
    <n v="1400000"/>
    <n v="16000000"/>
    <n v="10000000"/>
    <n v="0.38"/>
    <n v="1.6"/>
    <n v="1.2E-2"/>
  </r>
  <r>
    <x v="6"/>
    <x v="1"/>
    <n v="1020000"/>
    <n v="12000000"/>
    <n v="7600000"/>
    <n v="0.37"/>
    <n v="1.8"/>
    <n v="0.01"/>
  </r>
  <r>
    <x v="6"/>
    <x v="2"/>
    <n v="1140000"/>
    <n v="13000000"/>
    <n v="8400000"/>
    <n v="0.35"/>
    <n v="2"/>
    <n v="1.4E-2"/>
  </r>
  <r>
    <x v="6"/>
    <x v="3"/>
    <n v="920000"/>
    <n v="10400000"/>
    <n v="7400000"/>
    <n v="0.28999999999999998"/>
    <n v="2.2000000000000002"/>
    <n v="1.9E-2"/>
  </r>
  <r>
    <x v="7"/>
    <x v="0"/>
    <n v="1420000"/>
    <n v="16200000"/>
    <n v="10100000"/>
    <n v="0.38"/>
    <n v="1.6"/>
    <n v="1.0999999999999999E-2"/>
  </r>
  <r>
    <x v="7"/>
    <x v="1"/>
    <n v="1040000"/>
    <n v="12200000"/>
    <n v="7700000"/>
    <n v="0.37"/>
    <n v="1.7"/>
    <n v="8.9999999999999993E-3"/>
  </r>
  <r>
    <x v="7"/>
    <x v="2"/>
    <n v="1160000"/>
    <n v="13200000"/>
    <n v="8500000"/>
    <n v="0.36"/>
    <n v="2"/>
    <n v="1.2999999999999999E-2"/>
  </r>
  <r>
    <x v="7"/>
    <x v="3"/>
    <n v="940000"/>
    <n v="10600000"/>
    <n v="7500000"/>
    <n v="0.28999999999999998"/>
    <n v="2.2000000000000002"/>
    <n v="1.7999999999999999E-2"/>
  </r>
  <r>
    <x v="8"/>
    <x v="0"/>
    <n v="1450000"/>
    <n v="16500000"/>
    <n v="10200000"/>
    <n v="0.38"/>
    <n v="1.6"/>
    <n v="1.0999999999999999E-2"/>
  </r>
  <r>
    <x v="8"/>
    <x v="1"/>
    <n v="1060000"/>
    <n v="12400000"/>
    <n v="7800000"/>
    <n v="0.37"/>
    <n v="1.7"/>
    <n v="8.9999999999999993E-3"/>
  </r>
  <r>
    <x v="8"/>
    <x v="2"/>
    <n v="1180000"/>
    <n v="13400000"/>
    <n v="8600000"/>
    <n v="0.36"/>
    <n v="2"/>
    <n v="1.2999999999999999E-2"/>
  </r>
  <r>
    <x v="8"/>
    <x v="3"/>
    <n v="960000"/>
    <n v="10800000"/>
    <n v="7600000"/>
    <n v="0.3"/>
    <n v="2.1"/>
    <n v="1.7000000000000001E-2"/>
  </r>
  <r>
    <x v="9"/>
    <x v="0"/>
    <n v="1480000"/>
    <n v="16800000"/>
    <n v="10400000"/>
    <n v="0.38"/>
    <n v="1.5"/>
    <n v="1.0999999999999999E-2"/>
  </r>
  <r>
    <x v="9"/>
    <x v="1"/>
    <n v="1080000"/>
    <n v="12600000"/>
    <n v="7900000"/>
    <n v="0.37"/>
    <n v="1.7"/>
    <n v="8.0000000000000002E-3"/>
  </r>
  <r>
    <x v="9"/>
    <x v="2"/>
    <n v="1200000"/>
    <n v="13600000"/>
    <n v="8700000"/>
    <n v="0.36"/>
    <n v="2"/>
    <n v="1.2E-2"/>
  </r>
  <r>
    <x v="9"/>
    <x v="3"/>
    <n v="980000"/>
    <n v="11000000"/>
    <n v="7700000"/>
    <n v="0.3"/>
    <n v="2.1"/>
    <n v="1.6E-2"/>
  </r>
  <r>
    <x v="10"/>
    <x v="0"/>
    <n v="1500000"/>
    <n v="17000000"/>
    <n v="10500000"/>
    <n v="0.38"/>
    <n v="1.5"/>
    <n v="0.01"/>
  </r>
  <r>
    <x v="10"/>
    <x v="1"/>
    <n v="1100000"/>
    <n v="12800000"/>
    <n v="8000000"/>
    <n v="0.37"/>
    <n v="1.6"/>
    <n v="8.0000000000000002E-3"/>
  </r>
  <r>
    <x v="10"/>
    <x v="2"/>
    <n v="1220000"/>
    <n v="13800000"/>
    <n v="8800000"/>
    <n v="0.36"/>
    <n v="2"/>
    <n v="1.2E-2"/>
  </r>
  <r>
    <x v="10"/>
    <x v="3"/>
    <n v="1000000"/>
    <n v="11200000"/>
    <n v="7800000"/>
    <n v="0.3"/>
    <n v="2.1"/>
    <n v="1.6E-2"/>
  </r>
  <r>
    <x v="11"/>
    <x v="0"/>
    <n v="1600000"/>
    <n v="18000000"/>
    <n v="11000000"/>
    <n v="0.39"/>
    <n v="1.5"/>
    <n v="0.01"/>
  </r>
  <r>
    <x v="11"/>
    <x v="1"/>
    <n v="1200000"/>
    <n v="13500000"/>
    <n v="8400000"/>
    <n v="0.38"/>
    <n v="1.6"/>
    <n v="7.0000000000000001E-3"/>
  </r>
  <r>
    <x v="11"/>
    <x v="2"/>
    <n v="1300000"/>
    <n v="14500000"/>
    <n v="9200000"/>
    <n v="0.37"/>
    <n v="1.9"/>
    <n v="1.0999999999999999E-2"/>
  </r>
  <r>
    <x v="11"/>
    <x v="3"/>
    <n v="1100000"/>
    <n v="12500000"/>
    <n v="8400000"/>
    <n v="0.32"/>
    <n v="2"/>
    <n v="1.499999999999999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522349-895D-413F-856C-4501CAC017A3}" name="Tabella pivot4" cacheId="0" applyNumberFormats="0" applyBorderFormats="0" applyFontFormats="0" applyPatternFormats="0" applyAlignmentFormats="0" applyWidthHeightFormats="1" dataCaption="Valori" grandTotalCaption="Totale " updatedVersion="8" minRefreshableVersion="3" useAutoFormatting="1" itemPrintTitles="1" createdVersion="8" indent="0" outline="1" outlineData="1" multipleFieldFilters="0" rowHeaderCaption="" colHeaderCaption="">
  <location ref="B44:G58" firstHeaderRow="1" firstDataRow="2" firstDataCol="1"/>
  <pivotFields count="8">
    <pivotField axis="axisRow" showAll="0">
      <items count="13">
        <item x="0"/>
        <item x="1"/>
        <item x="2"/>
        <item x="3"/>
        <item x="4"/>
        <item x="5"/>
        <item x="6"/>
        <item x="7"/>
        <item x="8"/>
        <item x="9"/>
        <item x="10"/>
        <item x="11"/>
        <item t="default"/>
      </items>
    </pivotField>
    <pivotField axis="axisCol" showAll="0">
      <items count="5">
        <item x="2"/>
        <item x="0"/>
        <item x="3"/>
        <item x="1"/>
        <item t="default"/>
      </items>
    </pivotField>
    <pivotField numFmtId="3" showAll="0"/>
    <pivotField numFmtId="3" showAll="0"/>
    <pivotField dataField="1" numFmtId="3" showAll="0"/>
    <pivotField numFmtId="9" showAll="0"/>
    <pivotField showAll="0"/>
    <pivotField numFmtId="10" showAll="0"/>
  </pivotFields>
  <rowFields count="1">
    <field x="0"/>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Tot_Costi (€)" fld="4" baseField="0" baseItem="0" numFmtId="3"/>
  </dataFields>
  <formats count="10">
    <format dxfId="37">
      <pivotArea collapsedLevelsAreSubtotals="1" fieldPosition="0">
        <references count="1">
          <reference field="0" count="0"/>
        </references>
      </pivotArea>
    </format>
    <format dxfId="36">
      <pivotArea dataOnly="0" labelOnly="1" fieldPosition="0">
        <references count="1">
          <reference field="0" count="0"/>
        </references>
      </pivotArea>
    </format>
    <format dxfId="35">
      <pivotArea dataOnly="0" labelOnly="1" fieldPosition="0">
        <references count="1">
          <reference field="1" count="0"/>
        </references>
      </pivotArea>
    </format>
    <format dxfId="34">
      <pivotArea dataOnly="0" labelOnly="1" grandCol="1" outline="0" fieldPosition="0"/>
    </format>
    <format dxfId="33">
      <pivotArea grandRow="1" outline="0" collapsedLevelsAreSubtotals="1" fieldPosition="0"/>
    </format>
    <format dxfId="32">
      <pivotArea dataOnly="0" labelOnly="1" grandRow="1" outline="0" fieldPosition="0"/>
    </format>
    <format dxfId="31">
      <pivotArea collapsedLevelsAreSubtotals="1" fieldPosition="0">
        <references count="1">
          <reference field="0" count="0"/>
        </references>
      </pivotArea>
    </format>
    <format dxfId="30">
      <pivotArea dataOnly="0" labelOnly="1" fieldPosition="0">
        <references count="1">
          <reference field="1" count="0"/>
        </references>
      </pivotArea>
    </format>
    <format dxfId="29">
      <pivotArea dataOnly="0" labelOnly="1" grandCol="1" outline="0" fieldPosition="0"/>
    </format>
    <format dxfId="28">
      <pivotArea grandRow="1"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D32347-DCC7-44E8-B9BE-93A5F96445D2}" name="Tabella pivot3" cacheId="0" applyNumberFormats="0" applyBorderFormats="0" applyFontFormats="0" applyPatternFormats="0" applyAlignmentFormats="0" applyWidthHeightFormats="1" dataCaption="Valori" grandTotalCaption="Totale " updatedVersion="8" minRefreshableVersion="3" useAutoFormatting="1" itemPrintTitles="1" createdVersion="8" indent="0" outline="1" outlineData="1" multipleFieldFilters="0" rowHeaderCaption="" colHeaderCaption="">
  <location ref="B23:G37" firstHeaderRow="1" firstDataRow="2" firstDataCol="1"/>
  <pivotFields count="8">
    <pivotField axis="axisRow" showAll="0">
      <items count="13">
        <item x="0"/>
        <item x="1"/>
        <item x="2"/>
        <item x="3"/>
        <item x="4"/>
        <item x="5"/>
        <item x="6"/>
        <item x="7"/>
        <item x="8"/>
        <item x="9"/>
        <item x="10"/>
        <item x="11"/>
        <item t="default"/>
      </items>
    </pivotField>
    <pivotField axis="axisCol" showAll="0">
      <items count="5">
        <item x="2"/>
        <item x="0"/>
        <item x="3"/>
        <item x="1"/>
        <item t="default"/>
      </items>
    </pivotField>
    <pivotField numFmtId="3" showAll="0"/>
    <pivotField dataField="1" numFmtId="3" showAll="0"/>
    <pivotField numFmtId="3" showAll="0"/>
    <pivotField numFmtId="9" showAll="0"/>
    <pivotField showAll="0"/>
    <pivotField numFmtId="10" showAll="0"/>
  </pivotFields>
  <rowFields count="1">
    <field x="0"/>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Tot_ricavi (€)" fld="3" baseField="0" baseItem="0" numFmtId="3"/>
  </dataFields>
  <formats count="10">
    <format dxfId="47">
      <pivotArea collapsedLevelsAreSubtotals="1" fieldPosition="0">
        <references count="1">
          <reference field="0" count="0"/>
        </references>
      </pivotArea>
    </format>
    <format dxfId="46">
      <pivotArea dataOnly="0" labelOnly="1" fieldPosition="0">
        <references count="1">
          <reference field="0" count="0"/>
        </references>
      </pivotArea>
    </format>
    <format dxfId="45">
      <pivotArea dataOnly="0" labelOnly="1" fieldPosition="0">
        <references count="1">
          <reference field="1" count="0"/>
        </references>
      </pivotArea>
    </format>
    <format dxfId="44">
      <pivotArea dataOnly="0" labelOnly="1" grandCol="1" outline="0" fieldPosition="0"/>
    </format>
    <format dxfId="43">
      <pivotArea grandRow="1" outline="0" collapsedLevelsAreSubtotals="1" fieldPosition="0"/>
    </format>
    <format dxfId="42">
      <pivotArea dataOnly="0" labelOnly="1" grandRow="1" outline="0" fieldPosition="0"/>
    </format>
    <format dxfId="41">
      <pivotArea collapsedLevelsAreSubtotals="1" fieldPosition="0">
        <references count="1">
          <reference field="0" count="0"/>
        </references>
      </pivotArea>
    </format>
    <format dxfId="40">
      <pivotArea dataOnly="0" labelOnly="1" fieldPosition="0">
        <references count="1">
          <reference field="1" count="0"/>
        </references>
      </pivotArea>
    </format>
    <format dxfId="39">
      <pivotArea dataOnly="0" labelOnly="1" grandCol="1" outline="0" fieldPosition="0"/>
    </format>
    <format dxfId="38">
      <pivotArea grandRow="1"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9A982D-2EC9-4AA5-A8D5-26AAD9169972}" name="Tabella pivot2" cacheId="0" applyNumberFormats="0" applyBorderFormats="0" applyFontFormats="0" applyPatternFormats="0" applyAlignmentFormats="0" applyWidthHeightFormats="1" dataCaption="Valori" grandTotalCaption="Totale " updatedVersion="8" minRefreshableVersion="3" useAutoFormatting="1" itemPrintTitles="1" createdVersion="8" indent="0" outline="1" outlineData="1" multipleFieldFilters="0" rowHeaderCaption="" colHeaderCaption="">
  <location ref="B2:G16" firstHeaderRow="1" firstDataRow="2" firstDataCol="1"/>
  <pivotFields count="8">
    <pivotField axis="axisRow" showAll="0">
      <items count="13">
        <item x="0"/>
        <item x="1"/>
        <item x="2"/>
        <item x="3"/>
        <item x="4"/>
        <item x="5"/>
        <item x="6"/>
        <item x="7"/>
        <item x="8"/>
        <item x="9"/>
        <item x="10"/>
        <item x="11"/>
        <item t="default"/>
      </items>
    </pivotField>
    <pivotField axis="axisCol" showAll="0">
      <items count="5">
        <item x="2"/>
        <item x="0"/>
        <item x="3"/>
        <item x="1"/>
        <item t="default"/>
      </items>
    </pivotField>
    <pivotField dataField="1" numFmtId="3" showAll="0"/>
    <pivotField numFmtId="3" showAll="0"/>
    <pivotField numFmtId="3" showAll="0"/>
    <pivotField numFmtId="9" showAll="0"/>
    <pivotField showAll="0"/>
    <pivotField numFmtId="10" showAll="0"/>
  </pivotFields>
  <rowFields count="1">
    <field x="0"/>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Tot_spedizioni" fld="2" baseField="0" baseItem="0" numFmtId="3"/>
  </dataFields>
  <formats count="8">
    <format dxfId="55">
      <pivotArea collapsedLevelsAreSubtotals="1" fieldPosition="0">
        <references count="1">
          <reference field="0" count="0"/>
        </references>
      </pivotArea>
    </format>
    <format dxfId="54">
      <pivotArea dataOnly="0" labelOnly="1" fieldPosition="0">
        <references count="1">
          <reference field="0" count="0"/>
        </references>
      </pivotArea>
    </format>
    <format dxfId="53">
      <pivotArea dataOnly="0" labelOnly="1" fieldPosition="0">
        <references count="1">
          <reference field="1" count="0"/>
        </references>
      </pivotArea>
    </format>
    <format dxfId="52">
      <pivotArea dataOnly="0" labelOnly="1" grandCol="1" outline="0" fieldPosition="0"/>
    </format>
    <format dxfId="51">
      <pivotArea grandRow="1" outline="0" collapsedLevelsAreSubtotals="1" fieldPosition="0"/>
    </format>
    <format dxfId="50">
      <pivotArea dataOnly="0" labelOnly="1" grandRow="1" outline="0" fieldPosition="0"/>
    </format>
    <format dxfId="49">
      <pivotArea dataOnly="0" labelOnly="1" fieldPosition="0">
        <references count="1">
          <reference field="1" count="0"/>
        </references>
      </pivotArea>
    </format>
    <format dxfId="48">
      <pivotArea dataOnly="0" labelOnly="1" grandCol="1" outline="0"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4C4B40-83C1-44B2-952D-712116588447}" name="Tabella pivot7" cacheId="0" applyNumberFormats="0" applyBorderFormats="0" applyFontFormats="0" applyPatternFormats="0" applyAlignmentFormats="0" applyWidthHeightFormats="1" dataCaption="Valori" grandTotalCaption="Totale " updatedVersion="8" minRefreshableVersion="3" useAutoFormatting="1" itemPrintTitles="1" createdVersion="8" indent="0" outline="1" outlineData="1" multipleFieldFilters="0" rowHeaderCaption="" colHeaderCaption="">
  <location ref="B23:G37" firstHeaderRow="1" firstDataRow="2" firstDataCol="1"/>
  <pivotFields count="8">
    <pivotField axis="axisRow" showAll="0">
      <items count="13">
        <item x="0"/>
        <item x="1"/>
        <item x="2"/>
        <item x="3"/>
        <item x="4"/>
        <item x="5"/>
        <item x="6"/>
        <item x="7"/>
        <item x="8"/>
        <item x="9"/>
        <item x="10"/>
        <item x="11"/>
        <item t="default"/>
      </items>
    </pivotField>
    <pivotField axis="axisCol" showAll="0">
      <items count="5">
        <item x="2"/>
        <item x="0"/>
        <item x="3"/>
        <item x="1"/>
        <item t="default"/>
      </items>
    </pivotField>
    <pivotField numFmtId="3" showAll="0"/>
    <pivotField numFmtId="3" showAll="0"/>
    <pivotField numFmtId="3" showAll="0"/>
    <pivotField numFmtId="9" showAll="0"/>
    <pivotField showAll="0"/>
    <pivotField dataField="1" numFmtId="10" showAll="0"/>
  </pivotFields>
  <rowFields count="1">
    <field x="0"/>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Tot_Reclami (%)" fld="7" baseField="0" baseItem="0" numFmtId="10"/>
  </dataFields>
  <formats count="8">
    <format dxfId="19">
      <pivotArea collapsedLevelsAreSubtotals="1" fieldPosition="0">
        <references count="1">
          <reference field="0" count="0"/>
        </references>
      </pivotArea>
    </format>
    <format dxfId="18">
      <pivotArea dataOnly="0" labelOnly="1" fieldPosition="0">
        <references count="1">
          <reference field="0" count="0"/>
        </references>
      </pivotArea>
    </format>
    <format dxfId="17">
      <pivotArea dataOnly="0" labelOnly="1" fieldPosition="0">
        <references count="1">
          <reference field="1" count="0"/>
        </references>
      </pivotArea>
    </format>
    <format dxfId="16">
      <pivotArea dataOnly="0" labelOnly="1" grandCol="1" outline="0" fieldPosition="0"/>
    </format>
    <format dxfId="15">
      <pivotArea grandRow="1" outline="0" collapsedLevelsAreSubtotals="1" fieldPosition="0"/>
    </format>
    <format dxfId="14">
      <pivotArea dataOnly="0" labelOnly="1" grandRow="1" outline="0" fieldPosition="0"/>
    </format>
    <format dxfId="13">
      <pivotArea dataOnly="0" labelOnly="1" fieldPosition="0">
        <references count="1">
          <reference field="1" count="0"/>
        </references>
      </pivotArea>
    </format>
    <format dxfId="12">
      <pivotArea dataOnly="0" labelOnly="1" grandCol="1" outline="0"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2059DB-E5F1-4104-985F-DBBF5DD7158C}" name="Tabella pivot6" cacheId="0" applyNumberFormats="0" applyBorderFormats="0" applyFontFormats="0" applyPatternFormats="0" applyAlignmentFormats="0" applyWidthHeightFormats="1" dataCaption="Valori" grandTotalCaption="Totale " updatedVersion="8" minRefreshableVersion="3" useAutoFormatting="1" itemPrintTitles="1" createdVersion="8" indent="0" outline="1" outlineData="1" multipleFieldFilters="0" rowHeaderCaption="" colHeaderCaption="">
  <location ref="B2:G16" firstHeaderRow="1" firstDataRow="2" firstDataCol="1"/>
  <pivotFields count="8">
    <pivotField axis="axisRow" showAll="0">
      <items count="13">
        <item x="0"/>
        <item x="1"/>
        <item x="2"/>
        <item x="3"/>
        <item x="4"/>
        <item x="5"/>
        <item x="6"/>
        <item x="7"/>
        <item x="8"/>
        <item x="9"/>
        <item x="10"/>
        <item x="11"/>
        <item t="default"/>
      </items>
    </pivotField>
    <pivotField axis="axisCol" showAll="0">
      <items count="5">
        <item x="2"/>
        <item x="0"/>
        <item x="3"/>
        <item x="1"/>
        <item t="default"/>
      </items>
    </pivotField>
    <pivotField numFmtId="3" showAll="0"/>
    <pivotField numFmtId="3" showAll="0"/>
    <pivotField numFmtId="3" showAll="0"/>
    <pivotField numFmtId="9" showAll="0"/>
    <pivotField dataField="1" showAll="0"/>
    <pivotField numFmtId="10" showAll="0"/>
  </pivotFields>
  <rowFields count="1">
    <field x="0"/>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name="Tot_tempi_consegna" fld="6" baseField="0" baseItem="0"/>
  </dataFields>
  <formats count="8">
    <format dxfId="27">
      <pivotArea collapsedLevelsAreSubtotals="1" fieldPosition="0">
        <references count="1">
          <reference field="0" count="0"/>
        </references>
      </pivotArea>
    </format>
    <format dxfId="26">
      <pivotArea dataOnly="0" labelOnly="1" fieldPosition="0">
        <references count="1">
          <reference field="0" count="0"/>
        </references>
      </pivotArea>
    </format>
    <format dxfId="25">
      <pivotArea dataOnly="0" labelOnly="1" fieldPosition="0">
        <references count="1">
          <reference field="1" count="0"/>
        </references>
      </pivotArea>
    </format>
    <format dxfId="24">
      <pivotArea dataOnly="0" labelOnly="1" grandCol="1" outline="0" fieldPosition="0"/>
    </format>
    <format dxfId="23">
      <pivotArea grandRow="1" outline="0" collapsedLevelsAreSubtotals="1" fieldPosition="0"/>
    </format>
    <format dxfId="22">
      <pivotArea dataOnly="0" labelOnly="1" grandRow="1" outline="0" fieldPosition="0"/>
    </format>
    <format dxfId="21">
      <pivotArea dataOnly="0" labelOnly="1" fieldPosition="0">
        <references count="1">
          <reference field="1" count="0"/>
        </references>
      </pivotArea>
    </format>
    <format dxfId="20">
      <pivotArea dataOnly="0" labelOnly="1" grandCol="1" outline="0"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1" connectionId="3" xr16:uid="{747C8F47-D4E8-4A8E-BE2F-31FCD0D308FE}" autoFormatId="16" applyNumberFormats="0" applyBorderFormats="0" applyFontFormats="0" applyPatternFormats="0" applyAlignmentFormats="0" applyWidthHeightFormats="0">
  <queryTableRefresh nextId="3">
    <queryTableFields count="2">
      <queryTableField id="1" name="Mese" tableColumnId="1"/>
      <queryTableField id="2" name="Tot_spedizioni_mesi"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iEsterni_2" connectionId="2" xr16:uid="{7C2271CF-CDC1-4FD2-A31E-1676B03F6EBB}" autoFormatId="16" applyNumberFormats="0" applyBorderFormats="0" applyFontFormats="0" applyPatternFormats="0" applyAlignmentFormats="0" applyWidthHeightFormats="0">
  <queryTableRefresh nextId="3">
    <queryTableFields count="2">
      <queryTableField id="1" name="Mese" tableColumnId="1"/>
      <queryTableField id="2" name="Tot_ricavi"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iEsterni_3" connectionId="1" xr16:uid="{29081A22-8B65-4AFD-A6AB-ECA018E48185}" autoFormatId="16" applyNumberFormats="0" applyBorderFormats="0" applyFontFormats="0" applyPatternFormats="0" applyAlignmentFormats="0" applyWidthHeightFormats="0">
  <queryTableRefresh nextId="3">
    <queryTableFields count="2">
      <queryTableField id="1" name="Mese" tableColumnId="1"/>
      <queryTableField id="2" name="Tot_costi_mesi" tableColumnId="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4AF9EC-65F1-4581-8705-4DA371AE6DBB}" name="Dataset" displayName="Dataset" ref="A1:H49" totalsRowShown="0">
  <autoFilter ref="A1:H49" xr:uid="{C14AF9EC-65F1-4581-8705-4DA371AE6DBB}"/>
  <tableColumns count="8">
    <tableColumn id="1" xr3:uid="{1C7208E8-C66B-4C12-AC74-46DD8C866B48}" name="Mese"/>
    <tableColumn id="2" xr3:uid="{5EBD6D42-09E1-4790-B92D-C44F04862BDA}" name="Area Geografica"/>
    <tableColumn id="3" xr3:uid="{FC3F4464-DCC5-4D55-B2A7-D9248F362670}" name="Numero Spedizioni" dataDxfId="67"/>
    <tableColumn id="4" xr3:uid="{9769F671-5BA7-478F-9BC3-FAE0076AF379}" name="Ricavi (€)" dataDxfId="66"/>
    <tableColumn id="5" xr3:uid="{31603AEA-586F-4022-84F5-A4DD529ABE8C}" name="Costi (€)" dataDxfId="65"/>
    <tableColumn id="6" xr3:uid="{10811D6B-81FD-4353-8D37-AAE6D75696A8}" name="Margine (%)" dataDxfId="64"/>
    <tableColumn id="7" xr3:uid="{F9F2C4A7-A8FA-4E00-9297-99DB828E8F8E}" name="Tempo Medio Consegna (giorni)"/>
    <tableColumn id="8" xr3:uid="{D55B7DBE-68DF-4158-83A1-ECC970A224CF}" name="Reclami (%)" dataDxfId="63"/>
  </tableColumns>
  <tableStyleInfo name="TableStyleLight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4DF739-17C5-4195-8209-A912A3C5A38A}" name="Tot_spedizioni_mesi" displayName="Tot_spedizioni_mesi" ref="B2:C14" tableType="queryTable" totalsRowShown="0" headerRowDxfId="62">
  <autoFilter ref="B2:C14" xr:uid="{8C4DF739-17C5-4195-8209-A912A3C5A38A}"/>
  <tableColumns count="2">
    <tableColumn id="1" xr3:uid="{17521C19-7BC1-4C77-BD1F-E32AF42390C2}" uniqueName="1" name="Mese" queryTableFieldId="1" dataDxfId="61"/>
    <tableColumn id="2" xr3:uid="{A28F797B-9DE3-484A-9802-4DB75D105E3E}" uniqueName="2" name="Tot_spedizioni_mese" queryTableFieldId="2" dataDxfId="60"/>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D16AFE-F5CE-4D77-B84A-548D87E6C6AA}" name="Tot_ricavi_mesi" displayName="Tot_ricavi_mesi" ref="B18:C30" tableType="queryTable" totalsRowShown="0" headerRowDxfId="59">
  <autoFilter ref="B18:C30" xr:uid="{13D16AFE-F5CE-4D77-B84A-548D87E6C6AA}"/>
  <tableColumns count="2">
    <tableColumn id="1" xr3:uid="{7ECB5401-AAD8-4B45-A0C1-2EFEC8B4FA93}" uniqueName="1" name="Mese" queryTableFieldId="1" dataDxfId="58"/>
    <tableColumn id="2" xr3:uid="{513FFB38-811E-4526-9A62-57CE42C1FC54}" uniqueName="2" name="Tot_ricavi" queryTableFieldId="2" dataDxfId="57"/>
  </tableColumns>
  <tableStyleInfo name="TableStyleLight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364CAEE-DD5C-447F-B26D-D0B46AAA82E4}" name="Tot_costi_mesi" displayName="Tot_costi_mesi" ref="B35:C47" tableType="queryTable" totalsRowShown="0">
  <autoFilter ref="B35:C47" xr:uid="{2364CAEE-DD5C-447F-B26D-D0B46AAA82E4}"/>
  <tableColumns count="2">
    <tableColumn id="1" xr3:uid="{C2795F8B-EF27-474B-A941-2F60F6B34AB5}" uniqueName="1" name="Mese" queryTableFieldId="1" dataDxfId="56"/>
    <tableColumn id="2" xr3:uid="{68B492D1-7E2F-432C-A170-2B0155E365A0}" uniqueName="2" name="Tot_costi" queryTableFieldId="2" dataCellStyle="Valuta"/>
  </tableColumns>
  <tableStyleInfo name="TableStyleLight4"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21" dT="2025-05-29T20:47:25.34" personId="{166B8250-5BE9-4C7A-A01A-2A18924F31B8}" id="{909BD6FC-DCE4-4054-8450-5A1C0F973FFD}">
    <text>Rallentamento della crescita rispetto al II trimestre</text>
  </threadedComment>
</ThreadedComments>
</file>

<file path=xl/threadedComments/threadedComment2.xml><?xml version="1.0" encoding="utf-8"?>
<ThreadedComments xmlns="http://schemas.microsoft.com/office/spreadsheetml/2018/threadedcomments" xmlns:x="http://schemas.openxmlformats.org/spreadsheetml/2006/main">
  <threadedComment ref="O16" dT="2025-05-31T15:02:53.90" personId="{166B8250-5BE9-4C7A-A01A-2A18924F31B8}" id="{461FC746-1861-4021-B73F-824C8FA4F710}">
    <text xml:space="preserve">quanto ogni regione, mediamente, è stata vicina alla sua quota annua </text>
  </threadedComment>
  <threadedComment ref="O17" dT="2025-05-31T15:03:36.99" personId="{166B8250-5BE9-4C7A-A01A-2A18924F31B8}" id="{F1777827-47FF-43E0-892A-A3EB5CF4E3BF}">
    <text xml:space="preserve">quanto oscillano i valori mese per mese (stabilità) Dev. Stand &lt; 0,6% → molto stabile
Dev. Stand 0,6–0,8% → moderatamente stabile
Dev. Stand &gt; 0,8% → attenzione, c’è variabilità
</text>
  </threadedComment>
</ThreadedComments>
</file>

<file path=xl/threadedComments/threadedComment3.xml><?xml version="1.0" encoding="utf-8"?>
<ThreadedComments xmlns="http://schemas.microsoft.com/office/spreadsheetml/2018/threadedcomments" xmlns:x="http://schemas.openxmlformats.org/spreadsheetml/2006/main">
  <threadedComment ref="K3" dT="2025-05-31T17:27:41.51" personId="{166B8250-5BE9-4C7A-A01A-2A18924F31B8}" id="{6F5E3856-E443-4FB2-BA39-ABE511C214CB}">
    <text>Margine lordo generato per ogni giorno medio di consegna (efficienza = margine / tempo di consegna)</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vmlDrawing" Target="../drawings/vmlDrawing1.vm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792B7-4185-45DC-BA1E-D23972069C8A}">
  <dimension ref="A1:H49"/>
  <sheetViews>
    <sheetView workbookViewId="0">
      <selection activeCell="C11" sqref="C11"/>
    </sheetView>
  </sheetViews>
  <sheetFormatPr defaultRowHeight="15" x14ac:dyDescent="0.25"/>
  <cols>
    <col min="1" max="1" width="10" bestFit="1" customWidth="1"/>
    <col min="2" max="2" width="17.28515625" customWidth="1"/>
    <col min="3" max="3" width="20.28515625" customWidth="1"/>
    <col min="4" max="4" width="11.42578125" customWidth="1"/>
    <col min="5" max="5" width="10.85546875" customWidth="1"/>
    <col min="6" max="6" width="13.7109375" customWidth="1"/>
    <col min="7" max="7" width="31.7109375" customWidth="1"/>
    <col min="8" max="8" width="13.85546875" customWidth="1"/>
  </cols>
  <sheetData>
    <row r="1" spans="1:8" x14ac:dyDescent="0.25">
      <c r="A1" t="s">
        <v>0</v>
      </c>
      <c r="B1" t="s">
        <v>1</v>
      </c>
      <c r="C1" t="s">
        <v>2</v>
      </c>
      <c r="D1" t="s">
        <v>3</v>
      </c>
      <c r="E1" t="s">
        <v>4</v>
      </c>
      <c r="F1" t="s">
        <v>5</v>
      </c>
      <c r="G1" t="s">
        <v>6</v>
      </c>
      <c r="H1" t="s">
        <v>7</v>
      </c>
    </row>
    <row r="2" spans="1:8" x14ac:dyDescent="0.25">
      <c r="A2" t="s">
        <v>8</v>
      </c>
      <c r="B2" t="s">
        <v>42</v>
      </c>
      <c r="C2" s="1">
        <v>1200000</v>
      </c>
      <c r="D2" s="1">
        <v>14000000</v>
      </c>
      <c r="E2" s="1">
        <v>9000000</v>
      </c>
      <c r="F2" s="2">
        <v>0.35</v>
      </c>
      <c r="G2">
        <v>1.8</v>
      </c>
      <c r="H2" s="3">
        <v>1.4999999999999999E-2</v>
      </c>
    </row>
    <row r="3" spans="1:8" x14ac:dyDescent="0.25">
      <c r="A3" t="s">
        <v>8</v>
      </c>
      <c r="B3" t="s">
        <v>43</v>
      </c>
      <c r="C3" s="1">
        <v>900000</v>
      </c>
      <c r="D3" s="1">
        <v>10500000</v>
      </c>
      <c r="E3" s="1">
        <v>7000000</v>
      </c>
      <c r="F3" s="2">
        <v>0.33</v>
      </c>
      <c r="G3">
        <v>1.9</v>
      </c>
      <c r="H3" s="3">
        <v>1.2E-2</v>
      </c>
    </row>
    <row r="4" spans="1:8" x14ac:dyDescent="0.25">
      <c r="A4" t="s">
        <v>8</v>
      </c>
      <c r="B4" t="s">
        <v>44</v>
      </c>
      <c r="C4" s="1">
        <v>1000000</v>
      </c>
      <c r="D4" s="1">
        <v>11500000</v>
      </c>
      <c r="E4" s="1">
        <v>7800000</v>
      </c>
      <c r="F4" s="2">
        <v>0.32</v>
      </c>
      <c r="G4">
        <v>2</v>
      </c>
      <c r="H4" s="3">
        <v>1.7999999999999999E-2</v>
      </c>
    </row>
    <row r="5" spans="1:8" x14ac:dyDescent="0.25">
      <c r="A5" t="s">
        <v>8</v>
      </c>
      <c r="B5" t="s">
        <v>45</v>
      </c>
      <c r="C5" s="1">
        <v>800000</v>
      </c>
      <c r="D5" s="1">
        <v>9200000</v>
      </c>
      <c r="E5" s="1">
        <v>6800000</v>
      </c>
      <c r="F5" s="2">
        <v>0.26</v>
      </c>
      <c r="G5">
        <v>2.5</v>
      </c>
      <c r="H5" s="3">
        <v>2.4E-2</v>
      </c>
    </row>
    <row r="6" spans="1:8" x14ac:dyDescent="0.25">
      <c r="A6" t="s">
        <v>9</v>
      </c>
      <c r="B6" t="s">
        <v>42</v>
      </c>
      <c r="C6" s="1">
        <v>1250000</v>
      </c>
      <c r="D6" s="1">
        <v>14500000</v>
      </c>
      <c r="E6" s="1">
        <v>9200000</v>
      </c>
      <c r="F6" s="2">
        <v>0.36</v>
      </c>
      <c r="G6">
        <v>1.7</v>
      </c>
      <c r="H6" s="3">
        <v>1.4E-2</v>
      </c>
    </row>
    <row r="7" spans="1:8" x14ac:dyDescent="0.25">
      <c r="A7" t="s">
        <v>9</v>
      </c>
      <c r="B7" t="s">
        <v>43</v>
      </c>
      <c r="C7" s="1">
        <v>920000</v>
      </c>
      <c r="D7" s="1">
        <v>10800000</v>
      </c>
      <c r="E7" s="1">
        <v>7100000</v>
      </c>
      <c r="F7" s="2">
        <v>0.34</v>
      </c>
      <c r="G7">
        <v>1.9</v>
      </c>
      <c r="H7" s="3">
        <v>1.2999999999999999E-2</v>
      </c>
    </row>
    <row r="8" spans="1:8" x14ac:dyDescent="0.25">
      <c r="A8" t="s">
        <v>9</v>
      </c>
      <c r="B8" t="s">
        <v>44</v>
      </c>
      <c r="C8" s="1">
        <v>1020000</v>
      </c>
      <c r="D8" s="1">
        <v>11800000</v>
      </c>
      <c r="E8" s="1">
        <v>7900000</v>
      </c>
      <c r="F8" s="2">
        <v>0.33</v>
      </c>
      <c r="G8">
        <v>2</v>
      </c>
      <c r="H8" s="3">
        <v>1.7000000000000001E-2</v>
      </c>
    </row>
    <row r="9" spans="1:8" x14ac:dyDescent="0.25">
      <c r="A9" t="s">
        <v>9</v>
      </c>
      <c r="B9" t="s">
        <v>45</v>
      </c>
      <c r="C9" s="1">
        <v>820000</v>
      </c>
      <c r="D9" s="1">
        <v>9400000</v>
      </c>
      <c r="E9" s="1">
        <v>6900000</v>
      </c>
      <c r="F9" s="2">
        <v>0.27</v>
      </c>
      <c r="G9">
        <v>2.4</v>
      </c>
      <c r="H9" s="3">
        <v>2.3E-2</v>
      </c>
    </row>
    <row r="10" spans="1:8" x14ac:dyDescent="0.25">
      <c r="A10" t="s">
        <v>10</v>
      </c>
      <c r="B10" t="s">
        <v>42</v>
      </c>
      <c r="C10" s="1">
        <v>1280000</v>
      </c>
      <c r="D10" s="1">
        <v>14800000</v>
      </c>
      <c r="E10" s="1">
        <v>9400000</v>
      </c>
      <c r="F10" s="2">
        <v>0.36</v>
      </c>
      <c r="G10">
        <v>1.8</v>
      </c>
      <c r="H10" s="3">
        <v>1.2999999999999999E-2</v>
      </c>
    </row>
    <row r="11" spans="1:8" x14ac:dyDescent="0.25">
      <c r="A11" t="s">
        <v>10</v>
      </c>
      <c r="B11" t="s">
        <v>43</v>
      </c>
      <c r="C11" s="1">
        <v>940000</v>
      </c>
      <c r="D11" s="1">
        <v>11000000</v>
      </c>
      <c r="E11" s="1">
        <v>7200000</v>
      </c>
      <c r="F11" s="2">
        <v>0.35</v>
      </c>
      <c r="G11">
        <v>1.9</v>
      </c>
      <c r="H11" s="3">
        <v>1.2E-2</v>
      </c>
    </row>
    <row r="12" spans="1:8" x14ac:dyDescent="0.25">
      <c r="A12" t="s">
        <v>10</v>
      </c>
      <c r="B12" t="s">
        <v>44</v>
      </c>
      <c r="C12" s="1">
        <v>1050000</v>
      </c>
      <c r="D12" s="1">
        <v>12100000</v>
      </c>
      <c r="E12" s="1">
        <v>8000000</v>
      </c>
      <c r="F12" s="2">
        <v>0.34</v>
      </c>
      <c r="G12">
        <v>2.1</v>
      </c>
      <c r="H12" s="3">
        <v>1.6E-2</v>
      </c>
    </row>
    <row r="13" spans="1:8" x14ac:dyDescent="0.25">
      <c r="A13" t="s">
        <v>10</v>
      </c>
      <c r="B13" t="s">
        <v>45</v>
      </c>
      <c r="C13" s="1">
        <v>840000</v>
      </c>
      <c r="D13" s="1">
        <v>9600000</v>
      </c>
      <c r="E13" s="1">
        <v>7000000</v>
      </c>
      <c r="F13" s="2">
        <v>0.27</v>
      </c>
      <c r="G13">
        <v>2.5</v>
      </c>
      <c r="H13" s="3">
        <v>2.1999999999999999E-2</v>
      </c>
    </row>
    <row r="14" spans="1:8" x14ac:dyDescent="0.25">
      <c r="A14" t="s">
        <v>11</v>
      </c>
      <c r="B14" t="s">
        <v>42</v>
      </c>
      <c r="C14" s="1">
        <v>1300000</v>
      </c>
      <c r="D14" s="1">
        <v>15000000</v>
      </c>
      <c r="E14" s="1">
        <v>9500000</v>
      </c>
      <c r="F14" s="2">
        <v>0.37</v>
      </c>
      <c r="G14">
        <v>1.7</v>
      </c>
      <c r="H14" s="3">
        <v>1.4E-2</v>
      </c>
    </row>
    <row r="15" spans="1:8" x14ac:dyDescent="0.25">
      <c r="A15" t="s">
        <v>11</v>
      </c>
      <c r="B15" t="s">
        <v>43</v>
      </c>
      <c r="C15" s="1">
        <v>960000</v>
      </c>
      <c r="D15" s="1">
        <v>11200000</v>
      </c>
      <c r="E15" s="1">
        <v>7300000</v>
      </c>
      <c r="F15" s="2">
        <v>0.35</v>
      </c>
      <c r="G15">
        <v>1.8</v>
      </c>
      <c r="H15" s="3">
        <v>1.0999999999999999E-2</v>
      </c>
    </row>
    <row r="16" spans="1:8" x14ac:dyDescent="0.25">
      <c r="A16" t="s">
        <v>11</v>
      </c>
      <c r="B16" t="s">
        <v>44</v>
      </c>
      <c r="C16" s="1">
        <v>1070000</v>
      </c>
      <c r="D16" s="1">
        <v>12300000</v>
      </c>
      <c r="E16" s="1">
        <v>8100000</v>
      </c>
      <c r="F16" s="2">
        <v>0.34</v>
      </c>
      <c r="G16">
        <v>2</v>
      </c>
      <c r="H16" s="3">
        <v>1.4999999999999999E-2</v>
      </c>
    </row>
    <row r="17" spans="1:8" x14ac:dyDescent="0.25">
      <c r="A17" t="s">
        <v>11</v>
      </c>
      <c r="B17" t="s">
        <v>45</v>
      </c>
      <c r="C17" s="1">
        <v>860000</v>
      </c>
      <c r="D17" s="1">
        <v>9800000</v>
      </c>
      <c r="E17" s="1">
        <v>7100000</v>
      </c>
      <c r="F17" s="2">
        <v>0.28000000000000003</v>
      </c>
      <c r="G17">
        <v>2.4</v>
      </c>
      <c r="H17" s="3">
        <v>2.1000000000000001E-2</v>
      </c>
    </row>
    <row r="18" spans="1:8" x14ac:dyDescent="0.25">
      <c r="A18" t="s">
        <v>12</v>
      </c>
      <c r="B18" t="s">
        <v>42</v>
      </c>
      <c r="C18" s="1">
        <v>1350000</v>
      </c>
      <c r="D18" s="1">
        <v>15500000</v>
      </c>
      <c r="E18" s="1">
        <v>9800000</v>
      </c>
      <c r="F18" s="2">
        <v>0.37</v>
      </c>
      <c r="G18">
        <v>1.7</v>
      </c>
      <c r="H18" s="3">
        <v>1.2999999999999999E-2</v>
      </c>
    </row>
    <row r="19" spans="1:8" x14ac:dyDescent="0.25">
      <c r="A19" t="s">
        <v>12</v>
      </c>
      <c r="B19" t="s">
        <v>43</v>
      </c>
      <c r="C19" s="1">
        <v>980000</v>
      </c>
      <c r="D19" s="1">
        <v>11500000</v>
      </c>
      <c r="E19" s="1">
        <v>7400000</v>
      </c>
      <c r="F19" s="2">
        <v>0.36</v>
      </c>
      <c r="G19">
        <v>1.9</v>
      </c>
      <c r="H19" s="3">
        <v>0.01</v>
      </c>
    </row>
    <row r="20" spans="1:8" x14ac:dyDescent="0.25">
      <c r="A20" t="s">
        <v>12</v>
      </c>
      <c r="B20" t="s">
        <v>44</v>
      </c>
      <c r="C20" s="1">
        <v>1100000</v>
      </c>
      <c r="D20" s="1">
        <v>12600000</v>
      </c>
      <c r="E20" s="1">
        <v>8200000</v>
      </c>
      <c r="F20" s="2">
        <v>0.35</v>
      </c>
      <c r="G20">
        <v>2</v>
      </c>
      <c r="H20" s="3">
        <v>1.4999999999999999E-2</v>
      </c>
    </row>
    <row r="21" spans="1:8" x14ac:dyDescent="0.25">
      <c r="A21" t="s">
        <v>12</v>
      </c>
      <c r="B21" t="s">
        <v>45</v>
      </c>
      <c r="C21" s="1">
        <v>880000</v>
      </c>
      <c r="D21" s="1">
        <v>10000000</v>
      </c>
      <c r="E21" s="1">
        <v>7200000</v>
      </c>
      <c r="F21" s="2">
        <v>0.28000000000000003</v>
      </c>
      <c r="G21">
        <v>2.2999999999999998</v>
      </c>
      <c r="H21" s="3">
        <v>0.02</v>
      </c>
    </row>
    <row r="22" spans="1:8" x14ac:dyDescent="0.25">
      <c r="A22" t="s">
        <v>13</v>
      </c>
      <c r="B22" t="s">
        <v>42</v>
      </c>
      <c r="C22" s="1">
        <v>1370000</v>
      </c>
      <c r="D22" s="1">
        <v>15700000</v>
      </c>
      <c r="E22" s="1">
        <v>9900000</v>
      </c>
      <c r="F22" s="2">
        <v>0.37</v>
      </c>
      <c r="G22">
        <v>1.6</v>
      </c>
      <c r="H22" s="3">
        <v>1.2999999999999999E-2</v>
      </c>
    </row>
    <row r="23" spans="1:8" x14ac:dyDescent="0.25">
      <c r="A23" t="s">
        <v>13</v>
      </c>
      <c r="B23" t="s">
        <v>43</v>
      </c>
      <c r="C23" s="1">
        <v>1000000</v>
      </c>
      <c r="D23" s="1">
        <v>11700000</v>
      </c>
      <c r="E23" s="1">
        <v>7500000</v>
      </c>
      <c r="F23" s="2">
        <v>0.36</v>
      </c>
      <c r="G23">
        <v>1.8</v>
      </c>
      <c r="H23" s="3">
        <v>0.01</v>
      </c>
    </row>
    <row r="24" spans="1:8" x14ac:dyDescent="0.25">
      <c r="A24" t="s">
        <v>13</v>
      </c>
      <c r="B24" t="s">
        <v>44</v>
      </c>
      <c r="C24" s="1">
        <v>1120000</v>
      </c>
      <c r="D24" s="1">
        <v>12800000</v>
      </c>
      <c r="E24" s="1">
        <v>8300000</v>
      </c>
      <c r="F24" s="2">
        <v>0.35</v>
      </c>
      <c r="G24">
        <v>2</v>
      </c>
      <c r="H24" s="3">
        <v>1.4E-2</v>
      </c>
    </row>
    <row r="25" spans="1:8" x14ac:dyDescent="0.25">
      <c r="A25" t="s">
        <v>13</v>
      </c>
      <c r="B25" t="s">
        <v>45</v>
      </c>
      <c r="C25" s="1">
        <v>900000</v>
      </c>
      <c r="D25" s="1">
        <v>10200000</v>
      </c>
      <c r="E25" s="1">
        <v>7300000</v>
      </c>
      <c r="F25" s="2">
        <v>0.28000000000000003</v>
      </c>
      <c r="G25">
        <v>2.2999999999999998</v>
      </c>
      <c r="H25" s="3">
        <v>0.02</v>
      </c>
    </row>
    <row r="26" spans="1:8" x14ac:dyDescent="0.25">
      <c r="A26" t="s">
        <v>14</v>
      </c>
      <c r="B26" t="s">
        <v>42</v>
      </c>
      <c r="C26" s="1">
        <v>1400000</v>
      </c>
      <c r="D26" s="1">
        <v>16000000</v>
      </c>
      <c r="E26" s="1">
        <v>10000000</v>
      </c>
      <c r="F26" s="2">
        <v>0.38</v>
      </c>
      <c r="G26">
        <v>1.6</v>
      </c>
      <c r="H26" s="3">
        <v>1.2E-2</v>
      </c>
    </row>
    <row r="27" spans="1:8" x14ac:dyDescent="0.25">
      <c r="A27" t="s">
        <v>14</v>
      </c>
      <c r="B27" t="s">
        <v>43</v>
      </c>
      <c r="C27" s="1">
        <v>1020000</v>
      </c>
      <c r="D27" s="1">
        <v>12000000</v>
      </c>
      <c r="E27" s="1">
        <v>7600000</v>
      </c>
      <c r="F27" s="2">
        <v>0.37</v>
      </c>
      <c r="G27">
        <v>1.8</v>
      </c>
      <c r="H27" s="3">
        <v>0.01</v>
      </c>
    </row>
    <row r="28" spans="1:8" x14ac:dyDescent="0.25">
      <c r="A28" t="s">
        <v>14</v>
      </c>
      <c r="B28" t="s">
        <v>44</v>
      </c>
      <c r="C28" s="1">
        <v>1140000</v>
      </c>
      <c r="D28" s="1">
        <v>13000000</v>
      </c>
      <c r="E28" s="1">
        <v>8400000</v>
      </c>
      <c r="F28" s="2">
        <v>0.35</v>
      </c>
      <c r="G28">
        <v>2</v>
      </c>
      <c r="H28" s="3">
        <v>1.4E-2</v>
      </c>
    </row>
    <row r="29" spans="1:8" x14ac:dyDescent="0.25">
      <c r="A29" t="s">
        <v>14</v>
      </c>
      <c r="B29" t="s">
        <v>45</v>
      </c>
      <c r="C29" s="1">
        <v>920000</v>
      </c>
      <c r="D29" s="1">
        <v>10400000</v>
      </c>
      <c r="E29" s="1">
        <v>7400000</v>
      </c>
      <c r="F29" s="2">
        <v>0.28999999999999998</v>
      </c>
      <c r="G29">
        <v>2.2000000000000002</v>
      </c>
      <c r="H29" s="3">
        <v>1.9E-2</v>
      </c>
    </row>
    <row r="30" spans="1:8" x14ac:dyDescent="0.25">
      <c r="A30" t="s">
        <v>15</v>
      </c>
      <c r="B30" t="s">
        <v>42</v>
      </c>
      <c r="C30" s="1">
        <v>1420000</v>
      </c>
      <c r="D30" s="1">
        <v>16200000</v>
      </c>
      <c r="E30" s="1">
        <v>10100000</v>
      </c>
      <c r="F30" s="2">
        <v>0.38</v>
      </c>
      <c r="G30">
        <v>1.6</v>
      </c>
      <c r="H30" s="3">
        <v>1.0999999999999999E-2</v>
      </c>
    </row>
    <row r="31" spans="1:8" x14ac:dyDescent="0.25">
      <c r="A31" t="s">
        <v>15</v>
      </c>
      <c r="B31" t="s">
        <v>43</v>
      </c>
      <c r="C31" s="1">
        <v>1040000</v>
      </c>
      <c r="D31" s="1">
        <v>12200000</v>
      </c>
      <c r="E31" s="1">
        <v>7700000</v>
      </c>
      <c r="F31" s="2">
        <v>0.37</v>
      </c>
      <c r="G31">
        <v>1.7</v>
      </c>
      <c r="H31" s="3">
        <v>8.9999999999999993E-3</v>
      </c>
    </row>
    <row r="32" spans="1:8" x14ac:dyDescent="0.25">
      <c r="A32" t="s">
        <v>15</v>
      </c>
      <c r="B32" t="s">
        <v>44</v>
      </c>
      <c r="C32" s="1">
        <v>1160000</v>
      </c>
      <c r="D32" s="1">
        <v>13200000</v>
      </c>
      <c r="E32" s="1">
        <v>8500000</v>
      </c>
      <c r="F32" s="2">
        <v>0.36</v>
      </c>
      <c r="G32">
        <v>2</v>
      </c>
      <c r="H32" s="3">
        <v>1.2999999999999999E-2</v>
      </c>
    </row>
    <row r="33" spans="1:8" x14ac:dyDescent="0.25">
      <c r="A33" t="s">
        <v>15</v>
      </c>
      <c r="B33" t="s">
        <v>45</v>
      </c>
      <c r="C33" s="1">
        <v>940000</v>
      </c>
      <c r="D33" s="1">
        <v>10600000</v>
      </c>
      <c r="E33" s="1">
        <v>7500000</v>
      </c>
      <c r="F33" s="2">
        <v>0.28999999999999998</v>
      </c>
      <c r="G33">
        <v>2.2000000000000002</v>
      </c>
      <c r="H33" s="3">
        <v>1.7999999999999999E-2</v>
      </c>
    </row>
    <row r="34" spans="1:8" x14ac:dyDescent="0.25">
      <c r="A34" t="s">
        <v>16</v>
      </c>
      <c r="B34" t="s">
        <v>42</v>
      </c>
      <c r="C34" s="1">
        <v>1450000</v>
      </c>
      <c r="D34" s="1">
        <v>16500000</v>
      </c>
      <c r="E34" s="1">
        <v>10200000</v>
      </c>
      <c r="F34" s="2">
        <v>0.38</v>
      </c>
      <c r="G34">
        <v>1.6</v>
      </c>
      <c r="H34" s="3">
        <v>1.0999999999999999E-2</v>
      </c>
    </row>
    <row r="35" spans="1:8" x14ac:dyDescent="0.25">
      <c r="A35" t="s">
        <v>16</v>
      </c>
      <c r="B35" t="s">
        <v>43</v>
      </c>
      <c r="C35" s="1">
        <v>1060000</v>
      </c>
      <c r="D35" s="1">
        <v>12400000</v>
      </c>
      <c r="E35" s="1">
        <v>7800000</v>
      </c>
      <c r="F35" s="2">
        <v>0.37</v>
      </c>
      <c r="G35">
        <v>1.7</v>
      </c>
      <c r="H35" s="3">
        <v>8.9999999999999993E-3</v>
      </c>
    </row>
    <row r="36" spans="1:8" x14ac:dyDescent="0.25">
      <c r="A36" t="s">
        <v>16</v>
      </c>
      <c r="B36" t="s">
        <v>44</v>
      </c>
      <c r="C36" s="1">
        <v>1180000</v>
      </c>
      <c r="D36" s="1">
        <v>13400000</v>
      </c>
      <c r="E36" s="1">
        <v>8600000</v>
      </c>
      <c r="F36" s="2">
        <v>0.36</v>
      </c>
      <c r="G36">
        <v>2</v>
      </c>
      <c r="H36" s="3">
        <v>1.2999999999999999E-2</v>
      </c>
    </row>
    <row r="37" spans="1:8" x14ac:dyDescent="0.25">
      <c r="A37" t="s">
        <v>16</v>
      </c>
      <c r="B37" t="s">
        <v>45</v>
      </c>
      <c r="C37" s="1">
        <v>960000</v>
      </c>
      <c r="D37" s="1">
        <v>10800000</v>
      </c>
      <c r="E37" s="1">
        <v>7600000</v>
      </c>
      <c r="F37" s="2">
        <v>0.3</v>
      </c>
      <c r="G37">
        <v>2.1</v>
      </c>
      <c r="H37" s="3">
        <v>1.7000000000000001E-2</v>
      </c>
    </row>
    <row r="38" spans="1:8" x14ac:dyDescent="0.25">
      <c r="A38" t="s">
        <v>17</v>
      </c>
      <c r="B38" t="s">
        <v>42</v>
      </c>
      <c r="C38" s="1">
        <v>1480000</v>
      </c>
      <c r="D38" s="1">
        <v>16800000</v>
      </c>
      <c r="E38" s="1">
        <v>10400000</v>
      </c>
      <c r="F38" s="2">
        <v>0.38</v>
      </c>
      <c r="G38">
        <v>1.5</v>
      </c>
      <c r="H38" s="3">
        <v>1.0999999999999999E-2</v>
      </c>
    </row>
    <row r="39" spans="1:8" x14ac:dyDescent="0.25">
      <c r="A39" t="s">
        <v>17</v>
      </c>
      <c r="B39" t="s">
        <v>43</v>
      </c>
      <c r="C39" s="1">
        <v>1080000</v>
      </c>
      <c r="D39" s="1">
        <v>12600000</v>
      </c>
      <c r="E39" s="1">
        <v>7900000</v>
      </c>
      <c r="F39" s="2">
        <v>0.37</v>
      </c>
      <c r="G39">
        <v>1.7</v>
      </c>
      <c r="H39" s="3">
        <v>8.0000000000000002E-3</v>
      </c>
    </row>
    <row r="40" spans="1:8" x14ac:dyDescent="0.25">
      <c r="A40" t="s">
        <v>17</v>
      </c>
      <c r="B40" t="s">
        <v>44</v>
      </c>
      <c r="C40" s="1">
        <v>1200000</v>
      </c>
      <c r="D40" s="1">
        <v>13600000</v>
      </c>
      <c r="E40" s="1">
        <v>8700000</v>
      </c>
      <c r="F40" s="2">
        <v>0.36</v>
      </c>
      <c r="G40">
        <v>2</v>
      </c>
      <c r="H40" s="3">
        <v>1.2E-2</v>
      </c>
    </row>
    <row r="41" spans="1:8" x14ac:dyDescent="0.25">
      <c r="A41" t="s">
        <v>17</v>
      </c>
      <c r="B41" t="s">
        <v>45</v>
      </c>
      <c r="C41" s="1">
        <v>980000</v>
      </c>
      <c r="D41" s="1">
        <v>11000000</v>
      </c>
      <c r="E41" s="1">
        <v>7700000</v>
      </c>
      <c r="F41" s="2">
        <v>0.3</v>
      </c>
      <c r="G41">
        <v>2.1</v>
      </c>
      <c r="H41" s="3">
        <v>1.6E-2</v>
      </c>
    </row>
    <row r="42" spans="1:8" x14ac:dyDescent="0.25">
      <c r="A42" t="s">
        <v>18</v>
      </c>
      <c r="B42" t="s">
        <v>42</v>
      </c>
      <c r="C42" s="1">
        <v>1500000</v>
      </c>
      <c r="D42" s="1">
        <v>17000000</v>
      </c>
      <c r="E42" s="1">
        <v>10500000</v>
      </c>
      <c r="F42" s="2">
        <v>0.38</v>
      </c>
      <c r="G42">
        <v>1.5</v>
      </c>
      <c r="H42" s="3">
        <v>0.01</v>
      </c>
    </row>
    <row r="43" spans="1:8" x14ac:dyDescent="0.25">
      <c r="A43" t="s">
        <v>18</v>
      </c>
      <c r="B43" t="s">
        <v>43</v>
      </c>
      <c r="C43" s="1">
        <v>1100000</v>
      </c>
      <c r="D43" s="1">
        <v>12800000</v>
      </c>
      <c r="E43" s="1">
        <v>8000000</v>
      </c>
      <c r="F43" s="2">
        <v>0.37</v>
      </c>
      <c r="G43">
        <v>1.6</v>
      </c>
      <c r="H43" s="3">
        <v>8.0000000000000002E-3</v>
      </c>
    </row>
    <row r="44" spans="1:8" x14ac:dyDescent="0.25">
      <c r="A44" t="s">
        <v>18</v>
      </c>
      <c r="B44" t="s">
        <v>44</v>
      </c>
      <c r="C44" s="1">
        <v>1220000</v>
      </c>
      <c r="D44" s="1">
        <v>13800000</v>
      </c>
      <c r="E44" s="1">
        <v>8800000</v>
      </c>
      <c r="F44" s="2">
        <v>0.36</v>
      </c>
      <c r="G44">
        <v>2</v>
      </c>
      <c r="H44" s="3">
        <v>1.2E-2</v>
      </c>
    </row>
    <row r="45" spans="1:8" x14ac:dyDescent="0.25">
      <c r="A45" t="s">
        <v>18</v>
      </c>
      <c r="B45" t="s">
        <v>45</v>
      </c>
      <c r="C45" s="1">
        <v>1000000</v>
      </c>
      <c r="D45" s="1">
        <v>11200000</v>
      </c>
      <c r="E45" s="1">
        <v>7800000</v>
      </c>
      <c r="F45" s="2">
        <v>0.3</v>
      </c>
      <c r="G45">
        <v>2.1</v>
      </c>
      <c r="H45" s="3">
        <v>1.6E-2</v>
      </c>
    </row>
    <row r="46" spans="1:8" x14ac:dyDescent="0.25">
      <c r="A46" t="s">
        <v>19</v>
      </c>
      <c r="B46" t="s">
        <v>42</v>
      </c>
      <c r="C46" s="1">
        <v>1600000</v>
      </c>
      <c r="D46" s="1">
        <v>18000000</v>
      </c>
      <c r="E46" s="1">
        <v>11000000</v>
      </c>
      <c r="F46" s="2">
        <v>0.39</v>
      </c>
      <c r="G46">
        <v>1.5</v>
      </c>
      <c r="H46" s="3">
        <v>0.01</v>
      </c>
    </row>
    <row r="47" spans="1:8" x14ac:dyDescent="0.25">
      <c r="A47" t="s">
        <v>19</v>
      </c>
      <c r="B47" t="s">
        <v>43</v>
      </c>
      <c r="C47" s="1">
        <v>1200000</v>
      </c>
      <c r="D47" s="1">
        <v>13500000</v>
      </c>
      <c r="E47" s="1">
        <v>8400000</v>
      </c>
      <c r="F47" s="2">
        <v>0.38</v>
      </c>
      <c r="G47">
        <v>1.6</v>
      </c>
      <c r="H47" s="3">
        <v>7.0000000000000001E-3</v>
      </c>
    </row>
    <row r="48" spans="1:8" x14ac:dyDescent="0.25">
      <c r="A48" t="s">
        <v>19</v>
      </c>
      <c r="B48" t="s">
        <v>44</v>
      </c>
      <c r="C48" s="1">
        <v>1300000</v>
      </c>
      <c r="D48" s="1">
        <v>14500000</v>
      </c>
      <c r="E48" s="1">
        <v>9200000</v>
      </c>
      <c r="F48" s="2">
        <v>0.37</v>
      </c>
      <c r="G48">
        <v>1.9</v>
      </c>
      <c r="H48" s="3">
        <v>1.0999999999999999E-2</v>
      </c>
    </row>
    <row r="49" spans="1:8" x14ac:dyDescent="0.25">
      <c r="A49" t="s">
        <v>19</v>
      </c>
      <c r="B49" t="s">
        <v>45</v>
      </c>
      <c r="C49" s="1">
        <v>1100000</v>
      </c>
      <c r="D49" s="1">
        <v>12500000</v>
      </c>
      <c r="E49" s="1">
        <v>8400000</v>
      </c>
      <c r="F49" s="2">
        <v>0.32</v>
      </c>
      <c r="G49">
        <v>2</v>
      </c>
      <c r="H49" s="3">
        <v>1.4999999999999999E-2</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BEECF-7541-4897-A07C-5152B9F4D3AC}">
  <dimension ref="B2:J48"/>
  <sheetViews>
    <sheetView tabSelected="1" topLeftCell="A31" zoomScale="80" zoomScaleNormal="80" workbookViewId="0">
      <selection activeCell="H51" sqref="H51"/>
    </sheetView>
  </sheetViews>
  <sheetFormatPr defaultRowHeight="15" x14ac:dyDescent="0.25"/>
  <cols>
    <col min="2" max="2" width="10" bestFit="1" customWidth="1"/>
    <col min="3" max="3" width="24.7109375" bestFit="1" customWidth="1"/>
    <col min="4" max="4" width="13.28515625" customWidth="1"/>
    <col min="5" max="5" width="30.140625" bestFit="1" customWidth="1"/>
    <col min="6" max="7" width="16.5703125" bestFit="1" customWidth="1"/>
    <col min="8" max="10" width="17.7109375" bestFit="1" customWidth="1"/>
  </cols>
  <sheetData>
    <row r="2" spans="2:10" x14ac:dyDescent="0.25">
      <c r="B2" s="4" t="s">
        <v>0</v>
      </c>
      <c r="C2" s="4" t="s">
        <v>31</v>
      </c>
      <c r="F2" s="82" t="s">
        <v>29</v>
      </c>
      <c r="G2" s="82"/>
      <c r="H2" s="82"/>
      <c r="I2" s="82"/>
    </row>
    <row r="3" spans="2:10" ht="15.75" thickBot="1" x14ac:dyDescent="0.3">
      <c r="B3" t="s">
        <v>8</v>
      </c>
      <c r="C3" s="49">
        <v>3900000</v>
      </c>
      <c r="F3" s="18" t="s">
        <v>20</v>
      </c>
      <c r="G3" s="18" t="s">
        <v>21</v>
      </c>
      <c r="H3" s="18" t="s">
        <v>22</v>
      </c>
      <c r="I3" s="18" t="s">
        <v>23</v>
      </c>
      <c r="J3" s="8" t="s">
        <v>27</v>
      </c>
    </row>
    <row r="4" spans="2:10" ht="15.75" thickBot="1" x14ac:dyDescent="0.3">
      <c r="B4" t="s">
        <v>9</v>
      </c>
      <c r="C4" s="49">
        <v>4010000</v>
      </c>
      <c r="F4" s="19">
        <f>$C3+$C4+$C5</f>
        <v>12020000</v>
      </c>
      <c r="G4" s="20">
        <f>$C6+$C7+$C8</f>
        <v>12890000</v>
      </c>
      <c r="H4" s="20">
        <f>$C9+$C10+$C11</f>
        <v>13690000</v>
      </c>
      <c r="I4" s="21">
        <f>$C12+$C13+$C14</f>
        <v>14760000</v>
      </c>
      <c r="J4" s="30">
        <f>SUM(F4:I4)</f>
        <v>53360000</v>
      </c>
    </row>
    <row r="5" spans="2:10" x14ac:dyDescent="0.25">
      <c r="B5" t="s">
        <v>10</v>
      </c>
      <c r="C5" s="49">
        <v>4110000</v>
      </c>
      <c r="E5" s="12" t="s">
        <v>24</v>
      </c>
      <c r="F5" s="10" t="s">
        <v>26</v>
      </c>
      <c r="G5" s="5">
        <f>(G4-F4)/F4</f>
        <v>7.2379367720465895E-2</v>
      </c>
      <c r="H5" s="5">
        <f t="shared" ref="H5:I5" si="0">(H4-G4)/G4</f>
        <v>6.2063615205585725E-2</v>
      </c>
      <c r="I5" s="23">
        <f t="shared" si="0"/>
        <v>7.8159240321402479E-2</v>
      </c>
    </row>
    <row r="6" spans="2:10" x14ac:dyDescent="0.25">
      <c r="B6" t="s">
        <v>11</v>
      </c>
      <c r="C6" s="49">
        <v>4190000</v>
      </c>
      <c r="E6" s="13" t="s">
        <v>30</v>
      </c>
      <c r="F6" s="10" t="s">
        <v>26</v>
      </c>
      <c r="G6" s="6">
        <f>G4-F4</f>
        <v>870000</v>
      </c>
      <c r="H6" s="6">
        <f t="shared" ref="H6:I6" si="1">H4-G4</f>
        <v>800000</v>
      </c>
      <c r="I6" s="24">
        <f t="shared" si="1"/>
        <v>1070000</v>
      </c>
    </row>
    <row r="7" spans="2:10" x14ac:dyDescent="0.25">
      <c r="B7" t="s">
        <v>12</v>
      </c>
      <c r="C7" s="49">
        <v>4310000</v>
      </c>
      <c r="E7" s="13" t="s">
        <v>25</v>
      </c>
      <c r="F7" s="11">
        <f>F4/$J$4</f>
        <v>0.2252623688155922</v>
      </c>
      <c r="G7" s="7">
        <f>G4/$J$4</f>
        <v>0.24156671664167917</v>
      </c>
      <c r="H7" s="7">
        <f>H4/$J$4</f>
        <v>0.25655922038980511</v>
      </c>
      <c r="I7" s="25">
        <f>I4/$J$4</f>
        <v>0.27661169415292353</v>
      </c>
    </row>
    <row r="8" spans="2:10" ht="15.75" thickBot="1" x14ac:dyDescent="0.3">
      <c r="B8" t="s">
        <v>13</v>
      </c>
      <c r="C8" s="49">
        <v>4390000</v>
      </c>
      <c r="E8" s="14" t="s">
        <v>28</v>
      </c>
      <c r="F8" s="28">
        <f>F4/3</f>
        <v>4006666.6666666665</v>
      </c>
      <c r="G8" s="26">
        <f>G4/3</f>
        <v>4296666.666666667</v>
      </c>
      <c r="H8" s="26">
        <f>H4/3</f>
        <v>4563333.333333333</v>
      </c>
      <c r="I8" s="27">
        <f>I4/3</f>
        <v>4920000</v>
      </c>
    </row>
    <row r="9" spans="2:10" ht="15.75" thickBot="1" x14ac:dyDescent="0.3">
      <c r="B9" t="s">
        <v>14</v>
      </c>
      <c r="C9" s="49">
        <v>4480000</v>
      </c>
    </row>
    <row r="10" spans="2:10" ht="15" customHeight="1" x14ac:dyDescent="0.25">
      <c r="B10" t="s">
        <v>15</v>
      </c>
      <c r="C10" s="49">
        <v>4560000</v>
      </c>
      <c r="E10" s="83" t="s">
        <v>36</v>
      </c>
      <c r="F10" s="84"/>
      <c r="G10" s="84"/>
      <c r="H10" s="84"/>
      <c r="I10" s="85"/>
    </row>
    <row r="11" spans="2:10" x14ac:dyDescent="0.25">
      <c r="B11" t="s">
        <v>16</v>
      </c>
      <c r="C11" s="49">
        <v>4650000</v>
      </c>
      <c r="E11" s="86"/>
      <c r="F11" s="87"/>
      <c r="G11" s="87"/>
      <c r="H11" s="87"/>
      <c r="I11" s="88"/>
    </row>
    <row r="12" spans="2:10" x14ac:dyDescent="0.25">
      <c r="B12" t="s">
        <v>17</v>
      </c>
      <c r="C12" s="49">
        <v>4740000</v>
      </c>
      <c r="E12" s="86"/>
      <c r="F12" s="87"/>
      <c r="G12" s="87"/>
      <c r="H12" s="87"/>
      <c r="I12" s="88"/>
    </row>
    <row r="13" spans="2:10" x14ac:dyDescent="0.25">
      <c r="B13" t="s">
        <v>18</v>
      </c>
      <c r="C13" s="49">
        <v>4820000</v>
      </c>
      <c r="E13" s="86"/>
      <c r="F13" s="87"/>
      <c r="G13" s="87"/>
      <c r="H13" s="87"/>
      <c r="I13" s="88"/>
    </row>
    <row r="14" spans="2:10" ht="15.75" thickBot="1" x14ac:dyDescent="0.3">
      <c r="B14" t="s">
        <v>19</v>
      </c>
      <c r="C14" s="49">
        <v>5200000</v>
      </c>
      <c r="E14" s="89"/>
      <c r="F14" s="90"/>
      <c r="G14" s="90"/>
      <c r="H14" s="90"/>
      <c r="I14" s="91"/>
    </row>
    <row r="18" spans="2:10" x14ac:dyDescent="0.25">
      <c r="B18" s="4" t="s">
        <v>0</v>
      </c>
      <c r="C18" s="4" t="s">
        <v>32</v>
      </c>
      <c r="F18" s="82" t="s">
        <v>33</v>
      </c>
      <c r="G18" s="82"/>
      <c r="H18" s="82"/>
      <c r="I18" s="82"/>
    </row>
    <row r="19" spans="2:10" ht="15.75" thickBot="1" x14ac:dyDescent="0.3">
      <c r="B19" t="s">
        <v>8</v>
      </c>
      <c r="C19" s="9">
        <v>45200000</v>
      </c>
      <c r="F19" s="18" t="s">
        <v>20</v>
      </c>
      <c r="G19" s="18" t="s">
        <v>21</v>
      </c>
      <c r="H19" s="18" t="s">
        <v>22</v>
      </c>
      <c r="I19" s="18" t="s">
        <v>23</v>
      </c>
      <c r="J19" s="8" t="s">
        <v>27</v>
      </c>
    </row>
    <row r="20" spans="2:10" ht="15.75" thickBot="1" x14ac:dyDescent="0.3">
      <c r="B20" t="s">
        <v>9</v>
      </c>
      <c r="C20" s="9">
        <v>46500000</v>
      </c>
      <c r="F20" s="32">
        <f>$C19+$C20+$C21</f>
        <v>139200000</v>
      </c>
      <c r="G20" s="33">
        <f>$C22+$C23+$C24</f>
        <v>148300000</v>
      </c>
      <c r="H20" s="33">
        <f>$C25+$C26+$C27</f>
        <v>156700000</v>
      </c>
      <c r="I20" s="34">
        <f>$C28+$C29+$C30</f>
        <v>167300000</v>
      </c>
      <c r="J20" s="31">
        <f>SUM(F20:I20)</f>
        <v>611500000</v>
      </c>
    </row>
    <row r="21" spans="2:10" x14ac:dyDescent="0.25">
      <c r="B21" t="s">
        <v>10</v>
      </c>
      <c r="C21" s="9">
        <v>47500000</v>
      </c>
      <c r="E21" s="15" t="s">
        <v>24</v>
      </c>
      <c r="F21" s="22" t="s">
        <v>26</v>
      </c>
      <c r="G21" s="5">
        <f>(G20-F20)/F20</f>
        <v>6.5373563218390801E-2</v>
      </c>
      <c r="H21" s="5">
        <f t="shared" ref="H21:I21" si="2">(H20-G20)/G20</f>
        <v>5.6641942009440324E-2</v>
      </c>
      <c r="I21" s="23">
        <f t="shared" si="2"/>
        <v>6.7645181876196558E-2</v>
      </c>
    </row>
    <row r="22" spans="2:10" x14ac:dyDescent="0.25">
      <c r="B22" t="s">
        <v>11</v>
      </c>
      <c r="C22" s="9">
        <v>48300000</v>
      </c>
      <c r="E22" s="16" t="s">
        <v>34</v>
      </c>
      <c r="F22" s="35">
        <f>F20/F4</f>
        <v>11.580698835274543</v>
      </c>
      <c r="G22" s="29">
        <f t="shared" ref="G22:I22" si="3">G20/G4</f>
        <v>11.505042668735454</v>
      </c>
      <c r="H22" s="29">
        <f t="shared" si="3"/>
        <v>11.446311176040906</v>
      </c>
      <c r="I22" s="36">
        <f t="shared" si="3"/>
        <v>11.334688346883469</v>
      </c>
    </row>
    <row r="23" spans="2:10" ht="15.75" thickBot="1" x14ac:dyDescent="0.3">
      <c r="B23" t="s">
        <v>12</v>
      </c>
      <c r="C23" s="9">
        <v>49600000</v>
      </c>
      <c r="E23" s="17" t="s">
        <v>25</v>
      </c>
      <c r="F23" s="37">
        <f>F20/$J$20</f>
        <v>0.22763695829926411</v>
      </c>
      <c r="G23" s="38">
        <f t="shared" ref="G23:I23" si="4">G20/$J$20</f>
        <v>0.24251839738348324</v>
      </c>
      <c r="H23" s="38">
        <f t="shared" si="4"/>
        <v>0.25625511038430088</v>
      </c>
      <c r="I23" s="39">
        <f t="shared" si="4"/>
        <v>0.27358953393295177</v>
      </c>
    </row>
    <row r="24" spans="2:10" ht="15.75" thickBot="1" x14ac:dyDescent="0.3">
      <c r="B24" t="s">
        <v>13</v>
      </c>
      <c r="C24" s="9">
        <v>50400000</v>
      </c>
    </row>
    <row r="25" spans="2:10" ht="15" customHeight="1" x14ac:dyDescent="0.25">
      <c r="B25" t="s">
        <v>14</v>
      </c>
      <c r="C25" s="9">
        <v>51400000</v>
      </c>
      <c r="E25" s="83" t="s">
        <v>35</v>
      </c>
      <c r="F25" s="84"/>
      <c r="G25" s="84"/>
      <c r="H25" s="84"/>
      <c r="I25" s="85"/>
    </row>
    <row r="26" spans="2:10" x14ac:dyDescent="0.25">
      <c r="B26" t="s">
        <v>15</v>
      </c>
      <c r="C26" s="9">
        <v>52200000</v>
      </c>
      <c r="E26" s="86"/>
      <c r="F26" s="87"/>
      <c r="G26" s="87"/>
      <c r="H26" s="87"/>
      <c r="I26" s="88"/>
    </row>
    <row r="27" spans="2:10" x14ac:dyDescent="0.25">
      <c r="B27" t="s">
        <v>16</v>
      </c>
      <c r="C27" s="9">
        <v>53100000</v>
      </c>
      <c r="E27" s="86"/>
      <c r="F27" s="87"/>
      <c r="G27" s="87"/>
      <c r="H27" s="87"/>
      <c r="I27" s="88"/>
    </row>
    <row r="28" spans="2:10" x14ac:dyDescent="0.25">
      <c r="B28" t="s">
        <v>17</v>
      </c>
      <c r="C28" s="9">
        <v>54000000</v>
      </c>
      <c r="E28" s="86"/>
      <c r="F28" s="87"/>
      <c r="G28" s="87"/>
      <c r="H28" s="87"/>
      <c r="I28" s="88"/>
    </row>
    <row r="29" spans="2:10" x14ac:dyDescent="0.25">
      <c r="B29" t="s">
        <v>18</v>
      </c>
      <c r="C29" s="9">
        <v>54800000</v>
      </c>
      <c r="E29" s="86"/>
      <c r="F29" s="87"/>
      <c r="G29" s="87"/>
      <c r="H29" s="87"/>
      <c r="I29" s="88"/>
    </row>
    <row r="30" spans="2:10" x14ac:dyDescent="0.25">
      <c r="B30" t="s">
        <v>19</v>
      </c>
      <c r="C30" s="9">
        <v>58500000</v>
      </c>
      <c r="E30" s="86"/>
      <c r="F30" s="87"/>
      <c r="G30" s="87"/>
      <c r="H30" s="87"/>
      <c r="I30" s="88"/>
    </row>
    <row r="31" spans="2:10" ht="15.75" thickBot="1" x14ac:dyDescent="0.3">
      <c r="E31" s="89"/>
      <c r="F31" s="90"/>
      <c r="G31" s="90"/>
      <c r="H31" s="90"/>
      <c r="I31" s="91"/>
    </row>
    <row r="35" spans="2:10" x14ac:dyDescent="0.25">
      <c r="B35" t="s">
        <v>0</v>
      </c>
      <c r="C35" s="4" t="s">
        <v>37</v>
      </c>
      <c r="F35" s="82" t="s">
        <v>38</v>
      </c>
      <c r="G35" s="82"/>
      <c r="H35" s="82"/>
      <c r="I35" s="82"/>
    </row>
    <row r="36" spans="2:10" ht="15.75" thickBot="1" x14ac:dyDescent="0.3">
      <c r="B36" t="s">
        <v>8</v>
      </c>
      <c r="C36" s="40">
        <v>30600000</v>
      </c>
      <c r="F36" s="18" t="s">
        <v>20</v>
      </c>
      <c r="G36" s="18" t="s">
        <v>21</v>
      </c>
      <c r="H36" s="18" t="s">
        <v>22</v>
      </c>
      <c r="I36" s="47" t="s">
        <v>23</v>
      </c>
      <c r="J36" s="8" t="s">
        <v>27</v>
      </c>
    </row>
    <row r="37" spans="2:10" ht="15.75" thickBot="1" x14ac:dyDescent="0.3">
      <c r="B37" t="s">
        <v>9</v>
      </c>
      <c r="C37" s="40">
        <v>31100000</v>
      </c>
      <c r="F37" s="41">
        <f>$C36+$C37+$C38</f>
        <v>93300000</v>
      </c>
      <c r="G37" s="42">
        <f>$C39+$C40+$C41</f>
        <v>97600000</v>
      </c>
      <c r="H37" s="42">
        <f>$C42+$C43+$C44</f>
        <v>101400000</v>
      </c>
      <c r="I37" s="43">
        <f>$C45+$C46+$C47</f>
        <v>106800000</v>
      </c>
      <c r="J37" s="48">
        <f>SUM(F37:I37)</f>
        <v>399100000</v>
      </c>
    </row>
    <row r="38" spans="2:10" x14ac:dyDescent="0.25">
      <c r="B38" t="s">
        <v>10</v>
      </c>
      <c r="C38" s="40">
        <v>31600000</v>
      </c>
      <c r="E38" s="12" t="s">
        <v>24</v>
      </c>
      <c r="F38" s="22" t="s">
        <v>26</v>
      </c>
      <c r="G38" s="5">
        <f>(G37-F37)/F37</f>
        <v>4.6087888531618437E-2</v>
      </c>
      <c r="H38" s="5">
        <f t="shared" ref="H38:I38" si="5">(H37-G37)/G37</f>
        <v>3.8934426229508198E-2</v>
      </c>
      <c r="I38" s="23">
        <f t="shared" si="5"/>
        <v>5.3254437869822487E-2</v>
      </c>
    </row>
    <row r="39" spans="2:10" x14ac:dyDescent="0.25">
      <c r="B39" t="s">
        <v>11</v>
      </c>
      <c r="C39" s="40">
        <v>32000000</v>
      </c>
      <c r="E39" s="13" t="s">
        <v>39</v>
      </c>
      <c r="F39" s="35">
        <f>F20-F37</f>
        <v>45900000</v>
      </c>
      <c r="G39" s="29">
        <f t="shared" ref="G39:I39" si="6">G20-G37</f>
        <v>50700000</v>
      </c>
      <c r="H39" s="29">
        <f t="shared" si="6"/>
        <v>55300000</v>
      </c>
      <c r="I39" s="36">
        <f t="shared" si="6"/>
        <v>60500000</v>
      </c>
    </row>
    <row r="40" spans="2:10" ht="15.75" thickBot="1" x14ac:dyDescent="0.3">
      <c r="B40" t="s">
        <v>12</v>
      </c>
      <c r="C40" s="40">
        <v>32600000</v>
      </c>
      <c r="E40" s="14" t="s">
        <v>40</v>
      </c>
      <c r="F40" s="44">
        <f>F39/F20</f>
        <v>0.32974137931034481</v>
      </c>
      <c r="G40" s="45">
        <f t="shared" ref="G40:I40" si="7">G39/G20</f>
        <v>0.34187457855697911</v>
      </c>
      <c r="H40" s="45">
        <f t="shared" si="7"/>
        <v>0.35290363752393106</v>
      </c>
      <c r="I40" s="46">
        <f t="shared" si="7"/>
        <v>0.36162582187686793</v>
      </c>
    </row>
    <row r="41" spans="2:10" ht="15.75" thickBot="1" x14ac:dyDescent="0.3">
      <c r="B41" t="s">
        <v>13</v>
      </c>
      <c r="C41" s="40">
        <v>33000000</v>
      </c>
    </row>
    <row r="42" spans="2:10" ht="15" customHeight="1" x14ac:dyDescent="0.25">
      <c r="B42" t="s">
        <v>14</v>
      </c>
      <c r="C42" s="40">
        <v>33400000</v>
      </c>
      <c r="E42" s="83" t="s">
        <v>41</v>
      </c>
      <c r="F42" s="84"/>
      <c r="G42" s="84"/>
      <c r="H42" s="84"/>
      <c r="I42" s="85"/>
    </row>
    <row r="43" spans="2:10" x14ac:dyDescent="0.25">
      <c r="B43" t="s">
        <v>15</v>
      </c>
      <c r="C43" s="40">
        <v>33800000</v>
      </c>
      <c r="E43" s="86"/>
      <c r="F43" s="87"/>
      <c r="G43" s="87"/>
      <c r="H43" s="87"/>
      <c r="I43" s="88"/>
    </row>
    <row r="44" spans="2:10" x14ac:dyDescent="0.25">
      <c r="B44" t="s">
        <v>16</v>
      </c>
      <c r="C44" s="40">
        <v>34200000</v>
      </c>
      <c r="E44" s="86"/>
      <c r="F44" s="87"/>
      <c r="G44" s="87"/>
      <c r="H44" s="87"/>
      <c r="I44" s="88"/>
    </row>
    <row r="45" spans="2:10" x14ac:dyDescent="0.25">
      <c r="B45" t="s">
        <v>17</v>
      </c>
      <c r="C45" s="40">
        <v>34700000</v>
      </c>
      <c r="E45" s="86"/>
      <c r="F45" s="87"/>
      <c r="G45" s="87"/>
      <c r="H45" s="87"/>
      <c r="I45" s="88"/>
    </row>
    <row r="46" spans="2:10" ht="15.75" thickBot="1" x14ac:dyDescent="0.3">
      <c r="B46" t="s">
        <v>18</v>
      </c>
      <c r="C46" s="40">
        <v>35100000</v>
      </c>
      <c r="E46" s="89"/>
      <c r="F46" s="90"/>
      <c r="G46" s="90"/>
      <c r="H46" s="90"/>
      <c r="I46" s="91"/>
    </row>
    <row r="47" spans="2:10" x14ac:dyDescent="0.25">
      <c r="B47" t="s">
        <v>19</v>
      </c>
      <c r="C47" s="40">
        <v>37000000</v>
      </c>
    </row>
    <row r="48" spans="2:10" x14ac:dyDescent="0.25">
      <c r="F48" s="81"/>
      <c r="G48" s="81"/>
      <c r="H48" s="81"/>
      <c r="I48" s="81"/>
    </row>
  </sheetData>
  <mergeCells count="6">
    <mergeCell ref="F35:I35"/>
    <mergeCell ref="E42:I46"/>
    <mergeCell ref="F2:I2"/>
    <mergeCell ref="F18:I18"/>
    <mergeCell ref="E25:I31"/>
    <mergeCell ref="E10:I14"/>
  </mergeCells>
  <pageMargins left="0.7" right="0.7" top="0.75" bottom="0.75" header="0.3" footer="0.3"/>
  <legacy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9CB8A-58BE-4689-9E92-1DAC63234022}">
  <dimension ref="B2:S59"/>
  <sheetViews>
    <sheetView topLeftCell="A40" zoomScale="80" zoomScaleNormal="80" workbookViewId="0">
      <selection activeCell="M45" sqref="M45"/>
    </sheetView>
  </sheetViews>
  <sheetFormatPr defaultRowHeight="15" x14ac:dyDescent="0.25"/>
  <cols>
    <col min="2" max="2" width="33.85546875" customWidth="1"/>
    <col min="3" max="7" width="17.5703125" bestFit="1" customWidth="1"/>
    <col min="8" max="8" width="10.42578125" bestFit="1" customWidth="1"/>
    <col min="9" max="9" width="10.5703125" bestFit="1" customWidth="1"/>
    <col min="10" max="10" width="17.5703125" bestFit="1" customWidth="1"/>
    <col min="11" max="13" width="15.85546875" customWidth="1"/>
    <col min="14" max="14" width="14.7109375" customWidth="1"/>
    <col min="15" max="15" width="10" bestFit="1" customWidth="1"/>
    <col min="16" max="19" width="11.28515625" customWidth="1"/>
    <col min="20" max="20" width="7.5703125" bestFit="1" customWidth="1"/>
    <col min="21" max="21" width="12.28515625" bestFit="1" customWidth="1"/>
    <col min="22" max="22" width="9.140625" bestFit="1" customWidth="1"/>
    <col min="23" max="23" width="10.42578125" bestFit="1" customWidth="1"/>
    <col min="24" max="25" width="7.5703125" bestFit="1" customWidth="1"/>
    <col min="26" max="26" width="13.42578125" bestFit="1" customWidth="1"/>
    <col min="27" max="27" width="9.28515625" bestFit="1" customWidth="1"/>
    <col min="28" max="28" width="10.42578125" bestFit="1" customWidth="1"/>
    <col min="29" max="29" width="7.5703125" bestFit="1" customWidth="1"/>
    <col min="30" max="30" width="9.140625" bestFit="1" customWidth="1"/>
    <col min="31" max="31" width="13.5703125" bestFit="1" customWidth="1"/>
    <col min="32" max="32" width="9.140625" bestFit="1" customWidth="1"/>
    <col min="33" max="33" width="10.42578125" bestFit="1" customWidth="1"/>
    <col min="34" max="34" width="7.5703125" bestFit="1" customWidth="1"/>
    <col min="35" max="35" width="9.140625" bestFit="1" customWidth="1"/>
    <col min="36" max="36" width="12.42578125" bestFit="1" customWidth="1"/>
    <col min="37" max="37" width="9.140625" bestFit="1" customWidth="1"/>
    <col min="38" max="38" width="10.42578125" bestFit="1" customWidth="1"/>
    <col min="39" max="39" width="7.5703125" bestFit="1" customWidth="1"/>
    <col min="40" max="40" width="9.140625" bestFit="1" customWidth="1"/>
    <col min="41" max="41" width="13.28515625" bestFit="1" customWidth="1"/>
    <col min="42" max="42" width="12.42578125" bestFit="1" customWidth="1"/>
    <col min="43" max="43" width="10.42578125" bestFit="1" customWidth="1"/>
    <col min="44" max="44" width="7.5703125" bestFit="1" customWidth="1"/>
    <col min="46" max="46" width="16.7109375" bestFit="1" customWidth="1"/>
    <col min="47" max="47" width="9.85546875" bestFit="1" customWidth="1"/>
    <col min="48" max="48" width="10.42578125" bestFit="1" customWidth="1"/>
    <col min="49" max="49" width="7.5703125" bestFit="1" customWidth="1"/>
    <col min="51" max="51" width="14.140625" bestFit="1" customWidth="1"/>
    <col min="52" max="52" width="12.28515625" bestFit="1" customWidth="1"/>
    <col min="53" max="53" width="10.42578125" bestFit="1" customWidth="1"/>
    <col min="56" max="56" width="16.5703125" bestFit="1" customWidth="1"/>
    <col min="57" max="57" width="11.7109375" bestFit="1" customWidth="1"/>
    <col min="58" max="58" width="10.42578125" bestFit="1" customWidth="1"/>
    <col min="61" max="61" width="16" bestFit="1" customWidth="1"/>
    <col min="62" max="62" width="10.140625" bestFit="1" customWidth="1"/>
  </cols>
  <sheetData>
    <row r="2" spans="2:19" x14ac:dyDescent="0.25">
      <c r="B2" s="51" t="s">
        <v>53</v>
      </c>
      <c r="C2" s="51" t="s">
        <v>46</v>
      </c>
      <c r="J2" s="92" t="s">
        <v>49</v>
      </c>
      <c r="K2" s="92"/>
      <c r="L2" s="92"/>
      <c r="M2" s="92"/>
      <c r="P2" s="92" t="s">
        <v>50</v>
      </c>
      <c r="Q2" s="92"/>
      <c r="R2" s="92"/>
      <c r="S2" s="92"/>
    </row>
    <row r="3" spans="2:19" x14ac:dyDescent="0.25">
      <c r="B3" s="51" t="s">
        <v>46</v>
      </c>
      <c r="C3" s="65" t="s">
        <v>44</v>
      </c>
      <c r="D3" s="65" t="s">
        <v>42</v>
      </c>
      <c r="E3" s="65" t="s">
        <v>45</v>
      </c>
      <c r="F3" s="65" t="s">
        <v>43</v>
      </c>
      <c r="G3" s="65" t="s">
        <v>47</v>
      </c>
      <c r="J3" s="58" t="s">
        <v>44</v>
      </c>
      <c r="K3" s="58" t="s">
        <v>42</v>
      </c>
      <c r="L3" s="58" t="s">
        <v>45</v>
      </c>
      <c r="M3" s="58" t="s">
        <v>43</v>
      </c>
      <c r="P3" s="58" t="s">
        <v>44</v>
      </c>
      <c r="Q3" s="58" t="s">
        <v>42</v>
      </c>
      <c r="R3" s="58" t="s">
        <v>45</v>
      </c>
      <c r="S3" s="58" t="s">
        <v>43</v>
      </c>
    </row>
    <row r="4" spans="2:19" x14ac:dyDescent="0.25">
      <c r="B4" s="52" t="s">
        <v>8</v>
      </c>
      <c r="C4" s="6">
        <v>1000000</v>
      </c>
      <c r="D4" s="6">
        <v>1200000</v>
      </c>
      <c r="E4" s="6">
        <v>800000</v>
      </c>
      <c r="F4" s="6">
        <v>900000</v>
      </c>
      <c r="G4" s="6">
        <v>3900000</v>
      </c>
      <c r="I4" s="52" t="s">
        <v>8</v>
      </c>
      <c r="J4" s="5">
        <f>C4/$G4</f>
        <v>0.25641025641025639</v>
      </c>
      <c r="K4" s="5">
        <f t="shared" ref="K4:M4" si="0">D4/$G4</f>
        <v>0.30769230769230771</v>
      </c>
      <c r="L4" s="5">
        <f t="shared" si="0"/>
        <v>0.20512820512820512</v>
      </c>
      <c r="M4" s="5">
        <f t="shared" si="0"/>
        <v>0.23076923076923078</v>
      </c>
      <c r="O4" s="52" t="s">
        <v>8</v>
      </c>
      <c r="P4" s="5">
        <f>J4/$C$17</f>
        <v>1.0090008320096815</v>
      </c>
      <c r="Q4" s="5">
        <f>K4/$D$17</f>
        <v>0.98906394810009268</v>
      </c>
      <c r="R4" s="5">
        <f>L4/$E$17</f>
        <v>0.99505827505827504</v>
      </c>
      <c r="S4" s="5">
        <f>M4/$F$17</f>
        <v>1.0093316519546027</v>
      </c>
    </row>
    <row r="5" spans="2:19" x14ac:dyDescent="0.25">
      <c r="B5" s="52" t="s">
        <v>9</v>
      </c>
      <c r="C5" s="6">
        <v>1020000</v>
      </c>
      <c r="D5" s="6">
        <v>1250000</v>
      </c>
      <c r="E5" s="6">
        <v>820000</v>
      </c>
      <c r="F5" s="6">
        <v>920000</v>
      </c>
      <c r="G5" s="6">
        <v>4010000</v>
      </c>
      <c r="I5" s="52" t="s">
        <v>9</v>
      </c>
      <c r="J5" s="5">
        <f t="shared" ref="J5:J15" si="1">C5/$G5</f>
        <v>0.25436408977556108</v>
      </c>
      <c r="K5" s="5">
        <f t="shared" ref="K5:K15" si="2">D5/$G5</f>
        <v>0.3117206982543641</v>
      </c>
      <c r="L5" s="5">
        <f t="shared" ref="L5:L15" si="3">E5/$G5</f>
        <v>0.20448877805486285</v>
      </c>
      <c r="M5" s="5">
        <f t="shared" ref="M5:M15" si="4">F5/$G5</f>
        <v>0.22942643391521197</v>
      </c>
      <c r="O5" s="52" t="s">
        <v>9</v>
      </c>
      <c r="P5" s="5">
        <f t="shared" ref="P5:P15" si="5">J5/$C$17</f>
        <v>1.0009489550460131</v>
      </c>
      <c r="Q5" s="5">
        <f t="shared" ref="Q5:Q15" si="6">K5/$D$17</f>
        <v>1.0020130396899318</v>
      </c>
      <c r="R5" s="5">
        <f t="shared" ref="R5:R15" si="7">L5/$E$17</f>
        <v>0.99195647245522556</v>
      </c>
      <c r="S5" s="5">
        <f t="shared" ref="S5:S15" si="8">M5/$F$17</f>
        <v>1.0034585666980091</v>
      </c>
    </row>
    <row r="6" spans="2:19" x14ac:dyDescent="0.25">
      <c r="B6" s="52" t="s">
        <v>10</v>
      </c>
      <c r="C6" s="6">
        <v>1050000</v>
      </c>
      <c r="D6" s="6">
        <v>1280000</v>
      </c>
      <c r="E6" s="6">
        <v>840000</v>
      </c>
      <c r="F6" s="6">
        <v>940000</v>
      </c>
      <c r="G6" s="6">
        <v>4110000</v>
      </c>
      <c r="I6" s="52" t="s">
        <v>10</v>
      </c>
      <c r="J6" s="5">
        <f t="shared" si="1"/>
        <v>0.25547445255474455</v>
      </c>
      <c r="K6" s="5">
        <f t="shared" si="2"/>
        <v>0.31143552311435524</v>
      </c>
      <c r="L6" s="5">
        <f t="shared" si="3"/>
        <v>0.20437956204379562</v>
      </c>
      <c r="M6" s="5">
        <f t="shared" si="4"/>
        <v>0.22871046228710462</v>
      </c>
      <c r="O6" s="52" t="s">
        <v>10</v>
      </c>
      <c r="P6" s="5">
        <f t="shared" si="5"/>
        <v>1.0053183472213252</v>
      </c>
      <c r="Q6" s="5">
        <f t="shared" si="6"/>
        <v>1.001096356227831</v>
      </c>
      <c r="R6" s="5">
        <f t="shared" si="7"/>
        <v>0.99142667551426678</v>
      </c>
      <c r="S6" s="5">
        <f t="shared" si="8"/>
        <v>1.0003270711180248</v>
      </c>
    </row>
    <row r="7" spans="2:19" x14ac:dyDescent="0.25">
      <c r="B7" s="52" t="s">
        <v>11</v>
      </c>
      <c r="C7" s="6">
        <v>1070000</v>
      </c>
      <c r="D7" s="6">
        <v>1300000</v>
      </c>
      <c r="E7" s="6">
        <v>860000</v>
      </c>
      <c r="F7" s="6">
        <v>960000</v>
      </c>
      <c r="G7" s="6">
        <v>4190000</v>
      </c>
      <c r="I7" s="52" t="s">
        <v>11</v>
      </c>
      <c r="J7" s="5">
        <f t="shared" si="1"/>
        <v>0.25536992840095463</v>
      </c>
      <c r="K7" s="5">
        <f t="shared" si="2"/>
        <v>0.31026252983293556</v>
      </c>
      <c r="L7" s="5">
        <f t="shared" si="3"/>
        <v>0.2052505966587112</v>
      </c>
      <c r="M7" s="5">
        <f t="shared" si="4"/>
        <v>0.22911694510739858</v>
      </c>
      <c r="O7" s="52" t="s">
        <v>11</v>
      </c>
      <c r="P7" s="5">
        <f t="shared" si="5"/>
        <v>1.0049070338845825</v>
      </c>
      <c r="Q7" s="5">
        <f t="shared" si="6"/>
        <v>0.99732581878827964</v>
      </c>
      <c r="R7" s="5">
        <f t="shared" si="7"/>
        <v>0.9956519852462572</v>
      </c>
      <c r="S7" s="5">
        <f t="shared" si="8"/>
        <v>1.0021049336828514</v>
      </c>
    </row>
    <row r="8" spans="2:19" x14ac:dyDescent="0.25">
      <c r="B8" s="52" t="s">
        <v>12</v>
      </c>
      <c r="C8" s="6">
        <v>1100000</v>
      </c>
      <c r="D8" s="6">
        <v>1350000</v>
      </c>
      <c r="E8" s="6">
        <v>880000</v>
      </c>
      <c r="F8" s="6">
        <v>980000</v>
      </c>
      <c r="G8" s="6">
        <v>4310000</v>
      </c>
      <c r="I8" s="52" t="s">
        <v>12</v>
      </c>
      <c r="J8" s="5">
        <f t="shared" si="1"/>
        <v>0.25522041763341069</v>
      </c>
      <c r="K8" s="5">
        <f t="shared" si="2"/>
        <v>0.31322505800464034</v>
      </c>
      <c r="L8" s="5">
        <f t="shared" si="3"/>
        <v>0.20417633410672853</v>
      </c>
      <c r="M8" s="5">
        <f t="shared" si="4"/>
        <v>0.22737819025522041</v>
      </c>
      <c r="O8" s="52" t="s">
        <v>12</v>
      </c>
      <c r="P8" s="5">
        <f t="shared" si="5"/>
        <v>1.0043186935780821</v>
      </c>
      <c r="Q8" s="5">
        <f t="shared" si="6"/>
        <v>1.0068487406703379</v>
      </c>
      <c r="R8" s="5">
        <f t="shared" si="7"/>
        <v>0.99044083526682125</v>
      </c>
      <c r="S8" s="5">
        <f t="shared" si="8"/>
        <v>0.99450001901791474</v>
      </c>
    </row>
    <row r="9" spans="2:19" x14ac:dyDescent="0.25">
      <c r="B9" s="52" t="s">
        <v>13</v>
      </c>
      <c r="C9" s="6">
        <v>1120000</v>
      </c>
      <c r="D9" s="6">
        <v>1370000</v>
      </c>
      <c r="E9" s="6">
        <v>900000</v>
      </c>
      <c r="F9" s="6">
        <v>1000000</v>
      </c>
      <c r="G9" s="6">
        <v>4390000</v>
      </c>
      <c r="I9" s="52" t="s">
        <v>13</v>
      </c>
      <c r="J9" s="5">
        <f t="shared" si="1"/>
        <v>0.25512528473804102</v>
      </c>
      <c r="K9" s="5">
        <f t="shared" si="2"/>
        <v>0.3120728929384966</v>
      </c>
      <c r="L9" s="5">
        <f t="shared" si="3"/>
        <v>0.20501138952164008</v>
      </c>
      <c r="M9" s="5">
        <f t="shared" si="4"/>
        <v>0.22779043280182232</v>
      </c>
      <c r="O9" s="52" t="s">
        <v>13</v>
      </c>
      <c r="P9" s="5">
        <f t="shared" si="5"/>
        <v>1.0039443358128222</v>
      </c>
      <c r="Q9" s="5">
        <f t="shared" si="6"/>
        <v>1.0031451546504926</v>
      </c>
      <c r="R9" s="5">
        <f t="shared" si="7"/>
        <v>0.99449161317042856</v>
      </c>
      <c r="S9" s="5">
        <f t="shared" si="8"/>
        <v>0.99630307330370804</v>
      </c>
    </row>
    <row r="10" spans="2:19" x14ac:dyDescent="0.25">
      <c r="B10" s="52" t="s">
        <v>14</v>
      </c>
      <c r="C10" s="6">
        <v>1140000</v>
      </c>
      <c r="D10" s="6">
        <v>1400000</v>
      </c>
      <c r="E10" s="6">
        <v>920000</v>
      </c>
      <c r="F10" s="6">
        <v>1020000</v>
      </c>
      <c r="G10" s="6">
        <v>4480000</v>
      </c>
      <c r="I10" s="52" t="s">
        <v>14</v>
      </c>
      <c r="J10" s="5">
        <f t="shared" si="1"/>
        <v>0.2544642857142857</v>
      </c>
      <c r="K10" s="5">
        <f t="shared" si="2"/>
        <v>0.3125</v>
      </c>
      <c r="L10" s="5">
        <f t="shared" si="3"/>
        <v>0.20535714285714285</v>
      </c>
      <c r="M10" s="5">
        <f t="shared" si="4"/>
        <v>0.22767857142857142</v>
      </c>
      <c r="O10" s="52" t="s">
        <v>14</v>
      </c>
      <c r="P10" s="5">
        <f t="shared" si="5"/>
        <v>1.001343236409608</v>
      </c>
      <c r="Q10" s="5">
        <f t="shared" si="6"/>
        <v>1.0045180722891567</v>
      </c>
      <c r="R10" s="5">
        <f t="shared" si="7"/>
        <v>0.99616883116883115</v>
      </c>
      <c r="S10" s="5">
        <f t="shared" si="8"/>
        <v>0.99581381733021068</v>
      </c>
    </row>
    <row r="11" spans="2:19" x14ac:dyDescent="0.25">
      <c r="B11" s="52" t="s">
        <v>15</v>
      </c>
      <c r="C11" s="6">
        <v>1160000</v>
      </c>
      <c r="D11" s="6">
        <v>1420000</v>
      </c>
      <c r="E11" s="6">
        <v>940000</v>
      </c>
      <c r="F11" s="6">
        <v>1040000</v>
      </c>
      <c r="G11" s="6">
        <v>4560000</v>
      </c>
      <c r="I11" s="52" t="s">
        <v>15</v>
      </c>
      <c r="J11" s="5">
        <f t="shared" si="1"/>
        <v>0.25438596491228072</v>
      </c>
      <c r="K11" s="5">
        <f t="shared" si="2"/>
        <v>0.31140350877192985</v>
      </c>
      <c r="L11" s="5">
        <f t="shared" si="3"/>
        <v>0.20614035087719298</v>
      </c>
      <c r="M11" s="5">
        <f t="shared" si="4"/>
        <v>0.22807017543859648</v>
      </c>
      <c r="O11" s="52" t="s">
        <v>15</v>
      </c>
      <c r="P11" s="5">
        <f t="shared" si="5"/>
        <v>1.0010350359675</v>
      </c>
      <c r="Q11" s="5">
        <f t="shared" si="6"/>
        <v>1.0009934474741071</v>
      </c>
      <c r="R11" s="5">
        <f t="shared" si="7"/>
        <v>0.99996810207336517</v>
      </c>
      <c r="S11" s="5">
        <f t="shared" si="8"/>
        <v>0.99752660339373012</v>
      </c>
    </row>
    <row r="12" spans="2:19" x14ac:dyDescent="0.25">
      <c r="B12" s="52" t="s">
        <v>16</v>
      </c>
      <c r="C12" s="6">
        <v>1180000</v>
      </c>
      <c r="D12" s="6">
        <v>1450000</v>
      </c>
      <c r="E12" s="6">
        <v>960000</v>
      </c>
      <c r="F12" s="6">
        <v>1060000</v>
      </c>
      <c r="G12" s="6">
        <v>4650000</v>
      </c>
      <c r="I12" s="52" t="s">
        <v>16</v>
      </c>
      <c r="J12" s="5">
        <f t="shared" si="1"/>
        <v>0.25376344086021507</v>
      </c>
      <c r="K12" s="5">
        <f t="shared" si="2"/>
        <v>0.31182795698924731</v>
      </c>
      <c r="L12" s="5">
        <f t="shared" si="3"/>
        <v>0.20645161290322581</v>
      </c>
      <c r="M12" s="5">
        <f t="shared" si="4"/>
        <v>0.22795698924731184</v>
      </c>
      <c r="O12" s="52" t="s">
        <v>16</v>
      </c>
      <c r="P12" s="5">
        <f t="shared" si="5"/>
        <v>0.99858533955022677</v>
      </c>
      <c r="Q12" s="5">
        <f t="shared" si="6"/>
        <v>1.0023578183702553</v>
      </c>
      <c r="R12" s="5">
        <f t="shared" si="7"/>
        <v>1.0014780058651027</v>
      </c>
      <c r="S12" s="5">
        <f t="shared" si="8"/>
        <v>0.99703155297020973</v>
      </c>
    </row>
    <row r="13" spans="2:19" x14ac:dyDescent="0.25">
      <c r="B13" s="52" t="s">
        <v>17</v>
      </c>
      <c r="C13" s="6">
        <v>1200000</v>
      </c>
      <c r="D13" s="6">
        <v>1480000</v>
      </c>
      <c r="E13" s="6">
        <v>980000</v>
      </c>
      <c r="F13" s="6">
        <v>1080000</v>
      </c>
      <c r="G13" s="6">
        <v>4740000</v>
      </c>
      <c r="I13" s="52" t="s">
        <v>17</v>
      </c>
      <c r="J13" s="5">
        <f t="shared" si="1"/>
        <v>0.25316455696202533</v>
      </c>
      <c r="K13" s="5">
        <f t="shared" si="2"/>
        <v>0.31223628691983124</v>
      </c>
      <c r="L13" s="5">
        <f t="shared" si="3"/>
        <v>0.20675105485232068</v>
      </c>
      <c r="M13" s="5">
        <f t="shared" si="4"/>
        <v>0.22784810126582278</v>
      </c>
      <c r="O13" s="52" t="s">
        <v>17</v>
      </c>
      <c r="P13" s="5">
        <f t="shared" si="5"/>
        <v>0.99622866957917933</v>
      </c>
      <c r="Q13" s="5">
        <f t="shared" si="6"/>
        <v>1.0036703777133853</v>
      </c>
      <c r="R13" s="5">
        <f t="shared" si="7"/>
        <v>1.0029305715381664</v>
      </c>
      <c r="S13" s="5">
        <f t="shared" si="8"/>
        <v>0.99655530192986086</v>
      </c>
    </row>
    <row r="14" spans="2:19" x14ac:dyDescent="0.25">
      <c r="B14" s="52" t="s">
        <v>18</v>
      </c>
      <c r="C14" s="6">
        <v>1220000</v>
      </c>
      <c r="D14" s="6">
        <v>1500000</v>
      </c>
      <c r="E14" s="6">
        <v>1000000</v>
      </c>
      <c r="F14" s="6">
        <v>1100000</v>
      </c>
      <c r="G14" s="6">
        <v>4820000</v>
      </c>
      <c r="I14" s="52" t="s">
        <v>18</v>
      </c>
      <c r="J14" s="5">
        <f t="shared" si="1"/>
        <v>0.25311203319502074</v>
      </c>
      <c r="K14" s="5">
        <f t="shared" si="2"/>
        <v>0.31120331950207469</v>
      </c>
      <c r="L14" s="5">
        <f t="shared" si="3"/>
        <v>0.2074688796680498</v>
      </c>
      <c r="M14" s="5">
        <f t="shared" si="4"/>
        <v>0.22821576763485477</v>
      </c>
      <c r="O14" s="52" t="s">
        <v>18</v>
      </c>
      <c r="P14" s="5">
        <f t="shared" si="5"/>
        <v>0.99602198313320844</v>
      </c>
      <c r="Q14" s="5">
        <f t="shared" si="6"/>
        <v>1.0003499475078739</v>
      </c>
      <c r="R14" s="5">
        <f t="shared" si="7"/>
        <v>1.0064126744624671</v>
      </c>
      <c r="S14" s="5">
        <f t="shared" si="8"/>
        <v>0.99816339024556144</v>
      </c>
    </row>
    <row r="15" spans="2:19" x14ac:dyDescent="0.25">
      <c r="B15" s="52" t="s">
        <v>19</v>
      </c>
      <c r="C15" s="6">
        <v>1300000</v>
      </c>
      <c r="D15" s="6">
        <v>1600000</v>
      </c>
      <c r="E15" s="6">
        <v>1100000</v>
      </c>
      <c r="F15" s="6">
        <v>1200000</v>
      </c>
      <c r="G15" s="6">
        <v>5200000</v>
      </c>
      <c r="I15" s="52" t="s">
        <v>19</v>
      </c>
      <c r="J15" s="5">
        <f t="shared" si="1"/>
        <v>0.25</v>
      </c>
      <c r="K15" s="5">
        <f t="shared" si="2"/>
        <v>0.30769230769230771</v>
      </c>
      <c r="L15" s="5">
        <f t="shared" si="3"/>
        <v>0.21153846153846154</v>
      </c>
      <c r="M15" s="5">
        <f t="shared" si="4"/>
        <v>0.23076923076923078</v>
      </c>
      <c r="O15" s="52" t="s">
        <v>19</v>
      </c>
      <c r="P15" s="5">
        <f t="shared" si="5"/>
        <v>0.98377581120943947</v>
      </c>
      <c r="Q15" s="5">
        <f t="shared" si="6"/>
        <v>0.98906394810009268</v>
      </c>
      <c r="R15" s="5">
        <f t="shared" si="7"/>
        <v>1.0261538461538462</v>
      </c>
      <c r="S15" s="5">
        <f t="shared" si="8"/>
        <v>1.0093316519546027</v>
      </c>
    </row>
    <row r="16" spans="2:19" x14ac:dyDescent="0.25">
      <c r="B16" s="55" t="s">
        <v>47</v>
      </c>
      <c r="C16" s="53">
        <v>13560000</v>
      </c>
      <c r="D16" s="53">
        <v>16600000</v>
      </c>
      <c r="E16" s="53">
        <v>11000000</v>
      </c>
      <c r="F16" s="53">
        <v>12200000</v>
      </c>
      <c r="G16" s="53">
        <v>53360000</v>
      </c>
      <c r="O16" s="61" t="s">
        <v>51</v>
      </c>
      <c r="P16" s="62">
        <f>AVERAGE(P4:P15)</f>
        <v>1.0004523561168057</v>
      </c>
      <c r="Q16" s="62">
        <f t="shared" ref="Q16:S16" si="9">AVERAGE(Q4:Q15)</f>
        <v>1.000037222465153</v>
      </c>
      <c r="R16" s="62">
        <f t="shared" si="9"/>
        <v>0.99934482399775437</v>
      </c>
      <c r="S16" s="62">
        <f t="shared" si="9"/>
        <v>1.0000373027999405</v>
      </c>
    </row>
    <row r="17" spans="2:19" x14ac:dyDescent="0.25">
      <c r="B17" s="56" t="s">
        <v>48</v>
      </c>
      <c r="C17" s="57">
        <f>C16/$G$16</f>
        <v>0.25412293853073464</v>
      </c>
      <c r="D17" s="57">
        <f t="shared" ref="D17:F17" si="10">D16/$G$16</f>
        <v>0.31109445277361319</v>
      </c>
      <c r="E17" s="57">
        <f t="shared" si="10"/>
        <v>0.20614692653673164</v>
      </c>
      <c r="F17" s="57">
        <f t="shared" si="10"/>
        <v>0.22863568215892055</v>
      </c>
      <c r="O17" s="61" t="s">
        <v>52</v>
      </c>
      <c r="P17" s="63">
        <f>STDEV(P4:P16)</f>
        <v>6.2194679484872516E-3</v>
      </c>
      <c r="Q17" s="63">
        <f t="shared" ref="Q17:S17" si="11">STDEV(Q4:Q16)</f>
        <v>5.3923867011730674E-3</v>
      </c>
      <c r="R17" s="63">
        <f t="shared" si="11"/>
        <v>9.3483183866660286E-3</v>
      </c>
      <c r="S17" s="63">
        <f t="shared" si="11"/>
        <v>4.849843599008326E-3</v>
      </c>
    </row>
    <row r="18" spans="2:19" x14ac:dyDescent="0.25">
      <c r="K18" s="3"/>
      <c r="L18" s="3"/>
      <c r="M18" s="3"/>
    </row>
    <row r="23" spans="2:19" x14ac:dyDescent="0.25">
      <c r="B23" s="51" t="s">
        <v>55</v>
      </c>
      <c r="C23" s="51" t="s">
        <v>46</v>
      </c>
      <c r="J23" s="92" t="s">
        <v>56</v>
      </c>
      <c r="K23" s="92"/>
      <c r="L23" s="92"/>
      <c r="M23" s="92"/>
      <c r="P23" s="92" t="s">
        <v>50</v>
      </c>
      <c r="Q23" s="92"/>
      <c r="R23" s="92"/>
      <c r="S23" s="92"/>
    </row>
    <row r="24" spans="2:19" x14ac:dyDescent="0.25">
      <c r="B24" s="51" t="s">
        <v>46</v>
      </c>
      <c r="C24" s="65" t="s">
        <v>44</v>
      </c>
      <c r="D24" s="65" t="s">
        <v>42</v>
      </c>
      <c r="E24" s="65" t="s">
        <v>45</v>
      </c>
      <c r="F24" s="65" t="s">
        <v>43</v>
      </c>
      <c r="G24" s="65" t="s">
        <v>47</v>
      </c>
      <c r="J24" s="58" t="s">
        <v>44</v>
      </c>
      <c r="K24" s="58" t="s">
        <v>42</v>
      </c>
      <c r="L24" s="58" t="s">
        <v>45</v>
      </c>
      <c r="M24" s="58" t="s">
        <v>43</v>
      </c>
      <c r="P24" s="58" t="s">
        <v>44</v>
      </c>
      <c r="Q24" s="58" t="s">
        <v>42</v>
      </c>
      <c r="R24" s="58" t="s">
        <v>45</v>
      </c>
      <c r="S24" s="58" t="s">
        <v>43</v>
      </c>
    </row>
    <row r="25" spans="2:19" x14ac:dyDescent="0.25">
      <c r="B25" s="52" t="s">
        <v>8</v>
      </c>
      <c r="C25" s="64">
        <v>11500000</v>
      </c>
      <c r="D25" s="64">
        <v>14000000</v>
      </c>
      <c r="E25" s="64">
        <v>9200000</v>
      </c>
      <c r="F25" s="64">
        <v>10500000</v>
      </c>
      <c r="G25" s="64">
        <v>45200000</v>
      </c>
      <c r="I25" s="52" t="s">
        <v>8</v>
      </c>
      <c r="J25" s="5">
        <f>C25/$G25</f>
        <v>0.25442477876106195</v>
      </c>
      <c r="K25" s="5">
        <f t="shared" ref="K25:M25" si="12">D25/$G25</f>
        <v>0.30973451327433627</v>
      </c>
      <c r="L25" s="5">
        <f t="shared" si="12"/>
        <v>0.20353982300884957</v>
      </c>
      <c r="M25" s="5">
        <f t="shared" si="12"/>
        <v>0.23230088495575221</v>
      </c>
      <c r="O25" s="52" t="s">
        <v>8</v>
      </c>
      <c r="P25" s="5">
        <f>J25/$C$38</f>
        <v>1.0063438047373181</v>
      </c>
      <c r="Q25" s="5">
        <f>K25/$D$38</f>
        <v>0.99685607824871914</v>
      </c>
      <c r="R25" s="5">
        <f>L25/$E$38</f>
        <v>0.99811228364002813</v>
      </c>
      <c r="S25" s="5">
        <f>M25/$F$38</f>
        <v>0.99895915014375869</v>
      </c>
    </row>
    <row r="26" spans="2:19" x14ac:dyDescent="0.25">
      <c r="B26" s="52" t="s">
        <v>9</v>
      </c>
      <c r="C26" s="64">
        <v>11800000</v>
      </c>
      <c r="D26" s="64">
        <v>14500000</v>
      </c>
      <c r="E26" s="64">
        <v>9400000</v>
      </c>
      <c r="F26" s="64">
        <v>10800000</v>
      </c>
      <c r="G26" s="64">
        <v>46500000</v>
      </c>
      <c r="I26" s="52" t="s">
        <v>9</v>
      </c>
      <c r="J26" s="5">
        <f t="shared" ref="J26:J36" si="13">C26/$G26</f>
        <v>0.25376344086021507</v>
      </c>
      <c r="K26" s="5">
        <f t="shared" ref="K26:K36" si="14">D26/$G26</f>
        <v>0.31182795698924731</v>
      </c>
      <c r="L26" s="5">
        <f t="shared" ref="L26:L36" si="15">E26/$G26</f>
        <v>0.2021505376344086</v>
      </c>
      <c r="M26" s="5">
        <f t="shared" ref="M26:M36" si="16">F26/$G26</f>
        <v>0.23225806451612904</v>
      </c>
      <c r="O26" s="52" t="s">
        <v>9</v>
      </c>
      <c r="P26" s="5">
        <f t="shared" ref="P26:P36" si="17">J26/$C$38</f>
        <v>1.0037279695085479</v>
      </c>
      <c r="Q26" s="5">
        <f t="shared" ref="Q26:Q36" si="18">K26/$D$38</f>
        <v>1.0035936615732881</v>
      </c>
      <c r="R26" s="5">
        <f t="shared" ref="R26:R36" si="19">L26/$E$38</f>
        <v>0.99129954902518735</v>
      </c>
      <c r="S26" s="5">
        <f t="shared" ref="S26:S36" si="20">M26/$F$38</f>
        <v>0.99877501020824833</v>
      </c>
    </row>
    <row r="27" spans="2:19" x14ac:dyDescent="0.25">
      <c r="B27" s="52" t="s">
        <v>10</v>
      </c>
      <c r="C27" s="64">
        <v>12100000</v>
      </c>
      <c r="D27" s="64">
        <v>14800000</v>
      </c>
      <c r="E27" s="64">
        <v>9600000</v>
      </c>
      <c r="F27" s="64">
        <v>11000000</v>
      </c>
      <c r="G27" s="64">
        <v>47500000</v>
      </c>
      <c r="I27" s="52" t="s">
        <v>10</v>
      </c>
      <c r="J27" s="5">
        <f t="shared" si="13"/>
        <v>0.25473684210526315</v>
      </c>
      <c r="K27" s="5">
        <f t="shared" si="14"/>
        <v>0.31157894736842107</v>
      </c>
      <c r="L27" s="5">
        <f t="shared" si="15"/>
        <v>0.20210526315789473</v>
      </c>
      <c r="M27" s="5">
        <f t="shared" si="16"/>
        <v>0.23157894736842105</v>
      </c>
      <c r="O27" s="52" t="s">
        <v>10</v>
      </c>
      <c r="P27" s="5">
        <f t="shared" si="17"/>
        <v>1.0075781303193299</v>
      </c>
      <c r="Q27" s="5">
        <f t="shared" si="18"/>
        <v>1.0027922437673131</v>
      </c>
      <c r="R27" s="5">
        <f t="shared" si="19"/>
        <v>0.99107753344869787</v>
      </c>
      <c r="S27" s="5">
        <f t="shared" si="20"/>
        <v>0.99585461544155751</v>
      </c>
    </row>
    <row r="28" spans="2:19" x14ac:dyDescent="0.25">
      <c r="B28" s="52" t="s">
        <v>11</v>
      </c>
      <c r="C28" s="64">
        <v>12300000</v>
      </c>
      <c r="D28" s="64">
        <v>15000000</v>
      </c>
      <c r="E28" s="64">
        <v>9800000</v>
      </c>
      <c r="F28" s="64">
        <v>11200000</v>
      </c>
      <c r="G28" s="64">
        <v>48300000</v>
      </c>
      <c r="I28" s="52" t="s">
        <v>11</v>
      </c>
      <c r="J28" s="5">
        <f t="shared" si="13"/>
        <v>0.25465838509316768</v>
      </c>
      <c r="K28" s="5">
        <f t="shared" si="14"/>
        <v>0.3105590062111801</v>
      </c>
      <c r="L28" s="5">
        <f t="shared" si="15"/>
        <v>0.20289855072463769</v>
      </c>
      <c r="M28" s="5">
        <f t="shared" si="16"/>
        <v>0.2318840579710145</v>
      </c>
      <c r="O28" s="52" t="s">
        <v>11</v>
      </c>
      <c r="P28" s="5">
        <f t="shared" si="17"/>
        <v>1.0072678039099097</v>
      </c>
      <c r="Q28" s="5">
        <f t="shared" si="18"/>
        <v>0.99950964367440331</v>
      </c>
      <c r="R28" s="5">
        <f t="shared" si="19"/>
        <v>0.99496763246283837</v>
      </c>
      <c r="S28" s="5">
        <f t="shared" si="20"/>
        <v>0.99716667685847649</v>
      </c>
    </row>
    <row r="29" spans="2:19" x14ac:dyDescent="0.25">
      <c r="B29" s="52" t="s">
        <v>12</v>
      </c>
      <c r="C29" s="64">
        <v>12600000</v>
      </c>
      <c r="D29" s="64">
        <v>15500000</v>
      </c>
      <c r="E29" s="64">
        <v>10000000</v>
      </c>
      <c r="F29" s="64">
        <v>11500000</v>
      </c>
      <c r="G29" s="64">
        <v>49600000</v>
      </c>
      <c r="I29" s="52" t="s">
        <v>12</v>
      </c>
      <c r="J29" s="5">
        <f t="shared" si="13"/>
        <v>0.25403225806451613</v>
      </c>
      <c r="K29" s="5">
        <f t="shared" si="14"/>
        <v>0.3125</v>
      </c>
      <c r="L29" s="5">
        <f t="shared" si="15"/>
        <v>0.20161290322580644</v>
      </c>
      <c r="M29" s="5">
        <f t="shared" si="16"/>
        <v>0.23185483870967741</v>
      </c>
      <c r="O29" s="52" t="s">
        <v>12</v>
      </c>
      <c r="P29" s="5">
        <f t="shared" si="17"/>
        <v>1.0047912406626882</v>
      </c>
      <c r="Q29" s="5">
        <f t="shared" si="18"/>
        <v>1.0057565789473684</v>
      </c>
      <c r="R29" s="5">
        <f t="shared" si="19"/>
        <v>0.98866311405437557</v>
      </c>
      <c r="S29" s="5">
        <f t="shared" si="20"/>
        <v>0.99704102581552556</v>
      </c>
    </row>
    <row r="30" spans="2:19" x14ac:dyDescent="0.25">
      <c r="B30" s="52" t="s">
        <v>13</v>
      </c>
      <c r="C30" s="64">
        <v>12800000</v>
      </c>
      <c r="D30" s="64">
        <v>15700000</v>
      </c>
      <c r="E30" s="64">
        <v>10200000</v>
      </c>
      <c r="F30" s="64">
        <v>11700000</v>
      </c>
      <c r="G30" s="64">
        <v>50400000</v>
      </c>
      <c r="I30" s="52" t="s">
        <v>13</v>
      </c>
      <c r="J30" s="5">
        <f t="shared" si="13"/>
        <v>0.25396825396825395</v>
      </c>
      <c r="K30" s="5">
        <f t="shared" si="14"/>
        <v>0.31150793650793651</v>
      </c>
      <c r="L30" s="5">
        <f t="shared" si="15"/>
        <v>0.20238095238095238</v>
      </c>
      <c r="M30" s="5">
        <f t="shared" si="16"/>
        <v>0.23214285714285715</v>
      </c>
      <c r="O30" s="52" t="s">
        <v>13</v>
      </c>
      <c r="P30" s="5">
        <f t="shared" si="17"/>
        <v>1.0045380808640834</v>
      </c>
      <c r="Q30" s="5">
        <f t="shared" si="18"/>
        <v>1.0025637009189641</v>
      </c>
      <c r="R30" s="5">
        <f t="shared" si="19"/>
        <v>0.99242944972696379</v>
      </c>
      <c r="S30" s="5">
        <f t="shared" si="20"/>
        <v>0.99827958609604184</v>
      </c>
    </row>
    <row r="31" spans="2:19" x14ac:dyDescent="0.25">
      <c r="B31" s="52" t="s">
        <v>14</v>
      </c>
      <c r="C31" s="64">
        <v>13000000</v>
      </c>
      <c r="D31" s="64">
        <v>16000000</v>
      </c>
      <c r="E31" s="64">
        <v>10400000</v>
      </c>
      <c r="F31" s="64">
        <v>12000000</v>
      </c>
      <c r="G31" s="64">
        <v>51400000</v>
      </c>
      <c r="I31" s="52" t="s">
        <v>14</v>
      </c>
      <c r="J31" s="5">
        <f t="shared" si="13"/>
        <v>0.25291828793774318</v>
      </c>
      <c r="K31" s="5">
        <f t="shared" si="14"/>
        <v>0.31128404669260701</v>
      </c>
      <c r="L31" s="5">
        <f t="shared" si="15"/>
        <v>0.20233463035019456</v>
      </c>
      <c r="M31" s="5">
        <f t="shared" si="16"/>
        <v>0.23346303501945526</v>
      </c>
      <c r="O31" s="52" t="s">
        <v>14</v>
      </c>
      <c r="P31" s="5">
        <f t="shared" si="17"/>
        <v>1.0003850780978651</v>
      </c>
      <c r="Q31" s="5">
        <f t="shared" si="18"/>
        <v>1.0018431292238379</v>
      </c>
      <c r="R31" s="5">
        <f t="shared" si="19"/>
        <v>0.99220229718639907</v>
      </c>
      <c r="S31" s="5">
        <f t="shared" si="20"/>
        <v>1.0039567223234662</v>
      </c>
    </row>
    <row r="32" spans="2:19" x14ac:dyDescent="0.25">
      <c r="B32" s="52" t="s">
        <v>15</v>
      </c>
      <c r="C32" s="64">
        <v>13200000</v>
      </c>
      <c r="D32" s="64">
        <v>16200000</v>
      </c>
      <c r="E32" s="64">
        <v>10600000</v>
      </c>
      <c r="F32" s="64">
        <v>12200000</v>
      </c>
      <c r="G32" s="64">
        <v>52200000</v>
      </c>
      <c r="I32" s="52" t="s">
        <v>15</v>
      </c>
      <c r="J32" s="5">
        <f t="shared" si="13"/>
        <v>0.25287356321839083</v>
      </c>
      <c r="K32" s="5">
        <f t="shared" si="14"/>
        <v>0.31034482758620691</v>
      </c>
      <c r="L32" s="5">
        <f t="shared" si="15"/>
        <v>0.20306513409961685</v>
      </c>
      <c r="M32" s="5">
        <f t="shared" si="16"/>
        <v>0.23371647509578544</v>
      </c>
      <c r="O32" s="52" t="s">
        <v>15</v>
      </c>
      <c r="P32" s="5">
        <f t="shared" si="17"/>
        <v>1.0002081753431176</v>
      </c>
      <c r="Q32" s="5">
        <f t="shared" si="18"/>
        <v>0.99882032667876597</v>
      </c>
      <c r="R32" s="5">
        <f t="shared" si="19"/>
        <v>0.99578451886059105</v>
      </c>
      <c r="S32" s="5">
        <f t="shared" si="20"/>
        <v>1.0050465859428466</v>
      </c>
    </row>
    <row r="33" spans="2:19" x14ac:dyDescent="0.25">
      <c r="B33" s="52" t="s">
        <v>16</v>
      </c>
      <c r="C33" s="64">
        <v>13400000</v>
      </c>
      <c r="D33" s="64">
        <v>16500000</v>
      </c>
      <c r="E33" s="64">
        <v>10800000</v>
      </c>
      <c r="F33" s="64">
        <v>12400000</v>
      </c>
      <c r="G33" s="64">
        <v>53100000</v>
      </c>
      <c r="I33" s="52" t="s">
        <v>16</v>
      </c>
      <c r="J33" s="5">
        <f t="shared" si="13"/>
        <v>0.25235404896421848</v>
      </c>
      <c r="K33" s="5">
        <f t="shared" si="14"/>
        <v>0.31073446327683618</v>
      </c>
      <c r="L33" s="5">
        <f t="shared" si="15"/>
        <v>0.20338983050847459</v>
      </c>
      <c r="M33" s="5">
        <f t="shared" si="16"/>
        <v>0.2335216572504708</v>
      </c>
      <c r="O33" s="52" t="s">
        <v>16</v>
      </c>
      <c r="P33" s="5">
        <f t="shared" si="17"/>
        <v>0.99815330492638799</v>
      </c>
      <c r="Q33" s="5">
        <f t="shared" si="18"/>
        <v>1.0000743383883439</v>
      </c>
      <c r="R33" s="5">
        <f t="shared" si="19"/>
        <v>0.99737675505960066</v>
      </c>
      <c r="S33" s="5">
        <f t="shared" si="20"/>
        <v>1.0042088144069121</v>
      </c>
    </row>
    <row r="34" spans="2:19" x14ac:dyDescent="0.25">
      <c r="B34" s="52" t="s">
        <v>17</v>
      </c>
      <c r="C34" s="64">
        <v>13600000</v>
      </c>
      <c r="D34" s="64">
        <v>16800000</v>
      </c>
      <c r="E34" s="64">
        <v>11000000</v>
      </c>
      <c r="F34" s="64">
        <v>12600000</v>
      </c>
      <c r="G34" s="64">
        <v>54000000</v>
      </c>
      <c r="I34" s="52" t="s">
        <v>17</v>
      </c>
      <c r="J34" s="5">
        <f t="shared" si="13"/>
        <v>0.25185185185185183</v>
      </c>
      <c r="K34" s="5">
        <f t="shared" si="14"/>
        <v>0.31111111111111112</v>
      </c>
      <c r="L34" s="5">
        <f t="shared" si="15"/>
        <v>0.20370370370370369</v>
      </c>
      <c r="M34" s="5">
        <f t="shared" si="16"/>
        <v>0.23333333333333334</v>
      </c>
      <c r="O34" s="52" t="s">
        <v>17</v>
      </c>
      <c r="P34" s="5">
        <f t="shared" si="17"/>
        <v>0.99616693019021585</v>
      </c>
      <c r="Q34" s="5">
        <f t="shared" si="18"/>
        <v>1.0012865497076024</v>
      </c>
      <c r="R34" s="5">
        <f t="shared" si="19"/>
        <v>0.99891591671864322</v>
      </c>
      <c r="S34" s="5">
        <f t="shared" si="20"/>
        <v>1.003398968588842</v>
      </c>
    </row>
    <row r="35" spans="2:19" x14ac:dyDescent="0.25">
      <c r="B35" s="52" t="s">
        <v>18</v>
      </c>
      <c r="C35" s="64">
        <v>13800000</v>
      </c>
      <c r="D35" s="64">
        <v>17000000</v>
      </c>
      <c r="E35" s="64">
        <v>11200000</v>
      </c>
      <c r="F35" s="64">
        <v>12800000</v>
      </c>
      <c r="G35" s="64">
        <v>54800000</v>
      </c>
      <c r="I35" s="52" t="s">
        <v>18</v>
      </c>
      <c r="J35" s="5">
        <f t="shared" si="13"/>
        <v>0.2518248175182482</v>
      </c>
      <c r="K35" s="5">
        <f t="shared" si="14"/>
        <v>0.31021897810218979</v>
      </c>
      <c r="L35" s="5">
        <f t="shared" si="15"/>
        <v>0.20437956204379562</v>
      </c>
      <c r="M35" s="5">
        <f t="shared" si="16"/>
        <v>0.23357664233576642</v>
      </c>
      <c r="O35" s="52" t="s">
        <v>18</v>
      </c>
      <c r="P35" s="5">
        <f t="shared" si="17"/>
        <v>0.99605999943343315</v>
      </c>
      <c r="Q35" s="5">
        <f t="shared" si="18"/>
        <v>0.99841529004994245</v>
      </c>
      <c r="R35" s="5">
        <f t="shared" si="19"/>
        <v>1.0022301699260707</v>
      </c>
      <c r="S35" s="5">
        <f t="shared" si="20"/>
        <v>1.0044452657406551</v>
      </c>
    </row>
    <row r="36" spans="2:19" x14ac:dyDescent="0.25">
      <c r="B36" s="52" t="s">
        <v>19</v>
      </c>
      <c r="C36" s="64">
        <v>14500000</v>
      </c>
      <c r="D36" s="64">
        <v>18000000</v>
      </c>
      <c r="E36" s="64">
        <v>12500000</v>
      </c>
      <c r="F36" s="64">
        <v>13500000</v>
      </c>
      <c r="G36" s="64">
        <v>58500000</v>
      </c>
      <c r="I36" s="52" t="s">
        <v>19</v>
      </c>
      <c r="J36" s="5">
        <f t="shared" si="13"/>
        <v>0.24786324786324787</v>
      </c>
      <c r="K36" s="5">
        <f t="shared" si="14"/>
        <v>0.30769230769230771</v>
      </c>
      <c r="L36" s="5">
        <f t="shared" si="15"/>
        <v>0.21367521367521367</v>
      </c>
      <c r="M36" s="5">
        <f t="shared" si="16"/>
        <v>0.23076923076923078</v>
      </c>
      <c r="O36" s="52" t="s">
        <v>19</v>
      </c>
      <c r="P36" s="5">
        <f t="shared" si="17"/>
        <v>0.98039053084331218</v>
      </c>
      <c r="Q36" s="5">
        <f t="shared" si="18"/>
        <v>0.99028340080971666</v>
      </c>
      <c r="R36" s="5">
        <f t="shared" si="19"/>
        <v>1.0478138986559193</v>
      </c>
      <c r="S36" s="5">
        <f t="shared" si="20"/>
        <v>0.99237260629665702</v>
      </c>
    </row>
    <row r="37" spans="2:19" x14ac:dyDescent="0.25">
      <c r="B37" s="55" t="s">
        <v>47</v>
      </c>
      <c r="C37" s="66">
        <v>154600000</v>
      </c>
      <c r="D37" s="66">
        <v>190000000</v>
      </c>
      <c r="E37" s="66">
        <v>124700000</v>
      </c>
      <c r="F37" s="66">
        <v>142200000</v>
      </c>
      <c r="G37" s="66">
        <v>611500000</v>
      </c>
      <c r="O37" s="61" t="s">
        <v>51</v>
      </c>
      <c r="P37" s="62">
        <f>AVERAGE(P25:P36)</f>
        <v>1.0004675874030176</v>
      </c>
      <c r="Q37" s="62">
        <f t="shared" ref="Q37" si="21">AVERAGE(Q25:Q36)</f>
        <v>1.0001495784990222</v>
      </c>
      <c r="R37" s="62">
        <f t="shared" ref="R37" si="22">AVERAGE(R25:R36)</f>
        <v>0.99923942656377607</v>
      </c>
      <c r="S37" s="62">
        <f t="shared" ref="S37" si="23">AVERAGE(S25:S36)</f>
        <v>0.99995875232191567</v>
      </c>
    </row>
    <row r="38" spans="2:19" x14ac:dyDescent="0.25">
      <c r="B38" s="56" t="s">
        <v>54</v>
      </c>
      <c r="C38" s="63">
        <f>C37/$G$37</f>
        <v>0.25282093213409651</v>
      </c>
      <c r="D38" s="63">
        <f t="shared" ref="D38:F38" si="24">D37/$G$37</f>
        <v>0.3107113654946852</v>
      </c>
      <c r="E38" s="63">
        <f t="shared" si="24"/>
        <v>0.20392477514309076</v>
      </c>
      <c r="F38" s="63">
        <f t="shared" si="24"/>
        <v>0.23254292722812756</v>
      </c>
      <c r="O38" s="61" t="s">
        <v>52</v>
      </c>
      <c r="P38" s="63">
        <f>STDEV(P25:P37)</f>
        <v>7.209174544304143E-3</v>
      </c>
      <c r="Q38" s="63">
        <f t="shared" ref="Q38" si="25">STDEV(Q25:Q37)</f>
        <v>3.804066871909784E-3</v>
      </c>
      <c r="R38" s="63">
        <f t="shared" ref="R38" si="26">STDEV(R25:R37)</f>
        <v>1.5113092191675177E-2</v>
      </c>
      <c r="S38" s="63">
        <f t="shared" ref="S38" si="27">STDEV(S25:S37)</f>
        <v>3.9562097492729289E-3</v>
      </c>
    </row>
    <row r="43" spans="2:19" ht="15.75" thickBot="1" x14ac:dyDescent="0.3">
      <c r="L43" s="72">
        <f>AVERAGE(L45:L48)</f>
        <v>3.9361073138683218</v>
      </c>
      <c r="M43" s="72">
        <f t="shared" ref="M43:N43" si="28">AVERAGE(M45:M48)</f>
        <v>7.5236587898353626</v>
      </c>
      <c r="N43" s="72">
        <f t="shared" si="28"/>
        <v>11.459766103703684</v>
      </c>
    </row>
    <row r="44" spans="2:19" x14ac:dyDescent="0.25">
      <c r="B44" s="51" t="s">
        <v>57</v>
      </c>
      <c r="C44" s="51" t="s">
        <v>46</v>
      </c>
      <c r="J44" s="71" t="s">
        <v>59</v>
      </c>
      <c r="K44" s="71" t="s">
        <v>60</v>
      </c>
      <c r="L44" s="71" t="s">
        <v>61</v>
      </c>
      <c r="M44" s="71" t="s">
        <v>62</v>
      </c>
      <c r="N44" s="71" t="s">
        <v>63</v>
      </c>
      <c r="Q44" s="73" t="s">
        <v>66</v>
      </c>
      <c r="R44" s="67"/>
    </row>
    <row r="45" spans="2:19" x14ac:dyDescent="0.25">
      <c r="B45" s="51" t="s">
        <v>46</v>
      </c>
      <c r="C45" s="65" t="s">
        <v>44</v>
      </c>
      <c r="D45" s="65" t="s">
        <v>42</v>
      </c>
      <c r="E45" s="65" t="s">
        <v>45</v>
      </c>
      <c r="F45" s="65" t="s">
        <v>43</v>
      </c>
      <c r="G45" s="65" t="s">
        <v>47</v>
      </c>
      <c r="I45" s="70" t="s">
        <v>44</v>
      </c>
      <c r="J45" s="64">
        <f>C37-C58</f>
        <v>54100000</v>
      </c>
      <c r="K45" s="5">
        <f>J45/C37</f>
        <v>0.3499353169469599</v>
      </c>
      <c r="L45" s="64">
        <f>J45/C16</f>
        <v>3.9896755162241888</v>
      </c>
      <c r="M45" s="64">
        <f>C58/C16</f>
        <v>7.4115044247787614</v>
      </c>
      <c r="N45" s="64">
        <f>C37/C16</f>
        <v>11.401179941002949</v>
      </c>
      <c r="Q45" s="74">
        <f>L45/M45</f>
        <v>0.53830845771144276</v>
      </c>
    </row>
    <row r="46" spans="2:19" x14ac:dyDescent="0.25">
      <c r="B46" s="52" t="s">
        <v>8</v>
      </c>
      <c r="C46" s="64">
        <v>7800000</v>
      </c>
      <c r="D46" s="64">
        <v>9000000</v>
      </c>
      <c r="E46" s="64">
        <v>6800000</v>
      </c>
      <c r="F46" s="64">
        <v>7000000</v>
      </c>
      <c r="G46" s="64">
        <v>30600000</v>
      </c>
      <c r="I46" s="70" t="s">
        <v>42</v>
      </c>
      <c r="J46" s="64">
        <f>D37-D58</f>
        <v>71000000</v>
      </c>
      <c r="K46" s="5">
        <f>J46/D37</f>
        <v>0.37368421052631579</v>
      </c>
      <c r="L46" s="64">
        <f>J46/D16</f>
        <v>4.2771084337349397</v>
      </c>
      <c r="M46" s="64">
        <f>D58/D16</f>
        <v>7.168674698795181</v>
      </c>
      <c r="N46" s="64">
        <f>D37/D16</f>
        <v>11.445783132530121</v>
      </c>
      <c r="Q46" s="74">
        <f t="shared" ref="Q46:Q48" si="29">L46/M46</f>
        <v>0.59663865546218486</v>
      </c>
    </row>
    <row r="47" spans="2:19" x14ac:dyDescent="0.25">
      <c r="B47" s="52" t="s">
        <v>9</v>
      </c>
      <c r="C47" s="64">
        <v>7900000</v>
      </c>
      <c r="D47" s="64">
        <v>9200000</v>
      </c>
      <c r="E47" s="64">
        <v>6900000</v>
      </c>
      <c r="F47" s="64">
        <v>7100000</v>
      </c>
      <c r="G47" s="64">
        <v>31100000</v>
      </c>
      <c r="I47" s="52" t="s">
        <v>45</v>
      </c>
      <c r="J47" s="64">
        <f>E37-E58</f>
        <v>36000000</v>
      </c>
      <c r="K47" s="5">
        <f>J47/E37</f>
        <v>0.28869286287089013</v>
      </c>
      <c r="L47" s="64">
        <f>J47/E16</f>
        <v>3.2727272727272729</v>
      </c>
      <c r="M47" s="64">
        <f>E58/E16</f>
        <v>8.0636363636363644</v>
      </c>
      <c r="N47" s="64">
        <f>E37/E16</f>
        <v>11.336363636363636</v>
      </c>
      <c r="Q47" s="74">
        <f t="shared" si="29"/>
        <v>0.40586245772266066</v>
      </c>
    </row>
    <row r="48" spans="2:19" ht="15.75" thickBot="1" x14ac:dyDescent="0.3">
      <c r="B48" s="52" t="s">
        <v>10</v>
      </c>
      <c r="C48" s="64">
        <v>8000000</v>
      </c>
      <c r="D48" s="64">
        <v>9400000</v>
      </c>
      <c r="E48" s="64">
        <v>7000000</v>
      </c>
      <c r="F48" s="64">
        <v>7200000</v>
      </c>
      <c r="G48" s="64">
        <v>31600000</v>
      </c>
      <c r="I48" s="52" t="s">
        <v>43</v>
      </c>
      <c r="J48" s="64">
        <f>F37-F58</f>
        <v>51300000</v>
      </c>
      <c r="K48" s="5">
        <f>J48/F37</f>
        <v>0.36075949367088606</v>
      </c>
      <c r="L48" s="64">
        <f>J48/F16</f>
        <v>4.2049180327868854</v>
      </c>
      <c r="M48" s="64">
        <f>F58/F16</f>
        <v>7.4508196721311473</v>
      </c>
      <c r="N48" s="64">
        <f>F37/F16</f>
        <v>11.655737704918034</v>
      </c>
      <c r="Q48" s="75">
        <f t="shared" si="29"/>
        <v>0.56435643564356441</v>
      </c>
    </row>
    <row r="49" spans="2:15" x14ac:dyDescent="0.25">
      <c r="B49" s="52" t="s">
        <v>11</v>
      </c>
      <c r="C49" s="64">
        <v>8100000</v>
      </c>
      <c r="D49" s="64">
        <v>9500000</v>
      </c>
      <c r="E49" s="64">
        <v>7100000</v>
      </c>
      <c r="F49" s="64">
        <v>7300000</v>
      </c>
      <c r="G49" s="64">
        <v>32000000</v>
      </c>
      <c r="I49" s="60" t="s">
        <v>64</v>
      </c>
      <c r="J49" s="68">
        <f>SUM(J45:J48)</f>
        <v>212400000</v>
      </c>
    </row>
    <row r="50" spans="2:15" ht="15.75" thickBot="1" x14ac:dyDescent="0.3">
      <c r="B50" s="52" t="s">
        <v>12</v>
      </c>
      <c r="C50" s="64">
        <v>8200000</v>
      </c>
      <c r="D50" s="64">
        <v>9800000</v>
      </c>
      <c r="E50" s="64">
        <v>7200000</v>
      </c>
      <c r="F50" s="64">
        <v>7400000</v>
      </c>
      <c r="G50" s="64">
        <v>32600000</v>
      </c>
    </row>
    <row r="51" spans="2:15" ht="15" customHeight="1" x14ac:dyDescent="0.25">
      <c r="B51" s="52" t="s">
        <v>13</v>
      </c>
      <c r="C51" s="64">
        <v>8300000</v>
      </c>
      <c r="D51" s="64">
        <v>9900000</v>
      </c>
      <c r="E51" s="64">
        <v>7300000</v>
      </c>
      <c r="F51" s="64">
        <v>7500000</v>
      </c>
      <c r="G51" s="64">
        <v>33000000</v>
      </c>
      <c r="I51" s="83" t="s">
        <v>65</v>
      </c>
      <c r="J51" s="84"/>
      <c r="K51" s="84"/>
      <c r="L51" s="84"/>
      <c r="M51" s="85"/>
    </row>
    <row r="52" spans="2:15" ht="15.75" thickBot="1" x14ac:dyDescent="0.3">
      <c r="B52" s="52" t="s">
        <v>14</v>
      </c>
      <c r="C52" s="64">
        <v>8400000</v>
      </c>
      <c r="D52" s="64">
        <v>10000000</v>
      </c>
      <c r="E52" s="64">
        <v>7400000</v>
      </c>
      <c r="F52" s="64">
        <v>7600000</v>
      </c>
      <c r="G52" s="64">
        <v>33400000</v>
      </c>
      <c r="I52" s="89"/>
      <c r="J52" s="90"/>
      <c r="K52" s="90"/>
      <c r="L52" s="90"/>
      <c r="M52" s="91"/>
      <c r="O52" s="67"/>
    </row>
    <row r="53" spans="2:15" x14ac:dyDescent="0.25">
      <c r="B53" s="52" t="s">
        <v>15</v>
      </c>
      <c r="C53" s="64">
        <v>8500000</v>
      </c>
      <c r="D53" s="64">
        <v>10100000</v>
      </c>
      <c r="E53" s="64">
        <v>7500000</v>
      </c>
      <c r="F53" s="64">
        <v>7700000</v>
      </c>
      <c r="G53" s="64">
        <v>33800000</v>
      </c>
    </row>
    <row r="54" spans="2:15" x14ac:dyDescent="0.25">
      <c r="B54" s="52" t="s">
        <v>16</v>
      </c>
      <c r="C54" s="64">
        <v>8600000</v>
      </c>
      <c r="D54" s="64">
        <v>10200000</v>
      </c>
      <c r="E54" s="64">
        <v>7600000</v>
      </c>
      <c r="F54" s="64">
        <v>7800000</v>
      </c>
      <c r="G54" s="64">
        <v>34200000</v>
      </c>
    </row>
    <row r="55" spans="2:15" x14ac:dyDescent="0.25">
      <c r="B55" s="52" t="s">
        <v>17</v>
      </c>
      <c r="C55" s="64">
        <v>8700000</v>
      </c>
      <c r="D55" s="64">
        <v>10400000</v>
      </c>
      <c r="E55" s="64">
        <v>7700000</v>
      </c>
      <c r="F55" s="64">
        <v>7900000</v>
      </c>
      <c r="G55" s="64">
        <v>34700000</v>
      </c>
    </row>
    <row r="56" spans="2:15" x14ac:dyDescent="0.25">
      <c r="B56" s="52" t="s">
        <v>18</v>
      </c>
      <c r="C56" s="64">
        <v>8800000</v>
      </c>
      <c r="D56" s="64">
        <v>10500000</v>
      </c>
      <c r="E56" s="64">
        <v>7800000</v>
      </c>
      <c r="F56" s="64">
        <v>8000000</v>
      </c>
      <c r="G56" s="64">
        <v>35100000</v>
      </c>
    </row>
    <row r="57" spans="2:15" x14ac:dyDescent="0.25">
      <c r="B57" s="52" t="s">
        <v>19</v>
      </c>
      <c r="C57" s="64">
        <v>9200000</v>
      </c>
      <c r="D57" s="64">
        <v>11000000</v>
      </c>
      <c r="E57" s="64">
        <v>8400000</v>
      </c>
      <c r="F57" s="64">
        <v>8400000</v>
      </c>
      <c r="G57" s="64">
        <v>37000000</v>
      </c>
    </row>
    <row r="58" spans="2:15" x14ac:dyDescent="0.25">
      <c r="B58" s="55" t="s">
        <v>47</v>
      </c>
      <c r="C58" s="66">
        <v>100500000</v>
      </c>
      <c r="D58" s="66">
        <v>119000000</v>
      </c>
      <c r="E58" s="66">
        <v>88700000</v>
      </c>
      <c r="F58" s="66">
        <v>90900000</v>
      </c>
      <c r="G58" s="66">
        <v>399100000</v>
      </c>
    </row>
    <row r="59" spans="2:15" x14ac:dyDescent="0.25">
      <c r="B59" s="69" t="s">
        <v>58</v>
      </c>
      <c r="C59" s="63">
        <f>C58/$G$58</f>
        <v>0.25181658732147333</v>
      </c>
      <c r="D59" s="63">
        <f t="shared" ref="D59:F59" si="30">D58/$G$58</f>
        <v>0.29817088449010271</v>
      </c>
      <c r="E59" s="63">
        <f t="shared" si="30"/>
        <v>0.22225006264094213</v>
      </c>
      <c r="F59" s="63">
        <f t="shared" si="30"/>
        <v>0.22776246554748183</v>
      </c>
    </row>
  </sheetData>
  <mergeCells count="5">
    <mergeCell ref="I51:M52"/>
    <mergeCell ref="J2:M2"/>
    <mergeCell ref="P2:S2"/>
    <mergeCell ref="J23:M23"/>
    <mergeCell ref="P23:S23"/>
  </mergeCells>
  <conditionalFormatting sqref="L45:L48">
    <cfRule type="cellIs" dxfId="11" priority="3" operator="lessThan">
      <formula>$L$43</formula>
    </cfRule>
  </conditionalFormatting>
  <conditionalFormatting sqref="M45:M48">
    <cfRule type="cellIs" dxfId="10" priority="2" operator="greaterThan">
      <formula>$M$43</formula>
    </cfRule>
  </conditionalFormatting>
  <conditionalFormatting sqref="P4:S15 P17:S17">
    <cfRule type="cellIs" dxfId="9" priority="5" operator="greaterThan">
      <formula>1</formula>
    </cfRule>
  </conditionalFormatting>
  <conditionalFormatting sqref="P25:S36 P38:S38">
    <cfRule type="cellIs" dxfId="8" priority="4" operator="greaterThan">
      <formula>1</formula>
    </cfRule>
  </conditionalFormatting>
  <pageMargins left="0.7" right="0.7" top="0.75" bottom="0.75" header="0.3" footer="0.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6F6BB-7EB5-4029-9C2D-0DF8C3BEF1F6}">
  <dimension ref="B2:U38"/>
  <sheetViews>
    <sheetView zoomScale="90" zoomScaleNormal="90" workbookViewId="0">
      <selection activeCell="C17" sqref="C17"/>
    </sheetView>
  </sheetViews>
  <sheetFormatPr defaultRowHeight="15" x14ac:dyDescent="0.25"/>
  <cols>
    <col min="2" max="2" width="26.42578125" bestFit="1" customWidth="1"/>
    <col min="3" max="7" width="9.5703125" customWidth="1"/>
    <col min="9" max="9" width="10.5703125" bestFit="1" customWidth="1"/>
    <col min="10" max="10" width="24" bestFit="1" customWidth="1"/>
    <col min="11" max="11" width="18.28515625" bestFit="1" customWidth="1"/>
    <col min="13" max="13" width="10" bestFit="1" customWidth="1"/>
    <col min="14" max="14" width="16.42578125" customWidth="1"/>
    <col min="15" max="15" width="11.5703125" bestFit="1" customWidth="1"/>
    <col min="16" max="16" width="16.42578125" bestFit="1" customWidth="1"/>
    <col min="17" max="17" width="16.5703125" bestFit="1" customWidth="1"/>
    <col min="18" max="18" width="16.42578125" bestFit="1" customWidth="1"/>
    <col min="19" max="19" width="12.42578125" bestFit="1" customWidth="1"/>
    <col min="20" max="20" width="16.42578125" bestFit="1" customWidth="1"/>
    <col min="21" max="21" width="13.5703125" bestFit="1" customWidth="1"/>
  </cols>
  <sheetData>
    <row r="2" spans="2:21" x14ac:dyDescent="0.25">
      <c r="B2" s="51" t="s">
        <v>67</v>
      </c>
      <c r="C2" s="51" t="s">
        <v>46</v>
      </c>
      <c r="N2" s="92" t="s">
        <v>70</v>
      </c>
      <c r="O2" s="92"/>
      <c r="P2" s="92"/>
      <c r="Q2" s="92"/>
      <c r="R2" s="92"/>
      <c r="S2" s="92"/>
      <c r="T2" s="92"/>
      <c r="U2" s="92"/>
    </row>
    <row r="3" spans="2:21" x14ac:dyDescent="0.25">
      <c r="B3" s="51" t="s">
        <v>46</v>
      </c>
      <c r="C3" s="65" t="s">
        <v>44</v>
      </c>
      <c r="D3" s="65" t="s">
        <v>42</v>
      </c>
      <c r="E3" s="65" t="s">
        <v>45</v>
      </c>
      <c r="F3" s="65" t="s">
        <v>43</v>
      </c>
      <c r="G3" s="65" t="s">
        <v>47</v>
      </c>
      <c r="J3" s="71" t="s">
        <v>59</v>
      </c>
      <c r="K3" s="71" t="s">
        <v>69</v>
      </c>
      <c r="N3" s="78" t="s">
        <v>44</v>
      </c>
      <c r="O3" s="78" t="s">
        <v>71</v>
      </c>
      <c r="P3" s="78" t="s">
        <v>42</v>
      </c>
      <c r="Q3" s="78" t="s">
        <v>72</v>
      </c>
      <c r="R3" s="78" t="s">
        <v>45</v>
      </c>
      <c r="S3" s="78" t="s">
        <v>73</v>
      </c>
      <c r="T3" s="78" t="s">
        <v>43</v>
      </c>
      <c r="U3" s="78" t="s">
        <v>74</v>
      </c>
    </row>
    <row r="4" spans="2:21" x14ac:dyDescent="0.25">
      <c r="B4" s="52" t="s">
        <v>8</v>
      </c>
      <c r="C4" s="50">
        <v>2</v>
      </c>
      <c r="D4" s="50">
        <v>1.8</v>
      </c>
      <c r="E4" s="50">
        <v>2.5</v>
      </c>
      <c r="F4" s="50">
        <v>1.9</v>
      </c>
      <c r="G4" s="50">
        <v>8.1999999999999993</v>
      </c>
      <c r="I4" s="50" t="s">
        <v>44</v>
      </c>
      <c r="J4" s="64">
        <v>54100000</v>
      </c>
      <c r="K4" s="64">
        <f>J4/C17</f>
        <v>27050000</v>
      </c>
      <c r="M4" s="52" t="s">
        <v>8</v>
      </c>
      <c r="N4" s="79">
        <f>$J$4/C4</f>
        <v>27050000</v>
      </c>
      <c r="O4" s="79"/>
      <c r="P4" s="79">
        <f>$J$5/D4</f>
        <v>39444444.44444444</v>
      </c>
      <c r="Q4" s="79"/>
      <c r="R4" s="79">
        <f>$J$6/E4</f>
        <v>14400000</v>
      </c>
      <c r="S4" s="79"/>
      <c r="T4" s="79">
        <f>$J$7/F4</f>
        <v>27000000</v>
      </c>
      <c r="U4" s="79"/>
    </row>
    <row r="5" spans="2:21" x14ac:dyDescent="0.25">
      <c r="B5" s="52" t="s">
        <v>9</v>
      </c>
      <c r="C5" s="50">
        <v>2</v>
      </c>
      <c r="D5" s="50">
        <v>1.7</v>
      </c>
      <c r="E5" s="50">
        <v>2.4</v>
      </c>
      <c r="F5" s="50">
        <v>1.9</v>
      </c>
      <c r="G5" s="50">
        <v>8</v>
      </c>
      <c r="I5" s="50" t="s">
        <v>42</v>
      </c>
      <c r="J5" s="64">
        <v>71000000</v>
      </c>
      <c r="K5" s="64">
        <f>J5/D17</f>
        <v>43469387.755102046</v>
      </c>
      <c r="M5" s="52" t="s">
        <v>9</v>
      </c>
      <c r="N5" s="79">
        <f t="shared" ref="N5:N15" si="0">$J$4/C5</f>
        <v>27050000</v>
      </c>
      <c r="O5" s="79" t="str">
        <f>IF(N5&gt;N4, "▲", IF(N5&lt;N4, "▼", "→"))</f>
        <v>→</v>
      </c>
      <c r="P5" s="79">
        <f>$J$5/D5</f>
        <v>41764705.882352941</v>
      </c>
      <c r="Q5" s="79" t="str">
        <f>IF(P5&gt;P4, "▲", IF(P5&lt;P4, "▼", "→"))</f>
        <v>▲</v>
      </c>
      <c r="R5" s="79">
        <f t="shared" ref="R5:R15" si="1">$J$6/E5</f>
        <v>15000000</v>
      </c>
      <c r="S5" s="79" t="str">
        <f>IF(R5&gt;R4, "▲", IF(R5&lt;R4, "▼", "→"))</f>
        <v>▲</v>
      </c>
      <c r="T5" s="79">
        <f t="shared" ref="T5:T15" si="2">$J$7/F5</f>
        <v>27000000</v>
      </c>
      <c r="U5" s="79" t="str">
        <f>IF(T5&gt;T4, "▲", IF(T5&lt;T4, "▼", "→"))</f>
        <v>→</v>
      </c>
    </row>
    <row r="6" spans="2:21" x14ac:dyDescent="0.25">
      <c r="B6" s="52" t="s">
        <v>10</v>
      </c>
      <c r="C6" s="50">
        <v>2.1</v>
      </c>
      <c r="D6" s="50">
        <v>1.8</v>
      </c>
      <c r="E6" s="50">
        <v>2.5</v>
      </c>
      <c r="F6" s="50">
        <v>1.9</v>
      </c>
      <c r="G6" s="50">
        <v>8.3000000000000007</v>
      </c>
      <c r="I6" s="50" t="s">
        <v>45</v>
      </c>
      <c r="J6" s="64">
        <v>36000000</v>
      </c>
      <c r="K6" s="64">
        <f>J6/E17</f>
        <v>15940959.409594093</v>
      </c>
      <c r="M6" s="52" t="s">
        <v>10</v>
      </c>
      <c r="N6" s="79">
        <f t="shared" si="0"/>
        <v>25761904.761904761</v>
      </c>
      <c r="O6" s="79" t="str">
        <f t="shared" ref="O6:O15" si="3">IF(N6&gt;N5, "▲", IF(N6&lt;N5, "▼", "→"))</f>
        <v>▼</v>
      </c>
      <c r="P6" s="79">
        <f t="shared" ref="P6:P15" si="4">$J$5/D6</f>
        <v>39444444.44444444</v>
      </c>
      <c r="Q6" s="79" t="str">
        <f t="shared" ref="Q6:Q15" si="5">IF(P6&gt;P5, "▲", IF(P6&lt;P5, "▼", "→"))</f>
        <v>▼</v>
      </c>
      <c r="R6" s="79">
        <f t="shared" si="1"/>
        <v>14400000</v>
      </c>
      <c r="S6" s="79" t="str">
        <f t="shared" ref="S6:S15" si="6">IF(R6&gt;R5, "▲", IF(R6&lt;R5, "▼", "→"))</f>
        <v>▼</v>
      </c>
      <c r="T6" s="79">
        <f t="shared" si="2"/>
        <v>27000000</v>
      </c>
      <c r="U6" s="79" t="str">
        <f t="shared" ref="U6:U15" si="7">IF(T6&gt;T5, "▲", IF(T6&lt;T5, "▼", "→"))</f>
        <v>→</v>
      </c>
    </row>
    <row r="7" spans="2:21" x14ac:dyDescent="0.25">
      <c r="B7" s="52" t="s">
        <v>11</v>
      </c>
      <c r="C7" s="50">
        <v>2</v>
      </c>
      <c r="D7" s="50">
        <v>1.7</v>
      </c>
      <c r="E7" s="50">
        <v>2.4</v>
      </c>
      <c r="F7" s="50">
        <v>1.8</v>
      </c>
      <c r="G7" s="50">
        <v>7.8999999999999995</v>
      </c>
      <c r="I7" s="50" t="s">
        <v>43</v>
      </c>
      <c r="J7" s="64">
        <v>51300000</v>
      </c>
      <c r="K7" s="64">
        <f>J7/F17</f>
        <v>28901408.450704224</v>
      </c>
      <c r="M7" s="52" t="s">
        <v>11</v>
      </c>
      <c r="N7" s="79">
        <f t="shared" si="0"/>
        <v>27050000</v>
      </c>
      <c r="O7" s="79" t="str">
        <f t="shared" si="3"/>
        <v>▲</v>
      </c>
      <c r="P7" s="79">
        <f t="shared" si="4"/>
        <v>41764705.882352941</v>
      </c>
      <c r="Q7" s="79" t="str">
        <f t="shared" si="5"/>
        <v>▲</v>
      </c>
      <c r="R7" s="79">
        <f t="shared" si="1"/>
        <v>15000000</v>
      </c>
      <c r="S7" s="79" t="str">
        <f t="shared" si="6"/>
        <v>▲</v>
      </c>
      <c r="T7" s="79">
        <f t="shared" si="2"/>
        <v>28500000</v>
      </c>
      <c r="U7" s="79" t="str">
        <f t="shared" si="7"/>
        <v>▲</v>
      </c>
    </row>
    <row r="8" spans="2:21" x14ac:dyDescent="0.25">
      <c r="B8" s="52" t="s">
        <v>12</v>
      </c>
      <c r="C8" s="50">
        <v>2</v>
      </c>
      <c r="D8" s="50">
        <v>1.7</v>
      </c>
      <c r="E8" s="50">
        <v>2.2999999999999998</v>
      </c>
      <c r="F8" s="50">
        <v>1.9</v>
      </c>
      <c r="G8" s="50">
        <v>7.9</v>
      </c>
      <c r="I8" s="77" t="s">
        <v>64</v>
      </c>
      <c r="J8" s="68">
        <v>212400000</v>
      </c>
      <c r="M8" s="52" t="s">
        <v>12</v>
      </c>
      <c r="N8" s="79">
        <f t="shared" si="0"/>
        <v>27050000</v>
      </c>
      <c r="O8" s="79" t="str">
        <f t="shared" si="3"/>
        <v>→</v>
      </c>
      <c r="P8" s="79">
        <f t="shared" si="4"/>
        <v>41764705.882352941</v>
      </c>
      <c r="Q8" s="79" t="str">
        <f t="shared" si="5"/>
        <v>→</v>
      </c>
      <c r="R8" s="79">
        <f t="shared" si="1"/>
        <v>15652173.91304348</v>
      </c>
      <c r="S8" s="79" t="str">
        <f t="shared" si="6"/>
        <v>▲</v>
      </c>
      <c r="T8" s="79">
        <f t="shared" si="2"/>
        <v>27000000</v>
      </c>
      <c r="U8" s="79" t="str">
        <f t="shared" si="7"/>
        <v>▼</v>
      </c>
    </row>
    <row r="9" spans="2:21" x14ac:dyDescent="0.25">
      <c r="B9" s="52" t="s">
        <v>13</v>
      </c>
      <c r="C9" s="50">
        <v>2</v>
      </c>
      <c r="D9" s="50">
        <v>1.6</v>
      </c>
      <c r="E9" s="50">
        <v>2.2999999999999998</v>
      </c>
      <c r="F9" s="50">
        <v>1.8</v>
      </c>
      <c r="G9" s="50">
        <v>7.7</v>
      </c>
      <c r="M9" s="52" t="s">
        <v>13</v>
      </c>
      <c r="N9" s="79">
        <f t="shared" si="0"/>
        <v>27050000</v>
      </c>
      <c r="O9" s="79" t="str">
        <f t="shared" si="3"/>
        <v>→</v>
      </c>
      <c r="P9" s="79">
        <f t="shared" si="4"/>
        <v>44375000</v>
      </c>
      <c r="Q9" s="79" t="str">
        <f t="shared" si="5"/>
        <v>▲</v>
      </c>
      <c r="R9" s="79">
        <f t="shared" si="1"/>
        <v>15652173.91304348</v>
      </c>
      <c r="S9" s="79" t="str">
        <f t="shared" si="6"/>
        <v>→</v>
      </c>
      <c r="T9" s="79">
        <f t="shared" si="2"/>
        <v>28500000</v>
      </c>
      <c r="U9" s="79" t="str">
        <f t="shared" si="7"/>
        <v>▲</v>
      </c>
    </row>
    <row r="10" spans="2:21" x14ac:dyDescent="0.25">
      <c r="B10" s="52" t="s">
        <v>14</v>
      </c>
      <c r="C10" s="50">
        <v>2</v>
      </c>
      <c r="D10" s="50">
        <v>1.6</v>
      </c>
      <c r="E10" s="50">
        <v>2.2000000000000002</v>
      </c>
      <c r="F10" s="50">
        <v>1.8</v>
      </c>
      <c r="G10" s="50">
        <v>7.6000000000000005</v>
      </c>
      <c r="M10" s="52" t="s">
        <v>14</v>
      </c>
      <c r="N10" s="79">
        <f t="shared" si="0"/>
        <v>27050000</v>
      </c>
      <c r="O10" s="79" t="str">
        <f t="shared" si="3"/>
        <v>→</v>
      </c>
      <c r="P10" s="79">
        <f t="shared" si="4"/>
        <v>44375000</v>
      </c>
      <c r="Q10" s="79" t="str">
        <f t="shared" si="5"/>
        <v>→</v>
      </c>
      <c r="R10" s="79">
        <f t="shared" si="1"/>
        <v>16363636.363636361</v>
      </c>
      <c r="S10" s="79" t="str">
        <f t="shared" si="6"/>
        <v>▲</v>
      </c>
      <c r="T10" s="79">
        <f t="shared" si="2"/>
        <v>28500000</v>
      </c>
      <c r="U10" s="79" t="str">
        <f t="shared" si="7"/>
        <v>→</v>
      </c>
    </row>
    <row r="11" spans="2:21" x14ac:dyDescent="0.25">
      <c r="B11" s="52" t="s">
        <v>15</v>
      </c>
      <c r="C11" s="50">
        <v>2</v>
      </c>
      <c r="D11" s="50">
        <v>1.6</v>
      </c>
      <c r="E11" s="50">
        <v>2.2000000000000002</v>
      </c>
      <c r="F11" s="50">
        <v>1.7</v>
      </c>
      <c r="G11" s="50">
        <v>7.5000000000000009</v>
      </c>
      <c r="M11" s="52" t="s">
        <v>15</v>
      </c>
      <c r="N11" s="79">
        <f t="shared" si="0"/>
        <v>27050000</v>
      </c>
      <c r="O11" s="79" t="str">
        <f t="shared" si="3"/>
        <v>→</v>
      </c>
      <c r="P11" s="79">
        <f t="shared" si="4"/>
        <v>44375000</v>
      </c>
      <c r="Q11" s="79" t="str">
        <f t="shared" si="5"/>
        <v>→</v>
      </c>
      <c r="R11" s="79">
        <f t="shared" si="1"/>
        <v>16363636.363636361</v>
      </c>
      <c r="S11" s="79" t="str">
        <f t="shared" si="6"/>
        <v>→</v>
      </c>
      <c r="T11" s="79">
        <f t="shared" si="2"/>
        <v>30176470.588235296</v>
      </c>
      <c r="U11" s="79" t="str">
        <f t="shared" si="7"/>
        <v>▲</v>
      </c>
    </row>
    <row r="12" spans="2:21" x14ac:dyDescent="0.25">
      <c r="B12" s="52" t="s">
        <v>16</v>
      </c>
      <c r="C12" s="50">
        <v>2</v>
      </c>
      <c r="D12" s="50">
        <v>1.6</v>
      </c>
      <c r="E12" s="50">
        <v>2.1</v>
      </c>
      <c r="F12" s="50">
        <v>1.7</v>
      </c>
      <c r="G12" s="50">
        <v>7.4</v>
      </c>
      <c r="M12" s="52" t="s">
        <v>16</v>
      </c>
      <c r="N12" s="79">
        <f t="shared" si="0"/>
        <v>27050000</v>
      </c>
      <c r="O12" s="79" t="str">
        <f t="shared" si="3"/>
        <v>→</v>
      </c>
      <c r="P12" s="79">
        <f t="shared" si="4"/>
        <v>44375000</v>
      </c>
      <c r="Q12" s="79" t="str">
        <f t="shared" si="5"/>
        <v>→</v>
      </c>
      <c r="R12" s="79">
        <f t="shared" si="1"/>
        <v>17142857.142857142</v>
      </c>
      <c r="S12" s="79" t="str">
        <f t="shared" si="6"/>
        <v>▲</v>
      </c>
      <c r="T12" s="79">
        <f t="shared" si="2"/>
        <v>30176470.588235296</v>
      </c>
      <c r="U12" s="79" t="str">
        <f t="shared" si="7"/>
        <v>→</v>
      </c>
    </row>
    <row r="13" spans="2:21" x14ac:dyDescent="0.25">
      <c r="B13" s="52" t="s">
        <v>17</v>
      </c>
      <c r="C13" s="50">
        <v>2</v>
      </c>
      <c r="D13" s="50">
        <v>1.5</v>
      </c>
      <c r="E13" s="50">
        <v>2.1</v>
      </c>
      <c r="F13" s="50">
        <v>1.7</v>
      </c>
      <c r="G13" s="50">
        <v>7.3</v>
      </c>
      <c r="M13" s="52" t="s">
        <v>17</v>
      </c>
      <c r="N13" s="79">
        <f t="shared" si="0"/>
        <v>27050000</v>
      </c>
      <c r="O13" s="79" t="str">
        <f t="shared" si="3"/>
        <v>→</v>
      </c>
      <c r="P13" s="79">
        <f t="shared" si="4"/>
        <v>47333333.333333336</v>
      </c>
      <c r="Q13" s="79" t="str">
        <f t="shared" si="5"/>
        <v>▲</v>
      </c>
      <c r="R13" s="79">
        <f t="shared" si="1"/>
        <v>17142857.142857142</v>
      </c>
      <c r="S13" s="79" t="str">
        <f t="shared" si="6"/>
        <v>→</v>
      </c>
      <c r="T13" s="79">
        <f t="shared" si="2"/>
        <v>30176470.588235296</v>
      </c>
      <c r="U13" s="79" t="str">
        <f t="shared" si="7"/>
        <v>→</v>
      </c>
    </row>
    <row r="14" spans="2:21" x14ac:dyDescent="0.25">
      <c r="B14" s="52" t="s">
        <v>18</v>
      </c>
      <c r="C14" s="50">
        <v>2</v>
      </c>
      <c r="D14" s="50">
        <v>1.5</v>
      </c>
      <c r="E14" s="50">
        <v>2.1</v>
      </c>
      <c r="F14" s="50">
        <v>1.6</v>
      </c>
      <c r="G14" s="50">
        <v>7.1999999999999993</v>
      </c>
      <c r="M14" s="52" t="s">
        <v>18</v>
      </c>
      <c r="N14" s="79">
        <f t="shared" si="0"/>
        <v>27050000</v>
      </c>
      <c r="O14" s="79" t="str">
        <f t="shared" si="3"/>
        <v>→</v>
      </c>
      <c r="P14" s="79">
        <f t="shared" si="4"/>
        <v>47333333.333333336</v>
      </c>
      <c r="Q14" s="79" t="str">
        <f t="shared" si="5"/>
        <v>→</v>
      </c>
      <c r="R14" s="79">
        <f t="shared" si="1"/>
        <v>17142857.142857142</v>
      </c>
      <c r="S14" s="79" t="str">
        <f t="shared" si="6"/>
        <v>→</v>
      </c>
      <c r="T14" s="79">
        <f t="shared" si="2"/>
        <v>32062500</v>
      </c>
      <c r="U14" s="79" t="str">
        <f t="shared" si="7"/>
        <v>▲</v>
      </c>
    </row>
    <row r="15" spans="2:21" x14ac:dyDescent="0.25">
      <c r="B15" s="52" t="s">
        <v>19</v>
      </c>
      <c r="C15" s="50">
        <v>1.9</v>
      </c>
      <c r="D15" s="50">
        <v>1.5</v>
      </c>
      <c r="E15" s="50">
        <v>2</v>
      </c>
      <c r="F15" s="50">
        <v>1.6</v>
      </c>
      <c r="G15" s="50">
        <v>7</v>
      </c>
      <c r="M15" s="52" t="s">
        <v>19</v>
      </c>
      <c r="N15" s="79">
        <f t="shared" si="0"/>
        <v>28473684.210526317</v>
      </c>
      <c r="O15" s="79" t="str">
        <f t="shared" si="3"/>
        <v>▲</v>
      </c>
      <c r="P15" s="79">
        <f t="shared" si="4"/>
        <v>47333333.333333336</v>
      </c>
      <c r="Q15" s="79" t="str">
        <f t="shared" si="5"/>
        <v>→</v>
      </c>
      <c r="R15" s="79">
        <f t="shared" si="1"/>
        <v>18000000</v>
      </c>
      <c r="S15" s="79" t="str">
        <f t="shared" si="6"/>
        <v>▲</v>
      </c>
      <c r="T15" s="79">
        <f t="shared" si="2"/>
        <v>32062500</v>
      </c>
      <c r="U15" s="79" t="str">
        <f t="shared" si="7"/>
        <v>→</v>
      </c>
    </row>
    <row r="16" spans="2:21" x14ac:dyDescent="0.25">
      <c r="B16" s="55" t="s">
        <v>47</v>
      </c>
      <c r="C16" s="54">
        <v>24</v>
      </c>
      <c r="D16" s="54">
        <v>19.599999999999998</v>
      </c>
      <c r="E16" s="54">
        <v>27.100000000000005</v>
      </c>
      <c r="F16" s="54">
        <v>21.3</v>
      </c>
      <c r="G16" s="54">
        <v>92</v>
      </c>
    </row>
    <row r="17" spans="2:10" x14ac:dyDescent="0.25">
      <c r="B17" s="60" t="s">
        <v>68</v>
      </c>
      <c r="C17" s="76">
        <f>C16/12</f>
        <v>2</v>
      </c>
      <c r="D17" s="76">
        <f t="shared" ref="D17:F17" si="8">D16/12</f>
        <v>1.6333333333333331</v>
      </c>
      <c r="E17" s="76">
        <f t="shared" si="8"/>
        <v>2.2583333333333337</v>
      </c>
      <c r="F17" s="76">
        <f t="shared" si="8"/>
        <v>1.7750000000000001</v>
      </c>
    </row>
    <row r="23" spans="2:10" x14ac:dyDescent="0.25">
      <c r="B23" s="51" t="s">
        <v>75</v>
      </c>
      <c r="C23" s="51" t="s">
        <v>46</v>
      </c>
    </row>
    <row r="24" spans="2:10" x14ac:dyDescent="0.25">
      <c r="B24" s="51" t="s">
        <v>46</v>
      </c>
      <c r="C24" s="65" t="s">
        <v>44</v>
      </c>
      <c r="D24" s="65" t="s">
        <v>42</v>
      </c>
      <c r="E24" s="65" t="s">
        <v>45</v>
      </c>
      <c r="F24" s="65" t="s">
        <v>43</v>
      </c>
      <c r="G24" s="65" t="s">
        <v>47</v>
      </c>
      <c r="J24" s="71" t="s">
        <v>77</v>
      </c>
    </row>
    <row r="25" spans="2:10" x14ac:dyDescent="0.25">
      <c r="B25" s="52" t="s">
        <v>8</v>
      </c>
      <c r="C25" s="59">
        <v>1.7999999999999999E-2</v>
      </c>
      <c r="D25" s="59">
        <v>1.4999999999999999E-2</v>
      </c>
      <c r="E25" s="59">
        <v>2.4E-2</v>
      </c>
      <c r="F25" s="59">
        <v>1.2E-2</v>
      </c>
      <c r="G25" s="59">
        <v>6.9000000000000006E-2</v>
      </c>
      <c r="I25" s="50" t="s">
        <v>44</v>
      </c>
      <c r="J25" s="64">
        <f>K4*(1-C38)</f>
        <v>20155697.151424289</v>
      </c>
    </row>
    <row r="26" spans="2:10" x14ac:dyDescent="0.25">
      <c r="B26" s="52" t="s">
        <v>9</v>
      </c>
      <c r="C26" s="59">
        <v>1.7000000000000001E-2</v>
      </c>
      <c r="D26" s="59">
        <v>1.4E-2</v>
      </c>
      <c r="E26" s="59">
        <v>2.3E-2</v>
      </c>
      <c r="F26" s="59">
        <v>1.2999999999999999E-2</v>
      </c>
      <c r="G26" s="59">
        <v>6.7000000000000004E-2</v>
      </c>
      <c r="I26" s="50" t="s">
        <v>42</v>
      </c>
      <c r="J26" s="64">
        <f>K5*(1-D38)</f>
        <v>33889177.860049576</v>
      </c>
    </row>
    <row r="27" spans="2:10" x14ac:dyDescent="0.25">
      <c r="B27" s="52" t="s">
        <v>10</v>
      </c>
      <c r="C27" s="59">
        <v>1.6E-2</v>
      </c>
      <c r="D27" s="59">
        <v>1.2999999999999999E-2</v>
      </c>
      <c r="E27" s="59">
        <v>2.1999999999999999E-2</v>
      </c>
      <c r="F27" s="59">
        <v>1.2E-2</v>
      </c>
      <c r="G27" s="59">
        <v>6.3E-2</v>
      </c>
      <c r="I27" s="50" t="s">
        <v>45</v>
      </c>
      <c r="J27" s="64">
        <f>K6*(1-E38)</f>
        <v>10420177.36519194</v>
      </c>
    </row>
    <row r="28" spans="2:10" x14ac:dyDescent="0.25">
      <c r="B28" s="52" t="s">
        <v>11</v>
      </c>
      <c r="C28" s="59">
        <v>1.4999999999999999E-2</v>
      </c>
      <c r="D28" s="59">
        <v>1.4E-2</v>
      </c>
      <c r="E28" s="59">
        <v>2.1000000000000001E-2</v>
      </c>
      <c r="F28" s="59">
        <v>1.0999999999999999E-2</v>
      </c>
      <c r="G28" s="59">
        <v>6.0999999999999999E-2</v>
      </c>
      <c r="I28" s="50" t="s">
        <v>43</v>
      </c>
      <c r="J28" s="64">
        <f>K7*(1-F38)</f>
        <v>23745085.203876935</v>
      </c>
    </row>
    <row r="29" spans="2:10" x14ac:dyDescent="0.25">
      <c r="B29" s="52" t="s">
        <v>12</v>
      </c>
      <c r="C29" s="59">
        <v>1.4999999999999999E-2</v>
      </c>
      <c r="D29" s="59">
        <v>1.2999999999999999E-2</v>
      </c>
      <c r="E29" s="59">
        <v>0.02</v>
      </c>
      <c r="F29" s="59">
        <v>0.01</v>
      </c>
      <c r="G29" s="59">
        <v>5.8000000000000003E-2</v>
      </c>
    </row>
    <row r="30" spans="2:10" x14ac:dyDescent="0.25">
      <c r="B30" s="52" t="s">
        <v>13</v>
      </c>
      <c r="C30" s="59">
        <v>1.4E-2</v>
      </c>
      <c r="D30" s="59">
        <v>1.2999999999999999E-2</v>
      </c>
      <c r="E30" s="59">
        <v>0.02</v>
      </c>
      <c r="F30" s="59">
        <v>0.01</v>
      </c>
      <c r="G30" s="59">
        <v>5.7000000000000002E-2</v>
      </c>
    </row>
    <row r="31" spans="2:10" x14ac:dyDescent="0.25">
      <c r="B31" s="52" t="s">
        <v>14</v>
      </c>
      <c r="C31" s="59">
        <v>1.4E-2</v>
      </c>
      <c r="D31" s="59">
        <v>1.2E-2</v>
      </c>
      <c r="E31" s="59">
        <v>1.9E-2</v>
      </c>
      <c r="F31" s="59">
        <v>0.01</v>
      </c>
      <c r="G31" s="59">
        <v>5.5E-2</v>
      </c>
    </row>
    <row r="32" spans="2:10" x14ac:dyDescent="0.25">
      <c r="B32" s="52" t="s">
        <v>15</v>
      </c>
      <c r="C32" s="59">
        <v>1.2999999999999999E-2</v>
      </c>
      <c r="D32" s="59">
        <v>1.0999999999999999E-2</v>
      </c>
      <c r="E32" s="59">
        <v>1.7999999999999999E-2</v>
      </c>
      <c r="F32" s="59">
        <v>8.9999999999999993E-3</v>
      </c>
      <c r="G32" s="59">
        <v>5.0999999999999997E-2</v>
      </c>
    </row>
    <row r="33" spans="2:7" x14ac:dyDescent="0.25">
      <c r="B33" s="52" t="s">
        <v>16</v>
      </c>
      <c r="C33" s="59">
        <v>1.2999999999999999E-2</v>
      </c>
      <c r="D33" s="59">
        <v>1.0999999999999999E-2</v>
      </c>
      <c r="E33" s="59">
        <v>1.7000000000000001E-2</v>
      </c>
      <c r="F33" s="59">
        <v>8.9999999999999993E-3</v>
      </c>
      <c r="G33" s="59">
        <v>0.05</v>
      </c>
    </row>
    <row r="34" spans="2:7" x14ac:dyDescent="0.25">
      <c r="B34" s="52" t="s">
        <v>17</v>
      </c>
      <c r="C34" s="59">
        <v>1.2E-2</v>
      </c>
      <c r="D34" s="59">
        <v>1.0999999999999999E-2</v>
      </c>
      <c r="E34" s="59">
        <v>1.6E-2</v>
      </c>
      <c r="F34" s="59">
        <v>8.0000000000000002E-3</v>
      </c>
      <c r="G34" s="59">
        <v>4.7E-2</v>
      </c>
    </row>
    <row r="35" spans="2:7" x14ac:dyDescent="0.25">
      <c r="B35" s="52" t="s">
        <v>18</v>
      </c>
      <c r="C35" s="59">
        <v>1.2E-2</v>
      </c>
      <c r="D35" s="59">
        <v>0.01</v>
      </c>
      <c r="E35" s="59">
        <v>1.6E-2</v>
      </c>
      <c r="F35" s="59">
        <v>8.0000000000000002E-3</v>
      </c>
      <c r="G35" s="59">
        <v>4.5999999999999999E-2</v>
      </c>
    </row>
    <row r="36" spans="2:7" x14ac:dyDescent="0.25">
      <c r="B36" s="52" t="s">
        <v>19</v>
      </c>
      <c r="C36" s="59">
        <v>1.0999999999999999E-2</v>
      </c>
      <c r="D36" s="59">
        <v>0.01</v>
      </c>
      <c r="E36" s="59">
        <v>1.4999999999999999E-2</v>
      </c>
      <c r="F36" s="59">
        <v>7.0000000000000001E-3</v>
      </c>
      <c r="G36" s="59">
        <v>4.2999999999999997E-2</v>
      </c>
    </row>
    <row r="37" spans="2:7" x14ac:dyDescent="0.25">
      <c r="B37" s="55" t="s">
        <v>47</v>
      </c>
      <c r="C37" s="80">
        <v>0.17000000000000004</v>
      </c>
      <c r="D37" s="80">
        <v>0.14699999999999999</v>
      </c>
      <c r="E37" s="80">
        <v>0.23100000000000004</v>
      </c>
      <c r="F37" s="80">
        <v>0.11899999999999999</v>
      </c>
      <c r="G37" s="80">
        <v>0.66700000000000015</v>
      </c>
    </row>
    <row r="38" spans="2:7" x14ac:dyDescent="0.25">
      <c r="B38" s="56" t="s">
        <v>76</v>
      </c>
      <c r="C38" s="62">
        <f>C37/$G$37</f>
        <v>0.25487256371814093</v>
      </c>
      <c r="D38" s="62">
        <f t="shared" ref="D38:F38" si="9">D37/$G$37</f>
        <v>0.22038980509745121</v>
      </c>
      <c r="E38" s="62">
        <f t="shared" si="9"/>
        <v>0.34632683658170915</v>
      </c>
      <c r="F38" s="62">
        <f t="shared" si="9"/>
        <v>0.1784107946026986</v>
      </c>
    </row>
  </sheetData>
  <mergeCells count="1">
    <mergeCell ref="N2:U2"/>
  </mergeCells>
  <pageMargins left="0.7" right="0.7" top="0.75" bottom="0.75" header="0.3" footer="0.3"/>
  <ignoredErrors>
    <ignoredError sqref="P5:P15 R5:R15 T5:T15" formula="1"/>
  </ignoredErrors>
  <legacyDrawing r:id="rId3"/>
  <extLst>
    <ext xmlns:x14="http://schemas.microsoft.com/office/spreadsheetml/2009/9/main" uri="{78C0D931-6437-407d-A8EE-F0AAD7539E65}">
      <x14:conditionalFormattings>
        <x14:conditionalFormatting xmlns:xm="http://schemas.microsoft.com/office/excel/2006/main">
          <x14:cfRule type="containsText" priority="7" operator="containsText" id="{28196621-E8DF-4FB3-9DA5-1D8C86FD0FC2}">
            <xm:f>NOT(ISERROR(SEARCH($O$7,O4)))</xm:f>
            <xm:f>$O$7</xm:f>
            <x14:dxf>
              <font>
                <color rgb="FF006100"/>
              </font>
              <fill>
                <patternFill>
                  <bgColor rgb="FFC6EFCE"/>
                </patternFill>
              </fill>
            </x14:dxf>
          </x14:cfRule>
          <x14:cfRule type="containsText" priority="8" operator="containsText" id="{FC162BE5-C8ED-48E7-827E-BDE2CE72FA13}">
            <xm:f>NOT(ISERROR(SEARCH($O$6,O4)))</xm:f>
            <xm:f>$O$6</xm:f>
            <x14:dxf>
              <font>
                <color rgb="FF9C0006"/>
              </font>
              <fill>
                <patternFill>
                  <bgColor rgb="FFFFC7CE"/>
                </patternFill>
              </fill>
            </x14:dxf>
          </x14:cfRule>
          <xm:sqref>O4:O15</xm:sqref>
        </x14:conditionalFormatting>
        <x14:conditionalFormatting xmlns:xm="http://schemas.microsoft.com/office/excel/2006/main">
          <x14:cfRule type="containsText" priority="5" operator="containsText" id="{DEA9CE3F-D8B5-43BA-BBA1-C76702A970C2}">
            <xm:f>NOT(ISERROR(SEARCH($O$7,Q4)))</xm:f>
            <xm:f>$O$7</xm:f>
            <x14:dxf>
              <font>
                <color rgb="FF006100"/>
              </font>
              <fill>
                <patternFill>
                  <bgColor rgb="FFC6EFCE"/>
                </patternFill>
              </fill>
            </x14:dxf>
          </x14:cfRule>
          <x14:cfRule type="containsText" priority="6" operator="containsText" id="{E2F5FA54-8E8B-4516-BE25-08C6CAF0C1B6}">
            <xm:f>NOT(ISERROR(SEARCH($O$6,Q4)))</xm:f>
            <xm:f>$O$6</xm:f>
            <x14:dxf>
              <font>
                <color rgb="FF9C0006"/>
              </font>
              <fill>
                <patternFill>
                  <bgColor rgb="FFFFC7CE"/>
                </patternFill>
              </fill>
            </x14:dxf>
          </x14:cfRule>
          <xm:sqref>Q4:Q15</xm:sqref>
        </x14:conditionalFormatting>
        <x14:conditionalFormatting xmlns:xm="http://schemas.microsoft.com/office/excel/2006/main">
          <x14:cfRule type="containsText" priority="3" operator="containsText" id="{E06C44C9-B935-4B66-880D-9DFEEBE6D28B}">
            <xm:f>NOT(ISERROR(SEARCH($O$7,S4)))</xm:f>
            <xm:f>$O$7</xm:f>
            <x14:dxf>
              <font>
                <color rgb="FF006100"/>
              </font>
              <fill>
                <patternFill>
                  <bgColor rgb="FFC6EFCE"/>
                </patternFill>
              </fill>
            </x14:dxf>
          </x14:cfRule>
          <x14:cfRule type="containsText" priority="4" operator="containsText" id="{A9B91F5E-8842-4885-AE89-22A159364C4C}">
            <xm:f>NOT(ISERROR(SEARCH($O$6,S4)))</xm:f>
            <xm:f>$O$6</xm:f>
            <x14:dxf>
              <font>
                <color rgb="FF9C0006"/>
              </font>
              <fill>
                <patternFill>
                  <bgColor rgb="FFFFC7CE"/>
                </patternFill>
              </fill>
            </x14:dxf>
          </x14:cfRule>
          <xm:sqref>S4:S15</xm:sqref>
        </x14:conditionalFormatting>
        <x14:conditionalFormatting xmlns:xm="http://schemas.microsoft.com/office/excel/2006/main">
          <x14:cfRule type="containsText" priority="1" operator="containsText" id="{11828315-2DD1-4B9A-B808-FC5B2B13BF9E}">
            <xm:f>NOT(ISERROR(SEARCH($O$7,U4)))</xm:f>
            <xm:f>$O$7</xm:f>
            <x14:dxf>
              <font>
                <color rgb="FF006100"/>
              </font>
              <fill>
                <patternFill>
                  <bgColor rgb="FFC6EFCE"/>
                </patternFill>
              </fill>
            </x14:dxf>
          </x14:cfRule>
          <x14:cfRule type="containsText" priority="2" operator="containsText" id="{5D99C50C-9776-49D3-B986-EB355A19C8B5}">
            <xm:f>NOT(ISERROR(SEARCH($O$6,U4)))</xm:f>
            <xm:f>$O$6</xm:f>
            <x14:dxf>
              <font>
                <color rgb="FF9C0006"/>
              </font>
              <fill>
                <patternFill>
                  <bgColor rgb="FFFFC7CE"/>
                </patternFill>
              </fill>
            </x14:dxf>
          </x14:cfRule>
          <xm:sqref>U4:U15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4 d 6 2 1 1 1 - 3 b 0 a - 4 e e 4 - 8 f 7 2 - 6 7 0 b 1 3 f 9 4 3 f 0 "   x m l n s = " h t t p : / / s c h e m a s . m i c r o s o f t . c o m / D a t a M a s h u p " > A A A A A K M E A A B Q S w M E F A A C A A g A c V e / W v v L I H q l A A A A 9 g A A A B I A H A B D b 2 5 m a W c v U G F j a 2 F n Z S 5 4 b W w g o h g A K K A U A A A A A A A A A A A A A A A A A A A A A A A A A A A A h Y 9 B D o I w F E S v Q r q n H 6 o m h n z K w p W J J C Y a 4 7 a p F R q h G F o s d 3 P h k b y C G E X d u Z w 3 b z F z v 9 4 w 6 + s q u K j W 6 s a k J K Y R C Z S R z U G b I i W d O 4 Z z k n F c C 3 k S h Q o G 2 d i k t 4 e U l M 6 d E w D v P f U T 2 r Q F s C i K Y Z + v N r J U t S A f W f + X Q 2 2 s E 0 Y q w n H 3 G s M Z j a e M s t m w C W G E m G v z F d j Q P d s f i I u u c l 2 r u H b h c o s w R o T 3 B / 4 A U E s D B B Q A A g A I A H F X v 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V 7 9 a 5 X P K l p w B A A A u B g A A E w A c A E Z v c m 1 1 b G F z L 1 N l Y 3 R p b 2 4 x L m 0 g o h g A K K A U A A A A A A A A A A A A A A A A A A A A A A A A A A A A 7 Z T P S s N A E M b v h b 7 D s C I k E A I F 8 S I e p E o R r E I b 8 F B K 2 a Z j u j S 7 E 3 Y 3 0 l p y 8 X l 8 K p / E T V O 0 b e K f i x c x l w 0 7 w z c z v / l Y g 7 E V p G B Y n Z 2 z d q v d M n O u c Q Y R 2 Y n J c C a e X E R M J B o B 5 5 C i b b f A f X d a J E K h u 7 p a x p i G 3 V x r V P a e 9 G J K t P D 8 9 e i W S z x n l 9 x y g 5 a N i 1 G X l H U 5 4 6 C S O G I D n i Q 6 z z J u E Z z e H J n T i / g 0 x b C n K c + 8 b Z U A 1 q y P B l n h / t a s o T U W A P J 4 D j f C 2 H C Y S 2 9 0 m 0 v U B M P 3 v L E f g F 1 l C C q X U 9 R F 4 b d b Q n 3 e y i E M L W L + + E s g + j Q T D 0 7 f E l i R 0 Q e G S H N l H k j L L q W 5 V J H r 3 7 x T W W + p b O e y u L Q l I H a h k U M P K d G 8 F K 3 F a 2 h c x r W y p y d h q b 9 J G W y G B e / 1 + c W v R 7 t k 7 K f B P t c b I N 6 x z / a J l 9 E I Z U b Q d 5 U J H A a D i e L g J Y K 0 E k 3 5 A 4 x T L k W D W u H / 3 E d 1 w g 2 W q h Z c d 9 L R P o 0 d H 6 V p W a O h o Y N q n W 8 W 2 j R B c N h V Z a x 4 V Z H e d 2 + t 3 q F 5 4 3 J j / 9 7 9 s 9 7 9 2 G + T f 3 d n / s K + 3 7 y H b 1 B L A Q I t A B Q A A g A I A H F X v 1 r 7 y y B 6 p Q A A A P Y A A A A S A A A A A A A A A A A A A A A A A A A A A A B D b 2 5 m a W c v U G F j a 2 F n Z S 5 4 b W x Q S w E C L Q A U A A I A C A B x V 7 9 a D 8 r p q 6 Q A A A D p A A A A E w A A A A A A A A A A A A A A A A D x A A A A W 0 N v b n R l b n R f V H l w Z X N d L n h t b F B L A Q I t A B Q A A g A I A H F X v 1 r l c 8 q W n A E A A C 4 G A A A T A A A A A A A A A A A A A A A A A O I 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w b A A A A A A A A i h 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v d F 9 z c G V k a X p p b 2 5 p X 2 1 l c 2 k 8 L 0 l 0 Z W 1 Q Y X R o P j w v S X R l b U x v Y 2 F 0 a W 9 u P j x T d G F i b G V F b n R y a W V z P j x F b n R y e S B U e X B l P S J J c 1 B y a X Z h d G U i I F Z h b H V l P S J s M C I g L z 4 8 R W 5 0 c n k g V H l w Z T 0 i U X V l c n l J R C I g V m F s d W U 9 I n M x Z G M 0 O D h l Z S 1 m Z T M 0 L T R k M G M t Y W I 4 O S 1 j Y T M 2 N D I 2 N T B l N T g i I C 8 + P E V u d H J 5 I F R 5 c G U 9 I k Z p b G x F b m F i b G V k I i B W Y W x 1 Z T 0 i b D E i I C 8 + P E V u d H J 5 I F R 5 c G U 9 I k Z p b G x P Y m p l Y 3 R U e X B l I i B W Y W x 1 Z T 0 i c 1 R h Y m x l I i A v P j x F b n R y e S B U e X B l P S J G a W x s V G 9 E Y X R h T W 9 k Z W x F b m F i b G V k I i B W Y W x 1 Z T 0 i b D A i I C 8 + P E V u d H J 5 I F R 5 c G U 9 I k 5 h d m l n Y X R p b 2 5 T d G V w T m F t Z S I g V m F s d W U 9 I n N O Y X Z p Z 2 F 6 a W 9 u Z S I g L z 4 8 R W 5 0 c n k g V H l w Z T 0 i T m F t Z V V w Z G F 0 Z W R B Z n R l c k Z p b G w i I F Z h b H V l P S J s M S I g L z 4 8 R W 5 0 c n k g V H l w Z T 0 i U m V z d W x 0 V H l w Z S I g V m F s d W U 9 I n N U Y W J s Z S I g L z 4 8 R W 5 0 c n k g V H l w Z T 0 i Q n V m Z m V y T m V 4 d F J l Z n J l c 2 g i I F Z h b H V l P S J s M S I g L z 4 8 R W 5 0 c n k g V H l w Z T 0 i R m l s b F R h c m d l d C I g V m F s d W U 9 I n N U b 3 R f c 3 B l Z G l 6 a W 9 u a V 9 t Z X N p 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0 F u Y W x p c 2 l f d H J p b W V z d H J p L 0 F 1 d G 9 S Z W 1 v d m V k Q 2 9 s d W 1 u c z E u e 0 1 l c 2 U s M H 0 m c X V v d D s s J n F 1 b 3 Q 7 U 2 V j d G l v b j E v Q W 5 h b G l z a V 9 0 c m l t Z X N 0 c m k v Q X V 0 b 1 J l b W 9 2 Z W R D b 2 x 1 b W 5 z M S 5 7 V G 9 0 X 3 N w Z W R p e m l v b m l f b W V z a S w x f S Z x d W 9 0 O 1 0 s J n F 1 b 3 Q 7 Q 2 9 s d W 1 u Q 2 9 1 b n Q m c X V v d D s 6 M i w m c X V v d D t L Z X l D b 2 x 1 b W 5 O Y W 1 l c y Z x d W 9 0 O z p b X S w m c X V v d D t D b 2 x 1 b W 5 J Z G V u d G l 0 a W V z J n F 1 b 3 Q 7 O l s m c X V v d D t T Z W N 0 a W 9 u M S 9 B b m F s a X N p X 3 R y a W 1 l c 3 R y a S 9 B d X R v U m V t b 3 Z l Z E N v b H V t b n M x L n t N Z X N l L D B 9 J n F 1 b 3 Q 7 L C Z x d W 9 0 O 1 N l Y 3 R p b 2 4 x L 0 F u Y W x p c 2 l f d H J p b W V z d H J p L 0 F 1 d G 9 S Z W 1 v d m V k Q 2 9 s d W 1 u c z E u e 1 R v d F 9 z c G V k a X p p b 2 5 p X 2 1 l c 2 k s M X 0 m c X V v d D t d L C Z x d W 9 0 O 1 J l b G F 0 a W 9 u c 2 h p c E l u Z m 8 m c X V v d D s 6 W 1 1 9 I i A v P j x F b n R y e S B U e X B l P S J G a W x s U 3 R h d H V z I i B W Y W x 1 Z T 0 i c 0 N v b X B s Z X R l I i A v P j x F b n R y e S B U e X B l P S J G a W x s Q 2 9 s d W 1 u T m F t Z X M i I F Z h b H V l P S J z W y Z x d W 9 0 O 0 1 l c 2 U m c X V v d D s s J n F 1 b 3 Q 7 V G 9 0 X 3 N w Z W R p e m l v b m l f b W V z a S Z x d W 9 0 O 1 0 i I C 8 + P E V u d H J 5 I F R 5 c G U 9 I k Z p b G x D b 2 x 1 b W 5 U e X B l c y I g V m F s d W U 9 I n N B Q V U 9 I i A v P j x F b n R y e S B U e X B l P S J G a W x s T G F z d F V w Z G F 0 Z W Q i I F Z h b H V l P S J k M j A y N S 0 w N S 0 y O F Q x O D o z M D o 0 M y 4 0 N z A y O D E 5 W i I g L z 4 8 R W 5 0 c n k g V H l w Z T 0 i R m l s b E V y c m 9 y Q 2 9 1 b n Q i I F Z h b H V l P S J s M C I g L z 4 8 R W 5 0 c n k g V H l w Z T 0 i R m l s b E V y c m 9 y Q 2 9 k Z S I g V m F s d W U 9 I n N V b m t u b 3 d u I i A v P j x F b n R y e S B U e X B l P S J G a W x s Q 2 9 1 b n Q i I F Z h b H V l P S J s M T I i I C 8 + P E V u d H J 5 I F R 5 c G U 9 I k F k Z G V k V G 9 E Y X R h T W 9 k Z W w i I F Z h b H V l P S J s M C I g L z 4 8 L 1 N 0 Y W J s Z U V u d H J p Z X M + P C 9 J d G V t P j x J d G V t P j x J d G V t T G 9 j Y X R p b 2 4 + P E l 0 Z W 1 U e X B l P k Z v c m 1 1 b G E 8 L 0 l 0 Z W 1 U e X B l P j x J d G V t U G F 0 a D 5 T Z W N 0 a W 9 u M S 9 U b 3 R f c 3 B l Z G l 6 a W 9 u a V 9 t Z X N p L 0 9 y a W d p b m U 8 L 0 l 0 Z W 1 Q Y X R o P j w v S X R l b U x v Y 2 F 0 a W 9 u P j x T d G F i b G V F b n R y a W V z I C 8 + P C 9 J d G V t P j x J d G V t P j x J d G V t T G 9 j Y X R p b 2 4 + P E l 0 Z W 1 U e X B l P k Z v c m 1 1 b G E 8 L 0 l 0 Z W 1 U e X B l P j x J d G V t U G F 0 a D 5 T Z W N 0 a W 9 u M S 9 U b 3 R f c 3 B l Z G l 6 a W 9 u a V 9 t Z X N p L 1 J h Z 2 d y d X B w Y X R l J T I w c m l n a G U 8 L 0 l 0 Z W 1 Q Y X R o P j w v S X R l b U x v Y 2 F 0 a W 9 u P j x T d G F i b G V F b n R y a W V z I C 8 + P C 9 J d G V t P j x J d G V t P j x J d G V t T G 9 j Y X R p b 2 4 + P E l 0 Z W 1 U e X B l P k Z v c m 1 1 b G E 8 L 0 l 0 Z W 1 U e X B l P j x J d G V t U G F 0 a D 5 T Z W N 0 a W 9 u M S 9 U b 3 R f c m l j Y X Z p X 2 1 l c 2 k 8 L 0 l 0 Z W 1 Q Y X R o P j w v S X R l b U x v Y 2 F 0 a W 9 u P j x T d G F i b G V F b n R y a W V z P j x F b n R y e S B U e X B l P S J J c 1 B y a X Z h d G U i I F Z h b H V l P S J s M C I g L z 4 8 R W 5 0 c n k g V H l w Z T 0 i U X V l c n l J R C I g V m F s d W U 9 I n M 5 Z j M 4 N W Q 4 N C 0 y M 2 F m L T R m Y z E t Y j Z i M C 0 y Z m U 4 N D M 3 N j J h Y T U i I C 8 + P E V u d H J 5 I F R 5 c G U 9 I k Z p b G x F b m F i b G V k I i B W Y W x 1 Z T 0 i b D E i I C 8 + P E V u d H J 5 I F R 5 c G U 9 I k Z p b G x P Y m p l Y 3 R U e X B l I i B W Y W x 1 Z T 0 i c 1 R h Y m x l I i A v P j x F b n R y e S B U e X B l P S J G a W x s V G 9 E Y X R h T W 9 k Z W x F b m F i b G V k I i B W Y W x 1 Z T 0 i b D A i I C 8 + P E V u d H J 5 I F R 5 c G U 9 I k 5 h d m l n Y X R p b 2 5 T d G V w T m F t Z S I g V m F s d W U 9 I n N O Y X Z p Z 2 F 6 a W 9 u Z S I g L z 4 8 R W 5 0 c n k g V H l w Z T 0 i T m F t Z V V w Z G F 0 Z W R B Z n R l c k Z p b G w i I F Z h b H V l P S J s M S I g L z 4 8 R W 5 0 c n k g V H l w Z T 0 i U m V z d W x 0 V H l w Z S I g V m F s d W U 9 I n N U Y W J s Z S I g L z 4 8 R W 5 0 c n k g V H l w Z T 0 i Q n V m Z m V y T m V 4 d F J l Z n J l c 2 g i I F Z h b H V l P S J s M S I g L z 4 8 R W 5 0 c n k g V H l w Z T 0 i U m V j b 3 Z l c n l U Y X J n Z X R T a G V l d C I g V m F s d W U 9 I n N B b m F s a X N p X 3 R y a W 1 l c 3 R y Y W x p I i A v P j x F b n R y e S B U e X B l P S J S Z W N v d m V y e V R h c m d l d E N v b H V t b i I g V m F s d W U 9 I m w y I i A v P j x F b n R y e S B U e X B l P S J S Z W N v d m V y e V R h c m d l d F J v d y I g V m F s d W U 9 I m w x O C I g L z 4 8 R W 5 0 c n k g V H l w Z T 0 i R m l s b F R h c m d l d C I g V m F s d W U 9 I n N U b 3 R f c m l j Y X Z p X 2 1 l c 2 k 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U t M D U t M j l U M T g 6 M T g 6 M z A u N D I y N D k w N l o i I C 8 + P E V u d H J 5 I F R 5 c G U 9 I k Z p b G x D b 2 x 1 b W 5 U e X B l c y I g V m F s d W U 9 I n N C a E U 9 I i A v P j x F b n R y e S B U e X B l P S J G a W x s Q 2 9 s d W 1 u T m F t Z X M i I F Z h b H V l P S J z W y Z x d W 9 0 O 0 1 l c 2 U m c X V v d D s s J n F 1 b 3 Q 7 V G 9 0 X 3 J p Y 2 F 2 a 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R h d G F z Z X Q v Q X V 0 b 1 J l b W 9 2 Z W R D b 2 x 1 b W 5 z M S 5 7 T W V z Z S w w f S Z x d W 9 0 O y w m c X V v d D t T Z W N 0 a W 9 u M S 9 E Y X R h c 2 V 0 L 0 F 1 d G 9 S Z W 1 v d m V k Q 2 9 s d W 1 u c z E u e 1 R v d F 9 y a W N h d m k s M X 0 m c X V v d D t d L C Z x d W 9 0 O 0 N v b H V t b k N v d W 5 0 J n F 1 b 3 Q 7 O j I s J n F 1 b 3 Q 7 S 2 V 5 Q 2 9 s d W 1 u T m F t Z X M m c X V v d D s 6 W 1 0 s J n F 1 b 3 Q 7 Q 2 9 s d W 1 u S W R l b n R p d G l l c y Z x d W 9 0 O z p b J n F 1 b 3 Q 7 U 2 V j d G l v b j E v R G F 0 Y X N l d C 9 B d X R v U m V t b 3 Z l Z E N v b H V t b n M x L n t N Z X N l L D B 9 J n F 1 b 3 Q 7 L C Z x d W 9 0 O 1 N l Y 3 R p b 2 4 x L 0 R h d G F z Z X Q v Q X V 0 b 1 J l b W 9 2 Z W R D b 2 x 1 b W 5 z M S 5 7 V G 9 0 X 3 J p Y 2 F 2 a S w x f S Z x d W 9 0 O 1 0 s J n F 1 b 3 Q 7 U m V s Y X R p b 2 5 z a G l w S W 5 m b y Z x d W 9 0 O z p b X X 0 i I C 8 + P C 9 T d G F i b G V F b n R y a W V z P j w v S X R l b T 4 8 S X R l b T 4 8 S X R l b U x v Y 2 F 0 a W 9 u P j x J d G V t V H l w Z T 5 G b 3 J t d W x h P C 9 J d G V t V H l w Z T 4 8 S X R l b V B h d G g + U 2 V j d G l v b j E v V G 9 0 X 3 J p Y 2 F 2 a V 9 t Z X N p L 0 9 y a W d p b m U 8 L 0 l 0 Z W 1 Q Y X R o P j w v S X R l b U x v Y 2 F 0 a W 9 u P j x T d G F i b G V F b n R y a W V z I C 8 + P C 9 J d G V t P j x J d G V t P j x J d G V t T G 9 j Y X R p b 2 4 + P E l 0 Z W 1 U e X B l P k Z v c m 1 1 b G E 8 L 0 l 0 Z W 1 U e X B l P j x J d G V t U G F 0 a D 5 T Z W N 0 a W 9 u M S 9 U b 3 R f c m l j Y X Z p X 2 1 l c 2 k v T W 9 k a W Z p Y 2 F 0 b y U y M H R p c G 8 8 L 0 l 0 Z W 1 Q Y X R o P j w v S X R l b U x v Y 2 F 0 a W 9 u P j x T d G F i b G V F b n R y a W V z I C 8 + P C 9 J d G V t P j x J d G V t P j x J d G V t T G 9 j Y X R p b 2 4 + P E l 0 Z W 1 U e X B l P k Z v c m 1 1 b G E 8 L 0 l 0 Z W 1 U e X B l P j x J d G V t U G F 0 a D 5 T Z W N 0 a W 9 u M S 9 U b 3 R f c m l j Y X Z p X 2 1 l c 2 k v U m F n Z 3 J 1 c H B h d G U l M j B y a W d o Z T w v S X R l b V B h d G g + P C 9 J d G V t T G 9 j Y X R p b 2 4 + P F N 0 Y W J s Z U V u d H J p Z X M g L z 4 8 L 0 l 0 Z W 0 + P E l 0 Z W 0 + P E l 0 Z W 1 M b 2 N h d G l v b j 4 8 S X R l b V R 5 c G U + R m 9 y b X V s Y T w v S X R l b V R 5 c G U + P E l 0 Z W 1 Q Y X R o P l N l Y 3 R p b 2 4 x L 1 R v d F 9 y a W N h d m l f b W V z a S 9 N b 2 R p Z m l j Y X R v J T I w d G l w b z E 8 L 0 l 0 Z W 1 Q Y X R o P j w v S X R l b U x v Y 2 F 0 a W 9 u P j x T d G F i b G V F b n R y a W V z I C 8 + P C 9 J d G V t P j x J d G V t P j x J d G V t T G 9 j Y X R p b 2 4 + P E l 0 Z W 1 U e X B l P k Z v c m 1 1 b G E 8 L 0 l 0 Z W 1 U e X B l P j x J d G V t U G F 0 a D 5 T Z W N 0 a W 9 u M S 9 U b 3 R f Y 2 9 z d G l f b W V z a T w v S X R l b V B h d G g + P C 9 J d G V t T G 9 j Y X R p b 2 4 + P F N 0 Y W J s Z U V u d H J p Z X M + P E V u d H J 5 I F R 5 c G U 9 I k l z U H J p d m F 0 Z S I g V m F s d W U 9 I m w w I i A v P j x F b n R y e S B U e X B l P S J R d W V y e U l E I i B W Y W x 1 Z T 0 i c z B k Z T F k Z T Y 0 L T E z Y j I t N D U x Z S 1 h Y m F j L T N l Z T A w M T E w M m N h O C I g L z 4 8 R W 5 0 c n k g V H l w Z T 0 i R m l s b E V u Y W J s Z W Q i I F Z h b H V l P S J s M S I g L z 4 8 R W 5 0 c n k g V H l w Z T 0 i R m l s b E 9 i a m V j d F R 5 c G U i I F Z h b H V l P S J z V G F i b G U i I C 8 + P E V u d H J 5 I F R 5 c G U 9 I k Z p b G x U b 0 R h d G F N b 2 R l b E V u Y W J s Z W Q i I F Z h b H V l P S J s M C I g L z 4 8 R W 5 0 c n k g V H l w Z T 0 i T m F 2 a W d h d G l v b l N 0 Z X B O Y W 1 l I i B W Y W x 1 Z T 0 i c 0 5 h d m l n Y X p p b 2 5 l I i A v P j x F b n R y e S B U e X B l P S J O Y W 1 l V X B k Y X R l Z E F m d G V y R m l s b C I g V m F s d W U 9 I m w x I i A v P j x F b n R y e S B U e X B l P S J S Z X N 1 b H R U e X B l I i B W Y W x 1 Z T 0 i c 1 R h Y m x l I i A v P j x F b n R y e S B U e X B l P S J C d W Z m Z X J O Z X h 0 U m V m c m V z a C I g V m F s d W U 9 I m w x I i A v P j x F b n R y e S B U e X B l P S J S Z W N v d m V y e V R h c m d l d F N o Z W V 0 I i B W Y W x 1 Z T 0 i c 0 F u Y W x p c 2 l f d H J p b W V z d H J h b G k i I C 8 + P E V u d H J 5 I F R 5 c G U 9 I l J l Y 2 9 2 Z X J 5 V G F y Z 2 V 0 Q 2 9 s d W 1 u I i B W Y W x 1 Z T 0 i b D I i I C 8 + P E V u d H J 5 I F R 5 c G U 9 I l J l Y 2 9 2 Z X J 5 V G F y Z 2 V 0 U m 9 3 I i B W Y W x 1 Z T 0 i b D M 0 I i A v P j x F b n R y e S B U e X B l P S J G a W x s V G F y Z 2 V 0 I i B W Y W x 1 Z T 0 i c 1 R v d F 9 j b 3 N 0 a V 9 t Z X N p 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1 L T A 1 L T I 5 V D I w O j U w O j A 0 L j c w M D E 3 N z N a I i A v P j x F b n R y e S B U e X B l P S J G a W x s Q 2 9 s d W 1 u V H l w Z X M i I F Z h b H V l P S J z Q m d V P S I g L z 4 8 R W 5 0 c n k g V H l w Z T 0 i R m l s b E N v b H V t b k 5 h b W V z I i B W Y W x 1 Z T 0 i c 1 s m c X V v d D t N Z X N l J n F 1 b 3 Q 7 L C Z x d W 9 0 O 1 R v d F 9 j b 3 N 0 a V 9 t Z X N p 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R G F 0 Y X N l d C A o M i k v Q X V 0 b 1 J l b W 9 2 Z W R D b 2 x 1 b W 5 z M S 5 7 T W V z Z S w w f S Z x d W 9 0 O y w m c X V v d D t T Z W N 0 a W 9 u M S 9 E Y X R h c 2 V 0 I C g y K S 9 B d X R v U m V t b 3 Z l Z E N v b H V t b n M x L n t U b 3 R f Y 2 9 z d G l f b W V z a S w x f S Z x d W 9 0 O 1 0 s J n F 1 b 3 Q 7 Q 2 9 s d W 1 u Q 2 9 1 b n Q m c X V v d D s 6 M i w m c X V v d D t L Z X l D b 2 x 1 b W 5 O Y W 1 l c y Z x d W 9 0 O z p b X S w m c X V v d D t D b 2 x 1 b W 5 J Z G V u d G l 0 a W V z J n F 1 b 3 Q 7 O l s m c X V v d D t T Z W N 0 a W 9 u M S 9 E Y X R h c 2 V 0 I C g y K S 9 B d X R v U m V t b 3 Z l Z E N v b H V t b n M x L n t N Z X N l L D B 9 J n F 1 b 3 Q 7 L C Z x d W 9 0 O 1 N l Y 3 R p b 2 4 x L 0 R h d G F z Z X Q g K D I p L 0 F 1 d G 9 S Z W 1 v d m V k Q 2 9 s d W 1 u c z E u e 1 R v d F 9 j b 3 N 0 a V 9 t Z X N p L D F 9 J n F 1 b 3 Q 7 X S w m c X V v d D t S Z W x h d G l v b n N o a X B J b m Z v J n F 1 b 3 Q 7 O l t d f S I g L z 4 8 L 1 N 0 Y W J s Z U V u d H J p Z X M + P C 9 J d G V t P j x J d G V t P j x J d G V t T G 9 j Y X R p b 2 4 + P E l 0 Z W 1 U e X B l P k Z v c m 1 1 b G E 8 L 0 l 0 Z W 1 U e X B l P j x J d G V t U G F 0 a D 5 T Z W N 0 a W 9 u M S 9 U b 3 R f Y 2 9 z d G l f b W V z a S 9 P c m l n a W 5 l P C 9 J d G V t U G F 0 a D 4 8 L 0 l 0 Z W 1 M b 2 N h d G l v b j 4 8 U 3 R h Y m x l R W 5 0 c m l l c y A v P j w v S X R l b T 4 8 S X R l b T 4 8 S X R l b U x v Y 2 F 0 a W 9 u P j x J d G V t V H l w Z T 5 G b 3 J t d W x h P C 9 J d G V t V H l w Z T 4 8 S X R l b V B h d G g + U 2 V j d G l v b j E v V G 9 0 X 2 N v c 3 R p X 2 1 l c 2 k v T W 9 k a W Z p Y 2 F 0 b y U y M H R p c G 8 8 L 0 l 0 Z W 1 Q Y X R o P j w v S X R l b U x v Y 2 F 0 a W 9 u P j x T d G F i b G V F b n R y a W V z I C 8 + P C 9 J d G V t P j x J d G V t P j x J d G V t T G 9 j Y X R p b 2 4 + P E l 0 Z W 1 U e X B l P k Z v c m 1 1 b G E 8 L 0 l 0 Z W 1 U e X B l P j x J d G V t U G F 0 a D 5 T Z W N 0 a W 9 u M S 9 U b 3 R f Y 2 9 z d G l f b W V z a S 9 S Y W d n c n V w c G F 0 Z S U y M H J p Z 2 h l P C 9 J d G V t U G F 0 a D 4 8 L 0 l 0 Z W 1 M b 2 N h d G l v b j 4 8 U 3 R h Y m x l R W 5 0 c m l l c y A v P j w v S X R l b T 4 8 L 0 l 0 Z W 1 z P j w v T G 9 j Y W x Q Y W N r Y W d l T W V 0 Y W R h d G F G a W x l P h Y A A A B Q S w U G A A A A A A A A A A A A A A A A A A A A A A A A J g E A A A E A A A D Q j J 3 f A R X R E Y x 6 A M B P w p f r A Q A A A P L 8 X 7 3 j D G 5 K q J a 4 9 X X 3 A K Y A A A A A A g A A A A A A E G Y A A A A B A A A g A A A A V N M / x o Q J C 6 D f 5 U c G S + Q D C o S 1 Z h K 0 T J T y X z V 5 B p J k v / M A A A A A D o A A A A A C A A A g A A A A e S e w Y r N O 3 K h 8 w Q h C 8 0 D h R e T l V N B f 6 g b Q G U e Z i E I j S D l Q A A A A i 9 w X M P I P z N n p a q 9 + S F A D 0 y m u K m w v x + W A G o M 7 A o x 3 p 8 y c l k 4 s z h e 7 4 P M H K G g C Z P a u g H l Q Q x I T 9 j R 5 F e / b f h z E I q G Y i u u v D b J h 2 R Q f 2 h I 3 i 4 N A A A A A v u 6 g 1 H v c 5 C j l J X v t Z s p m r 9 2 P t Q Y Q m Z i S 9 c w 4 t G o n 2 s w O q R v p 0 b m r T D Z o K X j E z a Q J g O q R t C l Q G u c J v 0 r G Q N K I o w = = < / D a t a M a s h u p > 
</file>

<file path=customXml/itemProps1.xml><?xml version="1.0" encoding="utf-8"?>
<ds:datastoreItem xmlns:ds="http://schemas.openxmlformats.org/officeDocument/2006/customXml" ds:itemID="{CE363CAF-005C-4816-A858-73E1D1A1A6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Dataset</vt:lpstr>
      <vt:lpstr>Analisi_trimestrali</vt:lpstr>
      <vt:lpstr>Analisi_geografica</vt:lpstr>
      <vt:lpstr>Analisi_tempi_consegna_reclami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Amoroso</dc:creator>
  <cp:lastModifiedBy>Daniele Amoroso</cp:lastModifiedBy>
  <dcterms:created xsi:type="dcterms:W3CDTF">2025-05-28T17:48:46Z</dcterms:created>
  <dcterms:modified xsi:type="dcterms:W3CDTF">2025-06-02T08:48:32Z</dcterms:modified>
</cp:coreProperties>
</file>