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gued03\Desktop\"/>
    </mc:Choice>
  </mc:AlternateContent>
  <xr:revisionPtr revIDLastSave="0" documentId="13_ncr:1_{D94DF379-0279-46EC-BE6D-5CC1552C82E2}" xr6:coauthVersionLast="47" xr6:coauthVersionMax="47" xr10:uidLastSave="{00000000-0000-0000-0000-000000000000}"/>
  <bookViews>
    <workbookView xWindow="-120" yWindow="-120" windowWidth="29040" windowHeight="15720" tabRatio="12" xr2:uid="{95024A27-6F04-4F44-B2C4-60B1066D1F01}"/>
  </bookViews>
  <sheets>
    <sheet name="Simulador Investimento" sheetId="1" r:id="rId1"/>
    <sheet name="Apoio" sheetId="2" r:id="rId2"/>
  </sheets>
  <definedNames>
    <definedName name="aporte">'Simulador Investimento'!$D$19</definedName>
    <definedName name="patrimonio">'Simulador Investimento'!$D$22</definedName>
    <definedName name="qtd_ano">'Simulador Investimento'!$D$20</definedName>
    <definedName name="rendimento_carteira">'Simulador Investimento'!$D$15</definedName>
    <definedName name="taxa_mensal">'Simulador Investimento'!$D$21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C36" i="1"/>
  <c r="H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33" i="1"/>
  <c r="D22" i="1"/>
  <c r="D23" i="1" s="1"/>
  <c r="D16" i="1"/>
  <c r="C28" i="1"/>
  <c r="D28" i="1" s="1"/>
  <c r="C27" i="1"/>
  <c r="D27" i="1" s="1"/>
  <c r="C26" i="1"/>
  <c r="D26" i="1" s="1"/>
  <c r="C30" i="1"/>
  <c r="D30" i="1" s="1"/>
  <c r="C29" i="1"/>
  <c r="D29" i="1" s="1"/>
  <c r="D36" i="1" l="1"/>
  <c r="D41" i="1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tc={CC8C0F0D-6A53-4501-AE1E-D2B7694B443D}</author>
  </authors>
  <commentList>
    <comment ref="D8" authorId="0" shapeId="0" xr:uid="{CC8C0F0D-6A53-4501-AE1E-D2B7694B44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não é = 100%</t>
      </text>
    </comment>
  </commentList>
</comments>
</file>

<file path=xl/sharedStrings.xml><?xml version="1.0" encoding="utf-8"?>
<sst xmlns="http://schemas.openxmlformats.org/spreadsheetml/2006/main" count="72" uniqueCount="37">
  <si>
    <t xml:space="preserve">Quanto investir por mês?  </t>
  </si>
  <si>
    <t xml:space="preserve">Por Quantos Anos?  </t>
  </si>
  <si>
    <t xml:space="preserve">Taxa de Rendimento mensal?  </t>
  </si>
  <si>
    <t xml:space="preserve">Patrimônio acumulado?  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</si>
  <si>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</si>
  <si>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</si>
  <si>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</si>
  <si>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</si>
  <si>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</si>
  <si>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</si>
  <si>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</si>
  <si>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</si>
  <si>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</si>
  <si>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</si>
  <si>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CONFIGURAÇÕES</t>
  </si>
  <si>
    <t>CENÁRIOS</t>
  </si>
  <si>
    <t>Perfil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</si>
  <si>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</si>
  <si>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</si>
  <si>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</si>
  <si>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</si>
  <si>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</si>
  <si>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</si>
  <si>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</si>
  <si>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</si>
  <si>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</si>
  <si>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</si>
  <si>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</si>
  <si>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</si>
  <si>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</si>
  <si>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Tipo de FII</t>
  </si>
  <si>
    <t>%</t>
  </si>
  <si>
    <t>Moderado</t>
  </si>
  <si>
    <t>Chave</t>
  </si>
  <si>
    <t>Moderado-Tijolo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</si>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</sst>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6" formatCode="&quot;R$&quot;\ #,##0.000;[Red]\-&quot;R$&quot;\ #,##0.000"/>
    <numFmt numFmtId="168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Black"/>
      <family val="2"/>
    </font>
    <font>
      <sz val="12"/>
      <color theme="1"/>
      <name val="Segoe UI Light"/>
      <family val="2"/>
    </font>
    <font>
      <b/>
      <sz val="12"/>
      <color theme="0"/>
      <name val="Segoe UI Light"/>
      <family val="2"/>
    </font>
    <font>
      <b/>
      <sz val="12"/>
      <color theme="1"/>
      <name val="Segoe UI Light"/>
      <family val="2"/>
    </font>
    <font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theme="0" tint="-0.1498458815271462"/>
      </left>
      <right style="dashed">
        <color theme="0" tint="-0.1498458815271462"/>
      </right>
      <top/>
      <bottom style="hair">
        <color theme="0" tint="-0.14981536301767021"/>
      </bottom>
      <diagonal/>
    </border>
    <border>
      <left style="dashed">
        <color theme="0" tint="-0.1498458815271462"/>
      </left>
      <right style="dashed">
        <color theme="0" tint="-0.1498458815271462"/>
      </right>
      <top style="hair">
        <color theme="0" tint="-0.14981536301767021"/>
      </top>
      <bottom style="hair">
        <color theme="0" tint="-0.14981536301767021"/>
      </bottom>
      <diagonal/>
    </border>
    <border>
      <left style="medium">
        <color indexed="64"/>
      </left>
      <right style="dashed">
        <color theme="0" tint="-0.1498458815271462"/>
      </right>
      <top/>
      <bottom style="hair">
        <color theme="0" tint="-0.14981536301767021"/>
      </bottom>
      <diagonal/>
    </border>
    <border>
      <left style="dashed">
        <color theme="0" tint="-0.1498458815271462"/>
      </left>
      <right style="medium">
        <color indexed="64"/>
      </right>
      <top/>
      <bottom style="hair">
        <color theme="0" tint="-0.14981536301767021"/>
      </bottom>
      <diagonal/>
    </border>
    <border>
      <left style="medium">
        <color indexed="64"/>
      </left>
      <right style="dashed">
        <color theme="0" tint="-0.1498458815271462"/>
      </right>
      <top style="hair">
        <color theme="0" tint="-0.14981536301767021"/>
      </top>
      <bottom style="hair">
        <color theme="0" tint="-0.14981536301767021"/>
      </bottom>
      <diagonal/>
    </border>
    <border>
      <left style="dashed">
        <color theme="0" tint="-0.1498458815271462"/>
      </left>
      <right style="medium">
        <color indexed="64"/>
      </right>
      <top style="hair">
        <color theme="0" tint="-0.14981536301767021"/>
      </top>
      <bottom style="hair">
        <color theme="0" tint="-0.14981536301767021"/>
      </bottom>
      <diagonal/>
    </border>
    <border>
      <left style="medium">
        <color indexed="64"/>
      </left>
      <right style="dashed">
        <color theme="0" tint="-0.1498458815271462"/>
      </right>
      <top style="hair">
        <color theme="0" tint="-0.14981536301767021"/>
      </top>
      <bottom style="medium">
        <color indexed="64"/>
      </bottom>
      <diagonal/>
    </border>
    <border>
      <left style="dashed">
        <color theme="0" tint="-0.1498458815271462"/>
      </left>
      <right style="dashed">
        <color theme="0" tint="-0.1498458815271462"/>
      </right>
      <top style="hair">
        <color theme="0" tint="-0.14981536301767021"/>
      </top>
      <bottom style="medium">
        <color indexed="64"/>
      </bottom>
      <diagonal/>
    </border>
    <border>
      <left style="dashed">
        <color theme="0" tint="-0.1498458815271462"/>
      </left>
      <right style="medium">
        <color indexed="64"/>
      </right>
      <top style="hair">
        <color theme="0" tint="-0.14981536301767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/>
    <xf numFmtId="9" fontId="0" fillId="0" borderId="0" xfId="0" applyNumberForma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indent="3"/>
    </xf>
    <xf numFmtId="0" fontId="6" fillId="4" borderId="15" xfId="0" applyFont="1" applyFill="1" applyBorder="1" applyAlignment="1">
      <alignment horizontal="left" indent="3"/>
    </xf>
    <xf numFmtId="0" fontId="6" fillId="4" borderId="17" xfId="0" applyFont="1" applyFill="1" applyBorder="1" applyAlignment="1">
      <alignment horizontal="left" indent="3"/>
    </xf>
    <xf numFmtId="0" fontId="6" fillId="0" borderId="0" xfId="0" applyFont="1"/>
    <xf numFmtId="0" fontId="7" fillId="3" borderId="2" xfId="0" applyFont="1" applyFill="1" applyBorder="1" applyAlignment="1">
      <alignment horizontal="center" vertical="center" readingOrder="2"/>
    </xf>
    <xf numFmtId="168" fontId="6" fillId="4" borderId="11" xfId="0" applyNumberFormat="1" applyFont="1" applyFill="1" applyBorder="1" applyAlignment="1">
      <alignment horizontal="center"/>
    </xf>
    <xf numFmtId="168" fontId="6" fillId="4" borderId="14" xfId="0" applyNumberFormat="1" applyFont="1" applyFill="1" applyBorder="1" applyAlignment="1">
      <alignment horizontal="center"/>
    </xf>
    <xf numFmtId="168" fontId="6" fillId="4" borderId="12" xfId="0" applyNumberFormat="1" applyFont="1" applyFill="1" applyBorder="1" applyAlignment="1">
      <alignment horizontal="center"/>
    </xf>
    <xf numFmtId="168" fontId="6" fillId="4" borderId="16" xfId="0" applyNumberFormat="1" applyFont="1" applyFill="1" applyBorder="1" applyAlignment="1">
      <alignment horizontal="center"/>
    </xf>
    <xf numFmtId="168" fontId="6" fillId="4" borderId="18" xfId="0" applyNumberFormat="1" applyFont="1" applyFill="1" applyBorder="1" applyAlignment="1">
      <alignment horizontal="center"/>
    </xf>
    <xf numFmtId="168" fontId="6" fillId="4" borderId="19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indent="3"/>
    </xf>
    <xf numFmtId="0" fontId="6" fillId="6" borderId="9" xfId="0" applyFont="1" applyFill="1" applyBorder="1" applyAlignment="1">
      <alignment horizontal="left" indent="3"/>
    </xf>
    <xf numFmtId="168" fontId="6" fillId="0" borderId="21" xfId="1" applyNumberFormat="1" applyFont="1" applyBorder="1" applyAlignment="1">
      <alignment horizontal="center"/>
    </xf>
    <xf numFmtId="0" fontId="6" fillId="6" borderId="22" xfId="0" applyFont="1" applyFill="1" applyBorder="1" applyAlignment="1">
      <alignment horizontal="left" indent="3"/>
    </xf>
    <xf numFmtId="0" fontId="6" fillId="6" borderId="10" xfId="0" applyFont="1" applyFill="1" applyBorder="1" applyAlignment="1">
      <alignment horizontal="left" indent="3"/>
    </xf>
    <xf numFmtId="168" fontId="6" fillId="0" borderId="23" xfId="0" applyNumberFormat="1" applyFont="1" applyBorder="1" applyAlignment="1">
      <alignment horizontal="center"/>
    </xf>
    <xf numFmtId="0" fontId="6" fillId="6" borderId="24" xfId="0" applyFont="1" applyFill="1" applyBorder="1" applyAlignment="1">
      <alignment horizontal="left" indent="3"/>
    </xf>
    <xf numFmtId="0" fontId="6" fillId="6" borderId="25" xfId="0" applyFont="1" applyFill="1" applyBorder="1" applyAlignment="1">
      <alignment horizontal="left" indent="3"/>
    </xf>
    <xf numFmtId="168" fontId="6" fillId="6" borderId="26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 indent="3"/>
    </xf>
    <xf numFmtId="0" fontId="6" fillId="0" borderId="9" xfId="0" applyFont="1" applyBorder="1" applyAlignment="1">
      <alignment horizontal="left" indent="3"/>
    </xf>
    <xf numFmtId="8" fontId="8" fillId="5" borderId="27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 indent="3"/>
    </xf>
    <xf numFmtId="0" fontId="6" fillId="0" borderId="10" xfId="0" applyFont="1" applyBorder="1" applyAlignment="1">
      <alignment horizontal="left" indent="3"/>
    </xf>
    <xf numFmtId="0" fontId="8" fillId="0" borderId="23" xfId="0" applyFont="1" applyBorder="1" applyAlignment="1">
      <alignment horizontal="center"/>
    </xf>
    <xf numFmtId="165" fontId="8" fillId="0" borderId="23" xfId="2" applyNumberFormat="1" applyFont="1" applyBorder="1" applyAlignment="1">
      <alignment horizontal="center"/>
    </xf>
    <xf numFmtId="0" fontId="8" fillId="6" borderId="22" xfId="0" applyFont="1" applyFill="1" applyBorder="1" applyAlignment="1">
      <alignment horizontal="left" indent="3"/>
    </xf>
    <xf numFmtId="0" fontId="8" fillId="6" borderId="10" xfId="0" applyFont="1" applyFill="1" applyBorder="1" applyAlignment="1">
      <alignment horizontal="left" indent="3"/>
    </xf>
    <xf numFmtId="8" fontId="8" fillId="6" borderId="23" xfId="0" applyNumberFormat="1" applyFont="1" applyFill="1" applyBorder="1" applyAlignment="1">
      <alignment horizontal="center"/>
    </xf>
    <xf numFmtId="0" fontId="8" fillId="6" borderId="24" xfId="0" applyFont="1" applyFill="1" applyBorder="1" applyAlignment="1">
      <alignment horizontal="left" indent="3"/>
    </xf>
    <xf numFmtId="0" fontId="8" fillId="6" borderId="25" xfId="0" applyFont="1" applyFill="1" applyBorder="1" applyAlignment="1">
      <alignment horizontal="left" indent="3"/>
    </xf>
    <xf numFmtId="166" fontId="8" fillId="6" borderId="26" xfId="0" applyNumberFormat="1" applyFont="1" applyFill="1" applyBorder="1" applyAlignment="1">
      <alignment horizontal="center"/>
    </xf>
    <xf numFmtId="0" fontId="2" fillId="2" borderId="0" xfId="3"/>
    <xf numFmtId="0" fontId="0" fillId="0" borderId="7" xfId="0" applyBorder="1"/>
    <xf numFmtId="9" fontId="0" fillId="0" borderId="0" xfId="2" applyFont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2" fillId="2" borderId="0" xfId="2" applyFont="1" applyFill="1"/>
    <xf numFmtId="0" fontId="6" fillId="8" borderId="8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8" borderId="7" xfId="0" applyFill="1" applyBorder="1"/>
    <xf numFmtId="0" fontId="2" fillId="2" borderId="1" xfId="3" applyBorder="1" applyAlignment="1">
      <alignment horizontal="left" indent="3"/>
    </xf>
    <xf numFmtId="0" fontId="2" fillId="2" borderId="8" xfId="3" applyBorder="1" applyAlignment="1">
      <alignment horizontal="center"/>
    </xf>
    <xf numFmtId="0" fontId="2" fillId="2" borderId="2" xfId="3" applyBorder="1"/>
    <xf numFmtId="0" fontId="8" fillId="6" borderId="5" xfId="0" applyFont="1" applyFill="1" applyBorder="1" applyAlignment="1">
      <alignment horizontal="left" indent="3"/>
    </xf>
    <xf numFmtId="168" fontId="3" fillId="6" borderId="7" xfId="0" applyNumberFormat="1" applyFont="1" applyFill="1" applyBorder="1" applyAlignment="1">
      <alignment horizontal="center"/>
    </xf>
    <xf numFmtId="0" fontId="0" fillId="6" borderId="6" xfId="0" applyFill="1" applyBorder="1"/>
    <xf numFmtId="0" fontId="6" fillId="8" borderId="1" xfId="0" applyFont="1" applyFill="1" applyBorder="1" applyAlignment="1">
      <alignment horizontal="left" indent="3"/>
    </xf>
    <xf numFmtId="0" fontId="6" fillId="0" borderId="3" xfId="0" applyFont="1" applyFill="1" applyBorder="1" applyAlignment="1">
      <alignment horizontal="left" indent="3"/>
    </xf>
    <xf numFmtId="0" fontId="0" fillId="8" borderId="5" xfId="0" applyFill="1" applyBorder="1" applyAlignment="1">
      <alignment horizontal="left" indent="3"/>
    </xf>
    <xf numFmtId="168" fontId="0" fillId="0" borderId="4" xfId="0" applyNumberFormat="1" applyBorder="1" applyAlignment="1">
      <alignment horizontal="center"/>
    </xf>
    <xf numFmtId="168" fontId="0" fillId="8" borderId="6" xfId="0" applyNumberFormat="1" applyFill="1" applyBorder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Investimento'!$B$36:$B$41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Investimento'!$C$36:$C$41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47F9-9F6C-2793329855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495300</xdr:colOff>
      <xdr:row>0</xdr:row>
      <xdr:rowOff>38100</xdr:rowOff>
    </xdr:from>
    <xdr:to>
      <xdr:col>4</xdr:col>
      <xdr:colOff>11906</xdr:colOff>
      <xdr:row>10</xdr:row>
      <xdr:rowOff>83344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536785-FD23-CACF-EC6E-218BCD08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38100"/>
          <a:ext cx="8624887" cy="195024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23811</xdr:colOff>
      <xdr:row>42</xdr:row>
      <xdr:rowOff>104773</xdr:rowOff>
    </xdr:from>
    <xdr:to>
      <xdr:col>3</xdr:col>
      <xdr:colOff>1464469</xdr:colOff>
      <xdr:row>66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3AC71C-3328-FAD8-8C33-D0CAAF49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e Cristina Oliveira Nogueira" id="{7ECCFFAF-4194-428F-9D25-0A14FD76082D}" userId="Daniele Cristina Oliveira Nogueira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6-20T02:15:18.13" personId="{7ECCFFAF-4194-428F-9D25-0A14FD76082D}" id="{CC8C0F0D-6A53-4501-AE1E-D2B7694B443D}">
    <text>Soma não é = 100%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422C-9B26-4FF4-ACBA-C4FDBDD8895C}">
  <dimension ref="A12:H59"/>
  <sheetViews>
    <sheetView showGridLines="0" showRowColHeaders="0" tabSelected="1" zoomScale="80" zoomScaleNormal="80" workbookViewId="0">
      <selection activeCell="E47" sqref="E47"/>
    </sheetView>
  </sheetViews>
  <sheetFormatPr defaultColWidth="0" defaultRowHeight="15" x14ac:dyDescent="0.25"/>
  <cols>
    <col min="1" max="1" width="9.140625" customWidth="1"/>
    <col min="2" max="2" width="60.7109375" customWidth="1"/>
    <col min="3" max="3" width="44.5703125" customWidth="1"/>
    <col min="4" max="4" width="22.140625" bestFit="1" customWidth="1"/>
    <col min="5" max="5" width="7.5703125" customWidth="1"/>
    <col min="6" max="6" width="12.140625" hidden="1" customWidth="1"/>
    <col min="7" max="7" width="9.140625" customWidth="1"/>
    <col min="8" max="8" width="5.5703125" hidden="1" customWidth="1"/>
    <col min="9" max="11" width="9.140625" hidden="1" customWidth="1"/>
    <col min="12" max="16384" width="9.140625" hidden="1"/>
  </cols>
  <sheetData>
    <row r="12" spans="2:4" ht="15.75" thickBot="1" x14ac:dyDescent="0.3"/>
    <row r="13" spans="2:4" ht="26.25" x14ac:dyDescent="0.25">
      <c r="B13" s="3" t="s">
        <v>14</v>
      </c>
      <c r="C13" s="4"/>
      <c r="D13" s="5"/>
    </row>
    <row r="14" spans="2:4" ht="17.25" x14ac:dyDescent="0.3">
      <c r="B14" s="20" t="s">
        <v>13</v>
      </c>
      <c r="C14" s="21"/>
      <c r="D14" s="22">
        <v>5000</v>
      </c>
    </row>
    <row r="15" spans="2:4" ht="17.25" x14ac:dyDescent="0.3">
      <c r="B15" s="23" t="s">
        <v>12</v>
      </c>
      <c r="C15" s="24"/>
      <c r="D15" s="25">
        <v>6.0000000000000001E-3</v>
      </c>
    </row>
    <row r="16" spans="2:4" ht="18" thickBot="1" x14ac:dyDescent="0.35">
      <c r="B16" s="26" t="s">
        <v>35</v>
      </c>
      <c r="C16" s="27"/>
      <c r="D16" s="28">
        <f>D14*30%</f>
        <v>1500</v>
      </c>
    </row>
    <row r="17" spans="1:4" ht="18" thickBot="1" x14ac:dyDescent="0.35">
      <c r="B17" s="11"/>
      <c r="C17" s="11"/>
      <c r="D17" s="11"/>
    </row>
    <row r="18" spans="1:4" ht="48" customHeight="1" x14ac:dyDescent="0.25">
      <c r="B18" s="6" t="s">
        <v>5</v>
      </c>
      <c r="C18" s="7"/>
      <c r="D18" s="19"/>
    </row>
    <row r="19" spans="1:4" ht="17.25" x14ac:dyDescent="0.3">
      <c r="B19" s="29" t="s">
        <v>0</v>
      </c>
      <c r="C19" s="30"/>
      <c r="D19" s="31">
        <v>500</v>
      </c>
    </row>
    <row r="20" spans="1:4" ht="17.25" x14ac:dyDescent="0.3">
      <c r="B20" s="32" t="s">
        <v>1</v>
      </c>
      <c r="C20" s="33"/>
      <c r="D20" s="34">
        <v>5</v>
      </c>
    </row>
    <row r="21" spans="1:4" ht="17.25" x14ac:dyDescent="0.3">
      <c r="B21" s="32" t="s">
        <v>2</v>
      </c>
      <c r="C21" s="33"/>
      <c r="D21" s="35">
        <v>1.0789999999999999E-2</v>
      </c>
    </row>
    <row r="22" spans="1:4" ht="17.25" x14ac:dyDescent="0.3">
      <c r="B22" s="36" t="s">
        <v>3</v>
      </c>
      <c r="C22" s="37"/>
      <c r="D22" s="38">
        <f>FV(taxa_mensal,qtd_ano*12,aporte*-1)</f>
        <v>41888.456999243819</v>
      </c>
    </row>
    <row r="23" spans="1:4" ht="18" thickBot="1" x14ac:dyDescent="0.35">
      <c r="B23" s="39" t="s">
        <v>4</v>
      </c>
      <c r="C23" s="40"/>
      <c r="D23" s="41">
        <f>patrimonio*rendimento_carteira</f>
        <v>251.33074199546292</v>
      </c>
    </row>
    <row r="24" spans="1:4" ht="18" thickBot="1" x14ac:dyDescent="0.35">
      <c r="B24" s="11"/>
      <c r="C24" s="11"/>
      <c r="D24" s="11"/>
    </row>
    <row r="25" spans="1:4" ht="26.25" x14ac:dyDescent="0.25">
      <c r="B25" s="6" t="s">
        <v>15</v>
      </c>
      <c r="C25" s="7"/>
      <c r="D25" s="12" t="s">
        <v>11</v>
      </c>
    </row>
    <row r="26" spans="1:4" ht="17.25" x14ac:dyDescent="0.3">
      <c r="A26" s="1">
        <v>2</v>
      </c>
      <c r="B26" s="8" t="s">
        <v>6</v>
      </c>
      <c r="C26" s="13">
        <f>FV($D$21,A26*12,$D$19*-1)</f>
        <v>13613.813648822608</v>
      </c>
      <c r="D26" s="14">
        <f>C26*rendimento_carteira</f>
        <v>81.682881892935654</v>
      </c>
    </row>
    <row r="27" spans="1:4" ht="17.25" x14ac:dyDescent="0.3">
      <c r="A27" s="1">
        <v>5</v>
      </c>
      <c r="B27" s="9" t="s">
        <v>7</v>
      </c>
      <c r="C27" s="15">
        <f>FV($D$21,A27*12,$D$19*-1)</f>
        <v>41888.456999243819</v>
      </c>
      <c r="D27" s="16">
        <f>C27*rendimento_carteira</f>
        <v>251.33074199546292</v>
      </c>
    </row>
    <row r="28" spans="1:4" ht="17.25" x14ac:dyDescent="0.3">
      <c r="A28" s="1">
        <v>10</v>
      </c>
      <c r="B28" s="9" t="s">
        <v>8</v>
      </c>
      <c r="C28" s="15">
        <f>FV($D$21,A28*12,$D$19*-1)</f>
        <v>121642.1062650861</v>
      </c>
      <c r="D28" s="16">
        <f>C28*rendimento_carteira</f>
        <v>729.85263759051657</v>
      </c>
    </row>
    <row r="29" spans="1:4" ht="17.25" x14ac:dyDescent="0.3">
      <c r="A29" s="1">
        <v>20</v>
      </c>
      <c r="B29" s="9" t="s">
        <v>9</v>
      </c>
      <c r="C29" s="15">
        <f>FV($D$21,A29*12,$D$19*-1)</f>
        <v>562599.20004854025</v>
      </c>
      <c r="D29" s="16">
        <f>C29*rendimento_carteira</f>
        <v>3375.5952002912418</v>
      </c>
    </row>
    <row r="30" spans="1:4" ht="18" thickBot="1" x14ac:dyDescent="0.35">
      <c r="A30" s="1">
        <v>30</v>
      </c>
      <c r="B30" s="10" t="s">
        <v>10</v>
      </c>
      <c r="C30" s="17">
        <f>FV($D$21,A30*12,$D$19*-1)</f>
        <v>2161084.8275023573</v>
      </c>
      <c r="D30" s="18">
        <f>C30*rendimento_carteira</f>
        <v>12966.508965014144</v>
      </c>
    </row>
    <row r="31" spans="1:4" ht="15.75" thickBot="1" x14ac:dyDescent="0.3"/>
    <row r="32" spans="1:4" x14ac:dyDescent="0.25">
      <c r="B32" s="52" t="s">
        <v>19</v>
      </c>
      <c r="C32" s="53" t="s">
        <v>29</v>
      </c>
      <c r="D32" s="54"/>
    </row>
    <row r="33" spans="2:4" ht="18" thickBot="1" x14ac:dyDescent="0.35">
      <c r="B33" s="55" t="s">
        <v>18</v>
      </c>
      <c r="C33" s="56">
        <f>aporte</f>
        <v>500</v>
      </c>
      <c r="D33" s="57"/>
    </row>
    <row r="34" spans="2:4" ht="15.75" thickBot="1" x14ac:dyDescent="0.3"/>
    <row r="35" spans="2:4" ht="17.25" x14ac:dyDescent="0.3">
      <c r="B35" s="58" t="s">
        <v>20</v>
      </c>
      <c r="C35" s="48" t="s">
        <v>21</v>
      </c>
      <c r="D35" s="49" t="s">
        <v>22</v>
      </c>
    </row>
    <row r="36" spans="2:4" ht="17.25" x14ac:dyDescent="0.3">
      <c r="B36" s="59" t="s">
        <v>23</v>
      </c>
      <c r="C36" s="50">
        <f>VLOOKUP($C$32&amp;"-"&amp;B36,Apoio!A:D,4,0)</f>
        <v>0.3</v>
      </c>
      <c r="D36" s="61">
        <f>$C$33*C36</f>
        <v>150</v>
      </c>
    </row>
    <row r="37" spans="2:4" ht="17.25" x14ac:dyDescent="0.3">
      <c r="B37" s="59" t="s">
        <v>24</v>
      </c>
      <c r="C37" s="50">
        <f>VLOOKUP($C$32&amp;"-"&amp;B37,Apoio!A:D,4,0)</f>
        <v>0.5</v>
      </c>
      <c r="D37" s="61">
        <f t="shared" ref="D37:D41" si="0">$C$33*C37</f>
        <v>250</v>
      </c>
    </row>
    <row r="38" spans="2:4" ht="17.25" x14ac:dyDescent="0.3">
      <c r="B38" s="59" t="s">
        <v>25</v>
      </c>
      <c r="C38" s="50">
        <f>VLOOKUP($C$32&amp;"-"&amp;B38,Apoio!A:D,4,0)</f>
        <v>0.1</v>
      </c>
      <c r="D38" s="61">
        <f t="shared" si="0"/>
        <v>50</v>
      </c>
    </row>
    <row r="39" spans="2:4" ht="17.25" x14ac:dyDescent="0.3">
      <c r="B39" s="59" t="s">
        <v>26</v>
      </c>
      <c r="C39" s="50">
        <f>VLOOKUP($C$32&amp;"-"&amp;B39,Apoio!A:D,4,0)</f>
        <v>0.1</v>
      </c>
      <c r="D39" s="61">
        <f t="shared" si="0"/>
        <v>50</v>
      </c>
    </row>
    <row r="40" spans="2:4" ht="17.25" x14ac:dyDescent="0.3">
      <c r="B40" s="59" t="s">
        <v>27</v>
      </c>
      <c r="C40" s="50">
        <f>VLOOKUP($C$32&amp;"-"&amp;B40,Apoio!A:D,4,0)</f>
        <v>0</v>
      </c>
      <c r="D40" s="61">
        <f t="shared" si="0"/>
        <v>0</v>
      </c>
    </row>
    <row r="41" spans="2:4" ht="17.25" x14ac:dyDescent="0.3">
      <c r="B41" s="59" t="s">
        <v>28</v>
      </c>
      <c r="C41" s="50">
        <f>VLOOKUP($C$32&amp;"-"&amp;B41,Apoio!A:D,4,0)</f>
        <v>0</v>
      </c>
      <c r="D41" s="61">
        <f t="shared" si="0"/>
        <v>0</v>
      </c>
    </row>
    <row r="42" spans="2:4" ht="15.75" thickBot="1" x14ac:dyDescent="0.3">
      <c r="B42" s="60" t="s">
        <v>36</v>
      </c>
      <c r="C42" s="51"/>
      <c r="D42" s="62">
        <f>SUM(D36:D41)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</sheetData>
  <mergeCells count="11">
    <mergeCell ref="B14:C14"/>
    <mergeCell ref="B15:C15"/>
    <mergeCell ref="B16:C16"/>
    <mergeCell ref="B13:D13"/>
    <mergeCell ref="B25:C25"/>
    <mergeCell ref="B21:C21"/>
    <mergeCell ref="B19:C19"/>
    <mergeCell ref="B20:C20"/>
    <mergeCell ref="B22:C22"/>
    <mergeCell ref="B23:C23"/>
    <mergeCell ref="B18:D18"/>
  </mergeCells>
  <dataValidations count="1">
    <dataValidation type="list" allowBlank="1" showInputMessage="1" showErrorMessage="1" sqref="C32" xr:uid="{E6E3507D-4F3F-4AED-BA30-A3A6976AB0A9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D171-E41A-4A72-B059-0E501E2ECC5A}">
  <dimension ref="A1:H19"/>
  <sheetViews>
    <sheetView workbookViewId="0">
      <selection sqref="A1:D19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6.140625" bestFit="1" customWidth="1"/>
    <col min="7" max="7" width="15.85546875" bestFit="1" customWidth="1"/>
  </cols>
  <sheetData>
    <row r="1" spans="1:8" x14ac:dyDescent="0.25">
      <c r="A1" s="63" t="s">
        <v>33</v>
      </c>
      <c r="B1" s="63" t="s">
        <v>16</v>
      </c>
      <c r="C1" s="63" t="s">
        <v>30</v>
      </c>
      <c r="D1" s="64" t="s">
        <v>31</v>
      </c>
    </row>
    <row r="2" spans="1:8" x14ac:dyDescent="0.25">
      <c r="A2" t="str">
        <f>B2&amp;"-"&amp;C2</f>
        <v>Conservador-Papel</v>
      </c>
      <c r="B2" t="s">
        <v>29</v>
      </c>
      <c r="C2" t="s">
        <v>23</v>
      </c>
      <c r="D2" s="44">
        <v>0.3</v>
      </c>
    </row>
    <row r="3" spans="1:8" x14ac:dyDescent="0.25">
      <c r="A3" t="str">
        <f t="shared" ref="A3:A19" si="0">B3&amp;"-"&amp;C3</f>
        <v>Conservador-Tijolo</v>
      </c>
      <c r="B3" t="s">
        <v>29</v>
      </c>
      <c r="C3" t="s">
        <v>24</v>
      </c>
      <c r="D3" s="44">
        <v>0.5</v>
      </c>
      <c r="H3" t="s">
        <v>31</v>
      </c>
    </row>
    <row r="4" spans="1:8" x14ac:dyDescent="0.25">
      <c r="A4" t="str">
        <f t="shared" si="0"/>
        <v>Conservador-Híbridos</v>
      </c>
      <c r="B4" t="s">
        <v>29</v>
      </c>
      <c r="C4" t="s">
        <v>25</v>
      </c>
      <c r="D4" s="44">
        <v>0.1</v>
      </c>
      <c r="G4" s="42" t="s">
        <v>34</v>
      </c>
      <c r="H4" s="47">
        <f>VLOOKUP(G4,A:D,4,0)</f>
        <v>0.35</v>
      </c>
    </row>
    <row r="5" spans="1:8" x14ac:dyDescent="0.25">
      <c r="A5" t="str">
        <f t="shared" si="0"/>
        <v>Conservador-FOFs</v>
      </c>
      <c r="B5" t="s">
        <v>29</v>
      </c>
      <c r="C5" t="s">
        <v>26</v>
      </c>
      <c r="D5" s="44">
        <v>0.1</v>
      </c>
    </row>
    <row r="6" spans="1:8" x14ac:dyDescent="0.25">
      <c r="A6" t="str">
        <f t="shared" si="0"/>
        <v>Conservador-Desenvolvimento</v>
      </c>
      <c r="B6" t="s">
        <v>29</v>
      </c>
      <c r="C6" t="s">
        <v>27</v>
      </c>
      <c r="D6" s="44">
        <v>0</v>
      </c>
    </row>
    <row r="7" spans="1:8" ht="15.75" thickBot="1" x14ac:dyDescent="0.3">
      <c r="A7" s="43" t="str">
        <f t="shared" si="0"/>
        <v>Conservador-Hotelarias</v>
      </c>
      <c r="B7" s="43" t="s">
        <v>29</v>
      </c>
      <c r="C7" s="43" t="s">
        <v>28</v>
      </c>
      <c r="D7" s="45">
        <v>0</v>
      </c>
    </row>
    <row r="8" spans="1:8" x14ac:dyDescent="0.25">
      <c r="A8" t="str">
        <f t="shared" si="0"/>
        <v>Moderado-Papel</v>
      </c>
      <c r="B8" t="s">
        <v>32</v>
      </c>
      <c r="C8" t="s">
        <v>23</v>
      </c>
      <c r="D8" s="2">
        <v>0.32</v>
      </c>
    </row>
    <row r="9" spans="1:8" x14ac:dyDescent="0.25">
      <c r="A9" t="str">
        <f t="shared" si="0"/>
        <v>Moderado-Tijolo</v>
      </c>
      <c r="B9" t="s">
        <v>32</v>
      </c>
      <c r="C9" t="s">
        <v>24</v>
      </c>
      <c r="D9" s="2">
        <v>0.35</v>
      </c>
    </row>
    <row r="10" spans="1:8" x14ac:dyDescent="0.25">
      <c r="A10" t="str">
        <f t="shared" si="0"/>
        <v>Moderado-Híbridos</v>
      </c>
      <c r="B10" t="s">
        <v>32</v>
      </c>
      <c r="C10" t="s">
        <v>25</v>
      </c>
      <c r="D10" s="2">
        <v>0.08</v>
      </c>
    </row>
    <row r="11" spans="1:8" x14ac:dyDescent="0.25">
      <c r="A11" t="str">
        <f t="shared" si="0"/>
        <v>Moderado-FOFs</v>
      </c>
      <c r="B11" t="s">
        <v>32</v>
      </c>
      <c r="C11" t="s">
        <v>26</v>
      </c>
      <c r="D11" s="2">
        <v>0.05</v>
      </c>
    </row>
    <row r="12" spans="1:8" x14ac:dyDescent="0.25">
      <c r="A12" t="str">
        <f t="shared" si="0"/>
        <v>Moderado-Desenvolvimento</v>
      </c>
      <c r="B12" t="s">
        <v>32</v>
      </c>
      <c r="C12" t="s">
        <v>27</v>
      </c>
      <c r="D12" s="2">
        <v>0.1</v>
      </c>
    </row>
    <row r="13" spans="1:8" ht="15.75" thickBot="1" x14ac:dyDescent="0.3">
      <c r="A13" s="43" t="str">
        <f t="shared" si="0"/>
        <v>Moderado-Hotelarias</v>
      </c>
      <c r="B13" s="43" t="s">
        <v>32</v>
      </c>
      <c r="C13" s="43" t="s">
        <v>28</v>
      </c>
      <c r="D13" s="46">
        <v>0.1</v>
      </c>
    </row>
    <row r="14" spans="1:8" x14ac:dyDescent="0.25">
      <c r="A14" t="str">
        <f t="shared" si="0"/>
        <v>Agressivo-Papel</v>
      </c>
      <c r="B14" t="s">
        <v>17</v>
      </c>
      <c r="C14" t="s">
        <v>23</v>
      </c>
      <c r="D14" s="2">
        <v>0.5</v>
      </c>
    </row>
    <row r="15" spans="1:8" x14ac:dyDescent="0.25">
      <c r="A15" t="str">
        <f t="shared" si="0"/>
        <v>Agressivo-Tijolo</v>
      </c>
      <c r="B15" t="s">
        <v>17</v>
      </c>
      <c r="C15" t="s">
        <v>24</v>
      </c>
      <c r="D15" s="2">
        <v>0.1</v>
      </c>
    </row>
    <row r="16" spans="1:8" x14ac:dyDescent="0.25">
      <c r="A16" t="str">
        <f t="shared" si="0"/>
        <v>Agressivo-Híbridos</v>
      </c>
      <c r="B16" t="s">
        <v>17</v>
      </c>
      <c r="C16" t="s">
        <v>25</v>
      </c>
      <c r="D16" s="2">
        <v>0.05</v>
      </c>
    </row>
    <row r="17" spans="1:4" x14ac:dyDescent="0.25">
      <c r="A17" t="str">
        <f t="shared" si="0"/>
        <v>Agressivo-FOFs</v>
      </c>
      <c r="B17" t="s">
        <v>17</v>
      </c>
      <c r="C17" t="s">
        <v>26</v>
      </c>
      <c r="D17" s="2">
        <v>0.05</v>
      </c>
    </row>
    <row r="18" spans="1:4" x14ac:dyDescent="0.25">
      <c r="A18" t="str">
        <f t="shared" si="0"/>
        <v>Agressivo-Desenvolvimento</v>
      </c>
      <c r="B18" t="s">
        <v>17</v>
      </c>
      <c r="C18" t="s">
        <v>27</v>
      </c>
      <c r="D18" s="2">
        <v>0.2</v>
      </c>
    </row>
    <row r="19" spans="1:4" x14ac:dyDescent="0.25">
      <c r="A19" t="str">
        <f t="shared" si="0"/>
        <v>Agressivo-Hotelarias</v>
      </c>
      <c r="B19" t="s">
        <v>17</v>
      </c>
      <c r="C19" t="s">
        <v>28</v>
      </c>
      <c r="D19" s="2">
        <v>0.1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 Investimento</vt:lpstr>
      <vt:lpstr>Apoio</vt:lpstr>
      <vt:lpstr>aporte</vt:lpstr>
      <vt:lpstr>patrimonio</vt:lpstr>
      <vt:lpstr>qtd_ano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Cristina Oliveira Nogueira</dc:creator>
  <cp:lastModifiedBy>Daniele Cristina Oliveira Nogueira</cp:lastModifiedBy>
  <dcterms:created xsi:type="dcterms:W3CDTF">2025-06-18T00:37:43Z</dcterms:created>
  <dcterms:modified xsi:type="dcterms:W3CDTF">2025-06-20T02:33:33Z</dcterms:modified>
</cp:coreProperties>
</file>