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Q0307LXP" sheetId="1" r:id="rId4"/>
  </sheets>
  <definedNames/>
  <calcPr/>
</workbook>
</file>

<file path=xl/sharedStrings.xml><?xml version="1.0" encoding="utf-8"?>
<sst xmlns="http://schemas.openxmlformats.org/spreadsheetml/2006/main" count="64" uniqueCount="48">
  <si>
    <t>IQ0307LXP</t>
  </si>
  <si>
    <t>Para o qubit</t>
  </si>
  <si>
    <t>I square pulse</t>
  </si>
  <si>
    <t>length=1e-7</t>
  </si>
  <si>
    <t>Output signal amplitude based on different input parameters</t>
  </si>
  <si>
    <t>ampLO=11dB</t>
  </si>
  <si>
    <t>oscScaleRF=50mV</t>
  </si>
  <si>
    <t>Phase</t>
  </si>
  <si>
    <t>LO=</t>
  </si>
  <si>
    <t>11dB</t>
  </si>
  <si>
    <t>GHz</t>
  </si>
  <si>
    <t>Delay sinal I vs saida mixer=4.8ns</t>
  </si>
  <si>
    <t>LO</t>
  </si>
  <si>
    <t>I</t>
  </si>
  <si>
    <t>RF</t>
  </si>
  <si>
    <t>Relationship between the value for the switch in the code from 0 to 1 and the voltage seen at an oscilloscope</t>
  </si>
  <si>
    <t>Freq (GHz)</t>
  </si>
  <si>
    <t>Amplitude (dBm)</t>
  </si>
  <si>
    <t xml:space="preserve"> amp=A (A*1dBm in volts)</t>
  </si>
  <si>
    <t>amp(dBm)</t>
  </si>
  <si>
    <t>Mean Vpp (mV)</t>
  </si>
  <si>
    <t>Vpp (dBm 50R)</t>
  </si>
  <si>
    <t>awg square wave</t>
  </si>
  <si>
    <t>Signal/leakage</t>
  </si>
  <si>
    <t>Signal/Leakage dB</t>
  </si>
  <si>
    <t>amp I</t>
  </si>
  <si>
    <t>amp Q</t>
  </si>
  <si>
    <t>expected phase(º)</t>
  </si>
  <si>
    <t>phase(º)</t>
  </si>
  <si>
    <t>dif</t>
  </si>
  <si>
    <t>Relationship between the leakage, the LO frequency and the LO amplitude</t>
  </si>
  <si>
    <t>amplitude variable</t>
  </si>
  <si>
    <t>Vosc(mV)</t>
  </si>
  <si>
    <t>Vosc(dBm)</t>
  </si>
  <si>
    <t>Leakage</t>
  </si>
  <si>
    <t>Frf~Flo</t>
  </si>
  <si>
    <t>Calibration of the difference in amplitude between I and Q on the output</t>
  </si>
  <si>
    <t>https://markimicrowave.com/technical-resources/application-notes/advanced-calibration-iq-mixers/</t>
  </si>
  <si>
    <t>Upper side band calibration</t>
  </si>
  <si>
    <t>I,Q freq =100MHz</t>
  </si>
  <si>
    <t>I,Q amp=1</t>
  </si>
  <si>
    <t>LOamp=11dB com splitter</t>
  </si>
  <si>
    <t>LO freq</t>
  </si>
  <si>
    <t>I side band amp</t>
  </si>
  <si>
    <t>Q side band amp</t>
  </si>
  <si>
    <t>dif (I-Q) in dB</t>
  </si>
  <si>
    <t>&gt;0 =&gt; att no I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</si>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</sst>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"/>
    <numFmt numFmtId="166" formatCode="0.0000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1.0"/>
      <color rgb="FF000000"/>
      <name val="Arial"/>
    </font>
    <font>
      <b/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3" numFmtId="11" xfId="0" applyAlignment="1" applyFont="1" applyNumberFormat="1">
      <alignment shrinkToFit="0" vertical="bottom" wrapText="0"/>
    </xf>
    <xf borderId="0" fillId="0" fontId="1" numFmtId="11" xfId="0" applyFont="1" applyNumberFormat="1"/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164" xfId="0" applyAlignment="1" applyFont="1" applyNumberForma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3" numFmtId="2" xfId="0" applyAlignment="1" applyFont="1" applyNumberFormat="1">
      <alignment readingOrder="0" shrinkToFit="0" vertical="bottom" wrapText="0"/>
    </xf>
    <xf borderId="0" fillId="0" fontId="3" numFmtId="166" xfId="0" applyAlignment="1" applyFont="1" applyNumberFormat="1">
      <alignment shrinkToFit="0" vertical="bottom" wrapText="0"/>
    </xf>
    <xf borderId="0" fillId="0" fontId="1" numFmtId="2" xfId="0" applyFont="1" applyNumberFormat="1"/>
    <xf borderId="0" fillId="0" fontId="3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651644716309843"/>
          <c:y val="0.027204086164779"/>
          <c:w val="0.759690406341676"/>
          <c:h val="0.865978236731068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IQ0307LXP!$N$5:$N$14</c:f>
            </c:numRef>
          </c:xVal>
          <c:yVal>
            <c:numRef>
              <c:f>IQ0307LXP!$O$5:$O$14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448972"/>
        <c:axId val="1589489656"/>
      </c:scatterChart>
      <c:valAx>
        <c:axId val="15964489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89489656"/>
      </c:valAx>
      <c:valAx>
        <c:axId val="1589489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596448972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757575"/>
                </a:solidFill>
                <a:latin typeface="Arial"/>
              </a:defRPr>
            </a:pPr>
            <a:r>
              <a:rPr b="0" i="0" sz="1300">
                <a:solidFill>
                  <a:srgbClr val="757575"/>
                </a:solidFill>
                <a:latin typeface="Arial"/>
              </a:rPr>
              <a:t>Leakage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10db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4586"/>
              </a:solidFill>
              <a:ln cmpd="sng">
                <a:solidFill>
                  <a:srgbClr val="004586"/>
                </a:solidFill>
              </a:ln>
            </c:spPr>
          </c:marker>
          <c:xVal>
            <c:numRef>
              <c:f>IQ0307LXP!$B$8:$B$16</c:f>
            </c:numRef>
          </c:xVal>
          <c:yVal>
            <c:numRef>
              <c:f>IQ0307LXP!$D$8:$D$16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668114"/>
        <c:axId val="704136748"/>
      </c:scatterChart>
      <c:valAx>
        <c:axId val="1752668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Freq LO (GHz)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704136748"/>
      </c:valAx>
      <c:valAx>
        <c:axId val="7041367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Arial"/>
                  </a:rPr>
                  <a:t>Vpp RF
(dBm)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Arial"/>
              </a:defRPr>
            </a:pPr>
          </a:p>
        </c:txPr>
        <c:crossAx val="1752668114"/>
      </c:valAx>
    </c:plotArea>
    <c:legend>
      <c:legendPos val="r"/>
      <c:overlay val="0"/>
      <c:txPr>
        <a:bodyPr/>
        <a:lstStyle/>
        <a:p>
          <a:pPr lvl="0">
            <a:defRPr b="0" i="0" sz="100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Difference of output power between using the I input and the Q input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IQ0307LXP!$AG$15:$AG$18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IQ0307LXP!$AD$19:$AD$27</c:f>
            </c:strRef>
          </c:cat>
          <c:val>
            <c:numRef>
              <c:f>IQ0307LXP!$AG$19:$AG$27</c:f>
              <c:numCache/>
            </c:numRef>
          </c:val>
          <c:smooth val="0"/>
        </c:ser>
        <c:axId val="580422000"/>
        <c:axId val="1411463303"/>
      </c:lineChart>
      <c:catAx>
        <c:axId val="58042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 frequency (GHz)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1463303"/>
      </c:catAx>
      <c:valAx>
        <c:axId val="14114633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I-Q difference (dB)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4220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28575</xdr:colOff>
      <xdr:row>16</xdr:row>
      <xdr:rowOff>104775</xdr:rowOff>
    </xdr:from>
    <xdr:ext cx="6191250" cy="3476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1038225</xdr:colOff>
      <xdr:row>54</xdr:row>
      <xdr:rowOff>152400</xdr:rowOff>
    </xdr:from>
    <xdr:ext cx="6276975" cy="32289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29</xdr:col>
      <xdr:colOff>95250</xdr:colOff>
      <xdr:row>27</xdr:row>
      <xdr:rowOff>104775</xdr:rowOff>
    </xdr:from>
    <xdr:ext cx="60674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38"/>
    <col customWidth="1" min="2" max="2" width="12.63"/>
    <col customWidth="1" min="3" max="3" width="15.0"/>
    <col customWidth="1" min="4" max="4" width="12.63"/>
    <col customWidth="1" min="5" max="5" width="19.0"/>
    <col customWidth="1" min="6" max="6" width="12.63"/>
    <col customWidth="1" min="7" max="7" width="14.75"/>
    <col customWidth="1" min="8" max="8" width="20.25"/>
    <col customWidth="1" min="9" max="9" width="21.63"/>
    <col customWidth="1" min="10" max="11" width="15.5"/>
    <col customWidth="1" min="12" max="21" width="12.63"/>
    <col customWidth="1" min="22" max="22" width="13.88"/>
    <col customWidth="1" min="23" max="23" width="24.0"/>
    <col customWidth="1" min="24" max="24" width="12.63"/>
    <col customWidth="1" min="25" max="25" width="15.88"/>
    <col customWidth="1" min="26" max="26" width="14.63"/>
    <col customWidth="1" min="27" max="27" width="12.63"/>
    <col customWidth="1" min="28" max="28" width="17.63"/>
    <col customWidth="1" min="29" max="30" width="12.63"/>
    <col customWidth="1" min="31" max="31" width="14.5"/>
    <col customWidth="1" min="32" max="32" width="16.13"/>
    <col customWidth="1" min="33" max="35" width="12.63"/>
  </cols>
  <sheetData>
    <row r="1" ht="15.75" customHeight="1">
      <c r="A1" s="1" t="s">
        <v>0</v>
      </c>
      <c r="B1" s="1" t="s">
        <v>1</v>
      </c>
      <c r="G1" s="1" t="s">
        <v>2</v>
      </c>
      <c r="H1" s="1" t="s">
        <v>3</v>
      </c>
      <c r="I1" s="2" t="s">
        <v>4</v>
      </c>
      <c r="V1" s="3" t="s">
        <v>2</v>
      </c>
      <c r="W1" s="3" t="s">
        <v>3</v>
      </c>
      <c r="X1" s="3" t="s">
        <v>5</v>
      </c>
      <c r="Y1" s="3" t="s">
        <v>6</v>
      </c>
      <c r="Z1" s="3"/>
      <c r="AD1" s="1" t="s">
        <v>7</v>
      </c>
      <c r="AE1" s="1" t="s">
        <v>8</v>
      </c>
      <c r="AF1" s="1" t="s">
        <v>9</v>
      </c>
      <c r="AG1" s="4">
        <v>3.5E9</v>
      </c>
      <c r="AH1" s="1" t="s">
        <v>10</v>
      </c>
      <c r="AI1" s="5">
        <f>1/AG1</f>
        <v>0.0000000002857142857</v>
      </c>
    </row>
    <row r="2" ht="15.75" customHeight="1">
      <c r="A2" s="1" t="s">
        <v>11</v>
      </c>
      <c r="G2" s="6" t="s">
        <v>12</v>
      </c>
      <c r="I2" s="7" t="s">
        <v>13</v>
      </c>
      <c r="K2" s="7" t="s">
        <v>14</v>
      </c>
      <c r="N2" s="2" t="s">
        <v>15</v>
      </c>
      <c r="V2" s="1" t="s">
        <v>12</v>
      </c>
      <c r="W2" s="3" t="s">
        <v>13</v>
      </c>
      <c r="Y2" s="3" t="s">
        <v>14</v>
      </c>
    </row>
    <row r="3" ht="15.75" customHeight="1">
      <c r="G3" s="6" t="s">
        <v>16</v>
      </c>
      <c r="H3" s="6" t="s">
        <v>17</v>
      </c>
      <c r="I3" s="1" t="s">
        <v>18</v>
      </c>
      <c r="J3" s="1" t="s">
        <v>19</v>
      </c>
      <c r="K3" s="6" t="s">
        <v>20</v>
      </c>
      <c r="L3" s="1" t="s">
        <v>21</v>
      </c>
      <c r="N3" s="1" t="s">
        <v>22</v>
      </c>
      <c r="V3" s="8" t="s">
        <v>16</v>
      </c>
      <c r="W3" s="3" t="s">
        <v>18</v>
      </c>
      <c r="X3" s="3" t="s">
        <v>19</v>
      </c>
      <c r="Y3" s="8" t="s">
        <v>20</v>
      </c>
      <c r="Z3" s="3" t="s">
        <v>21</v>
      </c>
      <c r="AA3" s="1" t="s">
        <v>23</v>
      </c>
      <c r="AB3" s="1" t="s">
        <v>24</v>
      </c>
      <c r="AD3" s="1" t="s">
        <v>25</v>
      </c>
      <c r="AE3" s="1" t="s">
        <v>26</v>
      </c>
      <c r="AF3" s="1" t="s">
        <v>27</v>
      </c>
      <c r="AG3" s="1" t="s">
        <v>28</v>
      </c>
      <c r="AH3" s="1" t="s">
        <v>29</v>
      </c>
    </row>
    <row r="4" ht="15.75" customHeight="1">
      <c r="A4" s="2" t="s">
        <v>30</v>
      </c>
      <c r="G4" s="1">
        <v>3.0</v>
      </c>
      <c r="H4" s="1">
        <v>7.0</v>
      </c>
      <c r="I4" s="1">
        <v>1.0</v>
      </c>
      <c r="J4" s="9">
        <f t="shared" ref="J4:J54" si="1">10*LOG10((I4*0.251)^2/50/0.001)</f>
        <v>1.003774386</v>
      </c>
      <c r="K4" s="1">
        <v>270.0</v>
      </c>
      <c r="L4" s="9">
        <f t="shared" ref="L4:L54" si="2">10*LOG10((K4*0.001)^2/50/0.001)</f>
        <v>1.63757524</v>
      </c>
      <c r="N4" s="1" t="s">
        <v>31</v>
      </c>
      <c r="O4" s="1" t="s">
        <v>32</v>
      </c>
      <c r="P4" s="1" t="s">
        <v>33</v>
      </c>
      <c r="V4" s="3">
        <v>3.0</v>
      </c>
      <c r="W4" s="3">
        <v>0.0</v>
      </c>
      <c r="X4" s="10" t="str">
        <f t="shared" ref="X4:X39" si="3">10*LOG10((W4*0.251)^2/50/0.001)</f>
        <v>#NUM!</v>
      </c>
      <c r="Y4" s="3">
        <v>61.0</v>
      </c>
      <c r="Z4" s="10">
        <f t="shared" ref="Z4:Z39" si="4">10*LOG10((Y4*0.001)^2/50/0.001)</f>
        <v>-11.28310334</v>
      </c>
      <c r="AA4" s="11">
        <f>Y4/Y4</f>
        <v>1</v>
      </c>
      <c r="AB4" s="11">
        <f t="shared" ref="AB4:AB39" si="5">10*LOG10(AA4)</f>
        <v>0</v>
      </c>
      <c r="AD4" s="1">
        <v>1.0</v>
      </c>
      <c r="AE4" s="1">
        <v>0.0</v>
      </c>
      <c r="AF4" s="11">
        <f t="shared" ref="AF4:AF13" si="6">ATAN2(AD4,AE4)*180/PI()</f>
        <v>0</v>
      </c>
      <c r="AG4" s="1">
        <v>10.0</v>
      </c>
      <c r="AH4" s="11">
        <f t="shared" ref="AH4:AH13" si="7">MOD((AG4-AF4),180)</f>
        <v>10</v>
      </c>
    </row>
    <row r="5" ht="15.75" customHeight="1">
      <c r="A5" s="6" t="s">
        <v>34</v>
      </c>
      <c r="B5" s="1" t="s">
        <v>35</v>
      </c>
      <c r="G5" s="1">
        <v>3.0</v>
      </c>
      <c r="H5" s="1">
        <v>8.0</v>
      </c>
      <c r="I5" s="1">
        <v>1.0</v>
      </c>
      <c r="J5" s="9">
        <f t="shared" si="1"/>
        <v>1.003774386</v>
      </c>
      <c r="K5" s="1">
        <v>300.0</v>
      </c>
      <c r="L5" s="9">
        <f t="shared" si="2"/>
        <v>2.552725051</v>
      </c>
      <c r="N5" s="1">
        <v>0.1</v>
      </c>
      <c r="O5" s="1">
        <v>27.0</v>
      </c>
      <c r="P5" s="9">
        <f t="shared" ref="P5:P14" si="8">10*LOG10((O5*0.001)^2/50/0.001)</f>
        <v>-18.36242476</v>
      </c>
      <c r="V5" s="3">
        <v>3.0</v>
      </c>
      <c r="W5" s="3">
        <v>0.05</v>
      </c>
      <c r="X5" s="10">
        <f t="shared" si="3"/>
        <v>-25.01682553</v>
      </c>
      <c r="Y5" s="3">
        <v>64.0</v>
      </c>
      <c r="Z5" s="10">
        <f t="shared" si="4"/>
        <v>-10.86610056</v>
      </c>
      <c r="AA5" s="11">
        <f>Y5/Y4</f>
        <v>1.049180328</v>
      </c>
      <c r="AB5" s="11">
        <f t="shared" si="5"/>
        <v>0.2085013897</v>
      </c>
      <c r="AD5" s="1">
        <v>0.0</v>
      </c>
      <c r="AE5" s="1">
        <v>1.0</v>
      </c>
      <c r="AF5" s="11">
        <f t="shared" si="6"/>
        <v>90</v>
      </c>
      <c r="AG5" s="1">
        <v>100.0</v>
      </c>
      <c r="AH5" s="11">
        <f t="shared" si="7"/>
        <v>10</v>
      </c>
    </row>
    <row r="6" ht="15.75" customHeight="1">
      <c r="A6" s="6" t="s">
        <v>12</v>
      </c>
      <c r="C6" s="6" t="s">
        <v>14</v>
      </c>
      <c r="G6" s="1">
        <v>3.0</v>
      </c>
      <c r="H6" s="1">
        <v>9.0</v>
      </c>
      <c r="I6" s="1">
        <v>1.0</v>
      </c>
      <c r="J6" s="9">
        <f t="shared" si="1"/>
        <v>1.003774386</v>
      </c>
      <c r="K6" s="1">
        <v>322.0</v>
      </c>
      <c r="L6" s="9">
        <f t="shared" si="2"/>
        <v>3.167417391</v>
      </c>
      <c r="N6" s="1">
        <v>0.2</v>
      </c>
      <c r="O6" s="1">
        <v>54.0</v>
      </c>
      <c r="P6" s="9">
        <f t="shared" si="8"/>
        <v>-12.34182485</v>
      </c>
      <c r="V6" s="3">
        <v>3.0</v>
      </c>
      <c r="W6" s="3">
        <v>0.1</v>
      </c>
      <c r="X6" s="10">
        <f t="shared" si="3"/>
        <v>-18.99622561</v>
      </c>
      <c r="Y6" s="3">
        <v>76.0</v>
      </c>
      <c r="Z6" s="10">
        <f t="shared" si="4"/>
        <v>-9.373428198</v>
      </c>
      <c r="AA6" s="11">
        <f>Y6/Y4</f>
        <v>1.245901639</v>
      </c>
      <c r="AB6" s="11">
        <f t="shared" si="5"/>
        <v>0.9548375727</v>
      </c>
      <c r="AD6" s="1">
        <v>-1.0</v>
      </c>
      <c r="AE6" s="1">
        <v>0.0</v>
      </c>
      <c r="AF6" s="11">
        <f t="shared" si="6"/>
        <v>180</v>
      </c>
      <c r="AG6" s="1">
        <v>-170.0</v>
      </c>
      <c r="AH6" s="11">
        <f t="shared" si="7"/>
        <v>10</v>
      </c>
    </row>
    <row r="7" ht="15.75" customHeight="1">
      <c r="A7" s="6" t="s">
        <v>17</v>
      </c>
      <c r="B7" s="6" t="s">
        <v>16</v>
      </c>
      <c r="C7" s="6" t="s">
        <v>20</v>
      </c>
      <c r="D7" s="1" t="s">
        <v>21</v>
      </c>
      <c r="G7" s="1">
        <v>3.0</v>
      </c>
      <c r="H7" s="1">
        <v>10.0</v>
      </c>
      <c r="I7" s="1">
        <v>0.5</v>
      </c>
      <c r="J7" s="9">
        <f t="shared" si="1"/>
        <v>-5.016825527</v>
      </c>
      <c r="K7" s="1">
        <v>201.0</v>
      </c>
      <c r="L7" s="9">
        <f t="shared" si="2"/>
        <v>-0.925778895</v>
      </c>
      <c r="N7" s="1">
        <v>0.3</v>
      </c>
      <c r="O7" s="1">
        <v>82.0</v>
      </c>
      <c r="P7" s="9">
        <f t="shared" si="8"/>
        <v>-8.713422996</v>
      </c>
      <c r="V7" s="3">
        <v>3.0</v>
      </c>
      <c r="W7" s="3">
        <v>0.15</v>
      </c>
      <c r="X7" s="10">
        <f t="shared" si="3"/>
        <v>-15.47440043</v>
      </c>
      <c r="Y7" s="3">
        <v>92.0</v>
      </c>
      <c r="Z7" s="10">
        <f t="shared" si="4"/>
        <v>-7.713943496</v>
      </c>
      <c r="AA7" s="11">
        <f>Y7/Y4</f>
        <v>1.508196721</v>
      </c>
      <c r="AB7" s="11">
        <f t="shared" si="5"/>
        <v>1.784579923</v>
      </c>
      <c r="AD7" s="1">
        <v>0.0</v>
      </c>
      <c r="AE7" s="1">
        <v>-1.0</v>
      </c>
      <c r="AF7" s="11">
        <f t="shared" si="6"/>
        <v>-90</v>
      </c>
      <c r="AG7" s="1">
        <v>-70.0</v>
      </c>
      <c r="AH7" s="11">
        <f t="shared" si="7"/>
        <v>20</v>
      </c>
    </row>
    <row r="8" ht="15.75" customHeight="1">
      <c r="A8" s="6">
        <v>10.0</v>
      </c>
      <c r="B8" s="6">
        <v>3.0</v>
      </c>
      <c r="C8" s="6">
        <v>61.4</v>
      </c>
      <c r="D8" s="9">
        <f t="shared" ref="D8:D51" si="9">10*LOG10((C8*0.001)^2/50/0.001)</f>
        <v>-11.22633262</v>
      </c>
      <c r="G8" s="1">
        <v>3.0</v>
      </c>
      <c r="H8" s="1">
        <v>10.0</v>
      </c>
      <c r="I8" s="1">
        <v>1.0</v>
      </c>
      <c r="J8" s="9">
        <f t="shared" si="1"/>
        <v>1.003774386</v>
      </c>
      <c r="K8" s="1">
        <v>332.0</v>
      </c>
      <c r="L8" s="9">
        <f t="shared" si="2"/>
        <v>3.433061631</v>
      </c>
      <c r="N8" s="1">
        <v>0.4</v>
      </c>
      <c r="O8" s="1">
        <v>102.0</v>
      </c>
      <c r="P8" s="9">
        <f t="shared" si="8"/>
        <v>-6.817696608</v>
      </c>
      <c r="V8" s="3">
        <v>3.0</v>
      </c>
      <c r="W8" s="3">
        <v>0.2</v>
      </c>
      <c r="X8" s="10">
        <f t="shared" si="3"/>
        <v>-12.9756257</v>
      </c>
      <c r="Y8" s="3">
        <v>107.0</v>
      </c>
      <c r="Z8" s="10">
        <f t="shared" si="4"/>
        <v>-6.40202449</v>
      </c>
      <c r="AA8" s="11">
        <f>Y8/Y4</f>
        <v>1.754098361</v>
      </c>
      <c r="AB8" s="11">
        <f t="shared" si="5"/>
        <v>2.440539427</v>
      </c>
      <c r="AD8" s="1">
        <v>1.0</v>
      </c>
      <c r="AE8" s="1">
        <v>1.0</v>
      </c>
      <c r="AF8" s="11">
        <f t="shared" si="6"/>
        <v>45</v>
      </c>
      <c r="AG8" s="1">
        <v>51.0</v>
      </c>
      <c r="AH8" s="11">
        <f t="shared" si="7"/>
        <v>6</v>
      </c>
    </row>
    <row r="9" ht="15.75" customHeight="1">
      <c r="A9" s="6">
        <v>10.0</v>
      </c>
      <c r="B9" s="1">
        <v>3.5</v>
      </c>
      <c r="C9" s="1">
        <v>27.0</v>
      </c>
      <c r="D9" s="9">
        <f t="shared" si="9"/>
        <v>-18.36242476</v>
      </c>
      <c r="G9" s="1">
        <v>3.0</v>
      </c>
      <c r="H9" s="1">
        <v>11.5</v>
      </c>
      <c r="I9" s="1">
        <v>0.5</v>
      </c>
      <c r="J9" s="9">
        <f t="shared" si="1"/>
        <v>-5.016825527</v>
      </c>
      <c r="K9" s="1">
        <v>207.0</v>
      </c>
      <c r="L9" s="9">
        <f t="shared" si="2"/>
        <v>-0.6702931342</v>
      </c>
      <c r="N9" s="1">
        <v>0.5</v>
      </c>
      <c r="O9" s="1">
        <v>134.0</v>
      </c>
      <c r="P9" s="9">
        <f t="shared" si="8"/>
        <v>-4.447604076</v>
      </c>
      <c r="V9" s="3">
        <v>3.0</v>
      </c>
      <c r="W9" s="3">
        <v>0.4</v>
      </c>
      <c r="X9" s="10">
        <f t="shared" si="3"/>
        <v>-6.955025787</v>
      </c>
      <c r="Y9" s="3">
        <v>173.0</v>
      </c>
      <c r="Z9" s="10">
        <f t="shared" si="4"/>
        <v>-2.228777981</v>
      </c>
      <c r="AA9" s="11">
        <f>Y9/Y4</f>
        <v>2.836065574</v>
      </c>
      <c r="AB9" s="11">
        <f t="shared" si="5"/>
        <v>4.527162681</v>
      </c>
      <c r="AD9" s="1">
        <v>1.0</v>
      </c>
      <c r="AE9" s="1">
        <v>-1.0</v>
      </c>
      <c r="AF9" s="11">
        <f t="shared" si="6"/>
        <v>-45</v>
      </c>
      <c r="AG9" s="1">
        <v>-34.0</v>
      </c>
      <c r="AH9" s="11">
        <f t="shared" si="7"/>
        <v>11</v>
      </c>
    </row>
    <row r="10" ht="15.75" customHeight="1">
      <c r="A10" s="6">
        <v>10.0</v>
      </c>
      <c r="B10" s="6">
        <v>4.0</v>
      </c>
      <c r="C10" s="1">
        <v>24.7</v>
      </c>
      <c r="D10" s="9">
        <f t="shared" si="9"/>
        <v>-19.13576098</v>
      </c>
      <c r="G10" s="1">
        <v>3.0</v>
      </c>
      <c r="H10" s="1">
        <v>11.5</v>
      </c>
      <c r="I10" s="1">
        <v>1.0</v>
      </c>
      <c r="J10" s="9">
        <f t="shared" si="1"/>
        <v>1.003774386</v>
      </c>
      <c r="K10" s="1">
        <v>361.0</v>
      </c>
      <c r="L10" s="9">
        <f t="shared" si="2"/>
        <v>4.160443995</v>
      </c>
      <c r="N10" s="1">
        <v>0.6</v>
      </c>
      <c r="O10" s="1">
        <v>162.0</v>
      </c>
      <c r="P10" s="9">
        <f t="shared" si="8"/>
        <v>-2.799399753</v>
      </c>
      <c r="V10" s="3">
        <v>3.0</v>
      </c>
      <c r="W10" s="3">
        <v>0.6</v>
      </c>
      <c r="X10" s="10">
        <f t="shared" si="3"/>
        <v>-3.433200606</v>
      </c>
      <c r="Y10" s="3">
        <v>246.0</v>
      </c>
      <c r="Z10" s="10">
        <f t="shared" si="4"/>
        <v>0.8290020987</v>
      </c>
      <c r="AA10" s="11">
        <f>Y10/Y4</f>
        <v>4.032786885</v>
      </c>
      <c r="AB10" s="11">
        <f t="shared" si="5"/>
        <v>6.056052721</v>
      </c>
      <c r="AD10" s="1">
        <v>-1.0</v>
      </c>
      <c r="AE10" s="1">
        <v>1.0</v>
      </c>
      <c r="AF10" s="11">
        <f t="shared" si="6"/>
        <v>135</v>
      </c>
      <c r="AG10" s="1">
        <v>139.0</v>
      </c>
      <c r="AH10" s="11">
        <f t="shared" si="7"/>
        <v>4</v>
      </c>
    </row>
    <row r="11" ht="15.75" customHeight="1">
      <c r="A11" s="6">
        <v>10.0</v>
      </c>
      <c r="B11" s="1">
        <v>4.5</v>
      </c>
      <c r="C11" s="1">
        <v>11.0</v>
      </c>
      <c r="D11" s="9">
        <f t="shared" si="9"/>
        <v>-26.16184634</v>
      </c>
      <c r="G11" s="1">
        <v>3.0</v>
      </c>
      <c r="H11" s="1">
        <v>13.0</v>
      </c>
      <c r="I11" s="1">
        <v>0.5</v>
      </c>
      <c r="J11" s="9">
        <f t="shared" si="1"/>
        <v>-5.016825527</v>
      </c>
      <c r="K11" s="1">
        <v>206.0</v>
      </c>
      <c r="L11" s="9">
        <f t="shared" si="2"/>
        <v>-0.712355636</v>
      </c>
      <c r="N11" s="1">
        <v>0.7</v>
      </c>
      <c r="O11" s="1">
        <v>190.0</v>
      </c>
      <c r="P11" s="9">
        <f t="shared" si="8"/>
        <v>-1.414628024</v>
      </c>
      <c r="V11" s="3">
        <v>3.0</v>
      </c>
      <c r="W11" s="3">
        <v>0.8</v>
      </c>
      <c r="X11" s="10">
        <f t="shared" si="3"/>
        <v>-0.9344258739</v>
      </c>
      <c r="Y11" s="3">
        <v>309.0</v>
      </c>
      <c r="Z11" s="10">
        <f t="shared" si="4"/>
        <v>2.809469545</v>
      </c>
      <c r="AA11" s="11">
        <f>Y11/Y4</f>
        <v>5.06557377</v>
      </c>
      <c r="AB11" s="11">
        <f t="shared" si="5"/>
        <v>7.046286444</v>
      </c>
      <c r="AD11" s="1">
        <v>-1.0</v>
      </c>
      <c r="AE11" s="1">
        <v>-1.0</v>
      </c>
      <c r="AF11" s="11">
        <f t="shared" si="6"/>
        <v>-135</v>
      </c>
      <c r="AG11" s="1">
        <v>-123.0</v>
      </c>
      <c r="AH11" s="11">
        <f t="shared" si="7"/>
        <v>12</v>
      </c>
    </row>
    <row r="12" ht="15.75" customHeight="1">
      <c r="A12" s="6">
        <v>10.0</v>
      </c>
      <c r="B12" s="6">
        <v>5.0</v>
      </c>
      <c r="C12" s="1">
        <v>10.9</v>
      </c>
      <c r="D12" s="9">
        <f t="shared" si="9"/>
        <v>-26.24117008</v>
      </c>
      <c r="G12" s="1">
        <v>3.0</v>
      </c>
      <c r="H12" s="1">
        <v>13.0</v>
      </c>
      <c r="I12" s="1">
        <v>1.0</v>
      </c>
      <c r="J12" s="9">
        <f t="shared" si="1"/>
        <v>1.003774386</v>
      </c>
      <c r="K12" s="1">
        <v>380.0</v>
      </c>
      <c r="L12" s="9">
        <f t="shared" si="2"/>
        <v>4.605971889</v>
      </c>
      <c r="N12" s="1">
        <v>0.8</v>
      </c>
      <c r="O12" s="1">
        <v>211.0</v>
      </c>
      <c r="P12" s="9">
        <f t="shared" si="8"/>
        <v>-0.5040509374</v>
      </c>
      <c r="V12" s="3">
        <v>3.0</v>
      </c>
      <c r="W12" s="3">
        <v>1.0</v>
      </c>
      <c r="X12" s="10">
        <f t="shared" si="3"/>
        <v>1.003774386</v>
      </c>
      <c r="Y12" s="3">
        <v>361.0</v>
      </c>
      <c r="Z12" s="10">
        <f t="shared" si="4"/>
        <v>4.160443995</v>
      </c>
      <c r="AA12" s="11">
        <f>Y12/Y4</f>
        <v>5.918032787</v>
      </c>
      <c r="AB12" s="11">
        <f t="shared" si="5"/>
        <v>7.721773669</v>
      </c>
      <c r="AD12" s="11">
        <v>-0.5</v>
      </c>
      <c r="AE12" s="12">
        <v>0.8660254</v>
      </c>
      <c r="AF12" s="11">
        <f t="shared" si="6"/>
        <v>120.0000001</v>
      </c>
      <c r="AG12" s="1">
        <v>122.0</v>
      </c>
      <c r="AH12" s="11">
        <f t="shared" si="7"/>
        <v>1.999999892</v>
      </c>
    </row>
    <row r="13" ht="15.75" customHeight="1">
      <c r="A13" s="6">
        <v>10.0</v>
      </c>
      <c r="B13" s="1">
        <v>5.5</v>
      </c>
      <c r="C13" s="1">
        <v>11.0</v>
      </c>
      <c r="D13" s="9">
        <f t="shared" si="9"/>
        <v>-26.16184634</v>
      </c>
      <c r="G13" s="1">
        <v>4.0</v>
      </c>
      <c r="H13" s="1">
        <v>9.0</v>
      </c>
      <c r="I13" s="1">
        <v>1.0</v>
      </c>
      <c r="J13" s="9">
        <f t="shared" si="1"/>
        <v>1.003774386</v>
      </c>
      <c r="K13" s="1">
        <v>340.0</v>
      </c>
      <c r="L13" s="9">
        <f t="shared" si="2"/>
        <v>3.639878297</v>
      </c>
      <c r="N13" s="1">
        <v>0.9</v>
      </c>
      <c r="O13" s="1">
        <v>236.0</v>
      </c>
      <c r="P13" s="9">
        <f t="shared" si="8"/>
        <v>0.468540016</v>
      </c>
      <c r="V13" s="3">
        <v>3.33</v>
      </c>
      <c r="W13" s="3">
        <v>0.0</v>
      </c>
      <c r="X13" s="10" t="str">
        <f t="shared" si="3"/>
        <v>#NUM!</v>
      </c>
      <c r="Y13" s="3">
        <v>35.0</v>
      </c>
      <c r="Z13" s="10">
        <f t="shared" si="4"/>
        <v>-16.10833916</v>
      </c>
      <c r="AA13" s="11">
        <f>Y13/Y13</f>
        <v>1</v>
      </c>
      <c r="AB13" s="11">
        <f t="shared" si="5"/>
        <v>0</v>
      </c>
      <c r="AD13" s="11">
        <v>-0.5</v>
      </c>
      <c r="AE13" s="12">
        <v>-0.8660254</v>
      </c>
      <c r="AF13" s="11">
        <f t="shared" si="6"/>
        <v>-120.0000001</v>
      </c>
      <c r="AG13" s="1">
        <v>-120.0</v>
      </c>
      <c r="AH13" s="11">
        <f t="shared" si="7"/>
        <v>0.0000001084162022</v>
      </c>
    </row>
    <row r="14" ht="15.75" customHeight="1">
      <c r="A14" s="6">
        <v>10.0</v>
      </c>
      <c r="B14" s="6">
        <v>6.0</v>
      </c>
      <c r="C14" s="1">
        <v>6.8</v>
      </c>
      <c r="D14" s="9">
        <f t="shared" si="9"/>
        <v>-30.33952179</v>
      </c>
      <c r="G14" s="1">
        <v>4.0</v>
      </c>
      <c r="H14" s="1">
        <v>10.0</v>
      </c>
      <c r="I14" s="1">
        <v>0.33</v>
      </c>
      <c r="J14" s="9">
        <f t="shared" si="1"/>
        <v>-8.625946816</v>
      </c>
      <c r="K14" s="1">
        <v>146.0</v>
      </c>
      <c r="L14" s="9">
        <f t="shared" si="2"/>
        <v>-3.702642928</v>
      </c>
      <c r="N14" s="1">
        <v>1.0</v>
      </c>
      <c r="O14" s="1">
        <v>268.0</v>
      </c>
      <c r="P14" s="9">
        <f t="shared" si="8"/>
        <v>1.572995837</v>
      </c>
      <c r="V14" s="3">
        <v>3.33</v>
      </c>
      <c r="W14" s="3">
        <v>0.05</v>
      </c>
      <c r="X14" s="10">
        <f t="shared" si="3"/>
        <v>-25.01682553</v>
      </c>
      <c r="Y14" s="3">
        <v>42.0</v>
      </c>
      <c r="Z14" s="10">
        <f t="shared" si="4"/>
        <v>-14.52471424</v>
      </c>
      <c r="AA14" s="11">
        <f>Y14/Y13</f>
        <v>1.2</v>
      </c>
      <c r="AB14" s="11">
        <f t="shared" si="5"/>
        <v>0.7918124605</v>
      </c>
      <c r="AD14" s="11"/>
      <c r="AE14" s="12"/>
      <c r="AF14" s="11"/>
    </row>
    <row r="15" ht="15.75" customHeight="1">
      <c r="A15" s="6">
        <v>10.0</v>
      </c>
      <c r="B15" s="1">
        <v>6.5</v>
      </c>
      <c r="C15" s="1">
        <v>3.2</v>
      </c>
      <c r="D15" s="9">
        <f t="shared" si="9"/>
        <v>-36.88670048</v>
      </c>
      <c r="G15" s="1">
        <v>4.0</v>
      </c>
      <c r="H15" s="1">
        <v>10.0</v>
      </c>
      <c r="I15" s="1">
        <v>0.67</v>
      </c>
      <c r="J15" s="9">
        <f t="shared" si="1"/>
        <v>-2.47472956</v>
      </c>
      <c r="K15" s="1">
        <v>266.0</v>
      </c>
      <c r="L15" s="9">
        <f t="shared" si="2"/>
        <v>1.507932689</v>
      </c>
      <c r="V15" s="3">
        <v>3.33</v>
      </c>
      <c r="W15" s="3">
        <v>0.1</v>
      </c>
      <c r="X15" s="10">
        <f t="shared" si="3"/>
        <v>-18.99622561</v>
      </c>
      <c r="Y15" s="3">
        <v>55.0</v>
      </c>
      <c r="Z15" s="10">
        <f t="shared" si="4"/>
        <v>-12.18244625</v>
      </c>
      <c r="AA15" s="11">
        <f>Y15/Y13</f>
        <v>1.571428571</v>
      </c>
      <c r="AB15" s="11">
        <f t="shared" si="5"/>
        <v>1.962946451</v>
      </c>
      <c r="AD15" s="13" t="s">
        <v>36</v>
      </c>
      <c r="AE15" s="14"/>
      <c r="AF15" s="11"/>
    </row>
    <row r="16" ht="15.75" customHeight="1">
      <c r="A16" s="6">
        <v>10.0</v>
      </c>
      <c r="B16" s="6">
        <v>7.0</v>
      </c>
      <c r="C16" s="1">
        <v>1.05</v>
      </c>
      <c r="D16" s="9">
        <f t="shared" si="9"/>
        <v>-46.56591406</v>
      </c>
      <c r="G16" s="1">
        <v>4.0</v>
      </c>
      <c r="H16" s="1">
        <v>10.0</v>
      </c>
      <c r="I16" s="1">
        <v>1.0</v>
      </c>
      <c r="J16" s="9">
        <f t="shared" si="1"/>
        <v>1.003774386</v>
      </c>
      <c r="K16" s="1">
        <v>350.0</v>
      </c>
      <c r="L16" s="9">
        <f t="shared" si="2"/>
        <v>3.891660844</v>
      </c>
      <c r="V16" s="3">
        <v>3.33</v>
      </c>
      <c r="W16" s="3">
        <v>0.15</v>
      </c>
      <c r="X16" s="10">
        <f t="shared" si="3"/>
        <v>-15.47440043</v>
      </c>
      <c r="Y16" s="3">
        <v>72.0</v>
      </c>
      <c r="Z16" s="10">
        <f t="shared" si="4"/>
        <v>-9.843050115</v>
      </c>
      <c r="AA16" s="11">
        <f>Y16/Y13</f>
        <v>2.057142857</v>
      </c>
      <c r="AB16" s="11">
        <f t="shared" si="5"/>
        <v>3.132644521</v>
      </c>
      <c r="AD16" s="11" t="s">
        <v>37</v>
      </c>
      <c r="AE16" s="11"/>
      <c r="AF16" s="11"/>
    </row>
    <row r="17" ht="15.75" customHeight="1">
      <c r="A17" s="6">
        <v>11.0</v>
      </c>
      <c r="B17" s="6">
        <v>3.0</v>
      </c>
      <c r="C17" s="6">
        <v>63.3</v>
      </c>
      <c r="D17" s="9">
        <f t="shared" si="9"/>
        <v>-10.96162584</v>
      </c>
      <c r="G17" s="1">
        <v>4.0</v>
      </c>
      <c r="H17" s="1">
        <v>11.5</v>
      </c>
      <c r="I17" s="1">
        <v>0.33</v>
      </c>
      <c r="J17" s="9">
        <f t="shared" si="1"/>
        <v>-8.625946816</v>
      </c>
      <c r="K17" s="1">
        <v>140.0</v>
      </c>
      <c r="L17" s="9">
        <f t="shared" si="2"/>
        <v>-4.06713933</v>
      </c>
      <c r="V17" s="3">
        <v>3.33</v>
      </c>
      <c r="W17" s="3">
        <v>0.2</v>
      </c>
      <c r="X17" s="10">
        <f t="shared" si="3"/>
        <v>-12.9756257</v>
      </c>
      <c r="Y17" s="3">
        <v>89.0</v>
      </c>
      <c r="Z17" s="10">
        <f t="shared" si="4"/>
        <v>-8.00189991</v>
      </c>
      <c r="AA17" s="11">
        <f>Y17/Y13</f>
        <v>2.542857143</v>
      </c>
      <c r="AB17" s="11">
        <f t="shared" si="5"/>
        <v>4.053219623</v>
      </c>
      <c r="AD17" s="11" t="s">
        <v>38</v>
      </c>
      <c r="AE17" s="11"/>
      <c r="AF17" s="11" t="s">
        <v>39</v>
      </c>
      <c r="AG17" s="1" t="s">
        <v>40</v>
      </c>
      <c r="AH17" s="1" t="s">
        <v>41</v>
      </c>
    </row>
    <row r="18" ht="15.75" customHeight="1">
      <c r="A18" s="1">
        <v>11.0</v>
      </c>
      <c r="B18" s="1">
        <v>3.1</v>
      </c>
      <c r="C18" s="1">
        <v>39.0</v>
      </c>
      <c r="D18" s="9">
        <f t="shared" si="9"/>
        <v>-15.1684079</v>
      </c>
      <c r="G18" s="1">
        <v>4.0</v>
      </c>
      <c r="H18" s="1">
        <v>11.5</v>
      </c>
      <c r="I18" s="1">
        <v>0.67</v>
      </c>
      <c r="J18" s="9">
        <f t="shared" si="1"/>
        <v>-2.47472956</v>
      </c>
      <c r="K18" s="1">
        <v>270.0</v>
      </c>
      <c r="L18" s="9">
        <f t="shared" si="2"/>
        <v>1.63757524</v>
      </c>
      <c r="V18" s="3">
        <v>3.33</v>
      </c>
      <c r="W18" s="3">
        <v>0.4</v>
      </c>
      <c r="X18" s="10">
        <f t="shared" si="3"/>
        <v>-6.955025787</v>
      </c>
      <c r="Y18" s="3">
        <v>161.0</v>
      </c>
      <c r="Z18" s="10">
        <f t="shared" si="4"/>
        <v>-2.853182523</v>
      </c>
      <c r="AA18" s="11">
        <f>Y18/Y13</f>
        <v>4.6</v>
      </c>
      <c r="AB18" s="11">
        <f t="shared" si="5"/>
        <v>6.627578317</v>
      </c>
      <c r="AD18" s="11" t="s">
        <v>42</v>
      </c>
      <c r="AE18" s="11" t="s">
        <v>43</v>
      </c>
      <c r="AF18" s="11" t="s">
        <v>44</v>
      </c>
      <c r="AG18" s="1" t="s">
        <v>45</v>
      </c>
      <c r="AH18" s="1" t="s">
        <v>46</v>
      </c>
    </row>
    <row r="19" ht="15.75" customHeight="1">
      <c r="A19" s="1">
        <v>11.0</v>
      </c>
      <c r="B19" s="1">
        <v>3.2</v>
      </c>
      <c r="C19" s="1">
        <v>36.0</v>
      </c>
      <c r="D19" s="9">
        <f t="shared" si="9"/>
        <v>-15.86365003</v>
      </c>
      <c r="G19" s="1">
        <v>4.0</v>
      </c>
      <c r="H19" s="1">
        <v>11.5</v>
      </c>
      <c r="I19" s="1">
        <v>1.0</v>
      </c>
      <c r="J19" s="9">
        <f t="shared" si="1"/>
        <v>1.003774386</v>
      </c>
      <c r="K19" s="1">
        <v>368.0</v>
      </c>
      <c r="L19" s="9">
        <f t="shared" si="2"/>
        <v>4.32725633</v>
      </c>
      <c r="V19" s="3">
        <v>3.33</v>
      </c>
      <c r="W19" s="3">
        <v>0.6</v>
      </c>
      <c r="X19" s="10">
        <f t="shared" si="3"/>
        <v>-3.433200606</v>
      </c>
      <c r="Y19" s="3">
        <v>236.0</v>
      </c>
      <c r="Z19" s="10">
        <f t="shared" si="4"/>
        <v>0.468540016</v>
      </c>
      <c r="AA19" s="11">
        <f>Y19/Y13</f>
        <v>6.742857143</v>
      </c>
      <c r="AB19" s="11">
        <f t="shared" si="5"/>
        <v>8.288439586</v>
      </c>
      <c r="AD19" s="11">
        <v>3.0</v>
      </c>
      <c r="AE19" s="11">
        <v>-17.17</v>
      </c>
      <c r="AF19" s="11">
        <v>-17.22</v>
      </c>
      <c r="AG19" s="15">
        <f t="shared" ref="AG19:AG27" si="10">AE19-AF19</f>
        <v>0.05</v>
      </c>
    </row>
    <row r="20" ht="15.75" customHeight="1">
      <c r="A20" s="1">
        <v>11.0</v>
      </c>
      <c r="B20" s="1">
        <v>3.3</v>
      </c>
      <c r="C20" s="1">
        <v>33.5</v>
      </c>
      <c r="D20" s="9">
        <f t="shared" si="9"/>
        <v>-16.4888039</v>
      </c>
      <c r="G20" s="1">
        <v>4.0</v>
      </c>
      <c r="H20" s="1">
        <v>13.0</v>
      </c>
      <c r="I20" s="1">
        <v>0.33</v>
      </c>
      <c r="J20" s="9">
        <f t="shared" si="1"/>
        <v>-8.625946816</v>
      </c>
      <c r="K20" s="1">
        <v>148.0</v>
      </c>
      <c r="L20" s="9">
        <f t="shared" si="2"/>
        <v>-3.584465735</v>
      </c>
      <c r="V20" s="3">
        <v>3.33</v>
      </c>
      <c r="W20" s="3">
        <v>0.8</v>
      </c>
      <c r="X20" s="10">
        <f t="shared" si="3"/>
        <v>-0.9344258739</v>
      </c>
      <c r="Y20" s="3">
        <v>298.0</v>
      </c>
      <c r="Z20" s="10">
        <f t="shared" si="4"/>
        <v>2.494625238</v>
      </c>
      <c r="AA20" s="11">
        <f>Y20/Y13</f>
        <v>8.514285714</v>
      </c>
      <c r="AB20" s="11">
        <f t="shared" si="5"/>
        <v>9.301482197</v>
      </c>
      <c r="AD20" s="1">
        <v>3.5</v>
      </c>
      <c r="AE20" s="11">
        <v>-17.13</v>
      </c>
      <c r="AF20" s="11">
        <v>-17.2</v>
      </c>
      <c r="AG20" s="15">
        <f t="shared" si="10"/>
        <v>0.07</v>
      </c>
    </row>
    <row r="21" ht="15.75" customHeight="1">
      <c r="A21" s="1">
        <v>11.0</v>
      </c>
      <c r="B21" s="1">
        <v>3.4</v>
      </c>
      <c r="C21" s="1">
        <v>33.5</v>
      </c>
      <c r="D21" s="9">
        <f t="shared" si="9"/>
        <v>-16.4888039</v>
      </c>
      <c r="G21" s="1">
        <v>4.0</v>
      </c>
      <c r="H21" s="1">
        <v>13.0</v>
      </c>
      <c r="I21" s="1">
        <v>0.67</v>
      </c>
      <c r="J21" s="9">
        <f t="shared" si="1"/>
        <v>-2.47472956</v>
      </c>
      <c r="K21" s="1">
        <v>270.0</v>
      </c>
      <c r="L21" s="9">
        <f t="shared" si="2"/>
        <v>1.63757524</v>
      </c>
      <c r="V21" s="3">
        <v>3.33</v>
      </c>
      <c r="W21" s="3">
        <v>1.0</v>
      </c>
      <c r="X21" s="10">
        <f t="shared" si="3"/>
        <v>1.003774386</v>
      </c>
      <c r="Y21" s="3">
        <v>348.0</v>
      </c>
      <c r="Z21" s="10">
        <f t="shared" si="4"/>
        <v>3.841884836</v>
      </c>
      <c r="AA21" s="11">
        <f>Y21/Y13</f>
        <v>9.942857143</v>
      </c>
      <c r="AB21" s="11">
        <f t="shared" si="5"/>
        <v>9.975111996</v>
      </c>
      <c r="AD21" s="1">
        <v>4.0</v>
      </c>
      <c r="AE21" s="1">
        <v>-15.47</v>
      </c>
      <c r="AF21" s="1">
        <v>-15.93</v>
      </c>
      <c r="AG21" s="1">
        <f t="shared" si="10"/>
        <v>0.46</v>
      </c>
    </row>
    <row r="22" ht="15.75" customHeight="1">
      <c r="A22" s="6">
        <v>11.0</v>
      </c>
      <c r="B22" s="1">
        <v>3.5</v>
      </c>
      <c r="C22" s="1">
        <v>31.0</v>
      </c>
      <c r="D22" s="9">
        <f t="shared" si="9"/>
        <v>-17.16246617</v>
      </c>
      <c r="G22" s="1">
        <v>4.0</v>
      </c>
      <c r="H22" s="1">
        <v>13.0</v>
      </c>
      <c r="I22" s="1">
        <v>1.0</v>
      </c>
      <c r="J22" s="9">
        <f t="shared" si="1"/>
        <v>1.003774386</v>
      </c>
      <c r="K22" s="1">
        <v>370.0</v>
      </c>
      <c r="L22" s="9">
        <f t="shared" si="2"/>
        <v>4.374334438</v>
      </c>
      <c r="V22" s="3">
        <v>3.67</v>
      </c>
      <c r="W22" s="3">
        <v>0.0</v>
      </c>
      <c r="X22" s="10" t="str">
        <f t="shared" si="3"/>
        <v>#NUM!</v>
      </c>
      <c r="Y22" s="3">
        <v>28.5</v>
      </c>
      <c r="Z22" s="10">
        <f t="shared" si="4"/>
        <v>-17.89280284</v>
      </c>
      <c r="AA22" s="11">
        <f>Y22/Y22</f>
        <v>1</v>
      </c>
      <c r="AB22" s="11">
        <f t="shared" si="5"/>
        <v>0</v>
      </c>
      <c r="AD22" s="1">
        <v>4.5</v>
      </c>
      <c r="AE22" s="1">
        <v>-13.89</v>
      </c>
      <c r="AF22" s="1">
        <v>-14.44</v>
      </c>
      <c r="AG22" s="1">
        <f t="shared" si="10"/>
        <v>0.55</v>
      </c>
    </row>
    <row r="23" ht="15.75" customHeight="1">
      <c r="A23" s="1">
        <v>11.0</v>
      </c>
      <c r="B23" s="1">
        <v>3.6</v>
      </c>
      <c r="C23" s="1">
        <v>30.0</v>
      </c>
      <c r="D23" s="9">
        <f t="shared" si="9"/>
        <v>-17.44727495</v>
      </c>
      <c r="G23" s="1">
        <v>5.0</v>
      </c>
      <c r="H23" s="1">
        <v>9.0</v>
      </c>
      <c r="I23" s="1">
        <v>1.0</v>
      </c>
      <c r="J23" s="9">
        <f t="shared" si="1"/>
        <v>1.003774386</v>
      </c>
      <c r="K23" s="1">
        <v>333.0</v>
      </c>
      <c r="L23" s="9">
        <f t="shared" si="2"/>
        <v>3.459184627</v>
      </c>
      <c r="V23" s="3">
        <v>3.67</v>
      </c>
      <c r="W23" s="3">
        <v>0.05</v>
      </c>
      <c r="X23" s="10">
        <f t="shared" si="3"/>
        <v>-25.01682553</v>
      </c>
      <c r="Y23" s="3">
        <v>38.0</v>
      </c>
      <c r="Z23" s="10">
        <f t="shared" si="4"/>
        <v>-15.39402811</v>
      </c>
      <c r="AA23" s="11">
        <f>Y23/Y22</f>
        <v>1.333333333</v>
      </c>
      <c r="AB23" s="11">
        <f t="shared" si="5"/>
        <v>1.249387366</v>
      </c>
      <c r="AD23" s="1">
        <v>5.0</v>
      </c>
      <c r="AE23" s="1">
        <v>-13.55</v>
      </c>
      <c r="AF23" s="1">
        <v>-13.81</v>
      </c>
      <c r="AG23" s="1">
        <f t="shared" si="10"/>
        <v>0.26</v>
      </c>
    </row>
    <row r="24" ht="15.75" customHeight="1">
      <c r="A24" s="1">
        <v>11.0</v>
      </c>
      <c r="B24" s="1">
        <v>3.7</v>
      </c>
      <c r="C24" s="1">
        <v>28.0</v>
      </c>
      <c r="D24" s="9">
        <f t="shared" si="9"/>
        <v>-18.04653942</v>
      </c>
      <c r="G24" s="1">
        <v>5.0</v>
      </c>
      <c r="H24" s="1">
        <v>10.0</v>
      </c>
      <c r="I24" s="1">
        <v>0.33</v>
      </c>
      <c r="J24" s="9">
        <f t="shared" si="1"/>
        <v>-8.625946816</v>
      </c>
      <c r="K24" s="1">
        <v>140.0</v>
      </c>
      <c r="L24" s="9">
        <f t="shared" si="2"/>
        <v>-4.06713933</v>
      </c>
      <c r="V24" s="3">
        <v>3.67</v>
      </c>
      <c r="W24" s="3">
        <v>0.1</v>
      </c>
      <c r="X24" s="10">
        <f t="shared" si="3"/>
        <v>-18.99622561</v>
      </c>
      <c r="Y24" s="3">
        <v>53.0</v>
      </c>
      <c r="Z24" s="10">
        <f t="shared" si="4"/>
        <v>-12.50418265</v>
      </c>
      <c r="AA24" s="11">
        <f>Y24/Y22</f>
        <v>1.859649123</v>
      </c>
      <c r="AB24" s="11">
        <f t="shared" si="5"/>
        <v>2.694310096</v>
      </c>
      <c r="AD24" s="1">
        <v>5.5</v>
      </c>
      <c r="AE24" s="1">
        <v>-13.76</v>
      </c>
      <c r="AF24" s="1">
        <v>-14.06</v>
      </c>
      <c r="AG24" s="1">
        <f t="shared" si="10"/>
        <v>0.3</v>
      </c>
    </row>
    <row r="25" ht="15.75" customHeight="1">
      <c r="A25" s="1">
        <v>11.0</v>
      </c>
      <c r="B25" s="1">
        <v>3.8</v>
      </c>
      <c r="C25" s="1">
        <v>25.0</v>
      </c>
      <c r="D25" s="9">
        <f t="shared" si="9"/>
        <v>-19.03089987</v>
      </c>
      <c r="G25" s="1">
        <v>5.0</v>
      </c>
      <c r="H25" s="1">
        <v>10.0</v>
      </c>
      <c r="I25" s="1">
        <v>0.5</v>
      </c>
      <c r="J25" s="9">
        <f t="shared" si="1"/>
        <v>-5.016825527</v>
      </c>
      <c r="K25" s="1">
        <v>190.0</v>
      </c>
      <c r="L25" s="9">
        <f t="shared" si="2"/>
        <v>-1.414628024</v>
      </c>
      <c r="V25" s="3">
        <v>3.67</v>
      </c>
      <c r="W25" s="3">
        <v>0.15</v>
      </c>
      <c r="X25" s="10">
        <f t="shared" si="3"/>
        <v>-15.47440043</v>
      </c>
      <c r="Y25" s="3">
        <v>71.0</v>
      </c>
      <c r="Z25" s="10">
        <f t="shared" si="4"/>
        <v>-9.964533069</v>
      </c>
      <c r="AA25" s="11">
        <f>Y25/Y22</f>
        <v>2.49122807</v>
      </c>
      <c r="AB25" s="11">
        <f t="shared" si="5"/>
        <v>3.964134887</v>
      </c>
      <c r="AD25" s="1">
        <v>6.0</v>
      </c>
      <c r="AE25" s="1">
        <v>-14.77</v>
      </c>
      <c r="AF25" s="1">
        <v>-15.3</v>
      </c>
      <c r="AG25" s="1">
        <f t="shared" si="10"/>
        <v>0.53</v>
      </c>
    </row>
    <row r="26" ht="15.75" customHeight="1">
      <c r="A26" s="1">
        <v>11.0</v>
      </c>
      <c r="B26" s="1">
        <v>3.9</v>
      </c>
      <c r="C26" s="1">
        <v>23.0</v>
      </c>
      <c r="D26" s="9">
        <f t="shared" si="9"/>
        <v>-19.75514332</v>
      </c>
      <c r="G26" s="1">
        <v>5.0</v>
      </c>
      <c r="H26" s="1">
        <v>10.0</v>
      </c>
      <c r="I26" s="1">
        <v>0.67</v>
      </c>
      <c r="J26" s="9">
        <f t="shared" si="1"/>
        <v>-2.47472956</v>
      </c>
      <c r="K26" s="1">
        <v>262.0</v>
      </c>
      <c r="L26" s="9">
        <f t="shared" si="2"/>
        <v>1.376325783</v>
      </c>
      <c r="V26" s="3">
        <v>3.67</v>
      </c>
      <c r="W26" s="3">
        <v>0.2</v>
      </c>
      <c r="X26" s="10">
        <f t="shared" si="3"/>
        <v>-12.9756257</v>
      </c>
      <c r="Y26" s="3">
        <v>88.7</v>
      </c>
      <c r="Z26" s="10">
        <f t="shared" si="4"/>
        <v>-8.031227647</v>
      </c>
      <c r="AA26" s="11">
        <f>Y26/Y22</f>
        <v>3.112280702</v>
      </c>
      <c r="AB26" s="11">
        <f t="shared" si="5"/>
        <v>4.930787598</v>
      </c>
      <c r="AD26" s="1">
        <v>6.5</v>
      </c>
      <c r="AE26" s="1">
        <v>-15.65</v>
      </c>
      <c r="AF26" s="1">
        <v>-17.06</v>
      </c>
      <c r="AG26" s="1">
        <f t="shared" si="10"/>
        <v>1.41</v>
      </c>
    </row>
    <row r="27" ht="15.75" customHeight="1">
      <c r="A27" s="6">
        <v>11.0</v>
      </c>
      <c r="B27" s="6">
        <v>4.0</v>
      </c>
      <c r="C27" s="1">
        <v>21.0</v>
      </c>
      <c r="D27" s="9">
        <f t="shared" si="9"/>
        <v>-20.54531415</v>
      </c>
      <c r="G27" s="1">
        <v>5.0</v>
      </c>
      <c r="H27" s="1">
        <v>10.0</v>
      </c>
      <c r="I27" s="1">
        <v>1.0</v>
      </c>
      <c r="J27" s="9">
        <f t="shared" si="1"/>
        <v>1.003774386</v>
      </c>
      <c r="K27" s="1">
        <v>323.0</v>
      </c>
      <c r="L27" s="9">
        <f t="shared" si="2"/>
        <v>3.194350403</v>
      </c>
      <c r="V27" s="3">
        <v>3.67</v>
      </c>
      <c r="W27" s="3">
        <v>0.4</v>
      </c>
      <c r="X27" s="10">
        <f t="shared" si="3"/>
        <v>-6.955025787</v>
      </c>
      <c r="Y27" s="3">
        <v>161.0</v>
      </c>
      <c r="Z27" s="10">
        <f t="shared" si="4"/>
        <v>-2.853182523</v>
      </c>
      <c r="AA27" s="11">
        <f>Y27/Y22</f>
        <v>5.649122807</v>
      </c>
      <c r="AB27" s="11">
        <f t="shared" si="5"/>
        <v>7.51981016</v>
      </c>
      <c r="AD27" s="1">
        <v>7.0</v>
      </c>
      <c r="AE27" s="1">
        <v>-17.16</v>
      </c>
      <c r="AF27" s="1">
        <v>-20.0</v>
      </c>
      <c r="AG27" s="1">
        <f t="shared" si="10"/>
        <v>2.84</v>
      </c>
    </row>
    <row r="28" ht="15.75" customHeight="1">
      <c r="A28" s="6">
        <v>11.0</v>
      </c>
      <c r="B28" s="1">
        <v>4.5</v>
      </c>
      <c r="C28" s="1">
        <v>11.0</v>
      </c>
      <c r="D28" s="9">
        <f t="shared" si="9"/>
        <v>-26.16184634</v>
      </c>
      <c r="G28" s="1">
        <v>5.0</v>
      </c>
      <c r="H28" s="1">
        <v>11.5</v>
      </c>
      <c r="I28" s="1">
        <v>0.33</v>
      </c>
      <c r="J28" s="9">
        <f t="shared" si="1"/>
        <v>-8.625946816</v>
      </c>
      <c r="K28" s="1">
        <v>144.0</v>
      </c>
      <c r="L28" s="9">
        <f t="shared" si="2"/>
        <v>-3.822450201</v>
      </c>
      <c r="V28" s="3">
        <v>3.67</v>
      </c>
      <c r="W28" s="3">
        <v>0.6</v>
      </c>
      <c r="X28" s="10">
        <f t="shared" si="3"/>
        <v>-3.433200606</v>
      </c>
      <c r="Y28" s="3">
        <v>237.0</v>
      </c>
      <c r="Z28" s="10">
        <f t="shared" si="4"/>
        <v>0.5052668768</v>
      </c>
      <c r="AA28" s="11">
        <f>Y28/Y22</f>
        <v>8.315789474</v>
      </c>
      <c r="AB28" s="11">
        <f t="shared" si="5"/>
        <v>9.19903486</v>
      </c>
    </row>
    <row r="29" ht="15.75" customHeight="1">
      <c r="A29" s="6">
        <v>11.0</v>
      </c>
      <c r="B29" s="6">
        <v>5.0</v>
      </c>
      <c r="C29" s="1">
        <v>11.36</v>
      </c>
      <c r="D29" s="9">
        <f t="shared" si="9"/>
        <v>-25.88213342</v>
      </c>
      <c r="G29" s="1">
        <v>5.0</v>
      </c>
      <c r="H29" s="1">
        <v>11.5</v>
      </c>
      <c r="I29" s="1">
        <v>0.5</v>
      </c>
      <c r="J29" s="9">
        <f t="shared" si="1"/>
        <v>-5.016825527</v>
      </c>
      <c r="K29" s="1">
        <v>200.0</v>
      </c>
      <c r="L29" s="9">
        <f t="shared" si="2"/>
        <v>-0.9691001301</v>
      </c>
      <c r="V29" s="3">
        <v>3.67</v>
      </c>
      <c r="W29" s="3">
        <v>0.8</v>
      </c>
      <c r="X29" s="10">
        <f t="shared" si="3"/>
        <v>-0.9344258739</v>
      </c>
      <c r="Y29" s="3">
        <v>301.0</v>
      </c>
      <c r="Z29" s="10">
        <f t="shared" si="4"/>
        <v>2.581629869</v>
      </c>
      <c r="AA29" s="11">
        <f>Y29/Y22</f>
        <v>10.56140351</v>
      </c>
      <c r="AB29" s="11">
        <f t="shared" si="5"/>
        <v>10.23721636</v>
      </c>
    </row>
    <row r="30" ht="15.75" customHeight="1">
      <c r="A30" s="6">
        <v>11.0</v>
      </c>
      <c r="B30" s="1">
        <v>5.5</v>
      </c>
      <c r="C30" s="1">
        <v>11.0</v>
      </c>
      <c r="D30" s="9">
        <f t="shared" si="9"/>
        <v>-26.16184634</v>
      </c>
      <c r="G30" s="1">
        <v>5.0</v>
      </c>
      <c r="H30" s="1">
        <v>11.5</v>
      </c>
      <c r="I30" s="1">
        <v>0.67</v>
      </c>
      <c r="J30" s="9">
        <f t="shared" si="1"/>
        <v>-2.47472956</v>
      </c>
      <c r="K30" s="1">
        <v>265.0</v>
      </c>
      <c r="L30" s="9">
        <f t="shared" si="2"/>
        <v>1.475217435</v>
      </c>
      <c r="V30" s="3">
        <v>3.67</v>
      </c>
      <c r="W30" s="3">
        <v>1.0</v>
      </c>
      <c r="X30" s="10">
        <f t="shared" si="3"/>
        <v>1.003774386</v>
      </c>
      <c r="Y30" s="3">
        <v>350.0</v>
      </c>
      <c r="Z30" s="10">
        <f t="shared" si="4"/>
        <v>3.891660844</v>
      </c>
      <c r="AA30" s="11">
        <f>Y30/Y22</f>
        <v>12.28070175</v>
      </c>
      <c r="AB30" s="11">
        <f t="shared" si="5"/>
        <v>10.89223184</v>
      </c>
    </row>
    <row r="31" ht="15.75" customHeight="1">
      <c r="A31" s="6">
        <v>11.0</v>
      </c>
      <c r="B31" s="6">
        <v>6.0</v>
      </c>
      <c r="C31" s="1">
        <v>6.6</v>
      </c>
      <c r="D31" s="9">
        <f t="shared" si="9"/>
        <v>-30.59882133</v>
      </c>
      <c r="G31" s="1">
        <v>5.0</v>
      </c>
      <c r="H31" s="1">
        <v>11.5</v>
      </c>
      <c r="I31" s="1">
        <v>1.0</v>
      </c>
      <c r="J31" s="9">
        <f t="shared" si="1"/>
        <v>1.003774386</v>
      </c>
      <c r="K31" s="1">
        <v>346.0</v>
      </c>
      <c r="L31" s="9">
        <f t="shared" si="2"/>
        <v>3.791821932</v>
      </c>
      <c r="V31" s="3">
        <v>4.0</v>
      </c>
      <c r="W31" s="3">
        <v>0.0</v>
      </c>
      <c r="X31" s="10" t="str">
        <f t="shared" si="3"/>
        <v>#NUM!</v>
      </c>
      <c r="Y31" s="3">
        <v>21.0</v>
      </c>
      <c r="Z31" s="10">
        <f t="shared" si="4"/>
        <v>-20.54531415</v>
      </c>
      <c r="AA31" s="11">
        <f>Y31/Y31</f>
        <v>1</v>
      </c>
      <c r="AB31" s="11">
        <f t="shared" si="5"/>
        <v>0</v>
      </c>
    </row>
    <row r="32" ht="15.75" customHeight="1">
      <c r="A32" s="6">
        <v>11.0</v>
      </c>
      <c r="B32" s="1">
        <v>6.5</v>
      </c>
      <c r="C32" s="1">
        <v>2.0</v>
      </c>
      <c r="D32" s="9">
        <f t="shared" si="9"/>
        <v>-40.96910013</v>
      </c>
      <c r="G32" s="1">
        <v>5.0</v>
      </c>
      <c r="H32" s="1">
        <v>13.0</v>
      </c>
      <c r="I32" s="1">
        <v>0.33</v>
      </c>
      <c r="J32" s="9">
        <f t="shared" si="1"/>
        <v>-8.625946816</v>
      </c>
      <c r="K32" s="1">
        <v>144.0</v>
      </c>
      <c r="L32" s="9">
        <f t="shared" si="2"/>
        <v>-3.822450201</v>
      </c>
      <c r="V32" s="3">
        <v>4.0</v>
      </c>
      <c r="W32" s="3">
        <v>0.05</v>
      </c>
      <c r="X32" s="10">
        <f t="shared" si="3"/>
        <v>-25.01682553</v>
      </c>
      <c r="Y32" s="3">
        <v>34.0</v>
      </c>
      <c r="Z32" s="10">
        <f t="shared" si="4"/>
        <v>-16.3601217</v>
      </c>
      <c r="AA32" s="11">
        <f>Y32/Y31</f>
        <v>1.619047619</v>
      </c>
      <c r="AB32" s="11">
        <f t="shared" si="5"/>
        <v>2.092596223</v>
      </c>
    </row>
    <row r="33" ht="15.75" customHeight="1">
      <c r="A33" s="6">
        <v>11.0</v>
      </c>
      <c r="B33" s="6">
        <v>7.0</v>
      </c>
      <c r="C33" s="1">
        <v>1.05</v>
      </c>
      <c r="D33" s="9">
        <f t="shared" si="9"/>
        <v>-46.56591406</v>
      </c>
      <c r="G33" s="1">
        <v>5.0</v>
      </c>
      <c r="H33" s="1">
        <v>13.0</v>
      </c>
      <c r="I33" s="1">
        <v>0.5</v>
      </c>
      <c r="J33" s="9">
        <f t="shared" si="1"/>
        <v>-5.016825527</v>
      </c>
      <c r="K33" s="1">
        <v>203.0</v>
      </c>
      <c r="L33" s="9">
        <f t="shared" si="2"/>
        <v>-0.8397792851</v>
      </c>
      <c r="V33" s="3">
        <v>4.0</v>
      </c>
      <c r="W33" s="3">
        <v>0.1</v>
      </c>
      <c r="X33" s="10">
        <f t="shared" si="3"/>
        <v>-18.99622561</v>
      </c>
      <c r="Y33" s="3">
        <v>50.0</v>
      </c>
      <c r="Z33" s="10">
        <f t="shared" si="4"/>
        <v>-13.01029996</v>
      </c>
      <c r="AA33" s="11">
        <f>Y33/Y31</f>
        <v>2.380952381</v>
      </c>
      <c r="AB33" s="11">
        <f t="shared" si="5"/>
        <v>3.767507096</v>
      </c>
    </row>
    <row r="34" ht="15.75" customHeight="1">
      <c r="A34" s="6">
        <v>12.0</v>
      </c>
      <c r="B34" s="6">
        <v>3.0</v>
      </c>
      <c r="C34" s="6">
        <v>65.2</v>
      </c>
      <c r="D34" s="9">
        <f t="shared" si="9"/>
        <v>-10.70474813</v>
      </c>
      <c r="G34" s="1">
        <v>5.0</v>
      </c>
      <c r="H34" s="1">
        <v>13.0</v>
      </c>
      <c r="I34" s="1">
        <v>0.67</v>
      </c>
      <c r="J34" s="9">
        <f t="shared" si="1"/>
        <v>-2.47472956</v>
      </c>
      <c r="K34" s="1">
        <v>266.0</v>
      </c>
      <c r="L34" s="9">
        <f t="shared" si="2"/>
        <v>1.507932689</v>
      </c>
      <c r="V34" s="3">
        <v>4.0</v>
      </c>
      <c r="W34" s="3">
        <v>0.15</v>
      </c>
      <c r="X34" s="10">
        <f t="shared" si="3"/>
        <v>-15.47440043</v>
      </c>
      <c r="Y34" s="1">
        <v>69.0</v>
      </c>
      <c r="Z34" s="10">
        <f t="shared" si="4"/>
        <v>-10.21271823</v>
      </c>
      <c r="AA34" s="11">
        <f>Y34/Y31</f>
        <v>3.285714286</v>
      </c>
      <c r="AB34" s="11">
        <f t="shared" si="5"/>
        <v>5.16629796</v>
      </c>
    </row>
    <row r="35" ht="15.75" customHeight="1">
      <c r="A35" s="6">
        <v>12.0</v>
      </c>
      <c r="B35" s="1">
        <v>3.5</v>
      </c>
      <c r="C35" s="1">
        <v>28.0</v>
      </c>
      <c r="D35" s="9">
        <f t="shared" si="9"/>
        <v>-18.04653942</v>
      </c>
      <c r="G35" s="1">
        <v>5.0</v>
      </c>
      <c r="H35" s="1">
        <v>13.0</v>
      </c>
      <c r="I35" s="1">
        <v>1.0</v>
      </c>
      <c r="J35" s="9">
        <f t="shared" si="1"/>
        <v>1.003774386</v>
      </c>
      <c r="K35" s="1">
        <v>352.0</v>
      </c>
      <c r="L35" s="9">
        <f t="shared" si="2"/>
        <v>3.941153226</v>
      </c>
      <c r="V35" s="3">
        <v>4.0</v>
      </c>
      <c r="W35" s="3">
        <v>0.2</v>
      </c>
      <c r="X35" s="10">
        <f t="shared" si="3"/>
        <v>-12.9756257</v>
      </c>
      <c r="Y35" s="1">
        <v>87.0</v>
      </c>
      <c r="Z35" s="10">
        <f t="shared" si="4"/>
        <v>-8.199314991</v>
      </c>
      <c r="AA35" s="11">
        <f>Y35/Y31</f>
        <v>4.142857143</v>
      </c>
      <c r="AB35" s="11">
        <f t="shared" si="5"/>
        <v>6.172999579</v>
      </c>
    </row>
    <row r="36" ht="15.75" customHeight="1">
      <c r="A36" s="6">
        <v>12.0</v>
      </c>
      <c r="B36" s="6">
        <v>4.0</v>
      </c>
      <c r="C36" s="1">
        <v>24.96</v>
      </c>
      <c r="D36" s="9">
        <f t="shared" si="9"/>
        <v>-19.04480842</v>
      </c>
      <c r="G36" s="1">
        <v>6.0</v>
      </c>
      <c r="H36" s="1">
        <v>9.0</v>
      </c>
      <c r="I36" s="1">
        <v>1.0</v>
      </c>
      <c r="J36" s="9">
        <f t="shared" si="1"/>
        <v>1.003774386</v>
      </c>
      <c r="K36" s="1">
        <v>210.0</v>
      </c>
      <c r="L36" s="9">
        <f t="shared" si="2"/>
        <v>-0.5453141487</v>
      </c>
      <c r="V36" s="3">
        <v>4.0</v>
      </c>
      <c r="W36" s="3">
        <v>0.4</v>
      </c>
      <c r="X36" s="10">
        <f t="shared" si="3"/>
        <v>-6.955025787</v>
      </c>
      <c r="Y36" s="1">
        <v>160.0</v>
      </c>
      <c r="Z36" s="10">
        <f t="shared" si="4"/>
        <v>-2.90730039</v>
      </c>
      <c r="AA36" s="11">
        <f>Y36/Y31</f>
        <v>7.619047619</v>
      </c>
      <c r="AB36" s="11">
        <f t="shared" si="5"/>
        <v>8.819006879</v>
      </c>
      <c r="AC36" s="2" t="s">
        <v>47</v>
      </c>
    </row>
    <row r="37" ht="15.75" customHeight="1">
      <c r="A37" s="6">
        <v>12.0</v>
      </c>
      <c r="B37" s="1">
        <v>4.5</v>
      </c>
      <c r="C37" s="1">
        <v>10.0</v>
      </c>
      <c r="D37" s="9">
        <f t="shared" si="9"/>
        <v>-26.98970004</v>
      </c>
      <c r="G37" s="1">
        <v>6.0</v>
      </c>
      <c r="H37" s="1">
        <v>10.0</v>
      </c>
      <c r="I37" s="1">
        <v>0.33</v>
      </c>
      <c r="J37" s="9">
        <f t="shared" si="1"/>
        <v>-8.625946816</v>
      </c>
      <c r="K37" s="1">
        <v>98.0</v>
      </c>
      <c r="L37" s="9">
        <f t="shared" si="2"/>
        <v>-7.16517853</v>
      </c>
      <c r="V37" s="3">
        <v>4.0</v>
      </c>
      <c r="W37" s="3">
        <v>0.6</v>
      </c>
      <c r="X37" s="10">
        <f t="shared" si="3"/>
        <v>-3.433200606</v>
      </c>
      <c r="Y37" s="1">
        <v>237.0</v>
      </c>
      <c r="Z37" s="10">
        <f t="shared" si="4"/>
        <v>0.5052668768</v>
      </c>
      <c r="AA37" s="11">
        <f>Y37/Y31</f>
        <v>11.28571429</v>
      </c>
      <c r="AB37" s="11">
        <f t="shared" si="5"/>
        <v>10.52529051</v>
      </c>
    </row>
    <row r="38" ht="15.75" customHeight="1">
      <c r="A38" s="6">
        <v>12.0</v>
      </c>
      <c r="B38" s="6">
        <v>5.0</v>
      </c>
      <c r="C38" s="1">
        <v>11.3</v>
      </c>
      <c r="D38" s="9">
        <f t="shared" si="9"/>
        <v>-25.92813117</v>
      </c>
      <c r="G38" s="1">
        <v>6.0</v>
      </c>
      <c r="H38" s="1">
        <v>10.0</v>
      </c>
      <c r="I38" s="1">
        <v>0.67</v>
      </c>
      <c r="J38" s="9">
        <f t="shared" si="1"/>
        <v>-2.47472956</v>
      </c>
      <c r="K38" s="1">
        <v>167.0</v>
      </c>
      <c r="L38" s="9">
        <f t="shared" si="2"/>
        <v>-2.53537062</v>
      </c>
      <c r="V38" s="3">
        <v>4.0</v>
      </c>
      <c r="W38" s="3">
        <v>0.8</v>
      </c>
      <c r="X38" s="10">
        <f t="shared" si="3"/>
        <v>-0.9344258739</v>
      </c>
      <c r="Y38" s="1">
        <v>301.0</v>
      </c>
      <c r="Z38" s="10">
        <f t="shared" si="4"/>
        <v>2.581629869</v>
      </c>
      <c r="AA38" s="11">
        <f>Y38/Y31</f>
        <v>14.33333333</v>
      </c>
      <c r="AB38" s="11">
        <f t="shared" si="5"/>
        <v>11.56347201</v>
      </c>
    </row>
    <row r="39" ht="15.75" customHeight="1">
      <c r="A39" s="6">
        <v>12.0</v>
      </c>
      <c r="B39" s="1">
        <v>5.5</v>
      </c>
      <c r="C39" s="16">
        <v>12.0</v>
      </c>
      <c r="D39" s="9">
        <f t="shared" si="9"/>
        <v>-25.40607512</v>
      </c>
      <c r="G39" s="1">
        <v>6.0</v>
      </c>
      <c r="H39" s="1">
        <v>10.0</v>
      </c>
      <c r="I39" s="1">
        <v>1.0</v>
      </c>
      <c r="J39" s="9">
        <f t="shared" si="1"/>
        <v>1.003774386</v>
      </c>
      <c r="K39" s="1">
        <v>218.0</v>
      </c>
      <c r="L39" s="9">
        <f t="shared" si="2"/>
        <v>-0.2205701713</v>
      </c>
      <c r="V39" s="3">
        <v>4.0</v>
      </c>
      <c r="W39" s="3">
        <v>1.0</v>
      </c>
      <c r="X39" s="10">
        <f t="shared" si="3"/>
        <v>1.003774386</v>
      </c>
      <c r="Y39" s="1">
        <v>352.0</v>
      </c>
      <c r="Z39" s="10">
        <f t="shared" si="4"/>
        <v>3.941153226</v>
      </c>
      <c r="AA39" s="11">
        <f>Y39/Y31</f>
        <v>16.76190476</v>
      </c>
      <c r="AB39" s="11">
        <f t="shared" si="5"/>
        <v>12.24323369</v>
      </c>
    </row>
    <row r="40" ht="15.75" customHeight="1">
      <c r="A40" s="6">
        <v>12.0</v>
      </c>
      <c r="B40" s="6">
        <v>6.0</v>
      </c>
      <c r="C40" s="1">
        <v>6.3</v>
      </c>
      <c r="D40" s="9">
        <f t="shared" si="9"/>
        <v>-31.00288905</v>
      </c>
      <c r="G40" s="1">
        <v>6.0</v>
      </c>
      <c r="H40" s="1">
        <v>11.5</v>
      </c>
      <c r="I40" s="1">
        <v>0.33</v>
      </c>
      <c r="J40" s="9">
        <f t="shared" si="1"/>
        <v>-8.625946816</v>
      </c>
      <c r="K40" s="1">
        <v>99.0</v>
      </c>
      <c r="L40" s="9">
        <f t="shared" si="2"/>
        <v>-7.076996151</v>
      </c>
    </row>
    <row r="41" ht="15.75" customHeight="1">
      <c r="A41" s="6">
        <v>12.0</v>
      </c>
      <c r="B41" s="1">
        <v>6.5</v>
      </c>
      <c r="C41" s="1">
        <v>2.0</v>
      </c>
      <c r="D41" s="9">
        <f t="shared" si="9"/>
        <v>-40.96910013</v>
      </c>
      <c r="G41" s="1">
        <v>6.0</v>
      </c>
      <c r="H41" s="1">
        <v>11.5</v>
      </c>
      <c r="I41" s="1">
        <v>0.67</v>
      </c>
      <c r="J41" s="9">
        <f t="shared" si="1"/>
        <v>-2.47472956</v>
      </c>
      <c r="K41" s="1">
        <v>170.0</v>
      </c>
      <c r="L41" s="9">
        <f t="shared" si="2"/>
        <v>-2.380721616</v>
      </c>
    </row>
    <row r="42" ht="15.75" customHeight="1">
      <c r="A42" s="6">
        <v>12.0</v>
      </c>
      <c r="B42" s="6">
        <v>7.0</v>
      </c>
      <c r="C42" s="1">
        <v>1.05</v>
      </c>
      <c r="D42" s="9">
        <f t="shared" si="9"/>
        <v>-46.56591406</v>
      </c>
      <c r="G42" s="1">
        <v>6.0</v>
      </c>
      <c r="H42" s="1">
        <v>11.5</v>
      </c>
      <c r="I42" s="1">
        <v>1.0</v>
      </c>
      <c r="J42" s="9">
        <f t="shared" si="1"/>
        <v>1.003774386</v>
      </c>
      <c r="K42" s="1">
        <v>225.0</v>
      </c>
      <c r="L42" s="9">
        <f t="shared" si="2"/>
        <v>0.05395031887</v>
      </c>
    </row>
    <row r="43" ht="15.75" customHeight="1">
      <c r="A43" s="6">
        <v>13.0</v>
      </c>
      <c r="B43" s="6">
        <v>3.0</v>
      </c>
      <c r="C43" s="6">
        <v>68.21</v>
      </c>
      <c r="D43" s="9">
        <f t="shared" si="9"/>
        <v>-10.31273905</v>
      </c>
      <c r="G43" s="1">
        <v>6.0</v>
      </c>
      <c r="H43" s="1">
        <v>13.0</v>
      </c>
      <c r="I43" s="1">
        <v>0.33</v>
      </c>
      <c r="J43" s="9">
        <f t="shared" si="1"/>
        <v>-8.625946816</v>
      </c>
      <c r="K43" s="1">
        <v>100.0</v>
      </c>
      <c r="L43" s="9">
        <f t="shared" si="2"/>
        <v>-6.989700043</v>
      </c>
    </row>
    <row r="44" ht="15.75" customHeight="1">
      <c r="A44" s="6">
        <v>13.0</v>
      </c>
      <c r="B44" s="1">
        <v>3.5</v>
      </c>
      <c r="C44" s="1">
        <v>29.0</v>
      </c>
      <c r="D44" s="9">
        <f t="shared" si="9"/>
        <v>-17.74174009</v>
      </c>
      <c r="G44" s="1">
        <v>6.0</v>
      </c>
      <c r="H44" s="1">
        <v>13.0</v>
      </c>
      <c r="I44" s="1">
        <v>0.67</v>
      </c>
      <c r="J44" s="9">
        <f t="shared" si="1"/>
        <v>-2.47472956</v>
      </c>
      <c r="K44" s="1">
        <v>170.0</v>
      </c>
      <c r="L44" s="9">
        <f t="shared" si="2"/>
        <v>-2.380721616</v>
      </c>
    </row>
    <row r="45" ht="15.75" customHeight="1">
      <c r="A45" s="6">
        <v>13.0</v>
      </c>
      <c r="B45" s="6">
        <v>4.0</v>
      </c>
      <c r="C45" s="1">
        <v>24.96</v>
      </c>
      <c r="D45" s="9">
        <f t="shared" si="9"/>
        <v>-19.04480842</v>
      </c>
      <c r="G45" s="1">
        <v>6.0</v>
      </c>
      <c r="H45" s="1">
        <v>13.0</v>
      </c>
      <c r="I45" s="1">
        <v>1.0</v>
      </c>
      <c r="J45" s="9">
        <f t="shared" si="1"/>
        <v>1.003774386</v>
      </c>
      <c r="K45" s="1">
        <v>231.0</v>
      </c>
      <c r="L45" s="9">
        <f t="shared" si="2"/>
        <v>0.2825395545</v>
      </c>
    </row>
    <row r="46" ht="15.75" customHeight="1">
      <c r="A46" s="6">
        <v>13.0</v>
      </c>
      <c r="B46" s="1">
        <v>4.5</v>
      </c>
      <c r="C46" s="1">
        <v>10.0</v>
      </c>
      <c r="D46" s="9">
        <f t="shared" si="9"/>
        <v>-26.98970004</v>
      </c>
      <c r="G46" s="1">
        <v>6.1</v>
      </c>
      <c r="H46" s="1">
        <v>13.0</v>
      </c>
      <c r="I46" s="1">
        <v>1.0</v>
      </c>
      <c r="J46" s="9">
        <f t="shared" si="1"/>
        <v>1.003774386</v>
      </c>
      <c r="K46" s="1">
        <v>173.0</v>
      </c>
      <c r="L46" s="9">
        <f t="shared" si="2"/>
        <v>-2.228777981</v>
      </c>
    </row>
    <row r="47" ht="15.75" customHeight="1">
      <c r="A47" s="6">
        <v>13.0</v>
      </c>
      <c r="B47" s="6">
        <v>5.0</v>
      </c>
      <c r="C47" s="1">
        <v>11.3</v>
      </c>
      <c r="D47" s="9">
        <f t="shared" si="9"/>
        <v>-25.92813117</v>
      </c>
      <c r="G47" s="1">
        <v>6.2</v>
      </c>
      <c r="H47" s="1">
        <v>13.0</v>
      </c>
      <c r="I47" s="1">
        <v>1.0</v>
      </c>
      <c r="J47" s="9">
        <f t="shared" si="1"/>
        <v>1.003774386</v>
      </c>
      <c r="K47" s="1">
        <v>144.0</v>
      </c>
      <c r="L47" s="9">
        <f t="shared" si="2"/>
        <v>-3.822450201</v>
      </c>
    </row>
    <row r="48" ht="15.75" customHeight="1">
      <c r="A48" s="6">
        <v>13.0</v>
      </c>
      <c r="B48" s="1">
        <v>5.5</v>
      </c>
      <c r="C48" s="1">
        <v>12.0</v>
      </c>
      <c r="D48" s="9">
        <f t="shared" si="9"/>
        <v>-25.40607512</v>
      </c>
      <c r="G48" s="1">
        <v>6.3</v>
      </c>
      <c r="H48" s="1">
        <v>13.0</v>
      </c>
      <c r="I48" s="1">
        <v>1.0</v>
      </c>
      <c r="J48" s="9">
        <f t="shared" si="1"/>
        <v>1.003774386</v>
      </c>
      <c r="K48" s="1">
        <v>110.0</v>
      </c>
      <c r="L48" s="9">
        <f t="shared" si="2"/>
        <v>-6.16184634</v>
      </c>
    </row>
    <row r="49" ht="15.75" customHeight="1">
      <c r="A49" s="6">
        <v>13.0</v>
      </c>
      <c r="B49" s="6">
        <v>6.0</v>
      </c>
      <c r="C49" s="1">
        <v>5.7</v>
      </c>
      <c r="D49" s="9">
        <f t="shared" si="9"/>
        <v>-31.87220293</v>
      </c>
      <c r="G49" s="1">
        <v>6.4</v>
      </c>
      <c r="H49" s="1">
        <v>13.0</v>
      </c>
      <c r="I49" s="1">
        <v>1.0</v>
      </c>
      <c r="J49" s="9">
        <f t="shared" si="1"/>
        <v>1.003774386</v>
      </c>
      <c r="K49" s="1">
        <v>85.0</v>
      </c>
      <c r="L49" s="9">
        <f t="shared" si="2"/>
        <v>-8.401321529</v>
      </c>
    </row>
    <row r="50" ht="15.75" customHeight="1">
      <c r="A50" s="6">
        <v>13.0</v>
      </c>
      <c r="B50" s="1">
        <v>6.5</v>
      </c>
      <c r="C50" s="1">
        <v>1.8</v>
      </c>
      <c r="D50" s="9">
        <f t="shared" si="9"/>
        <v>-41.88424994</v>
      </c>
      <c r="G50" s="1">
        <v>6.5</v>
      </c>
      <c r="H50" s="1">
        <v>13.0</v>
      </c>
      <c r="I50" s="1">
        <v>1.0</v>
      </c>
      <c r="J50" s="9">
        <f t="shared" si="1"/>
        <v>1.003774386</v>
      </c>
      <c r="K50" s="1">
        <v>74.0</v>
      </c>
      <c r="L50" s="9">
        <f t="shared" si="2"/>
        <v>-9.605065649</v>
      </c>
    </row>
    <row r="51" ht="15.75" customHeight="1">
      <c r="A51" s="6">
        <v>13.0</v>
      </c>
      <c r="B51" s="6">
        <v>7.0</v>
      </c>
      <c r="C51" s="1">
        <v>1.05</v>
      </c>
      <c r="D51" s="9">
        <f t="shared" si="9"/>
        <v>-46.56591406</v>
      </c>
      <c r="G51" s="1">
        <v>6.8</v>
      </c>
      <c r="H51" s="1">
        <v>13.0</v>
      </c>
      <c r="I51" s="1">
        <v>1.0</v>
      </c>
      <c r="J51" s="9">
        <f t="shared" si="1"/>
        <v>1.003774386</v>
      </c>
      <c r="K51" s="1">
        <v>54.0</v>
      </c>
      <c r="L51" s="9">
        <f t="shared" si="2"/>
        <v>-12.34182485</v>
      </c>
    </row>
    <row r="52" ht="15.75" customHeight="1">
      <c r="G52" s="1">
        <v>7.0</v>
      </c>
      <c r="H52" s="1">
        <v>10.0</v>
      </c>
      <c r="I52" s="1">
        <v>1.0</v>
      </c>
      <c r="J52" s="9">
        <f t="shared" si="1"/>
        <v>1.003774386</v>
      </c>
      <c r="K52" s="1">
        <v>44.0</v>
      </c>
      <c r="L52" s="9">
        <f t="shared" si="2"/>
        <v>-14.12064651</v>
      </c>
    </row>
    <row r="53" ht="15.75" customHeight="1">
      <c r="G53" s="1">
        <v>7.0</v>
      </c>
      <c r="H53" s="1">
        <v>11.5</v>
      </c>
      <c r="I53" s="1">
        <v>1.0</v>
      </c>
      <c r="J53" s="9">
        <f t="shared" si="1"/>
        <v>1.003774386</v>
      </c>
      <c r="K53" s="1">
        <v>45.0</v>
      </c>
      <c r="L53" s="9">
        <f t="shared" si="2"/>
        <v>-13.92544977</v>
      </c>
    </row>
    <row r="54" ht="15.75" customHeight="1">
      <c r="G54" s="1">
        <v>7.0</v>
      </c>
      <c r="H54" s="1">
        <v>13.0</v>
      </c>
      <c r="I54" s="1">
        <v>1.0</v>
      </c>
      <c r="J54" s="9">
        <f t="shared" si="1"/>
        <v>1.003774386</v>
      </c>
      <c r="K54" s="1">
        <v>45.0</v>
      </c>
      <c r="L54" s="9">
        <f t="shared" si="2"/>
        <v>-13.92544977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G2:H2"/>
    <mergeCell ref="I2:J2"/>
    <mergeCell ref="K2:L2"/>
    <mergeCell ref="W2:X2"/>
    <mergeCell ref="Y2:AB2"/>
    <mergeCell ref="A6:B6"/>
    <mergeCell ref="C6:D6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