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rsc\PycharmProjects\DSE-Group16\Design Parameters\"/>
    </mc:Choice>
  </mc:AlternateContent>
  <xr:revisionPtr revIDLastSave="0" documentId="13_ncr:1_{BEA26449-3517-4E9E-A2D0-A08F54EE45B0}" xr6:coauthVersionLast="47" xr6:coauthVersionMax="47" xr10:uidLastSave="{00000000-0000-0000-0000-000000000000}"/>
  <bookViews>
    <workbookView xWindow="-108" yWindow="-108" windowWidth="23256" windowHeight="12576" tabRatio="70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R5" i="6"/>
  <c r="B6" i="6"/>
  <c r="N17" i="6"/>
  <c r="K17" i="6"/>
  <c r="H17" i="6"/>
  <c r="E17" i="6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B8" i="11"/>
  <c r="B7" i="11"/>
  <c r="H9" i="11"/>
  <c r="H10" i="11"/>
  <c r="H6" i="11"/>
  <c r="H7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tc={56BC53E0-208D-4F20-B51C-D0D9F88BC029}</author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  <author>tc={81979858-99C3-452C-83B8-E6719C647CDD}</author>
  </authors>
  <commentList>
    <comment ref="B6" authorId="0" shapeId="0" xr:uid="{56BC53E0-208D-4F20-B51C-D0D9F88BC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https://www.getfpv.com/holybro-pixhawk-6x-fc-module.html</t>
      </text>
    </comment>
    <comment ref="E6" authorId="1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2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3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4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5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6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7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  <comment ref="B13" authorId="8" shapeId="0" xr:uid="{81979858-99C3-452C-83B8-E6719C64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<sst xmlns="http://schemas.openxmlformats.org/spreadsheetml/2006/main" count="1403" uniqueCount="351">
  <si>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</si>
  <si>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</si>
  <si>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</si>
  <si>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</si>
  <si>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</si>
  <si>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</si>
  <si>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</si>
  <si>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</si>
  <si>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</si>
  <si>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</si>
  <si>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</si>
  <si>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</si>
  <si>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</si>
  <si>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</si>
  <si>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</si>
  <si>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</si>
  <si>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</si>
  <si>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</si>
  <si>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</si>
  <si>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</si>
  <si>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</si>
  <si>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</si>
  <si>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</si>
  <si>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</si>
  <si>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</si>
  <si>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</si>
  <si>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</si>
  <si>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</si>
  <si>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</si>
  <si>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</si>
  <si>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</si>
  <si>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</si>
  <si>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</si>
  <si>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</si>
  <si>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</si>
  <si>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</si>
  <si>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</si>
  <si>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</si>
  <si>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</si>
  <si>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</si>
  <si>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</si>
  <si>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</si>
  <si>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</si>
  <si>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</si>
  <si>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</si>
  <si>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</si>
  <si>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</si>
  <si>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</si>
  <si>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</si>
  <si>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</si>
  <si>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</si>
  <si>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</si>
  <si>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</si>
  <si>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</si>
  <si>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</si>
  <si>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</si>
  <si>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</si>
  <si>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</si>
  <si>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</si>
  <si>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</si>
  <si>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</si>
  <si>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</si>
  <si>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</si>
  <si>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</si>
  <si>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</si>
  <si>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</si>
  <si>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</si>
  <si>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</si>
  <si>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</si>
  <si>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</si>
  <si>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</si>
  <si>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</si>
  <si>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</si>
  <si>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</si>
  <si>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</si>
  <si>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</si>
  <si>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</si>
  <si>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</si>
  <si>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</si>
  <si>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</si>
  <si>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</si>
  <si>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</si>
  <si>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</si>
  <si>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</si>
  <si>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</si>
  <si>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</si>
  <si>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</si>
  <si>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</si>
  <si>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</si>
  <si>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</si>
  <si>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</si>
  <si>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</si>
  <si>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</si>
  <si>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</si>
  <si>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</si>
  <si>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</si>
  <si>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</si>
  <si>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</si>
  <si>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</si>
  <si>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</si>
  <si>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</si>
  <si>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</si>
  <si>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</si>
  <si>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</si>
  <si>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</si>
  <si>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</si>
  <si>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</si>
  <si>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</si>
  <si>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</si>
  <si>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</si>
  <si>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</si>
  <si>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</si>
  <si>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</si>
  <si>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</si>
  <si>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</si>
  <si>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</si>
  <si>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</si>
  <si>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</si>
  <si>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</si>
  <si>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</si>
  <si>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</si>
  <si>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</si>
  <si>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</si>
  <si>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</si>
  <si>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</si>
  <si>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</si>
  <si>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</si>
  <si>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</si>
  <si>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</si>
  <si>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</si>
  <si>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</si>
  <si>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</si>
  <si>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</si>
  <si>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</si>
  <si>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</si>
  <si>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</si>
  <si>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</si>
  <si>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</si>
  <si>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</si>
  <si>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</si>
  <si>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</si>
  <si>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</si>
  <si>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</si>
  <si>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</si>
  <si>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</si>
  <si>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</si>
  <si>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</si>
  <si>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</si>
  <si>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</si>
  <si>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</si>
  <si>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</si>
  <si>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</si>
  <si>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</si>
  <si>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</si>
  <si>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</si>
  <si>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</si>
  <si>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</si>
  <si>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</si>
  <si>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</si>
  <si>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</si>
  <si>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</si>
  <si>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</si>
  <si>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</si>
  <si>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</si>
  <si>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</si>
  <si>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</si>
  <si>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</si>
  <si>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GPS + Compass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</si>
  <si>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</si>
  <si>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</si>
  <si>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</si>
  <si>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</si>
  <si>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</si>
  <si>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</si>
  <si>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</si>
  <si>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</si>
  <si>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</si>
  <si>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</si>
  <si>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</si>
  <si>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</si>
  <si>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</si>
  <si>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</si>
  <si>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</si>
  <si>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</si>
  <si>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</si>
  <si>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</si>
  <si>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</si>
  <si>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</si>
  <si>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</si>
  <si>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</si>
  <si>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</si>
  <si>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</si>
  <si>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</si>
  <si>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</si>
  <si>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</si>
  <si>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</si>
  <si>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</si>
  <si>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</si>
  <si>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</si>
  <si>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</si>
  <si>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</si>
  <si>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</si>
  <si>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</si>
  <si>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</si>
  <si>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</si>
  <si>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</si>
  <si>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</si>
  <si>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</si>
  <si>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</si>
  <si>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</si>
  <si>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</si>
  <si>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</si>
  <si>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</si>
  <si>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</si>
  <si>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</si>
  <si>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</si>
  <si>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</si>
  <si>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</si>
  <si>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</si>
  <si>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</si>
  <si>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</si>
  <si>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uses I2C, option 2 uses can butmore expensive</t>
  </si>
  <si>
    <t>https://www.team-blacksheep.com/products/prod:crossfire_tx</t>
  </si>
  <si>
    <t>UART Port, 900mhz or 2.4ghz, Bidirectional MAVLink telemetry is not supported which i dont really know what it means</t>
  </si>
  <si>
    <t>DroneCAN M8N GPS</t>
  </si>
  <si>
    <t>https://holybro.com/products/dronecan-m8n-gps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</si>
  <si>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</si>
  <si>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</si>
  <si>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</si>
  <si>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</si>
  <si>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</si>
  <si>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</si>
  <si>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</si>
  <si>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delta_h</t>
  </si>
  <si>
    <t>alitude difference between start and end of climb</t>
  </si>
  <si>
    <t>Altitude change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</si>
  <si>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</si>
  <si>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</si>
  <si>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</si>
  <si>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</si>
  <si>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</si>
  <si>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</si>
  <si>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</si>
  <si>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</si>
  <si>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</si>
  <si>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</si>
  <si>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</si>
  <si>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CAN</t>
  </si>
  <si>
    <t>USB @ Rpi</t>
  </si>
  <si>
    <t>length cg-nose</t>
  </si>
  <si>
    <t>https://www.raspberrypi.com/products/raspberry-pi-4-model-b/specifications/</t>
  </si>
  <si>
    <t>diameter prop</t>
  </si>
  <si>
    <t>D_p</t>
  </si>
  <si>
    <t>Diameter of propeller</t>
  </si>
  <si>
    <t>PROP</t>
  </si>
  <si>
    <t>l_p</t>
  </si>
  <si>
    <t>Not final value just for checks!</t>
  </si>
  <si>
    <t>distance of prop from cg or smth</t>
  </si>
  <si>
    <t>B_p</t>
  </si>
  <si>
    <t>number of prop blades</t>
  </si>
  <si>
    <t>Check @Archi</t>
  </si>
  <si>
    <t>guessed, please check @jasper</t>
  </si>
  <si>
    <t>l_cg</t>
  </si>
  <si>
    <t>h_fmax</t>
  </si>
  <si>
    <t>S_fs</t>
  </si>
  <si>
    <t>just based on rectangle, length times height</t>
  </si>
  <si>
    <t>b_f1</t>
  </si>
  <si>
    <t>b_f2</t>
  </si>
  <si>
    <t>h_f1</t>
  </si>
  <si>
    <t>h_f2</t>
  </si>
  <si>
    <t>https://www.arducam.com/product/presalearducam-12mp-imx708-102-degree-wide-angle-fixed-focus-hdr-high-snr-camera-module-for-raspberry-pi/</t>
  </si>
  <si>
    <t>Cm_ac</t>
  </si>
  <si>
    <t>C_l_alpha</t>
  </si>
  <si>
    <t>C_lcruise</t>
  </si>
  <si>
    <t>C_lmax</t>
  </si>
  <si>
    <t>Rasberry Pi Camera 3</t>
  </si>
  <si>
    <t>102 deg FOV, fixed Focus</t>
  </si>
  <si>
    <t>x_bar_ac</t>
  </si>
  <si>
    <t>x loc AC</t>
  </si>
  <si>
    <t>5V Power</t>
  </si>
  <si>
    <t>W</t>
  </si>
  <si>
    <t>Power_5V</t>
  </si>
  <si>
    <t>The power that the 5V regulator has to supply, used for the efficiency calculations of the swithcing converter</t>
  </si>
  <si>
    <t>Avionics Wiring</t>
  </si>
  <si>
    <t>Connect Components</t>
  </si>
  <si>
    <t>To very roughly estimate the total weight</t>
  </si>
  <si>
    <t>Component 8</t>
  </si>
  <si>
    <t>Surface Htail</t>
  </si>
  <si>
    <t>S_h</t>
  </si>
  <si>
    <t>lamda</t>
  </si>
  <si>
    <t>Surface of the horizontal tail, prelim. guess</t>
  </si>
  <si>
    <t>Surface of the vertical tail, prelim. guess</t>
  </si>
  <si>
    <t>Surface Vtail</t>
  </si>
  <si>
    <t>S_v</t>
  </si>
  <si>
    <t>length Htail</t>
  </si>
  <si>
    <t>length Vtail</t>
  </si>
  <si>
    <t>l_h</t>
  </si>
  <si>
    <t>l_v</t>
  </si>
  <si>
    <t>length of the horizontal tail, prelim. guess</t>
  </si>
  <si>
    <t>length of the vertical tail, prelim. guess</t>
  </si>
  <si>
    <t>fuselage width</t>
  </si>
  <si>
    <t>fus_w</t>
  </si>
  <si>
    <t>fuselage height</t>
  </si>
  <si>
    <t>fus_h</t>
  </si>
  <si>
    <t>fus_l</t>
  </si>
  <si>
    <t>skin thickness</t>
  </si>
  <si>
    <t>t_skin</t>
  </si>
  <si>
    <t>stringer pitch</t>
  </si>
  <si>
    <t>str_pitch</t>
  </si>
  <si>
    <t>stringer width</t>
  </si>
  <si>
    <t>str_w</t>
  </si>
  <si>
    <t>stringer height</t>
  </si>
  <si>
    <t>str_h</t>
  </si>
  <si>
    <t>stringer thickness</t>
  </si>
  <si>
    <t>str_t</t>
  </si>
  <si>
    <t>balsa tensile strength</t>
  </si>
  <si>
    <t>balsa_tens</t>
  </si>
  <si>
    <t>balsa compressive strength</t>
  </si>
  <si>
    <t>balsa_comp</t>
  </si>
  <si>
    <t>MPa</t>
  </si>
  <si>
    <t>boomlength</t>
  </si>
  <si>
    <t>boomdiameter</t>
  </si>
  <si>
    <t>l_boom</t>
  </si>
  <si>
    <t>d_boom</t>
  </si>
  <si>
    <t>https://www.campusplastics.com/campus/en/datasheet/VECTRA+A950/Ticona/163/268267e7</t>
  </si>
  <si>
    <t>VectraA950 Shear modulus</t>
  </si>
  <si>
    <t>G_A950</t>
  </si>
  <si>
    <t>boom connection half span</t>
  </si>
  <si>
    <t>b_boom</t>
  </si>
  <si>
    <t>front sparcap width</t>
  </si>
  <si>
    <t>front sparweb width</t>
  </si>
  <si>
    <t>front sparcap thickness</t>
  </si>
  <si>
    <t>front sparweb thickness</t>
  </si>
  <si>
    <t>rear sparcap thickness</t>
  </si>
  <si>
    <t>rear sparweb thickness</t>
  </si>
  <si>
    <t>rear sparcap width</t>
  </si>
  <si>
    <t>rear sparweb width</t>
  </si>
  <si>
    <t>w_frontCap</t>
  </si>
  <si>
    <t>w_frontWeb</t>
  </si>
  <si>
    <t>w_rearCap</t>
  </si>
  <si>
    <t>w_rearWeb</t>
  </si>
  <si>
    <t>t_frontCap</t>
  </si>
  <si>
    <t>t_frontWeb</t>
  </si>
  <si>
    <t>t_rearCap</t>
  </si>
  <si>
    <t>t_rearWeb</t>
  </si>
  <si>
    <t>Spar pitch</t>
  </si>
  <si>
    <t>p_spars</t>
  </si>
  <si>
    <t xml:space="preserve">Vectra A950 E modulus </t>
  </si>
  <si>
    <t>E_A950</t>
  </si>
  <si>
    <t>Vectra A950 density</t>
  </si>
  <si>
    <t>rho_A950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</si>
</sst>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10" xfId="0" applyBorder="1"/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CD5175B-E9C5-41FE-806D-EA6818595A8B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D17C2954-A160-4ADD-BB3C-7C2337D7D1A3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78" tableType="queryTable" totalsRowShown="0">
  <autoFilter ref="A1:F78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1">
  <autoFilter ref="O4:T29" xr:uid="{F6A36C47-47FE-47BD-BDE9-C3A4C69CD844}"/>
  <tableColumns count="6">
    <tableColumn id="1" xr3:uid="{86ECCA0F-2F1E-4810-9828-FF6D57A870CB}" name="Parameter" dataDxfId="110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9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5" totalsRowShown="0" tableBorderDxfId="108">
  <autoFilter ref="O4:T15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7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6" dataDxfId="105" tableBorderDxfId="104">
  <autoFilter ref="O4:T10" xr:uid="{279B1D9E-D958-4A83-A9CE-2FBEF7CA774D}"/>
  <tableColumns count="6">
    <tableColumn id="1" xr3:uid="{3F4AC0C5-ED8A-4608-BB39-249FE5035C46}" name="Parameter" dataDxfId="103"/>
    <tableColumn id="2" xr3:uid="{A1DC7233-AAC9-41F4-A298-85297E179B21}" name="Symbol in code" dataDxfId="102"/>
    <tableColumn id="3" xr3:uid="{FCADBD52-9AA1-4F54-AE1A-1F57F71FD877}" name="Unit" dataDxfId="101"/>
    <tableColumn id="4" xr3:uid="{95AA6D77-FEAD-4E91-9043-787FBB3F383B}" name="Value" dataDxfId="100"/>
    <tableColumn id="5" xr3:uid="{CB7EDFC3-C523-450D-8DE3-65C08C9C4D4F}" name="Comments" dataDxfId="99"/>
    <tableColumn id="6" xr3:uid="{A2240E9B-CC83-4AFF-A792-C42280753338}" name="Identifier" dataDxfId="9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7" dataDxfId="96" tableBorderDxfId="95">
  <autoFilter ref="U4:Z10" xr:uid="{1FC742DB-4F56-4CC1-AC97-E93CB17E5FA6}"/>
  <tableColumns count="6">
    <tableColumn id="1" xr3:uid="{DF0D9214-95FD-4FE5-B341-B45981372A2E}" name="ID" dataDxfId="94"/>
    <tableColumn id="6" xr3:uid="{E6C4CA99-5A2E-470E-B897-19DE787E6E5D}" name="Quantity" dataDxfId="93"/>
    <tableColumn id="2" xr3:uid="{7AFCDD4D-BE4A-4F82-8A26-ECA96579ABF9}" name="Components" dataDxfId="92"/>
    <tableColumn id="3" xr3:uid="{16204EFC-B744-494C-B616-F8A2020CD1B2}" name="Function" dataDxfId="91"/>
    <tableColumn id="4" xr3:uid="{87F2EB70-B0F8-4F44-B810-714CD67D7401}" name="Datasheet/Specifications" dataDxfId="90"/>
    <tableColumn id="5" xr3:uid="{949E999D-DBD5-4175-8859-BF918445FB96}" name="Comments" dataDxfId="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8" dataDxfId="87">
  <autoFilter ref="A5:B10" xr:uid="{BC40127C-100A-44F2-A17A-BF935DA9704C}"/>
  <tableColumns count="2">
    <tableColumn id="1" xr3:uid="{62E70A6D-585C-4747-A007-B4423345ABBC}" name="Subsystem" dataDxfId="86"/>
    <tableColumn id="2" xr3:uid="{1DEAAF37-8D3C-4480-937A-72EB9128580C}" name="Mass [kg]" dataDxfId="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4" dataDxfId="83">
  <autoFilter ref="D5:E10" xr:uid="{90C741D7-87E2-440A-8128-9BCAB063E512}"/>
  <tableColumns count="2">
    <tableColumn id="1" xr3:uid="{97AA4558-666A-47AF-8169-B90ED1434938}" name="Subsystem" dataDxfId="82"/>
    <tableColumn id="2" xr3:uid="{518E51A6-93C6-4F2D-83B9-13D14674E6B7}" name="Peak Power [W]" dataDxfId="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80" dataDxfId="79">
  <autoFilter ref="G5:H10" xr:uid="{4A7FA996-90C8-40B4-BBAB-48DD2614BFAC}"/>
  <tableColumns count="2">
    <tableColumn id="1" xr3:uid="{8FCA2847-CD92-4418-A24E-27D5F85404FE}" name="Subsystem" dataDxfId="78"/>
    <tableColumn id="2" xr3:uid="{075FAEA8-AD8A-46C2-8FDA-472A477C5917}" name="Max. Energy [Wh]" dataDxfId="7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6" dataDxfId="75">
  <autoFilter ref="J5:K10" xr:uid="{454AB36B-42B1-4746-B2CE-AA4D7C2915B0}"/>
  <tableColumns count="2">
    <tableColumn id="1" xr3:uid="{0FA82B1F-595A-4432-B618-EF0422E7D05A}" name="Subsystem" dataDxfId="74"/>
    <tableColumn id="2" xr3:uid="{A7A4F680-DB9B-4523-B25C-E93D4BF40464}" name="Max. Data [Mb/s]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2" dataDxfId="71">
  <autoFilter ref="M5:N10" xr:uid="{62B8EC23-4E06-4FB4-8E8D-D7565F972540}"/>
  <tableColumns count="2">
    <tableColumn id="1" xr3:uid="{FD8EF809-0EA5-4E1F-9854-8B024B9DEA75}" name="Subsystem" dataDxfId="70"/>
    <tableColumn id="2" xr3:uid="{CB5771E8-9D50-4B93-8B0E-9F36A0F02743}" name="Price[EUR]" dataDxfId="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38" totalsRowShown="0" tableBorderDxfId="68">
  <autoFilter ref="O4:T38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7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49:S55" totalsRowShown="0" tableBorderDxfId="66">
  <autoFilter ref="O49:S55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5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4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3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2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1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60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59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8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7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6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5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 dataDxfId="54">
      <calculatedColumnFormula>SUM(Table2548586331327[Peak Power '[W']])</calculatedColumnFormula>
    </tableColumn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53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3" totalsRowShown="0">
  <autoFilter ref="A5:B13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3" totalsRowShown="0">
  <autoFilter ref="D5:E13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3" totalsRowShown="0">
  <autoFilter ref="G5:H13" xr:uid="{5D4A0CC2-3E30-4AEC-896E-3245F72B6818}"/>
  <tableColumns count="2">
    <tableColumn id="1" xr3:uid="{B12E2AD0-C5F2-44BC-A2D3-03A3D562DA46}" name="Subsystem"/>
    <tableColumn id="2" xr3:uid="{D7A75E25-DE98-48C6-83B4-134D1CF8901A}" name="Max. Energy [Wh]" dataDxfId="52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3" totalsRowShown="0">
  <autoFilter ref="J5:K13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3" totalsRowShown="0">
  <autoFilter ref="M5:N13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1" dataDxfId="50" tableBorderDxfId="49">
  <autoFilter ref="O4:T10" xr:uid="{F9D585EA-9223-4230-A0AA-91D0624E30FA}"/>
  <tableColumns count="6">
    <tableColumn id="1" xr3:uid="{9E485887-CDE2-4FEA-BCAF-25089D2607A2}" name="Parameter" dataDxfId="48"/>
    <tableColumn id="2" xr3:uid="{1FB0D9B5-6752-46A8-9AB8-801B353B4E58}" name="Symbol in code" dataDxfId="47"/>
    <tableColumn id="3" xr3:uid="{6305A04F-F2A6-4FC8-9C1F-F1292396D8F0}" name="Unit" dataDxfId="46"/>
    <tableColumn id="4" xr3:uid="{1F061A20-C0F0-4B0B-8F17-D2128E96DED1}" name="Value" dataDxfId="45"/>
    <tableColumn id="5" xr3:uid="{83C409BF-6A93-4772-A21E-2F60866A389F}" name="Comments" dataDxfId="44"/>
    <tableColumn id="6" xr3:uid="{5A921551-5DE6-466F-843B-2A29A9984238}" name="Identifier" dataDxfId="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2" dataDxfId="41" tableBorderDxfId="40">
  <autoFilter ref="U4:Z10" xr:uid="{9C97F761-BCB5-44D3-8D12-958AB2FE1526}"/>
  <tableColumns count="6">
    <tableColumn id="1" xr3:uid="{2FE23671-F2DE-49D5-BBAB-1B77B512EABE}" name="ID" dataDxfId="39"/>
    <tableColumn id="6" xr3:uid="{9D06AFBF-39A2-4734-B742-7FDA6B9CB012}" name="Quantity" dataDxfId="38"/>
    <tableColumn id="2" xr3:uid="{06E6F8EB-FF23-453D-9545-8067134EB626}" name="Components" dataDxfId="37"/>
    <tableColumn id="3" xr3:uid="{D27ADD9C-3714-4DFE-995B-D6223D781385}" name="Function" dataDxfId="36"/>
    <tableColumn id="4" xr3:uid="{735C7826-161C-4A0F-B6F8-002447136A0F}" name="Datasheet/Specifications" dataDxfId="35"/>
    <tableColumn id="5" xr3:uid="{F28F7B2D-EC10-4C6D-B95C-D34A7315875D}" name="Comments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4">
  <autoFilter ref="O4:T52" xr:uid="{FD53C04D-B2AF-4AB2-AB06-0242D182B5C8}"/>
  <tableColumns count="6">
    <tableColumn id="1" xr3:uid="{721BC8F7-058B-4B90-8F0D-5C27C782E94F}" name="Parameter" dataDxfId="113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3" dataDxfId="32">
  <autoFilter ref="A5:B10" xr:uid="{4E1A0A82-8584-4ABC-9A7A-5E5AA895784D}"/>
  <tableColumns count="2">
    <tableColumn id="1" xr3:uid="{39E8F417-DFB0-48FC-BD23-4F3B8837E0DF}" name="Subsystem" dataDxfId="31"/>
    <tableColumn id="2" xr3:uid="{F867F530-28C3-4962-9119-98DA86103CEF}" name="Mass [kg]" dataDxfId="30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29" dataDxfId="28">
  <autoFilter ref="D5:E10" xr:uid="{988D6362-46CA-42A3-A807-52F6D109087D}"/>
  <tableColumns count="2">
    <tableColumn id="1" xr3:uid="{C47C069E-02CA-4F0D-A3BF-0DBF37CEA33E}" name="Subsystem" dataDxfId="27"/>
    <tableColumn id="2" xr3:uid="{1B79DEEF-2749-4FB0-8C4A-15F90DE7D117}" name="Peak Power [W]" dataDxfId="2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25" dataDxfId="24">
  <autoFilter ref="G5:H10" xr:uid="{E0D8FE74-99A9-4318-96E8-D6A91CAB9353}"/>
  <tableColumns count="2">
    <tableColumn id="1" xr3:uid="{66ACA7E6-8EB2-4E8A-B8F4-F077B0B8A2FE}" name="Subsystem" dataDxfId="23"/>
    <tableColumn id="2" xr3:uid="{A60F5B57-B418-45A2-8A4A-255718428E67}" name="Max. Energy [Wh]" dataDxfId="2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1" dataDxfId="20">
  <autoFilter ref="J5:K10" xr:uid="{B5D114E7-A679-4A43-B2AE-D2C21B8C1914}"/>
  <tableColumns count="2">
    <tableColumn id="1" xr3:uid="{F387A9D4-8D67-4E20-9F46-23C0318593EE}" name="Subsystem" dataDxfId="19"/>
    <tableColumn id="2" xr3:uid="{286D55A3-4460-461A-92AE-872777E545A2}" name="Max. Data [Mb/s]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17" dataDxfId="16">
  <autoFilter ref="M5:N10" xr:uid="{0F0CD08C-E619-4F51-8B4F-D66F99C5B006}"/>
  <tableColumns count="2">
    <tableColumn id="1" xr3:uid="{A7DB9417-ADDE-40D5-A3FF-E8988E1BDA61}" name="Subsystem" dataDxfId="15"/>
    <tableColumn id="2" xr3:uid="{2AB9A67A-4600-4B6C-8757-F75C57F19105}" name="Price[EUR]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2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6-01T15:11:24.91" personId="{4CD5175B-E9C5-41FE-806D-EA6818595A8B}" id="{56BC53E0-208D-4F20-B51C-D0D9F88BC029}">
    <text>https://www.getfpv.com/holybro-pixhawk-6x-fc-module.html</text>
    <extLst>
      <x:ext xmlns:xltc2="http://schemas.microsoft.com/office/spreadsheetml/2020/threadedcomments2" uri="{F7C98A9C-CBB3-438F-8F68-D28B6AF4A901}">
        <xltc2:checksum>2513913098</xltc2:checksum>
        <xltc2:hyperlink startIndex="0" length="56" url="https://www.getfpv.com/holybro-pixhawk-6x-fc-module.html"/>
      </x:ext>
    </extLst>
  </threadedComment>
  <threadedComment ref="E6" dT="2023-06-01T15:03:49.43" personId="{4CD5175B-E9C5-41FE-806D-EA6818595A8B}" id="{E45C7BBC-CAE6-478E-99BC-90285F1F92FE}">
    <text>Very rough estimate, Pixhawk (and APM) Power Consumption - Blogs - diydrones</text>
  </threadedComment>
  <threadedComment ref="B7" dT="2023-06-01T12:47:17.34" personId="{4CD5175B-E9C5-41FE-806D-EA6818595A8B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D17C2954-A160-4ADD-BB3C-7C2337D7D1A3}" id="{430EC32A-E0ED-4EB6-8906-260BC1B720BC}">
    <text xml:space="preserve">Raspberry pi?
</text>
  </threadedComment>
  <threadedComment ref="B11" dT="2023-06-01T14:39:45.15" personId="{4CD5175B-E9C5-41FE-806D-EA6818595A8B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CD5175B-E9C5-41FE-806D-EA6818595A8B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CD5175B-E9C5-41FE-806D-EA6818595A8B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CD5175B-E9C5-41FE-806D-EA6818595A8B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  <threadedComment ref="B13" dT="2023-06-01T15:29:16.47" personId="{4CD5175B-E9C5-41FE-806D-EA6818595A8B}" id="{81979858-99C3-452C-83B8-E6719C647CDD}">
    <text>Guess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78"/>
  <sheetViews>
    <sheetView tabSelected="1" topLeftCell="A46" workbookViewId="0">
      <selection activeCell="A59" sqref="A59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7.109375" bestFit="1" customWidth="1"/>
    <col min="4" max="4" width="12" bestFit="1" customWidth="1"/>
    <col min="5" max="5" width="80.88671875" bestFit="1" customWidth="1"/>
    <col min="6" max="6" width="10.88671875" bestFit="1" customWidth="1"/>
    <col min="7" max="7" width="11.66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196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197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197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197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197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197</v>
      </c>
    </row>
    <row r="7" spans="1:6" x14ac:dyDescent="0.3">
      <c r="A7" t="s">
        <v>69</v>
      </c>
      <c r="B7" t="s">
        <v>274</v>
      </c>
      <c r="C7" t="s">
        <v>63</v>
      </c>
      <c r="D7">
        <v>1.6</v>
      </c>
      <c r="E7" t="s">
        <v>64</v>
      </c>
      <c r="F7" t="s">
        <v>197</v>
      </c>
    </row>
    <row r="8" spans="1:6" x14ac:dyDescent="0.3">
      <c r="A8" t="s">
        <v>70</v>
      </c>
      <c r="B8" t="s">
        <v>273</v>
      </c>
      <c r="C8" t="s">
        <v>63</v>
      </c>
      <c r="D8">
        <v>0.92</v>
      </c>
      <c r="E8" t="s">
        <v>64</v>
      </c>
      <c r="F8" t="s">
        <v>197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197</v>
      </c>
    </row>
    <row r="10" spans="1:6" x14ac:dyDescent="0.3">
      <c r="A10" t="s">
        <v>213</v>
      </c>
      <c r="B10" t="s">
        <v>271</v>
      </c>
      <c r="C10" t="s">
        <v>63</v>
      </c>
      <c r="D10">
        <v>-0.16</v>
      </c>
      <c r="E10" t="s">
        <v>64</v>
      </c>
      <c r="F10" t="s">
        <v>197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197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197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197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197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197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197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197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197</v>
      </c>
    </row>
    <row r="19" spans="1:6" x14ac:dyDescent="0.3">
      <c r="A19" t="s">
        <v>93</v>
      </c>
      <c r="B19" t="s">
        <v>289</v>
      </c>
      <c r="C19" t="s">
        <v>63</v>
      </c>
      <c r="D19">
        <v>0.45</v>
      </c>
      <c r="E19" t="s">
        <v>83</v>
      </c>
      <c r="F19" t="s">
        <v>197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197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197</v>
      </c>
    </row>
    <row r="22" spans="1:6" x14ac:dyDescent="0.3">
      <c r="A22" t="s">
        <v>178</v>
      </c>
      <c r="B22" t="s">
        <v>272</v>
      </c>
      <c r="C22" t="s">
        <v>179</v>
      </c>
      <c r="D22">
        <v>6.1609999999999996</v>
      </c>
      <c r="E22" t="s">
        <v>180</v>
      </c>
      <c r="F22" t="s">
        <v>197</v>
      </c>
    </row>
    <row r="23" spans="1:6" x14ac:dyDescent="0.3">
      <c r="A23" t="s">
        <v>278</v>
      </c>
      <c r="B23" t="s">
        <v>277</v>
      </c>
      <c r="C23" t="s">
        <v>63</v>
      </c>
      <c r="D23">
        <v>0.25</v>
      </c>
    </row>
    <row r="24" spans="1:6" x14ac:dyDescent="0.3">
      <c r="A24" t="s">
        <v>226</v>
      </c>
      <c r="B24" t="s">
        <v>227</v>
      </c>
      <c r="C24" t="s">
        <v>63</v>
      </c>
      <c r="D24">
        <v>0.05</v>
      </c>
      <c r="E24" t="s">
        <v>228</v>
      </c>
      <c r="F24" t="s">
        <v>229</v>
      </c>
    </row>
    <row r="25" spans="1:6" x14ac:dyDescent="0.3">
      <c r="A25" t="s">
        <v>230</v>
      </c>
      <c r="B25" t="s">
        <v>231</v>
      </c>
      <c r="C25" t="s">
        <v>76</v>
      </c>
      <c r="D25">
        <v>50</v>
      </c>
      <c r="E25" t="s">
        <v>232</v>
      </c>
      <c r="F25" t="s">
        <v>229</v>
      </c>
    </row>
    <row r="26" spans="1:6" x14ac:dyDescent="0.3">
      <c r="A26" t="s">
        <v>235</v>
      </c>
      <c r="B26" t="s">
        <v>233</v>
      </c>
      <c r="C26" t="s">
        <v>76</v>
      </c>
      <c r="D26">
        <v>80</v>
      </c>
      <c r="E26" t="s">
        <v>234</v>
      </c>
      <c r="F26" t="s">
        <v>229</v>
      </c>
    </row>
    <row r="27" spans="1:6" x14ac:dyDescent="0.3">
      <c r="A27" t="s">
        <v>236</v>
      </c>
      <c r="B27" t="s">
        <v>237</v>
      </c>
      <c r="C27" t="s">
        <v>63</v>
      </c>
      <c r="D27">
        <v>0.8</v>
      </c>
      <c r="E27" t="s">
        <v>238</v>
      </c>
      <c r="F27" t="s">
        <v>229</v>
      </c>
    </row>
    <row r="28" spans="1:6" x14ac:dyDescent="0.3">
      <c r="A28" t="s">
        <v>239</v>
      </c>
      <c r="B28" t="s">
        <v>240</v>
      </c>
      <c r="C28" t="s">
        <v>63</v>
      </c>
      <c r="D28">
        <v>5</v>
      </c>
      <c r="E28" t="s">
        <v>241</v>
      </c>
      <c r="F28" t="s">
        <v>229</v>
      </c>
    </row>
    <row r="29" spans="1:6" x14ac:dyDescent="0.3">
      <c r="A29" t="s">
        <v>242</v>
      </c>
      <c r="B29" t="s">
        <v>243</v>
      </c>
      <c r="C29" t="s">
        <v>63</v>
      </c>
      <c r="D29">
        <v>5.7295800000000003</v>
      </c>
      <c r="E29" t="s">
        <v>244</v>
      </c>
      <c r="F29" t="s">
        <v>229</v>
      </c>
    </row>
    <row r="30" spans="1:6" x14ac:dyDescent="0.3">
      <c r="A30" t="s">
        <v>245</v>
      </c>
      <c r="B30" t="s">
        <v>58</v>
      </c>
      <c r="C30" t="s">
        <v>46</v>
      </c>
      <c r="D30">
        <v>5</v>
      </c>
      <c r="E30" t="s">
        <v>246</v>
      </c>
      <c r="F30" t="s">
        <v>229</v>
      </c>
    </row>
    <row r="31" spans="1:6" x14ac:dyDescent="0.3">
      <c r="A31" t="s">
        <v>287</v>
      </c>
      <c r="B31" t="s">
        <v>288</v>
      </c>
      <c r="C31" t="s">
        <v>80</v>
      </c>
      <c r="D31">
        <v>0.11749999999999999</v>
      </c>
      <c r="E31" t="s">
        <v>290</v>
      </c>
      <c r="F31" t="s">
        <v>229</v>
      </c>
    </row>
    <row r="32" spans="1:6" x14ac:dyDescent="0.3">
      <c r="A32" t="s">
        <v>292</v>
      </c>
      <c r="B32" t="s">
        <v>293</v>
      </c>
      <c r="C32" t="s">
        <v>80</v>
      </c>
      <c r="D32">
        <v>0.22700000000000001</v>
      </c>
      <c r="E32" t="s">
        <v>291</v>
      </c>
      <c r="F32" t="s">
        <v>229</v>
      </c>
    </row>
    <row r="33" spans="1:6" x14ac:dyDescent="0.3">
      <c r="A33" t="s">
        <v>294</v>
      </c>
      <c r="B33" t="s">
        <v>296</v>
      </c>
      <c r="C33" t="s">
        <v>76</v>
      </c>
      <c r="D33">
        <v>1.2</v>
      </c>
      <c r="E33" t="s">
        <v>298</v>
      </c>
      <c r="F33" t="s">
        <v>229</v>
      </c>
    </row>
    <row r="34" spans="1:6" x14ac:dyDescent="0.3">
      <c r="A34" t="s">
        <v>295</v>
      </c>
      <c r="B34" t="s">
        <v>297</v>
      </c>
      <c r="C34" t="s">
        <v>76</v>
      </c>
      <c r="D34">
        <v>1.2</v>
      </c>
      <c r="E34" t="s">
        <v>299</v>
      </c>
      <c r="F34" t="s">
        <v>229</v>
      </c>
    </row>
    <row r="35" spans="1:6" x14ac:dyDescent="0.3">
      <c r="A35" t="s">
        <v>251</v>
      </c>
      <c r="B35" t="s">
        <v>252</v>
      </c>
      <c r="C35" t="s">
        <v>76</v>
      </c>
      <c r="D35">
        <v>0.254</v>
      </c>
      <c r="E35" t="s">
        <v>253</v>
      </c>
      <c r="F35" t="s">
        <v>254</v>
      </c>
    </row>
    <row r="36" spans="1:6" x14ac:dyDescent="0.3">
      <c r="A36" t="s">
        <v>257</v>
      </c>
      <c r="B36" t="s">
        <v>255</v>
      </c>
      <c r="C36" t="s">
        <v>76</v>
      </c>
      <c r="D36">
        <v>0.5</v>
      </c>
      <c r="E36" t="s">
        <v>256</v>
      </c>
      <c r="F36" t="s">
        <v>254</v>
      </c>
    </row>
    <row r="37" spans="1:6" x14ac:dyDescent="0.3">
      <c r="A37" t="s">
        <v>259</v>
      </c>
      <c r="B37" t="s">
        <v>258</v>
      </c>
      <c r="C37" t="s">
        <v>76</v>
      </c>
      <c r="D37">
        <v>2</v>
      </c>
      <c r="E37" t="s">
        <v>260</v>
      </c>
      <c r="F37" t="s">
        <v>254</v>
      </c>
    </row>
    <row r="38" spans="1:6" x14ac:dyDescent="0.3">
      <c r="A38" t="s">
        <v>210</v>
      </c>
      <c r="B38" t="s">
        <v>209</v>
      </c>
      <c r="C38" t="s">
        <v>76</v>
      </c>
      <c r="D38">
        <v>0.15</v>
      </c>
      <c r="F38" t="s">
        <v>211</v>
      </c>
    </row>
    <row r="39" spans="1:6" x14ac:dyDescent="0.3">
      <c r="A39" t="s">
        <v>214</v>
      </c>
      <c r="B39" t="s">
        <v>264</v>
      </c>
      <c r="C39" t="s">
        <v>80</v>
      </c>
      <c r="D39">
        <v>0.105</v>
      </c>
      <c r="E39" t="s">
        <v>265</v>
      </c>
      <c r="F39" t="s">
        <v>211</v>
      </c>
    </row>
    <row r="40" spans="1:6" x14ac:dyDescent="0.3">
      <c r="A40" t="s">
        <v>215</v>
      </c>
      <c r="B40" t="s">
        <v>304</v>
      </c>
      <c r="C40" t="s">
        <v>76</v>
      </c>
      <c r="D40">
        <v>0.7</v>
      </c>
      <c r="E40" t="s">
        <v>261</v>
      </c>
      <c r="F40" t="s">
        <v>211</v>
      </c>
    </row>
    <row r="41" spans="1:6" x14ac:dyDescent="0.3">
      <c r="A41" t="s">
        <v>249</v>
      </c>
      <c r="B41" t="s">
        <v>262</v>
      </c>
      <c r="C41" t="s">
        <v>76</v>
      </c>
      <c r="D41">
        <v>0.2</v>
      </c>
      <c r="E41" t="s">
        <v>261</v>
      </c>
      <c r="F41" t="s">
        <v>211</v>
      </c>
    </row>
    <row r="42" spans="1:6" x14ac:dyDescent="0.3">
      <c r="A42" t="s">
        <v>216</v>
      </c>
      <c r="B42" t="s">
        <v>263</v>
      </c>
      <c r="C42" t="s">
        <v>76</v>
      </c>
      <c r="D42">
        <v>0.15</v>
      </c>
      <c r="E42" t="s">
        <v>261</v>
      </c>
      <c r="F42" t="s">
        <v>211</v>
      </c>
    </row>
    <row r="43" spans="1:6" x14ac:dyDescent="0.3">
      <c r="A43" t="s">
        <v>217</v>
      </c>
      <c r="B43" t="s">
        <v>266</v>
      </c>
      <c r="C43" t="s">
        <v>76</v>
      </c>
      <c r="D43">
        <v>0.15</v>
      </c>
      <c r="E43" t="s">
        <v>261</v>
      </c>
      <c r="F43" t="s">
        <v>211</v>
      </c>
    </row>
    <row r="44" spans="1:6" x14ac:dyDescent="0.3">
      <c r="A44" t="s">
        <v>218</v>
      </c>
      <c r="B44" t="s">
        <v>267</v>
      </c>
      <c r="C44" t="s">
        <v>76</v>
      </c>
      <c r="D44">
        <v>0.15</v>
      </c>
      <c r="E44" t="s">
        <v>261</v>
      </c>
      <c r="F44" t="s">
        <v>211</v>
      </c>
    </row>
    <row r="45" spans="1:6" x14ac:dyDescent="0.3">
      <c r="A45" t="s">
        <v>219</v>
      </c>
      <c r="B45" t="s">
        <v>268</v>
      </c>
      <c r="C45" t="s">
        <v>76</v>
      </c>
      <c r="D45">
        <v>0.15</v>
      </c>
      <c r="E45" t="s">
        <v>261</v>
      </c>
      <c r="F45" t="s">
        <v>211</v>
      </c>
    </row>
    <row r="46" spans="1:6" x14ac:dyDescent="0.3">
      <c r="A46" t="s">
        <v>220</v>
      </c>
      <c r="B46" t="s">
        <v>269</v>
      </c>
      <c r="C46" t="s">
        <v>76</v>
      </c>
      <c r="D46">
        <v>0.15</v>
      </c>
      <c r="E46" t="s">
        <v>261</v>
      </c>
      <c r="F46" t="s">
        <v>211</v>
      </c>
    </row>
    <row r="47" spans="1:6" x14ac:dyDescent="0.3">
      <c r="A47" t="s">
        <v>300</v>
      </c>
      <c r="B47" t="s">
        <v>301</v>
      </c>
      <c r="C47" t="s">
        <v>76</v>
      </c>
      <c r="D47">
        <v>0.25</v>
      </c>
    </row>
    <row r="48" spans="1:6" x14ac:dyDescent="0.3">
      <c r="A48" t="s">
        <v>302</v>
      </c>
      <c r="B48" t="s">
        <v>303</v>
      </c>
      <c r="C48" t="s">
        <v>76</v>
      </c>
      <c r="D48">
        <v>0.25</v>
      </c>
    </row>
    <row r="49" spans="1:5" x14ac:dyDescent="0.3">
      <c r="A49" t="s">
        <v>305</v>
      </c>
      <c r="B49" t="s">
        <v>306</v>
      </c>
      <c r="C49" t="s">
        <v>76</v>
      </c>
      <c r="D49">
        <v>0.01</v>
      </c>
    </row>
    <row r="50" spans="1:5" x14ac:dyDescent="0.3">
      <c r="A50" t="s">
        <v>307</v>
      </c>
      <c r="B50" t="s">
        <v>308</v>
      </c>
      <c r="C50" t="s">
        <v>76</v>
      </c>
      <c r="D50">
        <v>0.2</v>
      </c>
    </row>
    <row r="51" spans="1:5" x14ac:dyDescent="0.3">
      <c r="A51" t="s">
        <v>309</v>
      </c>
      <c r="B51" t="s">
        <v>310</v>
      </c>
      <c r="C51" t="s">
        <v>76</v>
      </c>
      <c r="D51">
        <v>0.02</v>
      </c>
    </row>
    <row r="52" spans="1:5" x14ac:dyDescent="0.3">
      <c r="A52" t="s">
        <v>311</v>
      </c>
      <c r="B52" t="s">
        <v>312</v>
      </c>
      <c r="C52" t="s">
        <v>76</v>
      </c>
      <c r="D52">
        <v>0.02</v>
      </c>
    </row>
    <row r="53" spans="1:5" x14ac:dyDescent="0.3">
      <c r="A53" t="s">
        <v>313</v>
      </c>
      <c r="B53" t="s">
        <v>314</v>
      </c>
      <c r="C53" t="s">
        <v>76</v>
      </c>
      <c r="D53">
        <v>5.0000000000000001E-3</v>
      </c>
    </row>
    <row r="54" spans="1:5" x14ac:dyDescent="0.3">
      <c r="A54" t="s">
        <v>315</v>
      </c>
      <c r="B54" t="s">
        <v>316</v>
      </c>
      <c r="C54" t="s">
        <v>319</v>
      </c>
      <c r="D54">
        <v>7.5010000000000003</v>
      </c>
    </row>
    <row r="55" spans="1:5" x14ac:dyDescent="0.3">
      <c r="A55" t="s">
        <v>317</v>
      </c>
      <c r="B55" t="s">
        <v>318</v>
      </c>
      <c r="C55" t="s">
        <v>319</v>
      </c>
      <c r="D55">
        <v>6.53</v>
      </c>
    </row>
    <row r="56" spans="1:5" x14ac:dyDescent="0.3">
      <c r="A56" t="s">
        <v>320</v>
      </c>
      <c r="B56" t="s">
        <v>322</v>
      </c>
      <c r="C56" t="s">
        <v>76</v>
      </c>
      <c r="D56">
        <v>0.7</v>
      </c>
    </row>
    <row r="57" spans="1:5" x14ac:dyDescent="0.3">
      <c r="A57" t="s">
        <v>321</v>
      </c>
      <c r="B57" t="s">
        <v>323</v>
      </c>
      <c r="C57" t="s">
        <v>76</v>
      </c>
      <c r="D57">
        <v>0.02</v>
      </c>
    </row>
    <row r="58" spans="1:5" x14ac:dyDescent="0.3">
      <c r="A58" t="s">
        <v>325</v>
      </c>
      <c r="B58" t="s">
        <v>326</v>
      </c>
      <c r="C58" t="s">
        <v>319</v>
      </c>
      <c r="D58">
        <v>1250</v>
      </c>
      <c r="E58" t="s">
        <v>324</v>
      </c>
    </row>
    <row r="59" spans="1:5" x14ac:dyDescent="0.3">
      <c r="A59" t="s">
        <v>327</v>
      </c>
      <c r="B59" t="s">
        <v>328</v>
      </c>
      <c r="C59" t="s">
        <v>76</v>
      </c>
      <c r="D59">
        <v>0.15</v>
      </c>
    </row>
    <row r="60" spans="1:5" x14ac:dyDescent="0.3">
      <c r="A60" t="s">
        <v>329</v>
      </c>
      <c r="B60" t="s">
        <v>337</v>
      </c>
      <c r="C60" t="s">
        <v>76</v>
      </c>
      <c r="D60">
        <v>0.05</v>
      </c>
    </row>
    <row r="61" spans="1:5" x14ac:dyDescent="0.3">
      <c r="A61" t="s">
        <v>330</v>
      </c>
      <c r="B61" t="s">
        <v>338</v>
      </c>
      <c r="C61" t="s">
        <v>76</v>
      </c>
      <c r="D61">
        <v>0.05</v>
      </c>
    </row>
    <row r="62" spans="1:5" x14ac:dyDescent="0.3">
      <c r="A62" t="s">
        <v>335</v>
      </c>
      <c r="B62" t="s">
        <v>339</v>
      </c>
      <c r="C62" t="s">
        <v>76</v>
      </c>
      <c r="D62">
        <v>0.05</v>
      </c>
    </row>
    <row r="63" spans="1:5" x14ac:dyDescent="0.3">
      <c r="A63" t="s">
        <v>336</v>
      </c>
      <c r="B63" t="s">
        <v>340</v>
      </c>
      <c r="C63" t="s">
        <v>76</v>
      </c>
      <c r="D63">
        <v>0.05</v>
      </c>
    </row>
    <row r="64" spans="1:5" x14ac:dyDescent="0.3">
      <c r="A64" t="s">
        <v>331</v>
      </c>
      <c r="B64" t="s">
        <v>341</v>
      </c>
      <c r="C64" t="s">
        <v>76</v>
      </c>
      <c r="D64">
        <v>5.0000000000000001E-3</v>
      </c>
    </row>
    <row r="65" spans="1:6" x14ac:dyDescent="0.3">
      <c r="A65" t="s">
        <v>332</v>
      </c>
      <c r="B65" t="s">
        <v>342</v>
      </c>
      <c r="C65" t="s">
        <v>76</v>
      </c>
      <c r="D65">
        <v>5.0000000000000001E-3</v>
      </c>
    </row>
    <row r="66" spans="1:6" x14ac:dyDescent="0.3">
      <c r="A66" t="s">
        <v>333</v>
      </c>
      <c r="B66" t="s">
        <v>343</v>
      </c>
      <c r="C66" t="s">
        <v>76</v>
      </c>
      <c r="D66">
        <v>5.0000000000000001E-3</v>
      </c>
    </row>
    <row r="67" spans="1:6" x14ac:dyDescent="0.3">
      <c r="A67" t="s">
        <v>334</v>
      </c>
      <c r="B67" t="s">
        <v>344</v>
      </c>
      <c r="C67" t="s">
        <v>76</v>
      </c>
      <c r="D67">
        <v>5.0000000000000001E-3</v>
      </c>
    </row>
    <row r="68" spans="1:6" x14ac:dyDescent="0.3">
      <c r="A68" t="s">
        <v>345</v>
      </c>
      <c r="B68" t="s">
        <v>346</v>
      </c>
      <c r="C68" t="s">
        <v>76</v>
      </c>
      <c r="D68">
        <v>0.15</v>
      </c>
    </row>
    <row r="69" spans="1:6" x14ac:dyDescent="0.3">
      <c r="A69" t="s">
        <v>347</v>
      </c>
      <c r="B69" t="s">
        <v>348</v>
      </c>
      <c r="C69" t="s">
        <v>319</v>
      </c>
      <c r="D69">
        <v>7800</v>
      </c>
    </row>
    <row r="70" spans="1:6" x14ac:dyDescent="0.3">
      <c r="A70" t="s">
        <v>349</v>
      </c>
      <c r="B70" t="s">
        <v>350</v>
      </c>
      <c r="C70" t="s">
        <v>41</v>
      </c>
      <c r="D70">
        <v>1400</v>
      </c>
    </row>
    <row r="71" spans="1:6" x14ac:dyDescent="0.3">
      <c r="A71" t="s">
        <v>189</v>
      </c>
      <c r="B71" t="s">
        <v>189</v>
      </c>
      <c r="C71" t="s">
        <v>63</v>
      </c>
      <c r="D71" t="s">
        <v>190</v>
      </c>
      <c r="E71" t="s">
        <v>212</v>
      </c>
      <c r="F71" t="s">
        <v>198</v>
      </c>
    </row>
    <row r="72" spans="1:6" x14ac:dyDescent="0.3">
      <c r="A72" t="s">
        <v>191</v>
      </c>
      <c r="B72" t="s">
        <v>191</v>
      </c>
      <c r="C72" t="s">
        <v>63</v>
      </c>
      <c r="D72" t="s">
        <v>193</v>
      </c>
      <c r="E72" t="s">
        <v>194</v>
      </c>
      <c r="F72" t="s">
        <v>198</v>
      </c>
    </row>
    <row r="73" spans="1:6" x14ac:dyDescent="0.3">
      <c r="A73" t="s">
        <v>195</v>
      </c>
      <c r="B73" t="s">
        <v>195</v>
      </c>
      <c r="C73" t="s">
        <v>63</v>
      </c>
      <c r="D73" t="s">
        <v>192</v>
      </c>
      <c r="E73" t="s">
        <v>194</v>
      </c>
      <c r="F73" t="s">
        <v>198</v>
      </c>
    </row>
    <row r="74" spans="1:6" x14ac:dyDescent="0.3">
      <c r="A74" t="s">
        <v>122</v>
      </c>
      <c r="B74" t="s">
        <v>123</v>
      </c>
      <c r="C74" t="s">
        <v>124</v>
      </c>
      <c r="D74" t="s">
        <v>125</v>
      </c>
      <c r="E74" t="s">
        <v>126</v>
      </c>
      <c r="F74" t="s">
        <v>199</v>
      </c>
    </row>
    <row r="75" spans="1:6" x14ac:dyDescent="0.3">
      <c r="A75" t="s">
        <v>148</v>
      </c>
      <c r="B75" t="s">
        <v>149</v>
      </c>
      <c r="C75" t="s">
        <v>76</v>
      </c>
      <c r="D75">
        <v>2.1335999999999999</v>
      </c>
      <c r="F75" t="s">
        <v>200</v>
      </c>
    </row>
    <row r="76" spans="1:6" x14ac:dyDescent="0.3">
      <c r="A76" t="s">
        <v>154</v>
      </c>
      <c r="B76" t="s">
        <v>155</v>
      </c>
      <c r="C76" t="s">
        <v>63</v>
      </c>
      <c r="D76">
        <v>2.1163282658337477</v>
      </c>
      <c r="F76" t="s">
        <v>200</v>
      </c>
    </row>
    <row r="77" spans="1:6" x14ac:dyDescent="0.3">
      <c r="A77" t="s">
        <v>156</v>
      </c>
      <c r="B77" t="s">
        <v>157</v>
      </c>
      <c r="C77" t="s">
        <v>46</v>
      </c>
      <c r="D77">
        <v>3.9837168574084179</v>
      </c>
      <c r="F77" t="s">
        <v>200</v>
      </c>
    </row>
    <row r="78" spans="1:6" x14ac:dyDescent="0.3">
      <c r="A78" t="s">
        <v>279</v>
      </c>
      <c r="B78" t="s">
        <v>281</v>
      </c>
      <c r="C78" t="s">
        <v>280</v>
      </c>
      <c r="D78">
        <v>11.870000000000001</v>
      </c>
      <c r="E78" t="s">
        <v>282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H1" zoomScaleNormal="100" workbookViewId="0">
      <selection activeCell="Y8" sqref="Y8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3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9" t="s">
        <v>147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35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120</v>
      </c>
      <c r="Y2" s="24"/>
    </row>
    <row r="3" spans="1:3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12" t="s">
        <v>5</v>
      </c>
      <c r="V3" s="14"/>
      <c r="W3" s="14"/>
      <c r="X3" s="14"/>
      <c r="Y3" s="13"/>
    </row>
    <row r="4" spans="1:3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203</v>
      </c>
      <c r="AB4" t="s">
        <v>204</v>
      </c>
      <c r="AE4" t="s">
        <v>207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279</v>
      </c>
      <c r="P5" t="s">
        <v>281</v>
      </c>
      <c r="Q5" t="s">
        <v>280</v>
      </c>
      <c r="R5">
        <f>SUM(Table2548586331327[Peak Power '[W']])</f>
        <v>11.870000000000001</v>
      </c>
      <c r="S5" t="s">
        <v>282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202</v>
      </c>
      <c r="AB5" s="19" t="s">
        <v>205</v>
      </c>
      <c r="AE5" s="6" t="s">
        <v>206</v>
      </c>
      <c r="AI5" s="19"/>
    </row>
    <row r="6" spans="1:35" x14ac:dyDescent="0.3">
      <c r="A6" s="1" t="s">
        <v>52</v>
      </c>
      <c r="B6">
        <f>0.023+0.051</f>
        <v>7.3999999999999996E-2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20" t="s">
        <v>166</v>
      </c>
      <c r="Z6" t="s">
        <v>221</v>
      </c>
      <c r="AA6" s="19" t="s">
        <v>208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W7" t="s">
        <v>224</v>
      </c>
      <c r="X7" t="s">
        <v>167</v>
      </c>
      <c r="Y7" t="s">
        <v>225</v>
      </c>
      <c r="Z7" t="s">
        <v>247</v>
      </c>
    </row>
    <row r="8" spans="1:35" x14ac:dyDescent="0.3">
      <c r="A8" s="1" t="s">
        <v>60</v>
      </c>
      <c r="B8">
        <v>3.5999999999999997E-2</v>
      </c>
      <c r="D8" t="s">
        <v>60</v>
      </c>
      <c r="E8">
        <v>1</v>
      </c>
      <c r="G8" t="s">
        <v>60</v>
      </c>
      <c r="H8">
        <f>Table2548586331327[[#This Row],[Peak Power '[W']]]*2</f>
        <v>2</v>
      </c>
      <c r="J8" t="s">
        <v>60</v>
      </c>
      <c r="M8" t="s">
        <v>60</v>
      </c>
      <c r="N8" s="2">
        <v>73.64</v>
      </c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223</v>
      </c>
      <c r="AA8" t="s">
        <v>222</v>
      </c>
    </row>
    <row r="9" spans="1:35" x14ac:dyDescent="0.3">
      <c r="A9" s="1" t="s">
        <v>65</v>
      </c>
      <c r="B9">
        <v>3.0000000000000001E-3</v>
      </c>
      <c r="D9" t="s">
        <v>65</v>
      </c>
      <c r="E9">
        <v>9.5000000000000001E-2</v>
      </c>
      <c r="G9" t="s">
        <v>65</v>
      </c>
      <c r="H9">
        <v>0.8</v>
      </c>
      <c r="J9" t="s">
        <v>65</v>
      </c>
      <c r="M9" t="s">
        <v>65</v>
      </c>
      <c r="N9" s="2">
        <v>24</v>
      </c>
      <c r="U9">
        <v>5</v>
      </c>
      <c r="V9">
        <v>1</v>
      </c>
      <c r="W9" t="s">
        <v>181</v>
      </c>
      <c r="X9" t="s">
        <v>188</v>
      </c>
      <c r="Y9" t="s">
        <v>250</v>
      </c>
    </row>
    <row r="10" spans="1:35" x14ac:dyDescent="0.3">
      <c r="A10" s="1" t="s">
        <v>68</v>
      </c>
      <c r="B10" s="4">
        <v>4.5999999999999999E-2</v>
      </c>
      <c r="C10" s="4"/>
      <c r="D10" t="s">
        <v>68</v>
      </c>
      <c r="E10" s="4">
        <v>3</v>
      </c>
      <c r="F10" s="4"/>
      <c r="G10" t="s">
        <v>68</v>
      </c>
      <c r="H10" s="4">
        <f>Table2548586331327[[#This Row],[Peak Power '[W']]]*2</f>
        <v>6</v>
      </c>
      <c r="I10" s="4"/>
      <c r="J10" t="s">
        <v>68</v>
      </c>
      <c r="K10" s="4"/>
      <c r="L10" s="4"/>
      <c r="M10" t="s">
        <v>68</v>
      </c>
      <c r="N10">
        <v>75</v>
      </c>
      <c r="U10">
        <v>6</v>
      </c>
      <c r="V10">
        <v>1</v>
      </c>
      <c r="W10" t="s">
        <v>182</v>
      </c>
      <c r="X10" t="s">
        <v>186</v>
      </c>
      <c r="Y10" t="s">
        <v>185</v>
      </c>
      <c r="Z10" t="s">
        <v>248</v>
      </c>
    </row>
    <row r="11" spans="1:35" x14ac:dyDescent="0.3">
      <c r="A11" s="1" t="s">
        <v>183</v>
      </c>
      <c r="B11">
        <v>0.05</v>
      </c>
      <c r="D11" t="s">
        <v>183</v>
      </c>
      <c r="E11" s="4">
        <v>3.5</v>
      </c>
      <c r="G11" t="s">
        <v>183</v>
      </c>
      <c r="H11" s="4">
        <f>Table2548586331327[[#This Row],[Peak Power '[W']]]*2</f>
        <v>7</v>
      </c>
      <c r="J11" t="s">
        <v>183</v>
      </c>
      <c r="M11" t="s">
        <v>183</v>
      </c>
      <c r="N11">
        <v>53</v>
      </c>
      <c r="U11">
        <v>7</v>
      </c>
      <c r="V11">
        <v>1</v>
      </c>
      <c r="W11" t="s">
        <v>275</v>
      </c>
      <c r="X11" t="s">
        <v>187</v>
      </c>
      <c r="Y11" t="s">
        <v>270</v>
      </c>
      <c r="Z11" t="s">
        <v>276</v>
      </c>
    </row>
    <row r="12" spans="1:35" x14ac:dyDescent="0.3">
      <c r="A12" s="1" t="s">
        <v>184</v>
      </c>
      <c r="B12">
        <v>4.0000000000000001E-3</v>
      </c>
      <c r="D12" t="s">
        <v>184</v>
      </c>
      <c r="E12" s="4">
        <v>1.25</v>
      </c>
      <c r="G12" t="s">
        <v>184</v>
      </c>
      <c r="H12" s="4">
        <f>Table2548586331327[[#This Row],[Peak Power '[W']]]*2</f>
        <v>2.5</v>
      </c>
      <c r="J12" t="s">
        <v>184</v>
      </c>
      <c r="M12" t="s">
        <v>184</v>
      </c>
      <c r="N12">
        <v>30</v>
      </c>
      <c r="U12">
        <v>8</v>
      </c>
      <c r="V12">
        <v>1</v>
      </c>
      <c r="W12" t="s">
        <v>283</v>
      </c>
      <c r="X12" t="s">
        <v>284</v>
      </c>
      <c r="Z12" t="s">
        <v>285</v>
      </c>
    </row>
    <row r="13" spans="1:35" x14ac:dyDescent="0.3">
      <c r="A13" t="s">
        <v>286</v>
      </c>
      <c r="B13">
        <v>0.1</v>
      </c>
      <c r="D13" t="s">
        <v>286</v>
      </c>
      <c r="E13">
        <v>0</v>
      </c>
      <c r="G13" t="s">
        <v>286</v>
      </c>
      <c r="H13">
        <f>Table2548586331327[[#This Row],[Peak Power '[W']]]*2</f>
        <v>0</v>
      </c>
      <c r="J13" t="s">
        <v>286</v>
      </c>
      <c r="M13" t="s">
        <v>286</v>
      </c>
      <c r="N13">
        <v>0</v>
      </c>
    </row>
    <row r="17" spans="1:14" x14ac:dyDescent="0.3">
      <c r="A17" t="s">
        <v>36</v>
      </c>
      <c r="B17">
        <f>SUM(Table1447576221226[Mass '[kg']])</f>
        <v>0.33799999999999997</v>
      </c>
      <c r="D17" t="s">
        <v>36</v>
      </c>
      <c r="E17">
        <f>SUM(Table2548586331327[Peak Power '[W']])</f>
        <v>11.870000000000001</v>
      </c>
      <c r="G17" t="s">
        <v>36</v>
      </c>
      <c r="H17">
        <f>SUM(Table5849596441428[Max. Energy '[Wh']])</f>
        <v>24.35</v>
      </c>
      <c r="J17" t="s">
        <v>36</v>
      </c>
      <c r="K17">
        <f>SUM(Table6950606551529[Max. Data '[Mb/s']])</f>
        <v>0</v>
      </c>
      <c r="M17" t="s">
        <v>36</v>
      </c>
      <c r="N17">
        <f>SUM(Table62334353651616661630[Price'[EUR']])</f>
        <v>761.64</v>
      </c>
    </row>
  </sheetData>
  <mergeCells count="10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A1:W2"/>
  </mergeCells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workbookViewId="0">
      <selection activeCell="J12" sqref="J12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102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D28" sqref="D28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">
        <v>1</v>
      </c>
      <c r="Y1" s="24"/>
    </row>
    <row r="2" spans="1:26" ht="14.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 t="s">
        <v>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7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5" t="s">
        <v>6</v>
      </c>
      <c r="B4" s="26"/>
      <c r="D4" s="25" t="s">
        <v>7</v>
      </c>
      <c r="E4" s="26"/>
      <c r="G4" s="25" t="s">
        <v>8</v>
      </c>
      <c r="H4" s="26"/>
      <c r="J4" s="25" t="s">
        <v>9</v>
      </c>
      <c r="K4" s="26"/>
      <c r="M4" s="25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11.870000000000001</v>
      </c>
      <c r="G11" s="1" t="s">
        <v>34</v>
      </c>
      <c r="H11" s="2">
        <f>SUM(Table5849596441428[Max. Energy '[Wh']])</f>
        <v>24.35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11.870000000000001</v>
      </c>
      <c r="G13" s="1" t="s">
        <v>36</v>
      </c>
      <c r="H13" s="2">
        <f>SUM(H6:H12)</f>
        <v>24.35</v>
      </c>
      <c r="J13" s="1" t="s">
        <v>36</v>
      </c>
      <c r="K13" s="2">
        <f>SUM(K6:K12)</f>
        <v>0</v>
      </c>
      <c r="M13" s="1" t="s">
        <v>36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lamda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21" t="s">
        <v>38</v>
      </c>
      <c r="B24" s="22"/>
      <c r="C24" s="22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Stability Margin</v>
      </c>
      <c r="P27" t="str">
        <f>Master_Design_Parameters!B24</f>
        <v>SM</v>
      </c>
      <c r="Q27" t="str">
        <f>Master_Design_Parameters!C24</f>
        <v>-</v>
      </c>
      <c r="R27">
        <f>Master_Design_Parameters!D24</f>
        <v>0.05</v>
      </c>
      <c r="S27" t="str">
        <f>Master_Design_Parameters!E24</f>
        <v>Stability margin applied</v>
      </c>
      <c r="T27" t="str">
        <f>Master_Design_Parameters!F24</f>
        <v>STB</v>
      </c>
    </row>
    <row r="28" spans="1:20" x14ac:dyDescent="0.3">
      <c r="A28" s="1"/>
      <c r="C28" s="2"/>
      <c r="O28" t="str">
        <f>Master_Design_Parameters!A25</f>
        <v>Turn radius</v>
      </c>
      <c r="P28" t="str">
        <f>Master_Design_Parameters!B25</f>
        <v>r</v>
      </c>
      <c r="Q28" t="str">
        <f>Master_Design_Parameters!C25</f>
        <v>m</v>
      </c>
      <c r="R28">
        <f>Master_Design_Parameters!D25</f>
        <v>50</v>
      </c>
      <c r="S28" t="str">
        <f>Master_Design_Parameters!E25</f>
        <v>Minimal turn radius, currently based on Zamboni flight pattern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Altitude change</v>
      </c>
      <c r="P29" t="str">
        <f>Master_Design_Parameters!B26</f>
        <v>delta_h</v>
      </c>
      <c r="Q29" t="str">
        <f>Master_Design_Parameters!C26</f>
        <v>m</v>
      </c>
      <c r="R29">
        <f>Master_Design_Parameters!D26</f>
        <v>80</v>
      </c>
      <c r="S29" t="str">
        <f>Master_Design_Parameters!E26</f>
        <v>alitude difference between start and end of climb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Htail taper ratio</v>
      </c>
      <c r="P30" t="str">
        <f>Master_Design_Parameters!B27</f>
        <v>lamda_h</v>
      </c>
      <c r="Q30" t="str">
        <f>Master_Design_Parameters!C27</f>
        <v>-</v>
      </c>
      <c r="R30">
        <f>Master_Design_Parameters!D27</f>
        <v>0.8</v>
      </c>
      <c r="S30" t="str">
        <f>Master_Design_Parameters!E27</f>
        <v>taper ratio of horizontal tail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aspect ratio</v>
      </c>
      <c r="P31" t="str">
        <f>Master_Design_Parameters!B28</f>
        <v>A_h</v>
      </c>
      <c r="Q31" t="str">
        <f>Master_Design_Parameters!C28</f>
        <v>-</v>
      </c>
      <c r="R31">
        <f>Master_Design_Parameters!D28</f>
        <v>5</v>
      </c>
      <c r="S31" t="str">
        <f>Master_Design_Parameters!E28</f>
        <v>aspect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Cl htail slope</v>
      </c>
      <c r="P32" t="str">
        <f>Master_Design_Parameters!B29</f>
        <v>C_l_alpha_h</v>
      </c>
      <c r="Q32" t="str">
        <f>Master_Design_Parameters!C29</f>
        <v>-</v>
      </c>
      <c r="R32">
        <f>Master_Design_Parameters!D29</f>
        <v>5.7295800000000003</v>
      </c>
      <c r="S32" t="str">
        <f>Master_Design_Parameters!E29</f>
        <v>Cl_alpha of airfoil used on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Master_Design_Parameters!A78</f>
        <v>5V Power</v>
      </c>
      <c r="P33" t="str">
        <f>Master_Design_Parameters!B78</f>
        <v>Power_5V</v>
      </c>
      <c r="Q33" t="str">
        <f>Master_Design_Parameters!C78</f>
        <v>W</v>
      </c>
      <c r="R33">
        <f>Master_Design_Parameters!D78</f>
        <v>11.870000000000001</v>
      </c>
      <c r="S33" t="str">
        <f>Master_Design_Parameters!E78</f>
        <v>The power that the 5V regulator has to supply, used for the efficiency calculations of the swithcing converter</v>
      </c>
      <c r="T33">
        <f>Master_Design_Parameters!F78</f>
        <v>0</v>
      </c>
    </row>
    <row r="34" spans="1:20" x14ac:dyDescent="0.3">
      <c r="A34" s="3"/>
      <c r="B34" s="4"/>
      <c r="C34" s="5"/>
      <c r="O34">
        <f>Master_Design_Parameters!A79</f>
        <v>0</v>
      </c>
      <c r="P34">
        <f>Master_Design_Parameters!B79</f>
        <v>0</v>
      </c>
      <c r="Q34">
        <f>Master_Design_Parameters!C79</f>
        <v>0</v>
      </c>
      <c r="R34">
        <f>Master_Design_Parameters!D79</f>
        <v>0</v>
      </c>
      <c r="S34">
        <f>Master_Design_Parameters!E79</f>
        <v>0</v>
      </c>
      <c r="T34">
        <f>Master_Design_Parameters!F79</f>
        <v>0</v>
      </c>
    </row>
    <row r="35" spans="1:20" x14ac:dyDescent="0.3">
      <c r="O35">
        <f>Master_Design_Parameters!A80</f>
        <v>0</v>
      </c>
      <c r="P35">
        <f>Master_Design_Parameters!B80</f>
        <v>0</v>
      </c>
      <c r="Q35">
        <f>Master_Design_Parameters!C80</f>
        <v>0</v>
      </c>
      <c r="R35">
        <f>Master_Design_Parameters!D80</f>
        <v>0</v>
      </c>
      <c r="S35">
        <f>Master_Design_Parameters!E80</f>
        <v>0</v>
      </c>
      <c r="T35">
        <f>Master_Design_Parameters!F80</f>
        <v>0</v>
      </c>
    </row>
    <row r="36" spans="1:20" x14ac:dyDescent="0.3">
      <c r="O36">
        <f>Master_Design_Parameters!A81</f>
        <v>0</v>
      </c>
      <c r="P36">
        <f>Master_Design_Parameters!B81</f>
        <v>0</v>
      </c>
      <c r="Q36">
        <f>Master_Design_Parameters!C81</f>
        <v>0</v>
      </c>
      <c r="R36">
        <f>Master_Design_Parameters!D81</f>
        <v>0</v>
      </c>
      <c r="S36">
        <f>Master_Design_Parameters!E81</f>
        <v>0</v>
      </c>
      <c r="T36">
        <f>Master_Design_Parameters!F81</f>
        <v>0</v>
      </c>
    </row>
    <row r="37" spans="1:20" x14ac:dyDescent="0.3">
      <c r="O37">
        <f>Master_Design_Parameters!A82</f>
        <v>0</v>
      </c>
      <c r="P37">
        <f>Master_Design_Parameters!B82</f>
        <v>0</v>
      </c>
      <c r="Q37">
        <f>Master_Design_Parameters!C82</f>
        <v>0</v>
      </c>
      <c r="R37">
        <f>Master_Design_Parameters!D82</f>
        <v>0</v>
      </c>
      <c r="S37">
        <f>Master_Design_Parameters!E82</f>
        <v>0</v>
      </c>
      <c r="T37">
        <f>Master_Design_Parameters!F82</f>
        <v>0</v>
      </c>
    </row>
    <row r="38" spans="1:20" x14ac:dyDescent="0.3">
      <c r="O38">
        <f>Master_Design_Parameters!A83</f>
        <v>0</v>
      </c>
      <c r="P38">
        <f>Master_Design_Parameters!B83</f>
        <v>0</v>
      </c>
      <c r="Q38">
        <f>Master_Design_Parameters!C83</f>
        <v>0</v>
      </c>
      <c r="R38">
        <f>Master_Design_Parameters!D83</f>
        <v>0</v>
      </c>
      <c r="S38">
        <f>Master_Design_Parameters!E83</f>
        <v>0</v>
      </c>
      <c r="T38">
        <f>Master_Design_Parameters!F83</f>
        <v>0</v>
      </c>
    </row>
    <row r="39" spans="1:20" x14ac:dyDescent="0.3">
      <c r="O39">
        <f>Master_Design_Parameters!A84</f>
        <v>0</v>
      </c>
      <c r="P39">
        <f>Master_Design_Parameters!B84</f>
        <v>0</v>
      </c>
      <c r="Q39">
        <f>Master_Design_Parameters!C84</f>
        <v>0</v>
      </c>
      <c r="R39">
        <f>Master_Design_Parameters!D84</f>
        <v>0</v>
      </c>
      <c r="S39">
        <f>Master_Design_Parameters!E84</f>
        <v>0</v>
      </c>
      <c r="T39">
        <f>Master_Design_Parameters!F84</f>
        <v>0</v>
      </c>
    </row>
    <row r="40" spans="1:20" x14ac:dyDescent="0.3">
      <c r="O40">
        <f>Master_Design_Parameters!A85</f>
        <v>0</v>
      </c>
      <c r="P40">
        <f>Master_Design_Parameters!B85</f>
        <v>0</v>
      </c>
      <c r="Q40">
        <f>Master_Design_Parameters!C85</f>
        <v>0</v>
      </c>
      <c r="R40">
        <f>Master_Design_Parameters!D85</f>
        <v>0</v>
      </c>
      <c r="S40">
        <f>Master_Design_Parameters!E85</f>
        <v>0</v>
      </c>
      <c r="T40">
        <f>Master_Design_Parameters!F85</f>
        <v>0</v>
      </c>
    </row>
    <row r="41" spans="1:20" x14ac:dyDescent="0.3">
      <c r="O41">
        <f>Master_Design_Parameters!A86</f>
        <v>0</v>
      </c>
      <c r="P41">
        <f>Master_Design_Parameters!B86</f>
        <v>0</v>
      </c>
      <c r="Q41">
        <f>Master_Design_Parameters!C86</f>
        <v>0</v>
      </c>
      <c r="R41">
        <f>Master_Design_Parameters!D86</f>
        <v>0</v>
      </c>
      <c r="S41">
        <f>Master_Design_Parameters!E86</f>
        <v>0</v>
      </c>
      <c r="T41">
        <f>Master_Design_Parameters!F86</f>
        <v>0</v>
      </c>
    </row>
    <row r="42" spans="1:20" x14ac:dyDescent="0.3">
      <c r="O42">
        <f>Master_Design_Parameters!A87</f>
        <v>0</v>
      </c>
      <c r="P42">
        <f>Master_Design_Parameters!B87</f>
        <v>0</v>
      </c>
      <c r="Q42">
        <f>Master_Design_Parameters!C87</f>
        <v>0</v>
      </c>
      <c r="R42">
        <f>Master_Design_Parameters!D87</f>
        <v>0</v>
      </c>
      <c r="S42">
        <f>Master_Design_Parameters!E87</f>
        <v>0</v>
      </c>
      <c r="T42">
        <f>Master_Design_Parameters!F87</f>
        <v>0</v>
      </c>
    </row>
    <row r="43" spans="1:20" x14ac:dyDescent="0.3">
      <c r="O43">
        <f>Master_Design_Parameters!A88</f>
        <v>0</v>
      </c>
      <c r="P43">
        <f>Master_Design_Parameters!B88</f>
        <v>0</v>
      </c>
      <c r="Q43">
        <f>Master_Design_Parameters!C88</f>
        <v>0</v>
      </c>
      <c r="R43">
        <f>Master_Design_Parameters!D88</f>
        <v>0</v>
      </c>
      <c r="S43">
        <f>Master_Design_Parameters!E88</f>
        <v>0</v>
      </c>
      <c r="T43">
        <f>Master_Design_Parameters!F88</f>
        <v>0</v>
      </c>
    </row>
    <row r="44" spans="1:20" x14ac:dyDescent="0.3">
      <c r="O44">
        <f>Master_Design_Parameters!A89</f>
        <v>0</v>
      </c>
      <c r="P44">
        <f>Master_Design_Parameters!B89</f>
        <v>0</v>
      </c>
      <c r="Q44">
        <f>Master_Design_Parameters!C89</f>
        <v>0</v>
      </c>
      <c r="R44">
        <f>Master_Design_Parameters!D89</f>
        <v>0</v>
      </c>
      <c r="S44">
        <f>Master_Design_Parameters!E89</f>
        <v>0</v>
      </c>
      <c r="T44">
        <f>Master_Design_Parameters!F89</f>
        <v>0</v>
      </c>
    </row>
    <row r="45" spans="1:20" x14ac:dyDescent="0.3">
      <c r="O45">
        <f>Master_Design_Parameters!A90</f>
        <v>0</v>
      </c>
      <c r="P45">
        <f>Master_Design_Parameters!B90</f>
        <v>0</v>
      </c>
      <c r="Q45">
        <f>Master_Design_Parameters!C90</f>
        <v>0</v>
      </c>
      <c r="R45">
        <f>Master_Design_Parameters!D90</f>
        <v>0</v>
      </c>
      <c r="S45">
        <f>Master_Design_Parameters!E90</f>
        <v>0</v>
      </c>
      <c r="T45">
        <f>Master_Design_Parameters!F90</f>
        <v>0</v>
      </c>
    </row>
    <row r="46" spans="1:20" x14ac:dyDescent="0.3">
      <c r="O46">
        <f>Master_Design_Parameters!A91</f>
        <v>0</v>
      </c>
      <c r="P46">
        <f>Master_Design_Parameters!B91</f>
        <v>0</v>
      </c>
      <c r="Q46">
        <f>Master_Design_Parameters!C91</f>
        <v>0</v>
      </c>
      <c r="R46">
        <f>Master_Design_Parameters!D91</f>
        <v>0</v>
      </c>
      <c r="S46">
        <f>Master_Design_Parameters!E91</f>
        <v>0</v>
      </c>
      <c r="T46">
        <f>Master_Design_Parameters!F91</f>
        <v>0</v>
      </c>
    </row>
    <row r="47" spans="1:20" x14ac:dyDescent="0.3">
      <c r="O47">
        <f>Master_Design_Parameters!A92</f>
        <v>0</v>
      </c>
      <c r="P47">
        <f>Master_Design_Parameters!B92</f>
        <v>0</v>
      </c>
      <c r="Q47">
        <f>Master_Design_Parameters!C92</f>
        <v>0</v>
      </c>
      <c r="R47">
        <f>Master_Design_Parameters!D92</f>
        <v>0</v>
      </c>
      <c r="S47">
        <f>Master_Design_Parameters!E92</f>
        <v>0</v>
      </c>
      <c r="T47">
        <f>Master_Design_Parameters!F92</f>
        <v>0</v>
      </c>
    </row>
    <row r="48" spans="1:20" x14ac:dyDescent="0.3">
      <c r="O48">
        <f>Master_Design_Parameters!A93</f>
        <v>0</v>
      </c>
      <c r="P48">
        <f>Master_Design_Parameters!B93</f>
        <v>0</v>
      </c>
      <c r="Q48">
        <f>Master_Design_Parameters!C93</f>
        <v>0</v>
      </c>
      <c r="R48">
        <f>Master_Design_Parameters!D93</f>
        <v>0</v>
      </c>
      <c r="S48">
        <f>Master_Design_Parameters!E93</f>
        <v>0</v>
      </c>
      <c r="T48">
        <f>Master_Design_Parameters!F93</f>
        <v>0</v>
      </c>
    </row>
    <row r="49" spans="15:20" x14ac:dyDescent="0.3">
      <c r="O49">
        <f>Master_Design_Parameters!A94</f>
        <v>0</v>
      </c>
      <c r="P49">
        <f>Master_Design_Parameters!B94</f>
        <v>0</v>
      </c>
      <c r="Q49">
        <f>Master_Design_Parameters!C94</f>
        <v>0</v>
      </c>
      <c r="R49">
        <f>Master_Design_Parameters!D94</f>
        <v>0</v>
      </c>
      <c r="S49">
        <f>Master_Design_Parameters!E94</f>
        <v>0</v>
      </c>
      <c r="T49">
        <f>Master_Design_Parameters!F94</f>
        <v>0</v>
      </c>
    </row>
    <row r="50" spans="15:20" x14ac:dyDescent="0.3">
      <c r="O50">
        <f>Master_Design_Parameters!A95</f>
        <v>0</v>
      </c>
      <c r="P50">
        <f>Master_Design_Parameters!B95</f>
        <v>0</v>
      </c>
      <c r="Q50">
        <f>Master_Design_Parameters!C95</f>
        <v>0</v>
      </c>
      <c r="R50">
        <f>Master_Design_Parameters!D95</f>
        <v>0</v>
      </c>
      <c r="S50">
        <f>Master_Design_Parameters!E95</f>
        <v>0</v>
      </c>
      <c r="T50">
        <f>Master_Design_Parameters!F95</f>
        <v>0</v>
      </c>
    </row>
    <row r="51" spans="15:20" x14ac:dyDescent="0.3">
      <c r="O51">
        <f>Master_Design_Parameters!A96</f>
        <v>0</v>
      </c>
      <c r="P51">
        <f>Master_Design_Parameters!B96</f>
        <v>0</v>
      </c>
      <c r="Q51">
        <f>Master_Design_Parameters!C96</f>
        <v>0</v>
      </c>
      <c r="R51">
        <f>Master_Design_Parameters!D96</f>
        <v>0</v>
      </c>
      <c r="S51">
        <f>Master_Design_Parameters!E96</f>
        <v>0</v>
      </c>
      <c r="T51">
        <f>Master_Design_Parameters!F96</f>
        <v>0</v>
      </c>
    </row>
    <row r="52" spans="15:20" x14ac:dyDescent="0.3">
      <c r="O52">
        <f>Master_Design_Parameters!A97</f>
        <v>0</v>
      </c>
      <c r="P52">
        <f>Master_Design_Parameters!B97</f>
        <v>0</v>
      </c>
      <c r="Q52">
        <f>Master_Design_Parameters!C97</f>
        <v>0</v>
      </c>
      <c r="R52">
        <f>Master_Design_Parameters!D97</f>
        <v>0</v>
      </c>
      <c r="S52">
        <f>Master_Design_Parameters!E97</f>
        <v>0</v>
      </c>
      <c r="T52">
        <f>Master_Design_Parameters!F97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6"/>
  <sheetViews>
    <sheetView topLeftCell="N1" workbookViewId="0">
      <selection activeCell="R16" sqref="R16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9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5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42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197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197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197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197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197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274</v>
      </c>
      <c r="Q10" t="s">
        <v>63</v>
      </c>
      <c r="R10">
        <v>1.6</v>
      </c>
      <c r="S10" t="s">
        <v>64</v>
      </c>
      <c r="T10" t="s">
        <v>197</v>
      </c>
    </row>
    <row r="11" spans="1:25" x14ac:dyDescent="0.3">
      <c r="O11" t="s">
        <v>70</v>
      </c>
      <c r="P11" t="s">
        <v>273</v>
      </c>
      <c r="Q11" t="s">
        <v>63</v>
      </c>
      <c r="R11">
        <v>0.92</v>
      </c>
      <c r="S11" t="s">
        <v>64</v>
      </c>
      <c r="T11" t="s">
        <v>197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197</v>
      </c>
    </row>
    <row r="13" spans="1:25" x14ac:dyDescent="0.3">
      <c r="O13" t="s">
        <v>213</v>
      </c>
      <c r="P13" t="s">
        <v>271</v>
      </c>
      <c r="Q13" t="s">
        <v>63</v>
      </c>
      <c r="R13">
        <v>-0.16</v>
      </c>
      <c r="S13" t="s">
        <v>64</v>
      </c>
      <c r="T13" t="s">
        <v>197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197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197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197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197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197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197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197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197</v>
      </c>
    </row>
    <row r="22" spans="15:20" x14ac:dyDescent="0.3">
      <c r="O22" t="s">
        <v>93</v>
      </c>
      <c r="P22" t="s">
        <v>289</v>
      </c>
      <c r="Q22" t="s">
        <v>63</v>
      </c>
      <c r="R22">
        <v>0.45</v>
      </c>
      <c r="S22" t="s">
        <v>83</v>
      </c>
      <c r="T22" t="s">
        <v>197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197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197</v>
      </c>
    </row>
    <row r="25" spans="15:20" x14ac:dyDescent="0.3">
      <c r="O25" t="s">
        <v>178</v>
      </c>
      <c r="P25" t="s">
        <v>272</v>
      </c>
      <c r="Q25" t="s">
        <v>179</v>
      </c>
      <c r="R25">
        <v>6.1609999999999996</v>
      </c>
      <c r="S25" t="s">
        <v>180</v>
      </c>
      <c r="T25" t="s">
        <v>197</v>
      </c>
    </row>
    <row r="26" spans="15:20" x14ac:dyDescent="0.3">
      <c r="O26" t="s">
        <v>278</v>
      </c>
      <c r="P26" t="s">
        <v>277</v>
      </c>
      <c r="Q26" t="s">
        <v>63</v>
      </c>
      <c r="R26">
        <v>0.25</v>
      </c>
    </row>
  </sheetData>
  <mergeCells count="11">
    <mergeCell ref="A1:W2"/>
    <mergeCell ref="X1:Y1"/>
    <mergeCell ref="X2:Y2"/>
    <mergeCell ref="A3:N3"/>
    <mergeCell ref="U3:Y3"/>
    <mergeCell ref="O3:T3"/>
    <mergeCell ref="A4:B4"/>
    <mergeCell ref="D4:E4"/>
    <mergeCell ref="G4:H4"/>
    <mergeCell ref="J4:K4"/>
    <mergeCell ref="M4:N4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5"/>
  <sheetViews>
    <sheetView topLeftCell="J1" workbookViewId="0">
      <selection activeCell="Q24" sqref="Q2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9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5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100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226</v>
      </c>
      <c r="P5" t="s">
        <v>227</v>
      </c>
      <c r="Q5" t="s">
        <v>63</v>
      </c>
      <c r="R5">
        <v>0.05</v>
      </c>
      <c r="S5" t="s">
        <v>228</v>
      </c>
      <c r="T5" t="s">
        <v>229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230</v>
      </c>
      <c r="P6" t="s">
        <v>231</v>
      </c>
      <c r="Q6" t="s">
        <v>76</v>
      </c>
      <c r="R6">
        <v>50</v>
      </c>
      <c r="S6" t="s">
        <v>232</v>
      </c>
      <c r="T6" t="s">
        <v>229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235</v>
      </c>
      <c r="P7" t="s">
        <v>233</v>
      </c>
      <c r="Q7" t="s">
        <v>76</v>
      </c>
      <c r="R7">
        <v>80</v>
      </c>
      <c r="S7" t="s">
        <v>234</v>
      </c>
      <c r="T7" t="s">
        <v>229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236</v>
      </c>
      <c r="P8" t="s">
        <v>237</v>
      </c>
      <c r="Q8" t="s">
        <v>63</v>
      </c>
      <c r="R8">
        <v>0.8</v>
      </c>
      <c r="S8" t="s">
        <v>238</v>
      </c>
      <c r="T8" t="s">
        <v>229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239</v>
      </c>
      <c r="P9" t="s">
        <v>240</v>
      </c>
      <c r="Q9" t="s">
        <v>63</v>
      </c>
      <c r="R9">
        <v>5</v>
      </c>
      <c r="S9" t="s">
        <v>241</v>
      </c>
      <c r="T9" t="s">
        <v>229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242</v>
      </c>
      <c r="P10" t="s">
        <v>243</v>
      </c>
      <c r="Q10" t="s">
        <v>63</v>
      </c>
      <c r="R10">
        <v>5.7295800000000003</v>
      </c>
      <c r="S10" t="s">
        <v>244</v>
      </c>
      <c r="T10" t="s">
        <v>229</v>
      </c>
    </row>
    <row r="11" spans="1:25" x14ac:dyDescent="0.3">
      <c r="O11" t="s">
        <v>245</v>
      </c>
      <c r="P11" t="s">
        <v>58</v>
      </c>
      <c r="Q11" t="s">
        <v>46</v>
      </c>
      <c r="R11">
        <v>5</v>
      </c>
      <c r="S11" t="s">
        <v>246</v>
      </c>
      <c r="T11" t="s">
        <v>229</v>
      </c>
    </row>
    <row r="12" spans="1:25" x14ac:dyDescent="0.3">
      <c r="O12" t="s">
        <v>287</v>
      </c>
      <c r="P12" t="s">
        <v>288</v>
      </c>
      <c r="Q12" t="s">
        <v>80</v>
      </c>
      <c r="R12">
        <v>0.11749999999999999</v>
      </c>
      <c r="S12" t="s">
        <v>290</v>
      </c>
      <c r="T12" t="s">
        <v>229</v>
      </c>
    </row>
    <row r="13" spans="1:25" x14ac:dyDescent="0.3">
      <c r="O13" t="s">
        <v>292</v>
      </c>
      <c r="P13" t="s">
        <v>293</v>
      </c>
      <c r="Q13" t="s">
        <v>80</v>
      </c>
      <c r="R13">
        <v>0.22700000000000001</v>
      </c>
      <c r="S13" t="s">
        <v>291</v>
      </c>
      <c r="T13" t="s">
        <v>229</v>
      </c>
    </row>
    <row r="14" spans="1:25" x14ac:dyDescent="0.3">
      <c r="O14" t="s">
        <v>294</v>
      </c>
      <c r="P14" t="s">
        <v>296</v>
      </c>
      <c r="Q14" t="s">
        <v>76</v>
      </c>
      <c r="R14">
        <v>1.2</v>
      </c>
      <c r="S14" t="s">
        <v>298</v>
      </c>
      <c r="T14" t="s">
        <v>229</v>
      </c>
    </row>
    <row r="15" spans="1:25" x14ac:dyDescent="0.3">
      <c r="O15" t="s">
        <v>295</v>
      </c>
      <c r="P15" t="s">
        <v>297</v>
      </c>
      <c r="Q15" t="s">
        <v>76</v>
      </c>
      <c r="R15">
        <v>1.2</v>
      </c>
      <c r="S15" t="s">
        <v>299</v>
      </c>
      <c r="T15" t="s">
        <v>229</v>
      </c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U3:Y3"/>
    <mergeCell ref="A1:W2"/>
    <mergeCell ref="O3:T3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U30" sqref="U30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0" t="s">
        <v>1</v>
      </c>
      <c r="Y1" s="30"/>
    </row>
    <row r="2" spans="1:26" ht="14.4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0" t="s">
        <v>102</v>
      </c>
      <c r="Y2" s="30"/>
    </row>
    <row r="3" spans="1:26" x14ac:dyDescent="0.3">
      <c r="A3" s="31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  <c r="O3" s="31" t="s">
        <v>4</v>
      </c>
      <c r="P3" s="32"/>
      <c r="Q3" s="32"/>
      <c r="R3" s="32"/>
      <c r="S3" s="33"/>
      <c r="T3" s="15"/>
      <c r="U3" s="31" t="s">
        <v>5</v>
      </c>
      <c r="V3" s="32"/>
      <c r="W3" s="32"/>
      <c r="X3" s="32"/>
      <c r="Y3" s="33"/>
    </row>
    <row r="4" spans="1:26" ht="28.8" x14ac:dyDescent="0.3">
      <c r="A4" s="34" t="s">
        <v>6</v>
      </c>
      <c r="B4" s="35"/>
      <c r="D4" s="35" t="s">
        <v>7</v>
      </c>
      <c r="E4" s="35"/>
      <c r="G4" s="35" t="s">
        <v>8</v>
      </c>
      <c r="H4" s="35"/>
      <c r="J4" s="35" t="s">
        <v>9</v>
      </c>
      <c r="K4" s="35"/>
      <c r="M4" s="35" t="s">
        <v>10</v>
      </c>
      <c r="N4" s="36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196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ht="28.8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O5" s="7" t="s">
        <v>251</v>
      </c>
      <c r="P5" s="7" t="s">
        <v>252</v>
      </c>
      <c r="Q5" s="7" t="s">
        <v>76</v>
      </c>
      <c r="R5" s="7">
        <v>0.254</v>
      </c>
      <c r="S5" s="7" t="s">
        <v>253</v>
      </c>
      <c r="T5" s="7" t="s">
        <v>254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43.2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O6" s="7" t="s">
        <v>257</v>
      </c>
      <c r="P6" s="7" t="s">
        <v>255</v>
      </c>
      <c r="Q6" s="7" t="s">
        <v>76</v>
      </c>
      <c r="R6" s="7">
        <v>0.5</v>
      </c>
      <c r="S6" s="7" t="s">
        <v>256</v>
      </c>
      <c r="T6" s="7" t="s">
        <v>254</v>
      </c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O7" s="7" t="s">
        <v>259</v>
      </c>
      <c r="P7" s="7" t="s">
        <v>258</v>
      </c>
      <c r="Q7" s="7" t="s">
        <v>76</v>
      </c>
      <c r="R7" s="7">
        <v>2</v>
      </c>
      <c r="S7" s="7" t="s">
        <v>260</v>
      </c>
      <c r="T7" s="7" t="s">
        <v>254</v>
      </c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51"/>
  <sheetViews>
    <sheetView topLeftCell="M14" workbookViewId="0">
      <selection activeCell="T33" sqref="T33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9" t="s">
        <v>32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113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210</v>
      </c>
      <c r="P5" t="s">
        <v>209</v>
      </c>
      <c r="Q5" t="s">
        <v>76</v>
      </c>
      <c r="R5">
        <v>0.15</v>
      </c>
      <c r="T5" t="s">
        <v>211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214</v>
      </c>
      <c r="P6" t="s">
        <v>264</v>
      </c>
      <c r="Q6" t="s">
        <v>80</v>
      </c>
      <c r="R6">
        <f>0.7*0.15</f>
        <v>0.105</v>
      </c>
      <c r="S6" t="s">
        <v>265</v>
      </c>
      <c r="T6" t="s">
        <v>211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215</v>
      </c>
      <c r="P7" t="s">
        <v>304</v>
      </c>
      <c r="Q7" t="s">
        <v>76</v>
      </c>
      <c r="R7">
        <v>0.7</v>
      </c>
      <c r="S7" t="s">
        <v>261</v>
      </c>
      <c r="T7" t="s">
        <v>211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249</v>
      </c>
      <c r="P8" t="s">
        <v>262</v>
      </c>
      <c r="Q8" t="s">
        <v>76</v>
      </c>
      <c r="R8">
        <v>0.2</v>
      </c>
      <c r="S8" t="s">
        <v>261</v>
      </c>
      <c r="T8" t="s">
        <v>211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216</v>
      </c>
      <c r="P9" t="s">
        <v>263</v>
      </c>
      <c r="Q9" t="s">
        <v>76</v>
      </c>
      <c r="R9">
        <v>0.15</v>
      </c>
      <c r="S9" t="s">
        <v>261</v>
      </c>
      <c r="T9" t="s">
        <v>211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217</v>
      </c>
      <c r="P10" t="s">
        <v>266</v>
      </c>
      <c r="Q10" t="s">
        <v>76</v>
      </c>
      <c r="R10">
        <v>0.15</v>
      </c>
      <c r="S10" t="s">
        <v>261</v>
      </c>
      <c r="T10" t="s">
        <v>211</v>
      </c>
    </row>
    <row r="11" spans="1:26" x14ac:dyDescent="0.3">
      <c r="O11" t="s">
        <v>218</v>
      </c>
      <c r="P11" t="s">
        <v>267</v>
      </c>
      <c r="Q11" t="s">
        <v>76</v>
      </c>
      <c r="R11">
        <v>0.15</v>
      </c>
      <c r="S11" t="s">
        <v>261</v>
      </c>
      <c r="T11" t="s">
        <v>211</v>
      </c>
    </row>
    <row r="12" spans="1:26" x14ac:dyDescent="0.3">
      <c r="O12" t="s">
        <v>219</v>
      </c>
      <c r="P12" t="s">
        <v>268</v>
      </c>
      <c r="Q12" t="s">
        <v>76</v>
      </c>
      <c r="R12">
        <v>0.15</v>
      </c>
      <c r="S12" t="s">
        <v>261</v>
      </c>
      <c r="T12" t="s">
        <v>211</v>
      </c>
    </row>
    <row r="13" spans="1:26" x14ac:dyDescent="0.3">
      <c r="O13" t="s">
        <v>220</v>
      </c>
      <c r="P13" t="s">
        <v>269</v>
      </c>
      <c r="Q13" t="s">
        <v>76</v>
      </c>
      <c r="R13">
        <v>0.15</v>
      </c>
      <c r="S13" t="s">
        <v>261</v>
      </c>
      <c r="T13" t="s">
        <v>211</v>
      </c>
    </row>
    <row r="14" spans="1:26" x14ac:dyDescent="0.3">
      <c r="O14" t="s">
        <v>300</v>
      </c>
      <c r="P14" t="s">
        <v>301</v>
      </c>
      <c r="Q14" t="s">
        <v>76</v>
      </c>
      <c r="R14">
        <v>0.25</v>
      </c>
    </row>
    <row r="15" spans="1:26" x14ac:dyDescent="0.3">
      <c r="O15" t="s">
        <v>302</v>
      </c>
      <c r="P15" t="s">
        <v>303</v>
      </c>
      <c r="Q15" t="s">
        <v>76</v>
      </c>
      <c r="R15">
        <v>0.25</v>
      </c>
    </row>
    <row r="16" spans="1:26" x14ac:dyDescent="0.3">
      <c r="O16" t="s">
        <v>305</v>
      </c>
      <c r="P16" t="s">
        <v>306</v>
      </c>
      <c r="Q16" t="s">
        <v>76</v>
      </c>
      <c r="R16">
        <v>0.01</v>
      </c>
      <c r="T16" s="16"/>
    </row>
    <row r="17" spans="15:19" x14ac:dyDescent="0.3">
      <c r="O17" t="s">
        <v>307</v>
      </c>
      <c r="P17" t="s">
        <v>308</v>
      </c>
      <c r="Q17" t="s">
        <v>76</v>
      </c>
      <c r="R17">
        <v>0.2</v>
      </c>
    </row>
    <row r="18" spans="15:19" x14ac:dyDescent="0.3">
      <c r="O18" t="s">
        <v>309</v>
      </c>
      <c r="P18" t="s">
        <v>310</v>
      </c>
      <c r="Q18" t="s">
        <v>76</v>
      </c>
      <c r="R18">
        <v>0.02</v>
      </c>
    </row>
    <row r="19" spans="15:19" x14ac:dyDescent="0.3">
      <c r="O19" t="s">
        <v>311</v>
      </c>
      <c r="P19" t="s">
        <v>312</v>
      </c>
      <c r="Q19" t="s">
        <v>76</v>
      </c>
      <c r="R19">
        <v>0.02</v>
      </c>
    </row>
    <row r="20" spans="15:19" x14ac:dyDescent="0.3">
      <c r="O20" t="s">
        <v>313</v>
      </c>
      <c r="P20" t="s">
        <v>314</v>
      </c>
      <c r="Q20" t="s">
        <v>76</v>
      </c>
      <c r="R20">
        <v>5.0000000000000001E-3</v>
      </c>
    </row>
    <row r="21" spans="15:19" x14ac:dyDescent="0.3">
      <c r="O21" t="s">
        <v>315</v>
      </c>
      <c r="P21" t="s">
        <v>316</v>
      </c>
      <c r="Q21" t="s">
        <v>319</v>
      </c>
      <c r="R21">
        <v>7.5010000000000003</v>
      </c>
    </row>
    <row r="22" spans="15:19" x14ac:dyDescent="0.3">
      <c r="O22" t="s">
        <v>317</v>
      </c>
      <c r="P22" t="s">
        <v>318</v>
      </c>
      <c r="Q22" t="s">
        <v>319</v>
      </c>
      <c r="R22">
        <v>6.53</v>
      </c>
    </row>
    <row r="23" spans="15:19" x14ac:dyDescent="0.3">
      <c r="O23" t="s">
        <v>320</v>
      </c>
      <c r="P23" t="s">
        <v>322</v>
      </c>
      <c r="Q23" t="s">
        <v>76</v>
      </c>
      <c r="R23">
        <v>0.7</v>
      </c>
    </row>
    <row r="24" spans="15:19" x14ac:dyDescent="0.3">
      <c r="O24" t="s">
        <v>321</v>
      </c>
      <c r="P24" t="s">
        <v>323</v>
      </c>
      <c r="Q24" t="s">
        <v>76</v>
      </c>
      <c r="R24">
        <v>0.02</v>
      </c>
    </row>
    <row r="25" spans="15:19" x14ac:dyDescent="0.3">
      <c r="O25" t="s">
        <v>325</v>
      </c>
      <c r="P25" t="s">
        <v>326</v>
      </c>
      <c r="Q25" t="s">
        <v>319</v>
      </c>
      <c r="R25">
        <v>1250</v>
      </c>
      <c r="S25" t="s">
        <v>324</v>
      </c>
    </row>
    <row r="26" spans="15:19" x14ac:dyDescent="0.3">
      <c r="O26" t="s">
        <v>327</v>
      </c>
      <c r="P26" t="s">
        <v>328</v>
      </c>
      <c r="Q26" t="s">
        <v>76</v>
      </c>
      <c r="R26">
        <v>0.15</v>
      </c>
    </row>
    <row r="27" spans="15:19" x14ac:dyDescent="0.3">
      <c r="O27" t="s">
        <v>329</v>
      </c>
      <c r="P27" t="s">
        <v>337</v>
      </c>
      <c r="Q27" t="s">
        <v>76</v>
      </c>
      <c r="R27">
        <v>0.05</v>
      </c>
    </row>
    <row r="28" spans="15:19" x14ac:dyDescent="0.3">
      <c r="O28" t="s">
        <v>330</v>
      </c>
      <c r="P28" t="s">
        <v>338</v>
      </c>
      <c r="Q28" t="s">
        <v>76</v>
      </c>
      <c r="R28">
        <v>0.05</v>
      </c>
    </row>
    <row r="29" spans="15:19" x14ac:dyDescent="0.3">
      <c r="O29" t="s">
        <v>335</v>
      </c>
      <c r="P29" t="s">
        <v>339</v>
      </c>
      <c r="Q29" t="s">
        <v>76</v>
      </c>
      <c r="R29">
        <v>0.05</v>
      </c>
    </row>
    <row r="30" spans="15:19" x14ac:dyDescent="0.3">
      <c r="O30" t="s">
        <v>336</v>
      </c>
      <c r="P30" t="s">
        <v>340</v>
      </c>
      <c r="Q30" t="s">
        <v>76</v>
      </c>
      <c r="R30">
        <v>0.05</v>
      </c>
    </row>
    <row r="31" spans="15:19" x14ac:dyDescent="0.3">
      <c r="O31" t="s">
        <v>331</v>
      </c>
      <c r="P31" t="s">
        <v>341</v>
      </c>
      <c r="Q31" t="s">
        <v>76</v>
      </c>
      <c r="R31">
        <v>5.0000000000000001E-3</v>
      </c>
    </row>
    <row r="32" spans="15:19" x14ac:dyDescent="0.3">
      <c r="O32" t="s">
        <v>332</v>
      </c>
      <c r="P32" t="s">
        <v>342</v>
      </c>
      <c r="Q32" t="s">
        <v>76</v>
      </c>
      <c r="R32">
        <v>5.0000000000000001E-3</v>
      </c>
    </row>
    <row r="33" spans="15:19" x14ac:dyDescent="0.3">
      <c r="O33" t="s">
        <v>333</v>
      </c>
      <c r="P33" t="s">
        <v>343</v>
      </c>
      <c r="Q33" t="s">
        <v>76</v>
      </c>
      <c r="R33">
        <v>5.0000000000000001E-3</v>
      </c>
    </row>
    <row r="34" spans="15:19" x14ac:dyDescent="0.3">
      <c r="O34" t="s">
        <v>334</v>
      </c>
      <c r="P34" t="s">
        <v>344</v>
      </c>
      <c r="Q34" t="s">
        <v>76</v>
      </c>
      <c r="R34">
        <v>5.0000000000000001E-3</v>
      </c>
    </row>
    <row r="35" spans="15:19" x14ac:dyDescent="0.3">
      <c r="O35" t="s">
        <v>345</v>
      </c>
      <c r="P35" t="s">
        <v>346</v>
      </c>
      <c r="Q35" t="s">
        <v>76</v>
      </c>
      <c r="R35">
        <v>0.15</v>
      </c>
    </row>
    <row r="36" spans="15:19" x14ac:dyDescent="0.3">
      <c r="O36" t="s">
        <v>347</v>
      </c>
      <c r="P36" t="s">
        <v>348</v>
      </c>
      <c r="Q36" t="s">
        <v>319</v>
      </c>
      <c r="R36">
        <v>7800</v>
      </c>
    </row>
    <row r="37" spans="15:19" x14ac:dyDescent="0.3">
      <c r="O37" t="s">
        <v>349</v>
      </c>
      <c r="P37" t="s">
        <v>350</v>
      </c>
      <c r="Q37" t="s">
        <v>41</v>
      </c>
      <c r="R37">
        <v>1400</v>
      </c>
    </row>
    <row r="48" spans="15:19" x14ac:dyDescent="0.3">
      <c r="O48" s="25" t="s">
        <v>115</v>
      </c>
      <c r="P48" s="27"/>
      <c r="Q48" s="27"/>
      <c r="R48" s="27"/>
      <c r="S48" s="26"/>
    </row>
    <row r="49" spans="15:19" x14ac:dyDescent="0.3">
      <c r="O49" t="s">
        <v>11</v>
      </c>
      <c r="P49" t="s">
        <v>12</v>
      </c>
      <c r="Q49" t="s">
        <v>13</v>
      </c>
      <c r="R49" t="s">
        <v>14</v>
      </c>
      <c r="S49" t="s">
        <v>15</v>
      </c>
    </row>
    <row r="50" spans="15:19" x14ac:dyDescent="0.3">
      <c r="O50" t="s">
        <v>116</v>
      </c>
    </row>
    <row r="51" spans="15:19" x14ac:dyDescent="0.3">
      <c r="O51" t="s">
        <v>117</v>
      </c>
    </row>
  </sheetData>
  <mergeCells count="12">
    <mergeCell ref="O48:S48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topLeftCell="K1" workbookViewId="0">
      <selection activeCell="Q7" sqref="Q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6.109375" bestFit="1" customWidth="1"/>
    <col min="16" max="16" width="16.21875" bestFit="1" customWidth="1"/>
    <col min="17" max="17" width="6.77734375" bestFit="1" customWidth="1"/>
    <col min="18" max="18" width="12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118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189</v>
      </c>
      <c r="P5" t="s">
        <v>189</v>
      </c>
      <c r="Q5" t="s">
        <v>63</v>
      </c>
      <c r="R5" t="s">
        <v>190</v>
      </c>
      <c r="S5" s="18" t="s">
        <v>201</v>
      </c>
      <c r="T5" s="18" t="s">
        <v>198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191</v>
      </c>
      <c r="P6" t="s">
        <v>191</v>
      </c>
      <c r="Q6" t="s">
        <v>63</v>
      </c>
      <c r="R6" t="s">
        <v>193</v>
      </c>
      <c r="S6" t="s">
        <v>194</v>
      </c>
      <c r="T6" s="17" t="s">
        <v>198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195</v>
      </c>
      <c r="P7" t="s">
        <v>195</v>
      </c>
      <c r="Q7" t="s">
        <v>63</v>
      </c>
      <c r="R7" t="s">
        <v>192</v>
      </c>
      <c r="S7" t="s">
        <v>194</v>
      </c>
      <c r="T7" s="17" t="s">
        <v>198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A4:B4"/>
    <mergeCell ref="D4:E4"/>
    <mergeCell ref="G4:H4"/>
    <mergeCell ref="J4:K4"/>
    <mergeCell ref="M4:N4"/>
    <mergeCell ref="X1:Y1"/>
    <mergeCell ref="X2:Y2"/>
    <mergeCell ref="A3:N3"/>
    <mergeCell ref="O3:S3"/>
    <mergeCell ref="U3:Y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9" t="s">
        <v>119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7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120</v>
      </c>
      <c r="Y2" s="24"/>
    </row>
    <row r="3" spans="1:27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7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199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1:W2"/>
    <mergeCell ref="X1:Y1"/>
    <mergeCell ref="X2:Y2"/>
    <mergeCell ref="A3:N3"/>
    <mergeCell ref="O3:S3"/>
    <mergeCell ref="U3:Y3"/>
    <mergeCell ref="A4:B4"/>
    <mergeCell ref="D4:E4"/>
    <mergeCell ref="G4:H4"/>
    <mergeCell ref="J4:K4"/>
    <mergeCell ref="M4:N4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zoomScaleNormal="100" workbookViewId="0">
      <selection activeCell="K7" sqref="K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9" t="s">
        <v>147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4" t="s">
        <v>1</v>
      </c>
      <c r="Y1" s="24"/>
    </row>
    <row r="2" spans="1:26" ht="14.4" customHeight="1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4" t="s">
        <v>120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8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200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200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25" t="s">
        <v>115</v>
      </c>
      <c r="P20" s="27"/>
      <c r="Q20" s="27"/>
      <c r="R20" s="27"/>
      <c r="S20" s="26"/>
      <c r="T20" s="16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A1:W2"/>
    <mergeCell ref="X1:Y1"/>
    <mergeCell ref="X2:Y2"/>
    <mergeCell ref="A3:N3"/>
    <mergeCell ref="O3:S3"/>
    <mergeCell ref="U3:Y3"/>
    <mergeCell ref="O20:S20"/>
    <mergeCell ref="A4:B4"/>
    <mergeCell ref="D4:E4"/>
    <mergeCell ref="G4:H4"/>
    <mergeCell ref="J4:K4"/>
    <mergeCell ref="M4:N4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R k f G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G R 8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f G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R k f G V o u g g I 6 m A A A A 9 g A A A B I A A A A A A A A A A A A A A A A A A A A A A E N v b m Z p Z y 9 Q Y W N r Y W d l L n h t b F B L A Q I t A B Q A A g A I A E Z H x l Y P y u m r p A A A A O k A A A A T A A A A A A A A A A A A A A A A A P I A A A B b Q 2 9 u d G V u d F 9 U e X B l c 1 0 u e G 1 s U E s B A i 0 A F A A C A A g A R k f G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U m V j b 3 Z l c n l U Y X J n Z X R T a G V l d C I g V m F s d W U 9 I n N N Y X N 0 Z X J f R G V z a W d u X 1 B h c m F t Z X R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A 2 L T A 2 V D A 2 O j U 4 O j E y L j U z M j M w N z l a I i A v P j x F b n R y e S B U e X B l P S J G a W x s Q 2 9 s d W 1 u V H l w Z X M i I F Z h b H V l P S J z Q U F B Q U F B Q U E i I C 8 + P E V u d H J 5 I F R 5 c G U 9 I k Z p b G x F c n J v c k N v d W 5 0 I i B W Y W x 1 Z T 0 i b D A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F c n J v c k N v Z G U i I F Z h b H V l P S J z V W 5 r b m 9 3 b i I g L z 4 8 R W 5 0 c n k g V H l w Z T 0 i R m l s b E N v d W 5 0 I i B W Y W x 1 Z T 0 i b D c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L 0 F 1 d G 9 S Z W 1 v d m V k Q 2 9 s d W 1 u c z E u e 1 B h c m F t Z X R l c i w w f S Z x d W 9 0 O y w m c X V v d D t T Z W N 0 a W 9 u M S 9 N Y X N 0 Z X J f R G V z a W d u X 1 B h c m F t Z X R l c n M v Q X V 0 b 1 J l b W 9 2 Z W R D b 2 x 1 b W 5 z M S 5 7 U 3 l t Y m 9 s I G l u I G N v Z G U s M X 0 m c X V v d D s s J n F 1 b 3 Q 7 U 2 V j d G l v b j E v T W F z d G V y X 0 R l c 2 l n b l 9 Q Y X J h b W V 0 Z X J z L 0 F 1 d G 9 S Z W 1 v d m V k Q 2 9 s d W 1 u c z E u e 1 V u a X Q s M n 0 m c X V v d D s s J n F 1 b 3 Q 7 U 2 V j d G l v b j E v T W F z d G V y X 0 R l c 2 l n b l 9 Q Y X J h b W V 0 Z X J z L 0 F 1 d G 9 S Z W 1 v d m V k Q 2 9 s d W 1 u c z E u e 1 Z h b H V l L D N 9 J n F 1 b 3 Q 7 L C Z x d W 9 0 O 1 N l Y 3 R p b 2 4 x L 0 1 h c 3 R l c l 9 E Z X N p Z 2 5 f U G F y Y W 1 l d G V y c y 9 B d X R v U m V t b 3 Z l Z E N v b H V t b n M x L n t D b 2 1 t Z W 5 0 c y w 0 f S Z x d W 9 0 O y w m c X V v d D t T Z W N 0 a W 9 u M S 9 N Y X N 0 Z X J f R G V z a W d u X 1 B h c m F t Z X R l c n M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A f R w n i + p P o 4 E T 8 w H Q / e 0 A A A A A A g A A A A A A E G Y A A A A B A A A g A A A A a w N 3 a O k h O c Q U r m L W n / b C l i v v k p / l z u v j 9 r P / Y q W V 1 y 4 A A A A A D o A A A A A C A A A g A A A A F Q Q c g K U J s M a l B f n V X T v 2 x 7 t D N V W K m A j A j 4 s 6 3 v g j D d F Q A A A A h K / b F d Z / Q Q k E V G 6 5 0 M A b S I M 3 p u t 1 C J t v k A b V E T k Z T l 6 K y N f 8 M 9 O C b e o w + E 4 m B E Z a 2 D H 0 j 0 8 e O N f l S 0 F Y 9 a q U k q T Y c k X w s A m i h B 0 u 7 h u O A l p A A A A A d t g + 5 G 6 M 5 + I N C v M h J G 8 0 r G D m 8 i A M j I 4 V S I v 6 K d Z q 8 7 z g n 1 C 5 C t c r 9 r 1 N C W G n r 0 r 0 s n 1 u + 0 z y Z d V Y G I A 0 4 5 V w R Q = = < / D a t a M a s h u p > 
</file>

<file path=customXml/itemProps1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D95AD-0267-4FD7-B0B8-8A1DE9BA6EB4}">
  <ds:schemaRefs>
    <ds:schemaRef ds:uri="46afbdc8-40ba-417d-b3e9-facef3290d04"/>
    <ds:schemaRef ds:uri="http://schemas.microsoft.com/office/2006/documentManagement/types"/>
    <ds:schemaRef ds:uri="http://purl.org/dc/elements/1.1/"/>
    <ds:schemaRef ds:uri="http://purl.org/dc/terms/"/>
    <ds:schemaRef ds:uri="1f525c1f-400e-47f8-8a8b-5e89483b5ff6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Onno Schreurs</dc:creator>
  <cp:keywords/>
  <dc:description/>
  <cp:lastModifiedBy>Onno Schreurs</cp:lastModifiedBy>
  <cp:revision/>
  <dcterms:created xsi:type="dcterms:W3CDTF">2023-05-25T08:37:34Z</dcterms:created>
  <dcterms:modified xsi:type="dcterms:W3CDTF">2023-06-06T06:58:44Z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