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firstSheet="4" activeTab="5"/>
  </bookViews>
  <sheets>
    <sheet name="supply_demand_2020_6MWh" sheetId="5" r:id="rId1"/>
    <sheet name="supply_demand_2030_6MWh" sheetId="4" r:id="rId2"/>
    <sheet name="supply_demand_2040_6MWh" sheetId="6" r:id="rId3"/>
    <sheet name="supply_demand_2030_9MWh" sheetId="8" r:id="rId4"/>
    <sheet name="supply_demand_2040_12MWh" sheetId="9" r:id="rId5"/>
    <sheet name="supply_demand_model" sheetId="10" r:id="rId6"/>
  </sheets>
  <calcPr calcId="145621"/>
</workbook>
</file>

<file path=xl/calcChain.xml><?xml version="1.0" encoding="utf-8"?>
<calcChain xmlns="http://schemas.openxmlformats.org/spreadsheetml/2006/main">
  <c r="H8" i="10" l="1"/>
  <c r="H13" i="10" s="1"/>
  <c r="G8" i="10"/>
  <c r="G13" i="10" s="1"/>
  <c r="C8" i="10"/>
  <c r="H7" i="10"/>
  <c r="H12" i="10" s="1"/>
  <c r="G7" i="10"/>
  <c r="G12" i="10" s="1"/>
  <c r="C7" i="10"/>
  <c r="I3" i="10"/>
  <c r="I8" i="10" s="1"/>
  <c r="I8" i="9"/>
  <c r="I13" i="9" s="1"/>
  <c r="H8" i="9"/>
  <c r="H13" i="9" s="1"/>
  <c r="G8" i="9"/>
  <c r="C8" i="9"/>
  <c r="C13" i="9" s="1"/>
  <c r="I7" i="9"/>
  <c r="I12" i="9" s="1"/>
  <c r="H7" i="9"/>
  <c r="H12" i="9" s="1"/>
  <c r="G7" i="9"/>
  <c r="C7" i="9"/>
  <c r="C12" i="9" s="1"/>
  <c r="I3" i="9"/>
  <c r="H8" i="8"/>
  <c r="H13" i="8" s="1"/>
  <c r="G8" i="8"/>
  <c r="G13" i="8" s="1"/>
  <c r="C8" i="8"/>
  <c r="H7" i="8"/>
  <c r="H12" i="8" s="1"/>
  <c r="G7" i="8"/>
  <c r="G12" i="8" s="1"/>
  <c r="C7" i="8"/>
  <c r="I3" i="8"/>
  <c r="I8" i="8" s="1"/>
  <c r="L13" i="5"/>
  <c r="L12" i="5"/>
  <c r="L11" i="5"/>
  <c r="L10" i="5"/>
  <c r="L8" i="5"/>
  <c r="L7" i="5"/>
  <c r="L3" i="5"/>
  <c r="L13" i="4"/>
  <c r="L12" i="4"/>
  <c r="L11" i="4"/>
  <c r="L10" i="4"/>
  <c r="L8" i="4"/>
  <c r="L7" i="4"/>
  <c r="L3" i="4"/>
  <c r="L8" i="6"/>
  <c r="L7" i="6"/>
  <c r="L13" i="6"/>
  <c r="L12" i="6"/>
  <c r="L11" i="6"/>
  <c r="L10" i="6"/>
  <c r="I8" i="6"/>
  <c r="I13" i="6" s="1"/>
  <c r="H8" i="6"/>
  <c r="H13" i="6" s="1"/>
  <c r="G8" i="6"/>
  <c r="J8" i="6" s="1"/>
  <c r="K8" i="6" s="1"/>
  <c r="C8" i="6"/>
  <c r="C13" i="6" s="1"/>
  <c r="H7" i="6"/>
  <c r="H12" i="6" s="1"/>
  <c r="G7" i="6"/>
  <c r="G12" i="6" s="1"/>
  <c r="C7" i="6"/>
  <c r="C12" i="6" s="1"/>
  <c r="I3" i="6"/>
  <c r="I7" i="6" s="1"/>
  <c r="H8" i="5"/>
  <c r="H13" i="5" s="1"/>
  <c r="G8" i="5"/>
  <c r="G13" i="5" s="1"/>
  <c r="C8" i="5"/>
  <c r="C13" i="5" s="1"/>
  <c r="H7" i="5"/>
  <c r="H12" i="5" s="1"/>
  <c r="G7" i="5"/>
  <c r="C7" i="5"/>
  <c r="C12" i="5" s="1"/>
  <c r="I3" i="5"/>
  <c r="I8" i="5" s="1"/>
  <c r="M13" i="4"/>
  <c r="M12" i="4"/>
  <c r="M11" i="4"/>
  <c r="M10" i="4"/>
  <c r="M8" i="4"/>
  <c r="M7" i="4"/>
  <c r="K12" i="4"/>
  <c r="K13" i="4"/>
  <c r="K11" i="4"/>
  <c r="K10" i="4"/>
  <c r="K8" i="4"/>
  <c r="K7" i="4"/>
  <c r="H8" i="4"/>
  <c r="H11" i="4" s="1"/>
  <c r="G8" i="4"/>
  <c r="G13" i="4" s="1"/>
  <c r="C8" i="4"/>
  <c r="C13" i="4" s="1"/>
  <c r="I7" i="4"/>
  <c r="I12" i="4" s="1"/>
  <c r="H7" i="4"/>
  <c r="H12" i="4" s="1"/>
  <c r="G7" i="4"/>
  <c r="J7" i="4" s="1"/>
  <c r="C7" i="4"/>
  <c r="C12" i="4" s="1"/>
  <c r="I3" i="4"/>
  <c r="I8" i="4" s="1"/>
  <c r="I13" i="10" l="1"/>
  <c r="I11" i="10"/>
  <c r="J13" i="10"/>
  <c r="J8" i="10"/>
  <c r="C10" i="10"/>
  <c r="H10" i="10"/>
  <c r="C11" i="10"/>
  <c r="H11" i="10"/>
  <c r="C12" i="10"/>
  <c r="C13" i="10"/>
  <c r="I7" i="10"/>
  <c r="G10" i="10"/>
  <c r="G11" i="10"/>
  <c r="J7" i="9"/>
  <c r="J8" i="9"/>
  <c r="L8" i="9" s="1"/>
  <c r="L7" i="9"/>
  <c r="K7" i="9"/>
  <c r="K8" i="9"/>
  <c r="M8" i="9" s="1"/>
  <c r="G10" i="9"/>
  <c r="I10" i="9"/>
  <c r="G11" i="9"/>
  <c r="I11" i="9"/>
  <c r="G12" i="9"/>
  <c r="J12" i="9" s="1"/>
  <c r="G13" i="9"/>
  <c r="J13" i="9" s="1"/>
  <c r="C10" i="9"/>
  <c r="H10" i="9"/>
  <c r="C11" i="9"/>
  <c r="H11" i="9"/>
  <c r="I13" i="8"/>
  <c r="I11" i="8"/>
  <c r="J13" i="8"/>
  <c r="J8" i="8"/>
  <c r="C10" i="8"/>
  <c r="H10" i="8"/>
  <c r="C11" i="8"/>
  <c r="H11" i="8"/>
  <c r="C12" i="8"/>
  <c r="C13" i="8"/>
  <c r="I7" i="8"/>
  <c r="G10" i="8"/>
  <c r="G11" i="8"/>
  <c r="L3" i="6"/>
  <c r="I12" i="6"/>
  <c r="I10" i="6"/>
  <c r="J12" i="6"/>
  <c r="K12" i="6" s="1"/>
  <c r="M12" i="6" s="1"/>
  <c r="J7" i="6"/>
  <c r="K7" i="6" s="1"/>
  <c r="C10" i="6"/>
  <c r="H10" i="6"/>
  <c r="G11" i="6"/>
  <c r="I11" i="6"/>
  <c r="G13" i="6"/>
  <c r="J13" i="6" s="1"/>
  <c r="K13" i="6" s="1"/>
  <c r="M13" i="6" s="1"/>
  <c r="M8" i="6"/>
  <c r="G10" i="6"/>
  <c r="C11" i="6"/>
  <c r="H11" i="6"/>
  <c r="I13" i="5"/>
  <c r="J13" i="5" s="1"/>
  <c r="K13" i="5" s="1"/>
  <c r="M13" i="5" s="1"/>
  <c r="I11" i="5"/>
  <c r="I7" i="5"/>
  <c r="J8" i="5"/>
  <c r="K8" i="5" s="1"/>
  <c r="M8" i="5" s="1"/>
  <c r="G10" i="5"/>
  <c r="C11" i="5"/>
  <c r="H11" i="5"/>
  <c r="G12" i="5"/>
  <c r="C10" i="5"/>
  <c r="H10" i="5"/>
  <c r="G11" i="5"/>
  <c r="J11" i="5" s="1"/>
  <c r="K11" i="5" s="1"/>
  <c r="I10" i="4"/>
  <c r="C11" i="4"/>
  <c r="G12" i="4"/>
  <c r="J12" i="4" s="1"/>
  <c r="H13" i="4"/>
  <c r="J13" i="4" s="1"/>
  <c r="I13" i="4"/>
  <c r="I11" i="4"/>
  <c r="J8" i="4"/>
  <c r="G10" i="4"/>
  <c r="C10" i="4"/>
  <c r="H10" i="4"/>
  <c r="G11" i="4"/>
  <c r="J11" i="4" s="1"/>
  <c r="K8" i="10" l="1"/>
  <c r="M8" i="10" s="1"/>
  <c r="L8" i="10"/>
  <c r="K13" i="10"/>
  <c r="M13" i="10" s="1"/>
  <c r="L13" i="10"/>
  <c r="J11" i="10"/>
  <c r="I12" i="10"/>
  <c r="J12" i="10" s="1"/>
  <c r="I10" i="10"/>
  <c r="J10" i="10" s="1"/>
  <c r="J7" i="10"/>
  <c r="J11" i="9"/>
  <c r="J10" i="9"/>
  <c r="L10" i="9" s="1"/>
  <c r="L3" i="9" s="1"/>
  <c r="L12" i="9"/>
  <c r="K12" i="9"/>
  <c r="M12" i="9" s="1"/>
  <c r="L11" i="9"/>
  <c r="K11" i="9"/>
  <c r="M11" i="9" s="1"/>
  <c r="K10" i="9"/>
  <c r="M10" i="9" s="1"/>
  <c r="L13" i="9"/>
  <c r="K13" i="9"/>
  <c r="M13" i="9" s="1"/>
  <c r="M7" i="9"/>
  <c r="M13" i="8"/>
  <c r="K8" i="8"/>
  <c r="M8" i="8" s="1"/>
  <c r="L8" i="8"/>
  <c r="K13" i="8"/>
  <c r="L13" i="8"/>
  <c r="J11" i="8"/>
  <c r="I12" i="8"/>
  <c r="J12" i="8" s="1"/>
  <c r="I10" i="8"/>
  <c r="J10" i="8" s="1"/>
  <c r="J7" i="8"/>
  <c r="J10" i="6"/>
  <c r="K10" i="6" s="1"/>
  <c r="K3" i="6" s="1"/>
  <c r="J11" i="6"/>
  <c r="K11" i="6" s="1"/>
  <c r="M11" i="6" s="1"/>
  <c r="M10" i="6"/>
  <c r="M7" i="6"/>
  <c r="M11" i="5"/>
  <c r="I12" i="5"/>
  <c r="J12" i="5" s="1"/>
  <c r="K12" i="5" s="1"/>
  <c r="M12" i="5" s="1"/>
  <c r="I10" i="5"/>
  <c r="J7" i="5"/>
  <c r="K7" i="5" s="1"/>
  <c r="J10" i="5"/>
  <c r="K10" i="5" s="1"/>
  <c r="M10" i="5" s="1"/>
  <c r="J10" i="4"/>
  <c r="K3" i="4" s="1"/>
  <c r="K10" i="10" l="1"/>
  <c r="M10" i="10" s="1"/>
  <c r="L10" i="10"/>
  <c r="K12" i="10"/>
  <c r="M12" i="10" s="1"/>
  <c r="L12" i="10"/>
  <c r="K7" i="10"/>
  <c r="L7" i="10"/>
  <c r="K11" i="10"/>
  <c r="M11" i="10" s="1"/>
  <c r="L11" i="10"/>
  <c r="K3" i="9"/>
  <c r="N5" i="9"/>
  <c r="K10" i="8"/>
  <c r="M10" i="8" s="1"/>
  <c r="L10" i="8"/>
  <c r="K12" i="8"/>
  <c r="M12" i="8" s="1"/>
  <c r="L12" i="8"/>
  <c r="K7" i="8"/>
  <c r="L7" i="8"/>
  <c r="K11" i="8"/>
  <c r="M11" i="8" s="1"/>
  <c r="L11" i="8"/>
  <c r="N5" i="6"/>
  <c r="K3" i="5"/>
  <c r="M7" i="5"/>
  <c r="N5" i="5" s="1"/>
  <c r="N5" i="4"/>
  <c r="L3" i="10" l="1"/>
  <c r="K3" i="10"/>
  <c r="M7" i="10"/>
  <c r="N5" i="10" s="1"/>
  <c r="L3" i="8"/>
  <c r="K3" i="8"/>
  <c r="M7" i="8"/>
  <c r="N5" i="8" s="1"/>
</calcChain>
</file>

<file path=xl/sharedStrings.xml><?xml version="1.0" encoding="utf-8"?>
<sst xmlns="http://schemas.openxmlformats.org/spreadsheetml/2006/main" count="294" uniqueCount="26">
  <si>
    <t>MWh/y</t>
  </si>
  <si>
    <t>summer</t>
  </si>
  <si>
    <t>winter</t>
  </si>
  <si>
    <t>kWh/day</t>
  </si>
  <si>
    <t>factor</t>
  </si>
  <si>
    <t>year</t>
  </si>
  <si>
    <t>kwh/W/year</t>
  </si>
  <si>
    <t>fluctuation factor</t>
  </si>
  <si>
    <t>(avg. day)</t>
  </si>
  <si>
    <t>KWh/day</t>
  </si>
  <si>
    <t>(high)</t>
  </si>
  <si>
    <t>(low)</t>
  </si>
  <si>
    <t>solar</t>
  </si>
  <si>
    <t>capacity (W)</t>
  </si>
  <si>
    <t>wind</t>
  </si>
  <si>
    <t>demand:</t>
  </si>
  <si>
    <t>renewables:</t>
  </si>
  <si>
    <t>others</t>
  </si>
  <si>
    <t>sum</t>
  </si>
  <si>
    <t>share renewables</t>
  </si>
  <si>
    <t>averaged:</t>
  </si>
  <si>
    <t>CO2: kg/kWh</t>
  </si>
  <si>
    <t>non-renewables</t>
  </si>
  <si>
    <t>T CO2/pers*year</t>
  </si>
  <si>
    <t>excess generation</t>
  </si>
  <si>
    <t>MWh/year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</si>
</sst>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2" fontId="0" fillId="0" borderId="0" xfId="0" applyNumberFormat="1" applyAlignment="1">
      <alignment horizontal="lef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L1" sqref="L1:L13"/>
    </sheetView>
  </sheetViews>
  <sheetFormatPr baseColWidth="10" defaultRowHeight="15" x14ac:dyDescent="0.25"/>
  <cols>
    <col min="4" max="4" width="3.5703125" customWidth="1"/>
    <col min="12" max="12" width="11.28515625" customWidth="1"/>
  </cols>
  <sheetData>
    <row r="1" spans="1:14" x14ac:dyDescent="0.25">
      <c r="A1" t="s">
        <v>5</v>
      </c>
      <c r="C1" t="s">
        <v>15</v>
      </c>
      <c r="F1" t="s">
        <v>16</v>
      </c>
      <c r="G1" t="s">
        <v>12</v>
      </c>
      <c r="H1" t="s">
        <v>14</v>
      </c>
      <c r="I1" t="s">
        <v>17</v>
      </c>
      <c r="J1" t="s">
        <v>18</v>
      </c>
      <c r="K1" t="s">
        <v>19</v>
      </c>
      <c r="L1" t="s">
        <v>24</v>
      </c>
      <c r="M1" t="s">
        <v>22</v>
      </c>
    </row>
    <row r="2" spans="1:14" x14ac:dyDescent="0.25">
      <c r="A2">
        <v>2020</v>
      </c>
      <c r="C2">
        <v>6</v>
      </c>
      <c r="F2" t="s">
        <v>13</v>
      </c>
      <c r="G2">
        <v>500</v>
      </c>
      <c r="H2">
        <v>500</v>
      </c>
      <c r="I2">
        <v>50</v>
      </c>
      <c r="K2" t="s">
        <v>20</v>
      </c>
      <c r="L2" t="s">
        <v>25</v>
      </c>
      <c r="N2" t="s">
        <v>21</v>
      </c>
    </row>
    <row r="3" spans="1:14" x14ac:dyDescent="0.25">
      <c r="C3" t="s">
        <v>0</v>
      </c>
      <c r="F3" t="s">
        <v>6</v>
      </c>
      <c r="G3">
        <v>1</v>
      </c>
      <c r="H3">
        <v>2</v>
      </c>
      <c r="I3" s="3">
        <f>365*24/1000</f>
        <v>8.76</v>
      </c>
      <c r="K3" s="1">
        <f>AVERAGE(K7:K8,K10:K13)</f>
        <v>0.3683980769230768</v>
      </c>
      <c r="L3" s="5">
        <f>AVERAGE(L7:L8,L10:L13)*0.365</f>
        <v>0</v>
      </c>
      <c r="N3">
        <v>1</v>
      </c>
    </row>
    <row r="4" spans="1:14" x14ac:dyDescent="0.25">
      <c r="N4" t="s">
        <v>23</v>
      </c>
    </row>
    <row r="5" spans="1:14" x14ac:dyDescent="0.25">
      <c r="A5" t="s">
        <v>4</v>
      </c>
      <c r="B5" t="s">
        <v>1</v>
      </c>
      <c r="C5">
        <v>1</v>
      </c>
      <c r="E5" t="s">
        <v>4</v>
      </c>
      <c r="F5" t="s">
        <v>1</v>
      </c>
      <c r="G5">
        <v>1.2</v>
      </c>
      <c r="H5">
        <v>0.8</v>
      </c>
      <c r="I5">
        <v>1</v>
      </c>
      <c r="N5" s="2">
        <f>N3*AVERAGE(M7:M8,M10:M13)*365/1000</f>
        <v>1.9060000000000006</v>
      </c>
    </row>
    <row r="6" spans="1:14" x14ac:dyDescent="0.25">
      <c r="B6" t="s">
        <v>2</v>
      </c>
      <c r="C6">
        <v>1.3</v>
      </c>
      <c r="F6" t="s">
        <v>2</v>
      </c>
      <c r="G6">
        <v>0.8</v>
      </c>
      <c r="H6">
        <v>1.2</v>
      </c>
      <c r="I6">
        <v>1</v>
      </c>
      <c r="M6" s="2"/>
    </row>
    <row r="7" spans="1:14" x14ac:dyDescent="0.25">
      <c r="A7" t="s">
        <v>3</v>
      </c>
      <c r="B7" t="s">
        <v>1</v>
      </c>
      <c r="C7" s="3">
        <f>C2*1000/365*C5/(C5+C6)</f>
        <v>7.1471113758189411</v>
      </c>
      <c r="D7" s="3"/>
      <c r="E7" t="s">
        <v>3</v>
      </c>
      <c r="F7" t="s">
        <v>1</v>
      </c>
      <c r="G7" s="2">
        <f>G2*G3*G5/(G5+G6)/365</f>
        <v>0.82191780821917804</v>
      </c>
      <c r="H7" s="2">
        <f>H2*H3*H5/(H5+H6)/365</f>
        <v>1.095890410958904</v>
      </c>
      <c r="I7" s="2">
        <f>I2*I3*I5/(I5+I6)/365</f>
        <v>0.6</v>
      </c>
      <c r="J7" s="2">
        <f>SUM(G7:I7)</f>
        <v>2.517808219178082</v>
      </c>
      <c r="K7" s="4">
        <f>MIN(J7/C7,1)</f>
        <v>0.35228333333333323</v>
      </c>
      <c r="L7" s="2">
        <f>MAX(0,J7-C7)</f>
        <v>0</v>
      </c>
      <c r="M7" s="3">
        <f>C7*(1-K7)</f>
        <v>4.6293031566408587</v>
      </c>
    </row>
    <row r="8" spans="1:14" x14ac:dyDescent="0.25">
      <c r="A8" t="s">
        <v>8</v>
      </c>
      <c r="B8" t="s">
        <v>2</v>
      </c>
      <c r="C8" s="3">
        <f>C2*1000/365*C6/(C5+C6)</f>
        <v>9.2912447885646241</v>
      </c>
      <c r="D8" s="3"/>
      <c r="E8" t="s">
        <v>8</v>
      </c>
      <c r="F8" t="s">
        <v>2</v>
      </c>
      <c r="G8" s="2">
        <f>G2*G3*G6/(G5+G6)/365</f>
        <v>0.54794520547945202</v>
      </c>
      <c r="H8" s="2">
        <f>H2*H3*H6/(H5+H6)/365</f>
        <v>1.6438356164383561</v>
      </c>
      <c r="I8" s="2">
        <f>I2*I3*I6/(I5+I6)/365</f>
        <v>0.6</v>
      </c>
      <c r="J8" s="2">
        <f>SUM(G8:I8)</f>
        <v>2.7917808219178082</v>
      </c>
      <c r="K8" s="4">
        <f>MIN(J8/C8,1)</f>
        <v>0.30047435897435892</v>
      </c>
      <c r="L8" s="2">
        <f>MAX(0,J8-C8)</f>
        <v>0</v>
      </c>
      <c r="M8" s="3">
        <f>C8*(1-K8)</f>
        <v>6.4994639666468155</v>
      </c>
    </row>
    <row r="9" spans="1:14" x14ac:dyDescent="0.25">
      <c r="A9" t="s">
        <v>7</v>
      </c>
      <c r="C9">
        <v>1</v>
      </c>
      <c r="E9" t="s">
        <v>7</v>
      </c>
      <c r="G9">
        <v>2</v>
      </c>
      <c r="H9">
        <v>2</v>
      </c>
      <c r="I9">
        <v>1</v>
      </c>
      <c r="K9" s="4"/>
    </row>
    <row r="10" spans="1:14" x14ac:dyDescent="0.25">
      <c r="A10" t="s">
        <v>9</v>
      </c>
      <c r="B10" t="s">
        <v>1</v>
      </c>
      <c r="C10" s="3">
        <f>C7*C9</f>
        <v>7.1471113758189411</v>
      </c>
      <c r="D10" s="3"/>
      <c r="E10" t="s">
        <v>9</v>
      </c>
      <c r="F10" t="s">
        <v>1</v>
      </c>
      <c r="G10" s="2">
        <f>G7*G9</f>
        <v>1.6438356164383561</v>
      </c>
      <c r="H10" s="2">
        <f>H7*H9</f>
        <v>2.1917808219178081</v>
      </c>
      <c r="I10" s="2">
        <f>I7*I9</f>
        <v>0.6</v>
      </c>
      <c r="J10" s="2">
        <f>SUM(G10:I10)</f>
        <v>4.4356164383561643</v>
      </c>
      <c r="K10" s="4">
        <f>MIN(J10/C10,1)</f>
        <v>0.62061666666666659</v>
      </c>
      <c r="L10" s="2">
        <f>MAX(0,J10-C10)</f>
        <v>0</v>
      </c>
      <c r="M10" s="3">
        <f>C10*(1-K10)</f>
        <v>2.7114949374627764</v>
      </c>
    </row>
    <row r="11" spans="1:14" x14ac:dyDescent="0.25">
      <c r="A11" t="s">
        <v>10</v>
      </c>
      <c r="B11" t="s">
        <v>2</v>
      </c>
      <c r="C11" s="3">
        <f>C8*C9</f>
        <v>9.2912447885646241</v>
      </c>
      <c r="D11" s="3"/>
      <c r="E11" t="s">
        <v>10</v>
      </c>
      <c r="F11" t="s">
        <v>2</v>
      </c>
      <c r="G11" s="2">
        <f>G8*G9</f>
        <v>1.095890410958904</v>
      </c>
      <c r="H11" s="2">
        <f>H8*H9</f>
        <v>3.2876712328767121</v>
      </c>
      <c r="I11" s="2">
        <f>I8*I9</f>
        <v>0.6</v>
      </c>
      <c r="J11" s="2">
        <f>SUM(G11:I11)</f>
        <v>4.9835616438356158</v>
      </c>
      <c r="K11" s="4">
        <f>MIN(J11/C11,1)</f>
        <v>0.53637179487179465</v>
      </c>
      <c r="L11" s="2">
        <f>MAX(0,J11-C11)</f>
        <v>0</v>
      </c>
      <c r="M11" s="3">
        <f>C11*(1-K11)</f>
        <v>4.3076831447290083</v>
      </c>
    </row>
    <row r="12" spans="1:14" x14ac:dyDescent="0.25">
      <c r="A12" t="s">
        <v>3</v>
      </c>
      <c r="B12" t="s">
        <v>1</v>
      </c>
      <c r="C12" s="3">
        <f>C7/C9</f>
        <v>7.1471113758189411</v>
      </c>
      <c r="D12" s="3"/>
      <c r="E12" t="s">
        <v>3</v>
      </c>
      <c r="F12" t="s">
        <v>1</v>
      </c>
      <c r="G12" s="2">
        <f>G7/G9</f>
        <v>0.41095890410958902</v>
      </c>
      <c r="H12" s="2">
        <f>H7/H9</f>
        <v>0.54794520547945202</v>
      </c>
      <c r="I12" s="2">
        <f>I7/I9</f>
        <v>0.6</v>
      </c>
      <c r="J12" s="2">
        <f>SUM(G12:I12)</f>
        <v>1.558904109589041</v>
      </c>
      <c r="K12" s="4">
        <f>MIN(J12/C12,1)</f>
        <v>0.21811666666666663</v>
      </c>
      <c r="L12" s="2">
        <f>MAX(0,J12-C12)</f>
        <v>0</v>
      </c>
      <c r="M12" s="3">
        <f>C12*(1-K12)</f>
        <v>5.5882072662299</v>
      </c>
    </row>
    <row r="13" spans="1:14" x14ac:dyDescent="0.25">
      <c r="A13" t="s">
        <v>11</v>
      </c>
      <c r="B13" t="s">
        <v>2</v>
      </c>
      <c r="C13" s="3">
        <f>C8/C9</f>
        <v>9.2912447885646241</v>
      </c>
      <c r="D13" s="3"/>
      <c r="E13" t="s">
        <v>11</v>
      </c>
      <c r="F13" t="s">
        <v>2</v>
      </c>
      <c r="G13" s="2">
        <f>G8/G9</f>
        <v>0.27397260273972601</v>
      </c>
      <c r="H13" s="2">
        <f>H8/H9</f>
        <v>0.82191780821917804</v>
      </c>
      <c r="I13" s="2">
        <f>I8/I9</f>
        <v>0.6</v>
      </c>
      <c r="J13" s="2">
        <f>SUM(G13:I13)</f>
        <v>1.6958904109589041</v>
      </c>
      <c r="K13" s="4">
        <f>MIN(J13/C13,1)</f>
        <v>0.18252564102564098</v>
      </c>
      <c r="L13" s="2">
        <f>MAX(0,J13-C13)</f>
        <v>0</v>
      </c>
      <c r="M13" s="3">
        <f>C13*(1-K13)</f>
        <v>7.5953543776057204</v>
      </c>
    </row>
    <row r="18" spans="3:14" x14ac:dyDescent="0.25">
      <c r="I18" s="3"/>
      <c r="K18" s="1"/>
    </row>
    <row r="20" spans="3:14" x14ac:dyDescent="0.25">
      <c r="N20" s="2"/>
    </row>
    <row r="21" spans="3:14" x14ac:dyDescent="0.25">
      <c r="M21" s="2"/>
    </row>
    <row r="22" spans="3:14" x14ac:dyDescent="0.25">
      <c r="C22" s="3"/>
      <c r="D22" s="3"/>
      <c r="G22" s="2"/>
      <c r="H22" s="2"/>
      <c r="I22" s="2"/>
      <c r="J22" s="2"/>
      <c r="K22" s="4"/>
      <c r="M22" s="3"/>
    </row>
    <row r="23" spans="3:14" x14ac:dyDescent="0.25">
      <c r="C23" s="3"/>
      <c r="D23" s="3"/>
      <c r="G23" s="2"/>
      <c r="H23" s="2"/>
      <c r="I23" s="2"/>
      <c r="J23" s="2"/>
      <c r="K23" s="4"/>
      <c r="M23" s="3"/>
    </row>
    <row r="24" spans="3:14" x14ac:dyDescent="0.25">
      <c r="K24" s="4"/>
    </row>
    <row r="25" spans="3:14" x14ac:dyDescent="0.25">
      <c r="C25" s="3"/>
      <c r="D25" s="3"/>
      <c r="G25" s="2"/>
      <c r="H25" s="2"/>
      <c r="I25" s="2"/>
      <c r="J25" s="2"/>
      <c r="K25" s="4"/>
      <c r="M25" s="3"/>
    </row>
    <row r="26" spans="3:14" x14ac:dyDescent="0.25">
      <c r="C26" s="3"/>
      <c r="D26" s="3"/>
      <c r="G26" s="2"/>
      <c r="H26" s="2"/>
      <c r="I26" s="2"/>
      <c r="J26" s="2"/>
      <c r="K26" s="4"/>
      <c r="M26" s="3"/>
    </row>
    <row r="27" spans="3:14" x14ac:dyDescent="0.25">
      <c r="C27" s="3"/>
      <c r="D27" s="3"/>
      <c r="G27" s="2"/>
      <c r="H27" s="2"/>
      <c r="I27" s="2"/>
      <c r="J27" s="2"/>
      <c r="K27" s="4"/>
      <c r="M27" s="3"/>
    </row>
    <row r="28" spans="3:14" x14ac:dyDescent="0.25">
      <c r="C28" s="3"/>
      <c r="D28" s="3"/>
      <c r="G28" s="2"/>
      <c r="H28" s="2"/>
      <c r="I28" s="2"/>
      <c r="J28" s="2"/>
      <c r="K28" s="4"/>
      <c r="M28" s="3"/>
    </row>
    <row r="33" spans="3:14" x14ac:dyDescent="0.25">
      <c r="I33" s="3"/>
      <c r="K33" s="1"/>
    </row>
    <row r="35" spans="3:14" x14ac:dyDescent="0.25">
      <c r="N35" s="2"/>
    </row>
    <row r="36" spans="3:14" x14ac:dyDescent="0.25">
      <c r="M36" s="2"/>
    </row>
    <row r="37" spans="3:14" x14ac:dyDescent="0.25">
      <c r="C37" s="3"/>
      <c r="D37" s="3"/>
      <c r="G37" s="2"/>
      <c r="H37" s="2"/>
      <c r="I37" s="2"/>
      <c r="J37" s="2"/>
      <c r="K37" s="4"/>
      <c r="M37" s="3"/>
    </row>
    <row r="38" spans="3:14" x14ac:dyDescent="0.25">
      <c r="C38" s="3"/>
      <c r="D38" s="3"/>
      <c r="G38" s="2"/>
      <c r="H38" s="2"/>
      <c r="I38" s="2"/>
      <c r="J38" s="2"/>
      <c r="K38" s="4"/>
      <c r="M38" s="3"/>
    </row>
    <row r="39" spans="3:14" x14ac:dyDescent="0.25">
      <c r="K39" s="4"/>
    </row>
    <row r="40" spans="3:14" x14ac:dyDescent="0.25">
      <c r="C40" s="3"/>
      <c r="D40" s="3"/>
      <c r="G40" s="2"/>
      <c r="H40" s="2"/>
      <c r="I40" s="2"/>
      <c r="J40" s="2"/>
      <c r="K40" s="4"/>
      <c r="M40" s="3"/>
    </row>
    <row r="41" spans="3:14" x14ac:dyDescent="0.25">
      <c r="C41" s="3"/>
      <c r="D41" s="3"/>
      <c r="G41" s="2"/>
      <c r="H41" s="2"/>
      <c r="I41" s="2"/>
      <c r="J41" s="2"/>
      <c r="K41" s="4"/>
      <c r="M41" s="3"/>
    </row>
    <row r="42" spans="3:14" x14ac:dyDescent="0.25">
      <c r="C42" s="3"/>
      <c r="D42" s="3"/>
      <c r="G42" s="2"/>
      <c r="H42" s="2"/>
      <c r="I42" s="2"/>
      <c r="J42" s="2"/>
      <c r="K42" s="4"/>
      <c r="M42" s="3"/>
    </row>
    <row r="43" spans="3:14" x14ac:dyDescent="0.25">
      <c r="C43" s="3"/>
      <c r="D43" s="3"/>
      <c r="G43" s="2"/>
      <c r="H43" s="2"/>
      <c r="I43" s="2"/>
      <c r="J43" s="2"/>
      <c r="K43" s="4"/>
      <c r="M43" s="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L1" sqref="L1:L13"/>
    </sheetView>
  </sheetViews>
  <sheetFormatPr baseColWidth="10" defaultRowHeight="15" x14ac:dyDescent="0.25"/>
  <cols>
    <col min="4" max="4" width="3.5703125" customWidth="1"/>
    <col min="12" max="12" width="11.28515625" customWidth="1"/>
  </cols>
  <sheetData>
    <row r="1" spans="1:14" x14ac:dyDescent="0.25">
      <c r="A1" t="s">
        <v>5</v>
      </c>
      <c r="C1" t="s">
        <v>15</v>
      </c>
      <c r="F1" t="s">
        <v>16</v>
      </c>
      <c r="G1" t="s">
        <v>12</v>
      </c>
      <c r="H1" t="s">
        <v>14</v>
      </c>
      <c r="I1" t="s">
        <v>17</v>
      </c>
      <c r="J1" t="s">
        <v>18</v>
      </c>
      <c r="K1" t="s">
        <v>19</v>
      </c>
      <c r="L1" t="s">
        <v>24</v>
      </c>
      <c r="M1" t="s">
        <v>22</v>
      </c>
    </row>
    <row r="2" spans="1:14" x14ac:dyDescent="0.25">
      <c r="A2">
        <v>2030</v>
      </c>
      <c r="C2">
        <v>6</v>
      </c>
      <c r="F2" t="s">
        <v>13</v>
      </c>
      <c r="G2">
        <v>2000</v>
      </c>
      <c r="H2">
        <v>1000</v>
      </c>
      <c r="I2">
        <v>50</v>
      </c>
      <c r="K2" t="s">
        <v>20</v>
      </c>
      <c r="L2" t="s">
        <v>25</v>
      </c>
      <c r="N2" t="s">
        <v>21</v>
      </c>
    </row>
    <row r="3" spans="1:14" x14ac:dyDescent="0.25">
      <c r="C3" t="s">
        <v>0</v>
      </c>
      <c r="F3" t="s">
        <v>6</v>
      </c>
      <c r="G3">
        <v>1</v>
      </c>
      <c r="H3">
        <v>2</v>
      </c>
      <c r="I3" s="3">
        <f>365*24/1000</f>
        <v>8.76</v>
      </c>
      <c r="K3" s="1">
        <f>AVERAGE(K7:K8,K10:K13)</f>
        <v>0.72194487179487166</v>
      </c>
      <c r="L3" s="5">
        <f>AVERAGE(L7:L8,L10:L13)*0.365</f>
        <v>0.40633333333333299</v>
      </c>
      <c r="N3">
        <v>1</v>
      </c>
    </row>
    <row r="4" spans="1:14" x14ac:dyDescent="0.25">
      <c r="N4" t="s">
        <v>23</v>
      </c>
    </row>
    <row r="5" spans="1:14" x14ac:dyDescent="0.25">
      <c r="A5" t="s">
        <v>4</v>
      </c>
      <c r="B5" t="s">
        <v>1</v>
      </c>
      <c r="C5">
        <v>1</v>
      </c>
      <c r="E5" t="s">
        <v>4</v>
      </c>
      <c r="F5" t="s">
        <v>1</v>
      </c>
      <c r="G5">
        <v>1.2</v>
      </c>
      <c r="H5">
        <v>0.8</v>
      </c>
      <c r="I5">
        <v>1</v>
      </c>
      <c r="N5" s="2">
        <f>N3*AVERAGE(M7:M8,M10:M13)*365/1000</f>
        <v>0.85400000000000043</v>
      </c>
    </row>
    <row r="6" spans="1:14" x14ac:dyDescent="0.25">
      <c r="B6" t="s">
        <v>2</v>
      </c>
      <c r="C6">
        <v>1.3</v>
      </c>
      <c r="F6" t="s">
        <v>2</v>
      </c>
      <c r="G6">
        <v>0.8</v>
      </c>
      <c r="H6">
        <v>1.2</v>
      </c>
      <c r="I6">
        <v>1</v>
      </c>
      <c r="M6" s="2"/>
    </row>
    <row r="7" spans="1:14" x14ac:dyDescent="0.25">
      <c r="A7" t="s">
        <v>3</v>
      </c>
      <c r="B7" t="s">
        <v>1</v>
      </c>
      <c r="C7" s="3">
        <f>C2*1000/365*C5/(C5+C6)</f>
        <v>7.1471113758189411</v>
      </c>
      <c r="D7" s="3"/>
      <c r="E7" t="s">
        <v>3</v>
      </c>
      <c r="F7" t="s">
        <v>1</v>
      </c>
      <c r="G7" s="2">
        <f>G2*G3*G5/(G5+G6)/365</f>
        <v>3.2876712328767121</v>
      </c>
      <c r="H7" s="2">
        <f>H2*H3*H5/(H5+H6)/365</f>
        <v>2.1917808219178081</v>
      </c>
      <c r="I7" s="2">
        <f>I2*I3*I5/(I5+I6)/365</f>
        <v>0.6</v>
      </c>
      <c r="J7" s="2">
        <f>SUM(G7:I7)</f>
        <v>6.0794520547945199</v>
      </c>
      <c r="K7" s="4">
        <f>MIN(J7/C7,1)</f>
        <v>0.85061666666666647</v>
      </c>
      <c r="L7" s="2">
        <f>MAX(0,J7-C7)</f>
        <v>0</v>
      </c>
      <c r="M7" s="3">
        <f>C7*(1-K7)</f>
        <v>1.067659321024421</v>
      </c>
    </row>
    <row r="8" spans="1:14" x14ac:dyDescent="0.25">
      <c r="A8" t="s">
        <v>8</v>
      </c>
      <c r="B8" t="s">
        <v>2</v>
      </c>
      <c r="C8" s="3">
        <f>C2*1000/365*C6/(C5+C6)</f>
        <v>9.2912447885646241</v>
      </c>
      <c r="D8" s="3"/>
      <c r="E8" t="s">
        <v>8</v>
      </c>
      <c r="F8" t="s">
        <v>2</v>
      </c>
      <c r="G8" s="2">
        <f>G2*G3*G6/(G5+G6)/365</f>
        <v>2.1917808219178081</v>
      </c>
      <c r="H8" s="2">
        <f>H2*H3*H6/(H5+H6)/365</f>
        <v>3.2876712328767121</v>
      </c>
      <c r="I8" s="2">
        <f>I2*I3*I6/(I5+I6)/365</f>
        <v>0.6</v>
      </c>
      <c r="J8" s="2">
        <f>SUM(G8:I8)</f>
        <v>6.0794520547945199</v>
      </c>
      <c r="K8" s="4">
        <f>MIN(J8/C8,1)</f>
        <v>0.65432051282051262</v>
      </c>
      <c r="L8" s="2">
        <f>MAX(0,J8-C8)</f>
        <v>0</v>
      </c>
      <c r="M8" s="3">
        <f>C8*(1-K8)</f>
        <v>3.2117927337701038</v>
      </c>
    </row>
    <row r="9" spans="1:14" x14ac:dyDescent="0.25">
      <c r="A9" t="s">
        <v>7</v>
      </c>
      <c r="C9">
        <v>1</v>
      </c>
      <c r="E9" t="s">
        <v>7</v>
      </c>
      <c r="G9">
        <v>2</v>
      </c>
      <c r="H9">
        <v>2</v>
      </c>
      <c r="I9">
        <v>1</v>
      </c>
      <c r="K9" s="4"/>
    </row>
    <row r="10" spans="1:14" x14ac:dyDescent="0.25">
      <c r="A10" t="s">
        <v>9</v>
      </c>
      <c r="B10" t="s">
        <v>1</v>
      </c>
      <c r="C10" s="3">
        <f>C7*C9</f>
        <v>7.1471113758189411</v>
      </c>
      <c r="D10" s="3"/>
      <c r="E10" t="s">
        <v>9</v>
      </c>
      <c r="F10" t="s">
        <v>1</v>
      </c>
      <c r="G10" s="2">
        <f>G7*G9</f>
        <v>6.5753424657534243</v>
      </c>
      <c r="H10" s="2">
        <f>H7*H9</f>
        <v>4.3835616438356162</v>
      </c>
      <c r="I10" s="2">
        <f>I7*I9</f>
        <v>0.6</v>
      </c>
      <c r="J10" s="2">
        <f>SUM(G10:I10)</f>
        <v>11.55890410958904</v>
      </c>
      <c r="K10" s="4">
        <f>MIN(J10/C10,1)</f>
        <v>1</v>
      </c>
      <c r="L10" s="2">
        <f>MAX(0,J10-C10)</f>
        <v>4.4117927337700991</v>
      </c>
      <c r="M10" s="3">
        <f>C10*(1-K10)</f>
        <v>0</v>
      </c>
    </row>
    <row r="11" spans="1:14" x14ac:dyDescent="0.25">
      <c r="A11" t="s">
        <v>10</v>
      </c>
      <c r="B11" t="s">
        <v>2</v>
      </c>
      <c r="C11" s="3">
        <f>C8*C9</f>
        <v>9.2912447885646241</v>
      </c>
      <c r="D11" s="3"/>
      <c r="E11" t="s">
        <v>10</v>
      </c>
      <c r="F11" t="s">
        <v>2</v>
      </c>
      <c r="G11" s="2">
        <f>G8*G9</f>
        <v>4.3835616438356162</v>
      </c>
      <c r="H11" s="2">
        <f>H8*H9</f>
        <v>6.5753424657534243</v>
      </c>
      <c r="I11" s="2">
        <f>I8*I9</f>
        <v>0.6</v>
      </c>
      <c r="J11" s="2">
        <f>SUM(G11:I11)</f>
        <v>11.55890410958904</v>
      </c>
      <c r="K11" s="4">
        <f>MIN(J11/C11,1)</f>
        <v>1</v>
      </c>
      <c r="L11" s="2">
        <f>MAX(0,J11-C11)</f>
        <v>2.267659321024416</v>
      </c>
      <c r="M11" s="3">
        <f>C11*(1-K11)</f>
        <v>0</v>
      </c>
    </row>
    <row r="12" spans="1:14" x14ac:dyDescent="0.25">
      <c r="A12" t="s">
        <v>3</v>
      </c>
      <c r="B12" t="s">
        <v>1</v>
      </c>
      <c r="C12" s="3">
        <f>C7/C9</f>
        <v>7.1471113758189411</v>
      </c>
      <c r="D12" s="3"/>
      <c r="E12" t="s">
        <v>3</v>
      </c>
      <c r="F12" t="s">
        <v>1</v>
      </c>
      <c r="G12" s="2">
        <f>G7/G9</f>
        <v>1.6438356164383561</v>
      </c>
      <c r="H12" s="2">
        <f>H7/H9</f>
        <v>1.095890410958904</v>
      </c>
      <c r="I12" s="2">
        <f>I7/I9</f>
        <v>0.6</v>
      </c>
      <c r="J12" s="2">
        <f>SUM(G12:I12)</f>
        <v>3.3397260273972602</v>
      </c>
      <c r="K12" s="4">
        <f>MIN(J12/C12,1)</f>
        <v>0.46728333333333322</v>
      </c>
      <c r="L12" s="2">
        <f>MAX(0,J12-C12)</f>
        <v>0</v>
      </c>
      <c r="M12" s="3">
        <f>C12*(1-K12)</f>
        <v>3.8073853484216809</v>
      </c>
    </row>
    <row r="13" spans="1:14" x14ac:dyDescent="0.25">
      <c r="A13" t="s">
        <v>11</v>
      </c>
      <c r="B13" t="s">
        <v>2</v>
      </c>
      <c r="C13" s="3">
        <f>C8/C9</f>
        <v>9.2912447885646241</v>
      </c>
      <c r="D13" s="3"/>
      <c r="E13" t="s">
        <v>11</v>
      </c>
      <c r="F13" t="s">
        <v>2</v>
      </c>
      <c r="G13" s="2">
        <f>G8/G9</f>
        <v>1.095890410958904</v>
      </c>
      <c r="H13" s="2">
        <f>H8/H9</f>
        <v>1.6438356164383561</v>
      </c>
      <c r="I13" s="2">
        <f>I8/I9</f>
        <v>0.6</v>
      </c>
      <c r="J13" s="2">
        <f>SUM(G13:I13)</f>
        <v>3.3397260273972602</v>
      </c>
      <c r="K13" s="4">
        <f>MIN(J13/C13,1)</f>
        <v>0.35944871794871786</v>
      </c>
      <c r="L13" s="2">
        <f>MAX(0,J13-C13)</f>
        <v>0</v>
      </c>
      <c r="M13" s="3">
        <f>C13*(1-K13)</f>
        <v>5.9515187611673648</v>
      </c>
    </row>
    <row r="18" spans="3:14" x14ac:dyDescent="0.25">
      <c r="I18" s="3"/>
      <c r="K18" s="1"/>
    </row>
    <row r="20" spans="3:14" x14ac:dyDescent="0.25">
      <c r="N20" s="2"/>
    </row>
    <row r="21" spans="3:14" x14ac:dyDescent="0.25">
      <c r="M21" s="2"/>
    </row>
    <row r="22" spans="3:14" x14ac:dyDescent="0.25">
      <c r="C22" s="3"/>
      <c r="D22" s="3"/>
      <c r="G22" s="2"/>
      <c r="H22" s="2"/>
      <c r="I22" s="2"/>
      <c r="J22" s="2"/>
      <c r="K22" s="4"/>
      <c r="M22" s="3"/>
    </row>
    <row r="23" spans="3:14" x14ac:dyDescent="0.25">
      <c r="C23" s="3"/>
      <c r="D23" s="3"/>
      <c r="G23" s="2"/>
      <c r="H23" s="2"/>
      <c r="I23" s="2"/>
      <c r="J23" s="2"/>
      <c r="K23" s="4"/>
      <c r="M23" s="3"/>
    </row>
    <row r="24" spans="3:14" x14ac:dyDescent="0.25">
      <c r="K24" s="4"/>
    </row>
    <row r="25" spans="3:14" x14ac:dyDescent="0.25">
      <c r="C25" s="3"/>
      <c r="D25" s="3"/>
      <c r="G25" s="2"/>
      <c r="H25" s="2"/>
      <c r="I25" s="2"/>
      <c r="J25" s="2"/>
      <c r="K25" s="4"/>
      <c r="M25" s="3"/>
    </row>
    <row r="26" spans="3:14" x14ac:dyDescent="0.25">
      <c r="C26" s="3"/>
      <c r="D26" s="3"/>
      <c r="G26" s="2"/>
      <c r="H26" s="2"/>
      <c r="I26" s="2"/>
      <c r="J26" s="2"/>
      <c r="K26" s="4"/>
      <c r="M26" s="3"/>
    </row>
    <row r="27" spans="3:14" x14ac:dyDescent="0.25">
      <c r="C27" s="3"/>
      <c r="D27" s="3"/>
      <c r="G27" s="2"/>
      <c r="H27" s="2"/>
      <c r="I27" s="2"/>
      <c r="J27" s="2"/>
      <c r="K27" s="4"/>
      <c r="M27" s="3"/>
    </row>
    <row r="28" spans="3:14" x14ac:dyDescent="0.25">
      <c r="C28" s="3"/>
      <c r="D28" s="3"/>
      <c r="G28" s="2"/>
      <c r="H28" s="2"/>
      <c r="I28" s="2"/>
      <c r="J28" s="2"/>
      <c r="K28" s="4"/>
      <c r="M28" s="3"/>
    </row>
    <row r="33" spans="3:14" x14ac:dyDescent="0.25">
      <c r="I33" s="3"/>
      <c r="K33" s="1"/>
    </row>
    <row r="35" spans="3:14" x14ac:dyDescent="0.25">
      <c r="N35" s="2"/>
    </row>
    <row r="36" spans="3:14" x14ac:dyDescent="0.25">
      <c r="M36" s="2"/>
    </row>
    <row r="37" spans="3:14" x14ac:dyDescent="0.25">
      <c r="C37" s="3"/>
      <c r="D37" s="3"/>
      <c r="G37" s="2"/>
      <c r="H37" s="2"/>
      <c r="I37" s="2"/>
      <c r="J37" s="2"/>
      <c r="K37" s="4"/>
      <c r="M37" s="3"/>
    </row>
    <row r="38" spans="3:14" x14ac:dyDescent="0.25">
      <c r="C38" s="3"/>
      <c r="D38" s="3"/>
      <c r="G38" s="2"/>
      <c r="H38" s="2"/>
      <c r="I38" s="2"/>
      <c r="J38" s="2"/>
      <c r="K38" s="4"/>
      <c r="M38" s="3"/>
    </row>
    <row r="39" spans="3:14" x14ac:dyDescent="0.25">
      <c r="K39" s="4"/>
    </row>
    <row r="40" spans="3:14" x14ac:dyDescent="0.25">
      <c r="C40" s="3"/>
      <c r="D40" s="3"/>
      <c r="G40" s="2"/>
      <c r="H40" s="2"/>
      <c r="I40" s="2"/>
      <c r="J40" s="2"/>
      <c r="K40" s="4"/>
      <c r="M40" s="3"/>
    </row>
    <row r="41" spans="3:14" x14ac:dyDescent="0.25">
      <c r="C41" s="3"/>
      <c r="D41" s="3"/>
      <c r="G41" s="2"/>
      <c r="H41" s="2"/>
      <c r="I41" s="2"/>
      <c r="J41" s="2"/>
      <c r="K41" s="4"/>
      <c r="M41" s="3"/>
    </row>
    <row r="42" spans="3:14" x14ac:dyDescent="0.25">
      <c r="C42" s="3"/>
      <c r="D42" s="3"/>
      <c r="G42" s="2"/>
      <c r="H42" s="2"/>
      <c r="I42" s="2"/>
      <c r="J42" s="2"/>
      <c r="K42" s="4"/>
      <c r="M42" s="3"/>
    </row>
    <row r="43" spans="3:14" x14ac:dyDescent="0.25">
      <c r="C43" s="3"/>
      <c r="D43" s="3"/>
      <c r="G43" s="2"/>
      <c r="H43" s="2"/>
      <c r="I43" s="2"/>
      <c r="J43" s="2"/>
      <c r="K43" s="4"/>
      <c r="M43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L1" sqref="L1:L13"/>
    </sheetView>
  </sheetViews>
  <sheetFormatPr baseColWidth="10" defaultRowHeight="15" x14ac:dyDescent="0.25"/>
  <cols>
    <col min="4" max="4" width="3.5703125" customWidth="1"/>
    <col min="12" max="12" width="11.28515625" customWidth="1"/>
  </cols>
  <sheetData>
    <row r="1" spans="1:14" x14ac:dyDescent="0.25">
      <c r="A1" t="s">
        <v>5</v>
      </c>
      <c r="C1" t="s">
        <v>15</v>
      </c>
      <c r="F1" t="s">
        <v>16</v>
      </c>
      <c r="G1" t="s">
        <v>12</v>
      </c>
      <c r="H1" t="s">
        <v>14</v>
      </c>
      <c r="I1" t="s">
        <v>17</v>
      </c>
      <c r="J1" t="s">
        <v>18</v>
      </c>
      <c r="K1" t="s">
        <v>19</v>
      </c>
      <c r="L1" t="s">
        <v>24</v>
      </c>
      <c r="M1" t="s">
        <v>22</v>
      </c>
    </row>
    <row r="2" spans="1:14" x14ac:dyDescent="0.25">
      <c r="A2">
        <v>2030</v>
      </c>
      <c r="C2">
        <v>6</v>
      </c>
      <c r="F2" t="s">
        <v>13</v>
      </c>
      <c r="G2">
        <v>4500</v>
      </c>
      <c r="H2">
        <v>2500</v>
      </c>
      <c r="I2">
        <v>50</v>
      </c>
      <c r="K2" t="s">
        <v>20</v>
      </c>
      <c r="L2" t="s">
        <v>25</v>
      </c>
      <c r="N2" t="s">
        <v>21</v>
      </c>
    </row>
    <row r="3" spans="1:14" x14ac:dyDescent="0.25">
      <c r="C3" t="s">
        <v>0</v>
      </c>
      <c r="F3" t="s">
        <v>6</v>
      </c>
      <c r="G3">
        <v>1</v>
      </c>
      <c r="H3">
        <v>2</v>
      </c>
      <c r="I3" s="3">
        <f>365*24/1000</f>
        <v>8.76</v>
      </c>
      <c r="K3" s="1">
        <f>AVERAGE(K7:K8,K10:K13)</f>
        <v>0.95950876068376056</v>
      </c>
      <c r="L3" s="5">
        <f>AVERAGE(L7:L8,L10:L13)*0.365</f>
        <v>2.8959999999999999</v>
      </c>
      <c r="N3">
        <v>1</v>
      </c>
    </row>
    <row r="4" spans="1:14" x14ac:dyDescent="0.25">
      <c r="N4" t="s">
        <v>23</v>
      </c>
    </row>
    <row r="5" spans="1:14" x14ac:dyDescent="0.25">
      <c r="A5" t="s">
        <v>4</v>
      </c>
      <c r="B5" t="s">
        <v>1</v>
      </c>
      <c r="C5">
        <v>1</v>
      </c>
      <c r="E5" t="s">
        <v>4</v>
      </c>
      <c r="F5" t="s">
        <v>1</v>
      </c>
      <c r="G5">
        <v>1.2</v>
      </c>
      <c r="H5">
        <v>0.8</v>
      </c>
      <c r="I5">
        <v>1</v>
      </c>
      <c r="N5" s="2">
        <f>N3*AVERAGE(M7:M8,M10:M13)*365/1000</f>
        <v>0.13533333333333358</v>
      </c>
    </row>
    <row r="6" spans="1:14" x14ac:dyDescent="0.25">
      <c r="B6" t="s">
        <v>2</v>
      </c>
      <c r="C6">
        <v>1.3</v>
      </c>
      <c r="F6" t="s">
        <v>2</v>
      </c>
      <c r="G6">
        <v>0.8</v>
      </c>
      <c r="H6">
        <v>1.2</v>
      </c>
      <c r="I6">
        <v>1</v>
      </c>
      <c r="M6" s="2"/>
    </row>
    <row r="7" spans="1:14" x14ac:dyDescent="0.25">
      <c r="A7" t="s">
        <v>3</v>
      </c>
      <c r="B7" t="s">
        <v>1</v>
      </c>
      <c r="C7" s="3">
        <f>C2*1000/365*C5/(C5+C6)</f>
        <v>7.1471113758189411</v>
      </c>
      <c r="D7" s="3"/>
      <c r="E7" t="s">
        <v>3</v>
      </c>
      <c r="F7" t="s">
        <v>1</v>
      </c>
      <c r="G7" s="2">
        <f>G2*G3*G5/(G5+G6)/365</f>
        <v>7.397260273972603</v>
      </c>
      <c r="H7" s="2">
        <f>H2*H3*H5/(H5+H6)/365</f>
        <v>5.4794520547945202</v>
      </c>
      <c r="I7" s="2">
        <f>I2*I3*I5/(I5+I6)/365</f>
        <v>0.6</v>
      </c>
      <c r="J7" s="2">
        <f>SUM(G7:I7)</f>
        <v>13.476712328767123</v>
      </c>
      <c r="K7" s="4">
        <f>MIN(J7/C7,1)</f>
        <v>1</v>
      </c>
      <c r="L7" s="2">
        <f>MAX(0,J7-C7)</f>
        <v>6.3296009529481818</v>
      </c>
      <c r="M7" s="3">
        <f>C7*(1-K7)</f>
        <v>0</v>
      </c>
    </row>
    <row r="8" spans="1:14" x14ac:dyDescent="0.25">
      <c r="A8" t="s">
        <v>8</v>
      </c>
      <c r="B8" t="s">
        <v>2</v>
      </c>
      <c r="C8" s="3">
        <f>C2*1000/365*C6/(C5+C6)</f>
        <v>9.2912447885646241</v>
      </c>
      <c r="D8" s="3"/>
      <c r="E8" t="s">
        <v>8</v>
      </c>
      <c r="F8" t="s">
        <v>2</v>
      </c>
      <c r="G8" s="2">
        <f>G2*G3*G6/(G5+G6)/365</f>
        <v>4.9315068493150687</v>
      </c>
      <c r="H8" s="2">
        <f>H2*H3*H6/(H5+H6)/365</f>
        <v>8.2191780821917817</v>
      </c>
      <c r="I8" s="2">
        <f>I2*I3*I6/(I5+I6)/365</f>
        <v>0.6</v>
      </c>
      <c r="J8" s="2">
        <f>SUM(G8:I8)</f>
        <v>13.75068493150685</v>
      </c>
      <c r="K8" s="4">
        <f>MIN(J8/C8,1)</f>
        <v>1</v>
      </c>
      <c r="L8" s="2">
        <f>MAX(0,J8-C8)</f>
        <v>4.4594401429422259</v>
      </c>
      <c r="M8" s="3">
        <f>C8*(1-K8)</f>
        <v>0</v>
      </c>
    </row>
    <row r="9" spans="1:14" x14ac:dyDescent="0.25">
      <c r="A9" t="s">
        <v>7</v>
      </c>
      <c r="C9">
        <v>1</v>
      </c>
      <c r="E9" t="s">
        <v>7</v>
      </c>
      <c r="G9">
        <v>2</v>
      </c>
      <c r="H9">
        <v>2</v>
      </c>
      <c r="I9">
        <v>1</v>
      </c>
      <c r="K9" s="4"/>
    </row>
    <row r="10" spans="1:14" x14ac:dyDescent="0.25">
      <c r="A10" t="s">
        <v>9</v>
      </c>
      <c r="B10" t="s">
        <v>1</v>
      </c>
      <c r="C10" s="3">
        <f>C7*C9</f>
        <v>7.1471113758189411</v>
      </c>
      <c r="D10" s="3"/>
      <c r="E10" t="s">
        <v>9</v>
      </c>
      <c r="F10" t="s">
        <v>1</v>
      </c>
      <c r="G10" s="2">
        <f>G7*G9</f>
        <v>14.794520547945206</v>
      </c>
      <c r="H10" s="2">
        <f>H7*H9</f>
        <v>10.95890410958904</v>
      </c>
      <c r="I10" s="2">
        <f>I7*I9</f>
        <v>0.6</v>
      </c>
      <c r="J10" s="2">
        <f>SUM(G10:I10)</f>
        <v>26.353424657534248</v>
      </c>
      <c r="K10" s="4">
        <f>MIN(J10/C10,1)</f>
        <v>1</v>
      </c>
      <c r="L10" s="2">
        <f>MAX(0,J10-C10)</f>
        <v>19.206313281715307</v>
      </c>
      <c r="M10" s="3">
        <f>C10*(1-K10)</f>
        <v>0</v>
      </c>
    </row>
    <row r="11" spans="1:14" x14ac:dyDescent="0.25">
      <c r="A11" t="s">
        <v>10</v>
      </c>
      <c r="B11" t="s">
        <v>2</v>
      </c>
      <c r="C11" s="3">
        <f>C8*C9</f>
        <v>9.2912447885646241</v>
      </c>
      <c r="D11" s="3"/>
      <c r="E11" t="s">
        <v>10</v>
      </c>
      <c r="F11" t="s">
        <v>2</v>
      </c>
      <c r="G11" s="2">
        <f>G8*G9</f>
        <v>9.8630136986301373</v>
      </c>
      <c r="H11" s="2">
        <f>H8*H9</f>
        <v>16.438356164383563</v>
      </c>
      <c r="I11" s="2">
        <f>I8*I9</f>
        <v>0.6</v>
      </c>
      <c r="J11" s="2">
        <f>SUM(G11:I11)</f>
        <v>26.901369863013702</v>
      </c>
      <c r="K11" s="4">
        <f>MIN(J11/C11,1)</f>
        <v>1</v>
      </c>
      <c r="L11" s="2">
        <f>MAX(0,J11-C11)</f>
        <v>17.61012507444908</v>
      </c>
      <c r="M11" s="3">
        <f>C11*(1-K11)</f>
        <v>0</v>
      </c>
    </row>
    <row r="12" spans="1:14" x14ac:dyDescent="0.25">
      <c r="A12" t="s">
        <v>3</v>
      </c>
      <c r="B12" t="s">
        <v>1</v>
      </c>
      <c r="C12" s="3">
        <f>C7/C9</f>
        <v>7.1471113758189411</v>
      </c>
      <c r="D12" s="3"/>
      <c r="E12" t="s">
        <v>3</v>
      </c>
      <c r="F12" t="s">
        <v>1</v>
      </c>
      <c r="G12" s="2">
        <f>G7/G9</f>
        <v>3.6986301369863015</v>
      </c>
      <c r="H12" s="2">
        <f>H7/H9</f>
        <v>2.7397260273972601</v>
      </c>
      <c r="I12" s="2">
        <f>I7/I9</f>
        <v>0.6</v>
      </c>
      <c r="J12" s="2">
        <f>SUM(G12:I12)</f>
        <v>7.0383561643835613</v>
      </c>
      <c r="K12" s="4">
        <f>MIN(J12/C12,1)</f>
        <v>0.98478333333333312</v>
      </c>
      <c r="L12" s="2">
        <f>MAX(0,J12-C12)</f>
        <v>0</v>
      </c>
      <c r="M12" s="3">
        <f>C12*(1-K12)</f>
        <v>0.10875521143537974</v>
      </c>
    </row>
    <row r="13" spans="1:14" x14ac:dyDescent="0.25">
      <c r="A13" t="s">
        <v>11</v>
      </c>
      <c r="B13" t="s">
        <v>2</v>
      </c>
      <c r="C13" s="3">
        <f>C8/C9</f>
        <v>9.2912447885646241</v>
      </c>
      <c r="D13" s="3"/>
      <c r="E13" t="s">
        <v>11</v>
      </c>
      <c r="F13" t="s">
        <v>2</v>
      </c>
      <c r="G13" s="2">
        <f>G8/G9</f>
        <v>2.4657534246575343</v>
      </c>
      <c r="H13" s="2">
        <f>H8/H9</f>
        <v>4.1095890410958908</v>
      </c>
      <c r="I13" s="2">
        <f>I8/I9</f>
        <v>0.6</v>
      </c>
      <c r="J13" s="2">
        <f>SUM(G13:I13)</f>
        <v>7.1753424657534248</v>
      </c>
      <c r="K13" s="4">
        <f>MIN(J13/C13,1)</f>
        <v>0.7722692307692306</v>
      </c>
      <c r="L13" s="2">
        <f>MAX(0,J13-C13)</f>
        <v>0</v>
      </c>
      <c r="M13" s="3">
        <f>C13*(1-K13)</f>
        <v>2.1159023228111993</v>
      </c>
    </row>
    <row r="18" spans="3:14" x14ac:dyDescent="0.25">
      <c r="I18" s="3"/>
      <c r="K18" s="1"/>
    </row>
    <row r="20" spans="3:14" x14ac:dyDescent="0.25">
      <c r="N20" s="2"/>
    </row>
    <row r="21" spans="3:14" x14ac:dyDescent="0.25">
      <c r="M21" s="2"/>
    </row>
    <row r="22" spans="3:14" x14ac:dyDescent="0.25">
      <c r="C22" s="3"/>
      <c r="D22" s="3"/>
      <c r="G22" s="2"/>
      <c r="H22" s="2"/>
      <c r="I22" s="2"/>
      <c r="J22" s="2"/>
      <c r="K22" s="4"/>
      <c r="M22" s="3"/>
    </row>
    <row r="23" spans="3:14" x14ac:dyDescent="0.25">
      <c r="C23" s="3"/>
      <c r="D23" s="3"/>
      <c r="G23" s="2"/>
      <c r="H23" s="2"/>
      <c r="I23" s="2"/>
      <c r="J23" s="2"/>
      <c r="K23" s="4"/>
      <c r="M23" s="3"/>
    </row>
    <row r="24" spans="3:14" x14ac:dyDescent="0.25">
      <c r="K24" s="4"/>
    </row>
    <row r="25" spans="3:14" x14ac:dyDescent="0.25">
      <c r="C25" s="3"/>
      <c r="D25" s="3"/>
      <c r="G25" s="2"/>
      <c r="H25" s="2"/>
      <c r="I25" s="2"/>
      <c r="J25" s="2"/>
      <c r="K25" s="4"/>
      <c r="M25" s="3"/>
    </row>
    <row r="26" spans="3:14" x14ac:dyDescent="0.25">
      <c r="C26" s="3"/>
      <c r="D26" s="3"/>
      <c r="G26" s="2"/>
      <c r="H26" s="2"/>
      <c r="I26" s="2"/>
      <c r="J26" s="2"/>
      <c r="K26" s="4"/>
      <c r="M26" s="3"/>
    </row>
    <row r="27" spans="3:14" x14ac:dyDescent="0.25">
      <c r="C27" s="3"/>
      <c r="D27" s="3"/>
      <c r="G27" s="2"/>
      <c r="H27" s="2"/>
      <c r="I27" s="2"/>
      <c r="J27" s="2"/>
      <c r="K27" s="4"/>
      <c r="M27" s="3"/>
    </row>
    <row r="28" spans="3:14" x14ac:dyDescent="0.25">
      <c r="C28" s="3"/>
      <c r="D28" s="3"/>
      <c r="G28" s="2"/>
      <c r="H28" s="2"/>
      <c r="I28" s="2"/>
      <c r="J28" s="2"/>
      <c r="K28" s="4"/>
      <c r="M28" s="3"/>
    </row>
    <row r="33" spans="3:14" x14ac:dyDescent="0.25">
      <c r="I33" s="3"/>
      <c r="K33" s="1"/>
    </row>
    <row r="35" spans="3:14" x14ac:dyDescent="0.25">
      <c r="N35" s="2"/>
    </row>
    <row r="36" spans="3:14" x14ac:dyDescent="0.25">
      <c r="M36" s="2"/>
    </row>
    <row r="37" spans="3:14" x14ac:dyDescent="0.25">
      <c r="C37" s="3"/>
      <c r="D37" s="3"/>
      <c r="G37" s="2"/>
      <c r="H37" s="2"/>
      <c r="I37" s="2"/>
      <c r="J37" s="2"/>
      <c r="K37" s="4"/>
      <c r="M37" s="3"/>
    </row>
    <row r="38" spans="3:14" x14ac:dyDescent="0.25">
      <c r="C38" s="3"/>
      <c r="D38" s="3"/>
      <c r="G38" s="2"/>
      <c r="H38" s="2"/>
      <c r="I38" s="2"/>
      <c r="J38" s="2"/>
      <c r="K38" s="4"/>
      <c r="M38" s="3"/>
    </row>
    <row r="39" spans="3:14" x14ac:dyDescent="0.25">
      <c r="K39" s="4"/>
    </row>
    <row r="40" spans="3:14" x14ac:dyDescent="0.25">
      <c r="C40" s="3"/>
      <c r="D40" s="3"/>
      <c r="G40" s="2"/>
      <c r="H40" s="2"/>
      <c r="I40" s="2"/>
      <c r="J40" s="2"/>
      <c r="K40" s="4"/>
      <c r="M40" s="3"/>
    </row>
    <row r="41" spans="3:14" x14ac:dyDescent="0.25">
      <c r="C41" s="3"/>
      <c r="D41" s="3"/>
      <c r="G41" s="2"/>
      <c r="H41" s="2"/>
      <c r="I41" s="2"/>
      <c r="J41" s="2"/>
      <c r="K41" s="4"/>
      <c r="M41" s="3"/>
    </row>
    <row r="42" spans="3:14" x14ac:dyDescent="0.25">
      <c r="C42" s="3"/>
      <c r="D42" s="3"/>
      <c r="G42" s="2"/>
      <c r="H42" s="2"/>
      <c r="I42" s="2"/>
      <c r="J42" s="2"/>
      <c r="K42" s="4"/>
      <c r="M42" s="3"/>
    </row>
    <row r="43" spans="3:14" x14ac:dyDescent="0.25">
      <c r="C43" s="3"/>
      <c r="D43" s="3"/>
      <c r="G43" s="2"/>
      <c r="H43" s="2"/>
      <c r="I43" s="2"/>
      <c r="J43" s="2"/>
      <c r="K43" s="4"/>
      <c r="M43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C3" sqref="C3"/>
    </sheetView>
  </sheetViews>
  <sheetFormatPr baseColWidth="10" defaultRowHeight="15" x14ac:dyDescent="0.25"/>
  <cols>
    <col min="4" max="4" width="3.5703125" customWidth="1"/>
    <col min="12" max="12" width="11.28515625" customWidth="1"/>
  </cols>
  <sheetData>
    <row r="1" spans="1:14" x14ac:dyDescent="0.25">
      <c r="A1" t="s">
        <v>5</v>
      </c>
      <c r="C1" t="s">
        <v>15</v>
      </c>
      <c r="F1" t="s">
        <v>16</v>
      </c>
      <c r="G1" t="s">
        <v>12</v>
      </c>
      <c r="H1" t="s">
        <v>14</v>
      </c>
      <c r="I1" t="s">
        <v>17</v>
      </c>
      <c r="J1" t="s">
        <v>18</v>
      </c>
      <c r="K1" t="s">
        <v>19</v>
      </c>
      <c r="L1" t="s">
        <v>24</v>
      </c>
      <c r="M1" t="s">
        <v>22</v>
      </c>
    </row>
    <row r="2" spans="1:14" x14ac:dyDescent="0.25">
      <c r="A2">
        <v>2030</v>
      </c>
      <c r="C2">
        <v>9</v>
      </c>
      <c r="F2" t="s">
        <v>13</v>
      </c>
      <c r="G2">
        <v>2000</v>
      </c>
      <c r="H2">
        <v>1000</v>
      </c>
      <c r="I2">
        <v>50</v>
      </c>
      <c r="K2" t="s">
        <v>20</v>
      </c>
      <c r="L2" t="s">
        <v>25</v>
      </c>
      <c r="N2" t="s">
        <v>21</v>
      </c>
    </row>
    <row r="3" spans="1:14" x14ac:dyDescent="0.25">
      <c r="C3" t="s">
        <v>0</v>
      </c>
      <c r="F3" t="s">
        <v>6</v>
      </c>
      <c r="G3">
        <v>1</v>
      </c>
      <c r="H3">
        <v>2</v>
      </c>
      <c r="I3" s="3">
        <f>365*24/1000</f>
        <v>8.76</v>
      </c>
      <c r="K3" s="1">
        <f>AVERAGE(K7:K8,K10:K13)</f>
        <v>0.56397037037037023</v>
      </c>
      <c r="L3" s="5">
        <f>AVERAGE(L7:L8,L10:L13)*0.365</f>
        <v>5.0992753623188336E-2</v>
      </c>
      <c r="N3">
        <v>1</v>
      </c>
    </row>
    <row r="4" spans="1:14" x14ac:dyDescent="0.25">
      <c r="N4" t="s">
        <v>23</v>
      </c>
    </row>
    <row r="5" spans="1:14" x14ac:dyDescent="0.25">
      <c r="A5" t="s">
        <v>4</v>
      </c>
      <c r="B5" t="s">
        <v>1</v>
      </c>
      <c r="C5">
        <v>1</v>
      </c>
      <c r="E5" t="s">
        <v>4</v>
      </c>
      <c r="F5" t="s">
        <v>1</v>
      </c>
      <c r="G5">
        <v>1.2</v>
      </c>
      <c r="H5">
        <v>0.8</v>
      </c>
      <c r="I5">
        <v>1</v>
      </c>
      <c r="N5" s="2">
        <f>N3*AVERAGE(M7:M8,M10:M13)*365/1000</f>
        <v>1.9986594202898558</v>
      </c>
    </row>
    <row r="6" spans="1:14" x14ac:dyDescent="0.25">
      <c r="B6" t="s">
        <v>2</v>
      </c>
      <c r="C6">
        <v>1.3</v>
      </c>
      <c r="F6" t="s">
        <v>2</v>
      </c>
      <c r="G6">
        <v>0.8</v>
      </c>
      <c r="H6">
        <v>1.2</v>
      </c>
      <c r="I6">
        <v>1</v>
      </c>
      <c r="M6" s="2"/>
    </row>
    <row r="7" spans="1:14" x14ac:dyDescent="0.25">
      <c r="A7" t="s">
        <v>3</v>
      </c>
      <c r="B7" t="s">
        <v>1</v>
      </c>
      <c r="C7" s="3">
        <f>C2*1000/365*C5/(C5+C6)</f>
        <v>10.72066706372841</v>
      </c>
      <c r="D7" s="3"/>
      <c r="E7" t="s">
        <v>3</v>
      </c>
      <c r="F7" t="s">
        <v>1</v>
      </c>
      <c r="G7" s="2">
        <f>G2*G3*G5/(G5+G6)/365</f>
        <v>3.2876712328767121</v>
      </c>
      <c r="H7" s="2">
        <f>H2*H3*H5/(H5+H6)/365</f>
        <v>2.1917808219178081</v>
      </c>
      <c r="I7" s="2">
        <f>I2*I3*I5/(I5+I6)/365</f>
        <v>0.6</v>
      </c>
      <c r="J7" s="2">
        <f>SUM(G7:I7)</f>
        <v>6.0794520547945199</v>
      </c>
      <c r="K7" s="4">
        <f>MIN(J7/C7,1)</f>
        <v>0.56707777777777768</v>
      </c>
      <c r="L7" s="2">
        <f>MAX(0,J7-C7)</f>
        <v>0</v>
      </c>
      <c r="M7" s="3">
        <f>C7*(1-K7)</f>
        <v>4.6412150089338899</v>
      </c>
    </row>
    <row r="8" spans="1:14" x14ac:dyDescent="0.25">
      <c r="A8" t="s">
        <v>8</v>
      </c>
      <c r="B8" t="s">
        <v>2</v>
      </c>
      <c r="C8" s="3">
        <f>C2*1000/365*C6/(C5+C6)</f>
        <v>13.936867182846933</v>
      </c>
      <c r="D8" s="3"/>
      <c r="E8" t="s">
        <v>8</v>
      </c>
      <c r="F8" t="s">
        <v>2</v>
      </c>
      <c r="G8" s="2">
        <f>G2*G3*G6/(G5+G6)/365</f>
        <v>2.1917808219178081</v>
      </c>
      <c r="H8" s="2">
        <f>H2*H3*H6/(H5+H6)/365</f>
        <v>3.2876712328767121</v>
      </c>
      <c r="I8" s="2">
        <f>I2*I3*I6/(I5+I6)/365</f>
        <v>0.6</v>
      </c>
      <c r="J8" s="2">
        <f>SUM(G8:I8)</f>
        <v>6.0794520547945199</v>
      </c>
      <c r="K8" s="4">
        <f>MIN(J8/C8,1)</f>
        <v>0.43621367521367516</v>
      </c>
      <c r="L8" s="2">
        <f>MAX(0,J8-C8)</f>
        <v>0</v>
      </c>
      <c r="M8" s="3">
        <f>C8*(1-K8)</f>
        <v>7.8574151280524136</v>
      </c>
    </row>
    <row r="9" spans="1:14" x14ac:dyDescent="0.25">
      <c r="A9" t="s">
        <v>7</v>
      </c>
      <c r="C9">
        <v>1</v>
      </c>
      <c r="E9" t="s">
        <v>7</v>
      </c>
      <c r="G9">
        <v>2</v>
      </c>
      <c r="H9">
        <v>2</v>
      </c>
      <c r="I9">
        <v>1</v>
      </c>
      <c r="K9" s="4"/>
    </row>
    <row r="10" spans="1:14" x14ac:dyDescent="0.25">
      <c r="A10" t="s">
        <v>9</v>
      </c>
      <c r="B10" t="s">
        <v>1</v>
      </c>
      <c r="C10" s="3">
        <f>C7*C9</f>
        <v>10.72066706372841</v>
      </c>
      <c r="D10" s="3"/>
      <c r="E10" t="s">
        <v>9</v>
      </c>
      <c r="F10" t="s">
        <v>1</v>
      </c>
      <c r="G10" s="2">
        <f>G7*G9</f>
        <v>6.5753424657534243</v>
      </c>
      <c r="H10" s="2">
        <f>H7*H9</f>
        <v>4.3835616438356162</v>
      </c>
      <c r="I10" s="2">
        <f>I7*I9</f>
        <v>0.6</v>
      </c>
      <c r="J10" s="2">
        <f>SUM(G10:I10)</f>
        <v>11.55890410958904</v>
      </c>
      <c r="K10" s="4">
        <f>MIN(J10/C10,1)</f>
        <v>1</v>
      </c>
      <c r="L10" s="2">
        <f>MAX(0,J10-C10)</f>
        <v>0.8382370458606303</v>
      </c>
      <c r="M10" s="3">
        <f>C10*(1-K10)</f>
        <v>0</v>
      </c>
    </row>
    <row r="11" spans="1:14" x14ac:dyDescent="0.25">
      <c r="A11" t="s">
        <v>10</v>
      </c>
      <c r="B11" t="s">
        <v>2</v>
      </c>
      <c r="C11" s="3">
        <f>C8*C9</f>
        <v>13.936867182846933</v>
      </c>
      <c r="D11" s="3"/>
      <c r="E11" t="s">
        <v>10</v>
      </c>
      <c r="F11" t="s">
        <v>2</v>
      </c>
      <c r="G11" s="2">
        <f>G8*G9</f>
        <v>4.3835616438356162</v>
      </c>
      <c r="H11" s="2">
        <f>H8*H9</f>
        <v>6.5753424657534243</v>
      </c>
      <c r="I11" s="2">
        <f>I8*I9</f>
        <v>0.6</v>
      </c>
      <c r="J11" s="2">
        <f>SUM(G11:I11)</f>
        <v>11.55890410958904</v>
      </c>
      <c r="K11" s="4">
        <f>MIN(J11/C11,1)</f>
        <v>0.82937606837606825</v>
      </c>
      <c r="L11" s="2">
        <f>MAX(0,J11-C11)</f>
        <v>0</v>
      </c>
      <c r="M11" s="3">
        <f>C11*(1-K11)</f>
        <v>2.3779630732578934</v>
      </c>
    </row>
    <row r="12" spans="1:14" x14ac:dyDescent="0.25">
      <c r="A12" t="s">
        <v>3</v>
      </c>
      <c r="B12" t="s">
        <v>1</v>
      </c>
      <c r="C12" s="3">
        <f>C7/C9</f>
        <v>10.72066706372841</v>
      </c>
      <c r="D12" s="3"/>
      <c r="E12" t="s">
        <v>3</v>
      </c>
      <c r="F12" t="s">
        <v>1</v>
      </c>
      <c r="G12" s="2">
        <f>G7/G9</f>
        <v>1.6438356164383561</v>
      </c>
      <c r="H12" s="2">
        <f>H7/H9</f>
        <v>1.095890410958904</v>
      </c>
      <c r="I12" s="2">
        <f>I7/I9</f>
        <v>0.6</v>
      </c>
      <c r="J12" s="2">
        <f>SUM(G12:I12)</f>
        <v>3.3397260273972602</v>
      </c>
      <c r="K12" s="4">
        <f>MIN(J12/C12,1)</f>
        <v>0.3115222222222222</v>
      </c>
      <c r="L12" s="2">
        <f>MAX(0,J12-C12)</f>
        <v>0</v>
      </c>
      <c r="M12" s="3">
        <f>C12*(1-K12)</f>
        <v>7.3809410363311496</v>
      </c>
    </row>
    <row r="13" spans="1:14" x14ac:dyDescent="0.25">
      <c r="A13" t="s">
        <v>11</v>
      </c>
      <c r="B13" t="s">
        <v>2</v>
      </c>
      <c r="C13" s="3">
        <f>C8/C9</f>
        <v>13.936867182846933</v>
      </c>
      <c r="D13" s="3"/>
      <c r="E13" t="s">
        <v>11</v>
      </c>
      <c r="F13" t="s">
        <v>2</v>
      </c>
      <c r="G13" s="2">
        <f>G8/G9</f>
        <v>1.095890410958904</v>
      </c>
      <c r="H13" s="2">
        <f>H8/H9</f>
        <v>1.6438356164383561</v>
      </c>
      <c r="I13" s="2">
        <f>I8/I9</f>
        <v>0.6</v>
      </c>
      <c r="J13" s="2">
        <f>SUM(G13:I13)</f>
        <v>3.3397260273972602</v>
      </c>
      <c r="K13" s="4">
        <f>MIN(J13/C13,1)</f>
        <v>0.23963247863247861</v>
      </c>
      <c r="L13" s="2">
        <f>MAX(0,J13-C13)</f>
        <v>0</v>
      </c>
      <c r="M13" s="3">
        <f>C13*(1-K13)</f>
        <v>10.597141155449673</v>
      </c>
    </row>
    <row r="18" spans="3:14" x14ac:dyDescent="0.25">
      <c r="I18" s="3"/>
      <c r="K18" s="1"/>
    </row>
    <row r="20" spans="3:14" x14ac:dyDescent="0.25">
      <c r="N20" s="2"/>
    </row>
    <row r="21" spans="3:14" x14ac:dyDescent="0.25">
      <c r="M21" s="2"/>
    </row>
    <row r="22" spans="3:14" x14ac:dyDescent="0.25">
      <c r="C22" s="3"/>
      <c r="D22" s="3"/>
      <c r="G22" s="2"/>
      <c r="H22" s="2"/>
      <c r="I22" s="2"/>
      <c r="J22" s="2"/>
      <c r="K22" s="4"/>
      <c r="M22" s="3"/>
    </row>
    <row r="23" spans="3:14" x14ac:dyDescent="0.25">
      <c r="C23" s="3"/>
      <c r="D23" s="3"/>
      <c r="G23" s="2"/>
      <c r="H23" s="2"/>
      <c r="I23" s="2"/>
      <c r="J23" s="2"/>
      <c r="K23" s="4"/>
      <c r="M23" s="3"/>
    </row>
    <row r="24" spans="3:14" x14ac:dyDescent="0.25">
      <c r="K24" s="4"/>
    </row>
    <row r="25" spans="3:14" x14ac:dyDescent="0.25">
      <c r="C25" s="3"/>
      <c r="D25" s="3"/>
      <c r="G25" s="2"/>
      <c r="H25" s="2"/>
      <c r="I25" s="2"/>
      <c r="J25" s="2"/>
      <c r="K25" s="4"/>
      <c r="M25" s="3"/>
    </row>
    <row r="26" spans="3:14" x14ac:dyDescent="0.25">
      <c r="C26" s="3"/>
      <c r="D26" s="3"/>
      <c r="G26" s="2"/>
      <c r="H26" s="2"/>
      <c r="I26" s="2"/>
      <c r="J26" s="2"/>
      <c r="K26" s="4"/>
      <c r="M26" s="3"/>
    </row>
    <row r="27" spans="3:14" x14ac:dyDescent="0.25">
      <c r="C27" s="3"/>
      <c r="D27" s="3"/>
      <c r="G27" s="2"/>
      <c r="H27" s="2"/>
      <c r="I27" s="2"/>
      <c r="J27" s="2"/>
      <c r="K27" s="4"/>
      <c r="M27" s="3"/>
    </row>
    <row r="28" spans="3:14" x14ac:dyDescent="0.25">
      <c r="C28" s="3"/>
      <c r="D28" s="3"/>
      <c r="G28" s="2"/>
      <c r="H28" s="2"/>
      <c r="I28" s="2"/>
      <c r="J28" s="2"/>
      <c r="K28" s="4"/>
      <c r="M28" s="3"/>
    </row>
    <row r="33" spans="3:14" x14ac:dyDescent="0.25">
      <c r="I33" s="3"/>
      <c r="K33" s="1"/>
    </row>
    <row r="35" spans="3:14" x14ac:dyDescent="0.25">
      <c r="N35" s="2"/>
    </row>
    <row r="36" spans="3:14" x14ac:dyDescent="0.25">
      <c r="M36" s="2"/>
    </row>
    <row r="37" spans="3:14" x14ac:dyDescent="0.25">
      <c r="C37" s="3"/>
      <c r="D37" s="3"/>
      <c r="G37" s="2"/>
      <c r="H37" s="2"/>
      <c r="I37" s="2"/>
      <c r="J37" s="2"/>
      <c r="K37" s="4"/>
      <c r="M37" s="3"/>
    </row>
    <row r="38" spans="3:14" x14ac:dyDescent="0.25">
      <c r="C38" s="3"/>
      <c r="D38" s="3"/>
      <c r="G38" s="2"/>
      <c r="H38" s="2"/>
      <c r="I38" s="2"/>
      <c r="J38" s="2"/>
      <c r="K38" s="4"/>
      <c r="M38" s="3"/>
    </row>
    <row r="39" spans="3:14" x14ac:dyDescent="0.25">
      <c r="K39" s="4"/>
    </row>
    <row r="40" spans="3:14" x14ac:dyDescent="0.25">
      <c r="C40" s="3"/>
      <c r="D40" s="3"/>
      <c r="G40" s="2"/>
      <c r="H40" s="2"/>
      <c r="I40" s="2"/>
      <c r="J40" s="2"/>
      <c r="K40" s="4"/>
      <c r="M40" s="3"/>
    </row>
    <row r="41" spans="3:14" x14ac:dyDescent="0.25">
      <c r="C41" s="3"/>
      <c r="D41" s="3"/>
      <c r="G41" s="2"/>
      <c r="H41" s="2"/>
      <c r="I41" s="2"/>
      <c r="J41" s="2"/>
      <c r="K41" s="4"/>
      <c r="M41" s="3"/>
    </row>
    <row r="42" spans="3:14" x14ac:dyDescent="0.25">
      <c r="C42" s="3"/>
      <c r="D42" s="3"/>
      <c r="G42" s="2"/>
      <c r="H42" s="2"/>
      <c r="I42" s="2"/>
      <c r="J42" s="2"/>
      <c r="K42" s="4"/>
      <c r="M42" s="3"/>
    </row>
    <row r="43" spans="3:14" x14ac:dyDescent="0.25">
      <c r="C43" s="3"/>
      <c r="D43" s="3"/>
      <c r="G43" s="2"/>
      <c r="H43" s="2"/>
      <c r="I43" s="2"/>
      <c r="J43" s="2"/>
      <c r="K43" s="4"/>
      <c r="M43" s="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I12" sqref="I12"/>
    </sheetView>
  </sheetViews>
  <sheetFormatPr baseColWidth="10" defaultRowHeight="15" x14ac:dyDescent="0.25"/>
  <cols>
    <col min="4" max="4" width="3.5703125" customWidth="1"/>
    <col min="12" max="12" width="11.28515625" customWidth="1"/>
  </cols>
  <sheetData>
    <row r="1" spans="1:14" x14ac:dyDescent="0.25">
      <c r="A1" t="s">
        <v>5</v>
      </c>
      <c r="C1" t="s">
        <v>15</v>
      </c>
      <c r="F1" t="s">
        <v>16</v>
      </c>
      <c r="G1" t="s">
        <v>12</v>
      </c>
      <c r="H1" t="s">
        <v>14</v>
      </c>
      <c r="I1" t="s">
        <v>17</v>
      </c>
      <c r="J1" t="s">
        <v>18</v>
      </c>
      <c r="K1" t="s">
        <v>19</v>
      </c>
      <c r="L1" t="s">
        <v>24</v>
      </c>
      <c r="M1" t="s">
        <v>22</v>
      </c>
    </row>
    <row r="2" spans="1:14" x14ac:dyDescent="0.25">
      <c r="A2">
        <v>2040</v>
      </c>
      <c r="C2">
        <v>12</v>
      </c>
      <c r="F2" t="s">
        <v>13</v>
      </c>
      <c r="G2">
        <v>4500</v>
      </c>
      <c r="H2">
        <v>2500</v>
      </c>
      <c r="I2">
        <v>50</v>
      </c>
      <c r="K2" t="s">
        <v>20</v>
      </c>
      <c r="L2" t="s">
        <v>25</v>
      </c>
      <c r="N2" t="s">
        <v>21</v>
      </c>
    </row>
    <row r="3" spans="1:14" x14ac:dyDescent="0.25">
      <c r="C3" t="s">
        <v>0</v>
      </c>
      <c r="F3" t="s">
        <v>6</v>
      </c>
      <c r="G3">
        <v>1</v>
      </c>
      <c r="H3">
        <v>2</v>
      </c>
      <c r="I3" s="3">
        <f>365*24/1000</f>
        <v>8.76</v>
      </c>
      <c r="K3" s="1">
        <f>AVERAGE(K7:K8,K10:K13)</f>
        <v>0.7602192307692307</v>
      </c>
      <c r="L3" s="5">
        <f>AVERAGE(L7:L8,L10:L13)*0.365</f>
        <v>1.2396666666666665</v>
      </c>
      <c r="N3">
        <v>1</v>
      </c>
    </row>
    <row r="4" spans="1:14" x14ac:dyDescent="0.25">
      <c r="N4" t="s">
        <v>23</v>
      </c>
    </row>
    <row r="5" spans="1:14" x14ac:dyDescent="0.25">
      <c r="A5" t="s">
        <v>4</v>
      </c>
      <c r="B5" t="s">
        <v>1</v>
      </c>
      <c r="C5">
        <v>1</v>
      </c>
      <c r="E5" t="s">
        <v>4</v>
      </c>
      <c r="F5" t="s">
        <v>1</v>
      </c>
      <c r="G5">
        <v>1.2</v>
      </c>
      <c r="H5">
        <v>0.8</v>
      </c>
      <c r="I5">
        <v>1</v>
      </c>
      <c r="N5" s="2">
        <f>N3*AVERAGE(M7:M8,M10:M13)*365/1000</f>
        <v>1.479000000000001</v>
      </c>
    </row>
    <row r="6" spans="1:14" x14ac:dyDescent="0.25">
      <c r="B6" t="s">
        <v>2</v>
      </c>
      <c r="C6">
        <v>1.3</v>
      </c>
      <c r="F6" t="s">
        <v>2</v>
      </c>
      <c r="G6">
        <v>0.8</v>
      </c>
      <c r="H6">
        <v>1.2</v>
      </c>
      <c r="I6">
        <v>1</v>
      </c>
      <c r="M6" s="2"/>
    </row>
    <row r="7" spans="1:14" x14ac:dyDescent="0.25">
      <c r="A7" t="s">
        <v>3</v>
      </c>
      <c r="B7" t="s">
        <v>1</v>
      </c>
      <c r="C7" s="3">
        <f>C2*1000/365*C5/(C5+C6)</f>
        <v>14.294222751637882</v>
      </c>
      <c r="D7" s="3"/>
      <c r="E7" t="s">
        <v>3</v>
      </c>
      <c r="F7" t="s">
        <v>1</v>
      </c>
      <c r="G7" s="2">
        <f>G2*G3*G5/(G5+G6)/365</f>
        <v>7.397260273972603</v>
      </c>
      <c r="H7" s="2">
        <f>H2*H3*H5/(H5+H6)/365</f>
        <v>5.4794520547945202</v>
      </c>
      <c r="I7" s="2">
        <f>I2*I3*I5/(I5+I6)/365</f>
        <v>0.6</v>
      </c>
      <c r="J7" s="2">
        <f>SUM(G7:I7)</f>
        <v>13.476712328767123</v>
      </c>
      <c r="K7" s="4">
        <f>MIN(J7/C7,1)</f>
        <v>0.94280833333333314</v>
      </c>
      <c r="L7" s="2">
        <f>MAX(0,J7-C7)</f>
        <v>0</v>
      </c>
      <c r="M7" s="3">
        <f>C7*(1-K7)</f>
        <v>0.81751042287075937</v>
      </c>
    </row>
    <row r="8" spans="1:14" x14ac:dyDescent="0.25">
      <c r="A8" t="s">
        <v>8</v>
      </c>
      <c r="B8" t="s">
        <v>2</v>
      </c>
      <c r="C8" s="3">
        <f>C2*1000/365*C6/(C5+C6)</f>
        <v>18.582489577129248</v>
      </c>
      <c r="D8" s="3"/>
      <c r="E8" t="s">
        <v>8</v>
      </c>
      <c r="F8" t="s">
        <v>2</v>
      </c>
      <c r="G8" s="2">
        <f>G2*G3*G6/(G5+G6)/365</f>
        <v>4.9315068493150687</v>
      </c>
      <c r="H8" s="2">
        <f>H2*H3*H6/(H5+H6)/365</f>
        <v>8.2191780821917817</v>
      </c>
      <c r="I8" s="2">
        <f>I2*I3*I6/(I5+I6)/365</f>
        <v>0.6</v>
      </c>
      <c r="J8" s="2">
        <f>SUM(G8:I8)</f>
        <v>13.75068493150685</v>
      </c>
      <c r="K8" s="4">
        <f>MIN(J8/C8,1)</f>
        <v>0.73998076923076905</v>
      </c>
      <c r="L8" s="2">
        <f>MAX(0,J8-C8)</f>
        <v>0</v>
      </c>
      <c r="M8" s="3">
        <f>C8*(1-K8)</f>
        <v>4.8318046456223991</v>
      </c>
    </row>
    <row r="9" spans="1:14" x14ac:dyDescent="0.25">
      <c r="A9" t="s">
        <v>7</v>
      </c>
      <c r="C9">
        <v>1</v>
      </c>
      <c r="E9" t="s">
        <v>7</v>
      </c>
      <c r="G9">
        <v>2</v>
      </c>
      <c r="H9">
        <v>2</v>
      </c>
      <c r="I9">
        <v>1</v>
      </c>
      <c r="K9" s="4"/>
    </row>
    <row r="10" spans="1:14" x14ac:dyDescent="0.25">
      <c r="A10" t="s">
        <v>9</v>
      </c>
      <c r="B10" t="s">
        <v>1</v>
      </c>
      <c r="C10" s="3">
        <f>C7*C9</f>
        <v>14.294222751637882</v>
      </c>
      <c r="D10" s="3"/>
      <c r="E10" t="s">
        <v>9</v>
      </c>
      <c r="F10" t="s">
        <v>1</v>
      </c>
      <c r="G10" s="2">
        <f>G7*G9</f>
        <v>14.794520547945206</v>
      </c>
      <c r="H10" s="2">
        <f>H7*H9</f>
        <v>10.95890410958904</v>
      </c>
      <c r="I10" s="2">
        <f>I7*I9</f>
        <v>0.6</v>
      </c>
      <c r="J10" s="2">
        <f>SUM(G10:I10)</f>
        <v>26.353424657534248</v>
      </c>
      <c r="K10" s="4">
        <f>MIN(J10/C10,1)</f>
        <v>1</v>
      </c>
      <c r="L10" s="2">
        <f>MAX(0,J10-C10)</f>
        <v>12.059201905896366</v>
      </c>
      <c r="M10" s="3">
        <f>C10*(1-K10)</f>
        <v>0</v>
      </c>
    </row>
    <row r="11" spans="1:14" x14ac:dyDescent="0.25">
      <c r="A11" t="s">
        <v>10</v>
      </c>
      <c r="B11" t="s">
        <v>2</v>
      </c>
      <c r="C11" s="3">
        <f>C8*C9</f>
        <v>18.582489577129248</v>
      </c>
      <c r="D11" s="3"/>
      <c r="E11" t="s">
        <v>10</v>
      </c>
      <c r="F11" t="s">
        <v>2</v>
      </c>
      <c r="G11" s="2">
        <f>G8*G9</f>
        <v>9.8630136986301373</v>
      </c>
      <c r="H11" s="2">
        <f>H8*H9</f>
        <v>16.438356164383563</v>
      </c>
      <c r="I11" s="2">
        <f>I8*I9</f>
        <v>0.6</v>
      </c>
      <c r="J11" s="2">
        <f>SUM(G11:I11)</f>
        <v>26.901369863013702</v>
      </c>
      <c r="K11" s="4">
        <f>MIN(J11/C11,1)</f>
        <v>1</v>
      </c>
      <c r="L11" s="2">
        <f>MAX(0,J11-C11)</f>
        <v>8.3188802858844539</v>
      </c>
      <c r="M11" s="3">
        <f>C11*(1-K11)</f>
        <v>0</v>
      </c>
    </row>
    <row r="12" spans="1:14" x14ac:dyDescent="0.25">
      <c r="A12" t="s">
        <v>3</v>
      </c>
      <c r="B12" t="s">
        <v>1</v>
      </c>
      <c r="C12" s="3">
        <f>C7/C9</f>
        <v>14.294222751637882</v>
      </c>
      <c r="D12" s="3"/>
      <c r="E12" t="s">
        <v>3</v>
      </c>
      <c r="F12" t="s">
        <v>1</v>
      </c>
      <c r="G12" s="2">
        <f>G7/G9</f>
        <v>3.6986301369863015</v>
      </c>
      <c r="H12" s="2">
        <f>H7/H9</f>
        <v>2.7397260273972601</v>
      </c>
      <c r="I12" s="2">
        <f>I7/I9</f>
        <v>0.6</v>
      </c>
      <c r="J12" s="2">
        <f>SUM(G12:I12)</f>
        <v>7.0383561643835613</v>
      </c>
      <c r="K12" s="4">
        <f>MIN(J12/C12,1)</f>
        <v>0.49239166666666656</v>
      </c>
      <c r="L12" s="2">
        <f>MAX(0,J12-C12)</f>
        <v>0</v>
      </c>
      <c r="M12" s="3">
        <f>C12*(1-K12)</f>
        <v>7.2558665872543209</v>
      </c>
    </row>
    <row r="13" spans="1:14" x14ac:dyDescent="0.25">
      <c r="A13" t="s">
        <v>11</v>
      </c>
      <c r="B13" t="s">
        <v>2</v>
      </c>
      <c r="C13" s="3">
        <f>C8/C9</f>
        <v>18.582489577129248</v>
      </c>
      <c r="D13" s="3"/>
      <c r="E13" t="s">
        <v>11</v>
      </c>
      <c r="F13" t="s">
        <v>2</v>
      </c>
      <c r="G13" s="2">
        <f>G8/G9</f>
        <v>2.4657534246575343</v>
      </c>
      <c r="H13" s="2">
        <f>H8/H9</f>
        <v>4.1095890410958908</v>
      </c>
      <c r="I13" s="2">
        <f>I8/I9</f>
        <v>0.6</v>
      </c>
      <c r="J13" s="2">
        <f>SUM(G13:I13)</f>
        <v>7.1753424657534248</v>
      </c>
      <c r="K13" s="4">
        <f>MIN(J13/C13,1)</f>
        <v>0.3861346153846153</v>
      </c>
      <c r="L13" s="2">
        <f>MAX(0,J13-C13)</f>
        <v>0</v>
      </c>
      <c r="M13" s="3">
        <f>C13*(1-K13)</f>
        <v>11.407147111375824</v>
      </c>
    </row>
    <row r="18" spans="3:14" x14ac:dyDescent="0.25">
      <c r="I18" s="3"/>
      <c r="K18" s="1"/>
    </row>
    <row r="20" spans="3:14" x14ac:dyDescent="0.25">
      <c r="N20" s="2"/>
    </row>
    <row r="21" spans="3:14" x14ac:dyDescent="0.25">
      <c r="M21" s="2"/>
    </row>
    <row r="22" spans="3:14" x14ac:dyDescent="0.25">
      <c r="C22" s="3"/>
      <c r="D22" s="3"/>
      <c r="G22" s="2"/>
      <c r="H22" s="2"/>
      <c r="I22" s="2"/>
      <c r="J22" s="2"/>
      <c r="K22" s="4"/>
      <c r="M22" s="3"/>
    </row>
    <row r="23" spans="3:14" x14ac:dyDescent="0.25">
      <c r="C23" s="3"/>
      <c r="D23" s="3"/>
      <c r="G23" s="2"/>
      <c r="H23" s="2"/>
      <c r="I23" s="2"/>
      <c r="J23" s="2"/>
      <c r="K23" s="4"/>
      <c r="M23" s="3"/>
    </row>
    <row r="24" spans="3:14" x14ac:dyDescent="0.25">
      <c r="K24" s="4"/>
    </row>
    <row r="25" spans="3:14" x14ac:dyDescent="0.25">
      <c r="C25" s="3"/>
      <c r="D25" s="3"/>
      <c r="G25" s="2"/>
      <c r="H25" s="2"/>
      <c r="I25" s="2"/>
      <c r="J25" s="2"/>
      <c r="K25" s="4"/>
      <c r="M25" s="3"/>
    </row>
    <row r="26" spans="3:14" x14ac:dyDescent="0.25">
      <c r="C26" s="3"/>
      <c r="D26" s="3"/>
      <c r="G26" s="2"/>
      <c r="H26" s="2"/>
      <c r="I26" s="2"/>
      <c r="J26" s="2"/>
      <c r="K26" s="4"/>
      <c r="M26" s="3"/>
    </row>
    <row r="27" spans="3:14" x14ac:dyDescent="0.25">
      <c r="C27" s="3"/>
      <c r="D27" s="3"/>
      <c r="G27" s="2"/>
      <c r="H27" s="2"/>
      <c r="I27" s="2"/>
      <c r="J27" s="2"/>
      <c r="K27" s="4"/>
      <c r="M27" s="3"/>
    </row>
    <row r="28" spans="3:14" x14ac:dyDescent="0.25">
      <c r="C28" s="3"/>
      <c r="D28" s="3"/>
      <c r="G28" s="2"/>
      <c r="H28" s="2"/>
      <c r="I28" s="2"/>
      <c r="J28" s="2"/>
      <c r="K28" s="4"/>
      <c r="M28" s="3"/>
    </row>
    <row r="33" spans="3:14" x14ac:dyDescent="0.25">
      <c r="I33" s="3"/>
      <c r="K33" s="1"/>
    </row>
    <row r="35" spans="3:14" x14ac:dyDescent="0.25">
      <c r="N35" s="2"/>
    </row>
    <row r="36" spans="3:14" x14ac:dyDescent="0.25">
      <c r="M36" s="2"/>
    </row>
    <row r="37" spans="3:14" x14ac:dyDescent="0.25">
      <c r="C37" s="3"/>
      <c r="D37" s="3"/>
      <c r="G37" s="2"/>
      <c r="H37" s="2"/>
      <c r="I37" s="2"/>
      <c r="J37" s="2"/>
      <c r="K37" s="4"/>
      <c r="M37" s="3"/>
    </row>
    <row r="38" spans="3:14" x14ac:dyDescent="0.25">
      <c r="C38" s="3"/>
      <c r="D38" s="3"/>
      <c r="G38" s="2"/>
      <c r="H38" s="2"/>
      <c r="I38" s="2"/>
      <c r="J38" s="2"/>
      <c r="K38" s="4"/>
      <c r="M38" s="3"/>
    </row>
    <row r="39" spans="3:14" x14ac:dyDescent="0.25">
      <c r="K39" s="4"/>
    </row>
    <row r="40" spans="3:14" x14ac:dyDescent="0.25">
      <c r="C40" s="3"/>
      <c r="D40" s="3"/>
      <c r="G40" s="2"/>
      <c r="H40" s="2"/>
      <c r="I40" s="2"/>
      <c r="J40" s="2"/>
      <c r="K40" s="4"/>
      <c r="M40" s="3"/>
    </row>
    <row r="41" spans="3:14" x14ac:dyDescent="0.25">
      <c r="C41" s="3"/>
      <c r="D41" s="3"/>
      <c r="G41" s="2"/>
      <c r="H41" s="2"/>
      <c r="I41" s="2"/>
      <c r="J41" s="2"/>
      <c r="K41" s="4"/>
      <c r="M41" s="3"/>
    </row>
    <row r="42" spans="3:14" x14ac:dyDescent="0.25">
      <c r="C42" s="3"/>
      <c r="D42" s="3"/>
      <c r="G42" s="2"/>
      <c r="H42" s="2"/>
      <c r="I42" s="2"/>
      <c r="J42" s="2"/>
      <c r="K42" s="4"/>
      <c r="M42" s="3"/>
    </row>
    <row r="43" spans="3:14" x14ac:dyDescent="0.25">
      <c r="C43" s="3"/>
      <c r="D43" s="3"/>
      <c r="G43" s="2"/>
      <c r="H43" s="2"/>
      <c r="I43" s="2"/>
      <c r="J43" s="2"/>
      <c r="K43" s="4"/>
      <c r="M43" s="3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workbookViewId="0">
      <selection activeCell="I2" sqref="I2"/>
    </sheetView>
  </sheetViews>
  <sheetFormatPr baseColWidth="10" defaultRowHeight="15" x14ac:dyDescent="0.25"/>
  <cols>
    <col min="4" max="4" width="3.5703125" customWidth="1"/>
    <col min="12" max="12" width="11.28515625" customWidth="1"/>
  </cols>
  <sheetData>
    <row r="1" spans="1:14" x14ac:dyDescent="0.25">
      <c r="A1" t="s">
        <v>5</v>
      </c>
      <c r="C1" t="s">
        <v>15</v>
      </c>
      <c r="F1" t="s">
        <v>16</v>
      </c>
      <c r="G1" t="s">
        <v>12</v>
      </c>
      <c r="H1" t="s">
        <v>14</v>
      </c>
      <c r="I1" t="s">
        <v>17</v>
      </c>
      <c r="J1" t="s">
        <v>18</v>
      </c>
      <c r="K1" t="s">
        <v>19</v>
      </c>
      <c r="L1" t="s">
        <v>24</v>
      </c>
      <c r="M1" t="s">
        <v>22</v>
      </c>
    </row>
    <row r="2" spans="1:14" x14ac:dyDescent="0.25">
      <c r="A2">
        <v>2040</v>
      </c>
      <c r="C2">
        <v>12</v>
      </c>
      <c r="F2" t="s">
        <v>13</v>
      </c>
      <c r="G2">
        <v>5000</v>
      </c>
      <c r="H2">
        <v>5000</v>
      </c>
      <c r="I2">
        <v>50</v>
      </c>
      <c r="K2" t="s">
        <v>20</v>
      </c>
      <c r="L2" t="s">
        <v>25</v>
      </c>
      <c r="N2" t="s">
        <v>21</v>
      </c>
    </row>
    <row r="3" spans="1:14" x14ac:dyDescent="0.25">
      <c r="C3" t="s">
        <v>0</v>
      </c>
      <c r="F3" t="s">
        <v>6</v>
      </c>
      <c r="G3">
        <v>1</v>
      </c>
      <c r="H3">
        <v>2</v>
      </c>
      <c r="I3" s="3">
        <f>365*24/1000</f>
        <v>8.76</v>
      </c>
      <c r="K3" s="1">
        <f>AVERAGE(K7:K8,K10:K13)</f>
        <v>0.88914006410256408</v>
      </c>
      <c r="L3" s="5">
        <f>AVERAGE(L7:L8,L10:L13)*0.365</f>
        <v>3.6460000000000004</v>
      </c>
      <c r="N3">
        <v>1</v>
      </c>
    </row>
    <row r="4" spans="1:14" x14ac:dyDescent="0.25">
      <c r="N4" t="s">
        <v>23</v>
      </c>
    </row>
    <row r="5" spans="1:14" x14ac:dyDescent="0.25">
      <c r="A5" t="s">
        <v>4</v>
      </c>
      <c r="B5" t="s">
        <v>1</v>
      </c>
      <c r="C5">
        <v>1</v>
      </c>
      <c r="E5" t="s">
        <v>4</v>
      </c>
      <c r="F5" t="s">
        <v>1</v>
      </c>
      <c r="G5">
        <v>1.2</v>
      </c>
      <c r="H5">
        <v>0.8</v>
      </c>
      <c r="I5">
        <v>1</v>
      </c>
      <c r="N5" s="2">
        <f>N3*AVERAGE(M7:M8,M10:M13)*365/1000</f>
        <v>0.67700000000000038</v>
      </c>
    </row>
    <row r="6" spans="1:14" x14ac:dyDescent="0.25">
      <c r="B6" t="s">
        <v>2</v>
      </c>
      <c r="C6">
        <v>1.3</v>
      </c>
      <c r="F6" t="s">
        <v>2</v>
      </c>
      <c r="G6">
        <v>0.8</v>
      </c>
      <c r="H6">
        <v>1.2</v>
      </c>
      <c r="I6">
        <v>1</v>
      </c>
      <c r="M6" s="2"/>
    </row>
    <row r="7" spans="1:14" x14ac:dyDescent="0.25">
      <c r="A7" t="s">
        <v>3</v>
      </c>
      <c r="B7" t="s">
        <v>1</v>
      </c>
      <c r="C7" s="3">
        <f>C2*1000/365*C5/(C5+C6)</f>
        <v>14.294222751637882</v>
      </c>
      <c r="D7" s="3"/>
      <c r="E7" t="s">
        <v>3</v>
      </c>
      <c r="F7" t="s">
        <v>1</v>
      </c>
      <c r="G7" s="2">
        <f>G2*G3*G5/(G5+G6)/365</f>
        <v>8.2191780821917817</v>
      </c>
      <c r="H7" s="2">
        <f>H2*H3*H5/(H5+H6)/365</f>
        <v>10.95890410958904</v>
      </c>
      <c r="I7" s="2">
        <f>I2*I3*I5/(I5+I6)/365</f>
        <v>0.6</v>
      </c>
      <c r="J7" s="2">
        <f>SUM(G7:I7)</f>
        <v>19.778082191780825</v>
      </c>
      <c r="K7" s="4">
        <f>MIN(J7/C7,1)</f>
        <v>1</v>
      </c>
      <c r="L7" s="2">
        <f>MAX(0,J7-C7)</f>
        <v>5.4838594401429432</v>
      </c>
      <c r="M7" s="3">
        <f>C7*(1-K7)</f>
        <v>0</v>
      </c>
    </row>
    <row r="8" spans="1:14" x14ac:dyDescent="0.25">
      <c r="A8" t="s">
        <v>8</v>
      </c>
      <c r="B8" t="s">
        <v>2</v>
      </c>
      <c r="C8" s="3">
        <f>C2*1000/365*C6/(C5+C6)</f>
        <v>18.582489577129248</v>
      </c>
      <c r="D8" s="3"/>
      <c r="E8" t="s">
        <v>8</v>
      </c>
      <c r="F8" t="s">
        <v>2</v>
      </c>
      <c r="G8" s="2">
        <f>G2*G3*G6/(G5+G6)/365</f>
        <v>5.4794520547945202</v>
      </c>
      <c r="H8" s="2">
        <f>H2*H3*H6/(H5+H6)/365</f>
        <v>16.438356164383563</v>
      </c>
      <c r="I8" s="2">
        <f>I2*I3*I6/(I5+I6)/365</f>
        <v>0.6</v>
      </c>
      <c r="J8" s="2">
        <f>SUM(G8:I8)</f>
        <v>22.517808219178086</v>
      </c>
      <c r="K8" s="4">
        <f>MIN(J8/C8,1)</f>
        <v>1</v>
      </c>
      <c r="L8" s="2">
        <f>MAX(0,J8-C8)</f>
        <v>3.9353186420488377</v>
      </c>
      <c r="M8" s="3">
        <f>C8*(1-K8)</f>
        <v>0</v>
      </c>
    </row>
    <row r="9" spans="1:14" x14ac:dyDescent="0.25">
      <c r="A9" t="s">
        <v>7</v>
      </c>
      <c r="C9">
        <v>1</v>
      </c>
      <c r="E9" t="s">
        <v>7</v>
      </c>
      <c r="G9">
        <v>2</v>
      </c>
      <c r="H9">
        <v>2</v>
      </c>
      <c r="I9">
        <v>1</v>
      </c>
      <c r="K9" s="4"/>
    </row>
    <row r="10" spans="1:14" x14ac:dyDescent="0.25">
      <c r="A10" t="s">
        <v>9</v>
      </c>
      <c r="B10" t="s">
        <v>1</v>
      </c>
      <c r="C10" s="3">
        <f>C7*C9</f>
        <v>14.294222751637882</v>
      </c>
      <c r="D10" s="3"/>
      <c r="E10" t="s">
        <v>9</v>
      </c>
      <c r="F10" t="s">
        <v>1</v>
      </c>
      <c r="G10" s="2">
        <f>G7*G9</f>
        <v>16.438356164383563</v>
      </c>
      <c r="H10" s="2">
        <f>H7*H9</f>
        <v>21.917808219178081</v>
      </c>
      <c r="I10" s="2">
        <f>I7*I9</f>
        <v>0.6</v>
      </c>
      <c r="J10" s="2">
        <f>SUM(G10:I10)</f>
        <v>38.956164383561649</v>
      </c>
      <c r="K10" s="4">
        <f>MIN(J10/C10,1)</f>
        <v>1</v>
      </c>
      <c r="L10" s="2">
        <f>MAX(0,J10-C10)</f>
        <v>24.661941631923767</v>
      </c>
      <c r="M10" s="3">
        <f>C10*(1-K10)</f>
        <v>0</v>
      </c>
    </row>
    <row r="11" spans="1:14" x14ac:dyDescent="0.25">
      <c r="A11" t="s">
        <v>10</v>
      </c>
      <c r="B11" t="s">
        <v>2</v>
      </c>
      <c r="C11" s="3">
        <f>C8*C9</f>
        <v>18.582489577129248</v>
      </c>
      <c r="D11" s="3"/>
      <c r="E11" t="s">
        <v>10</v>
      </c>
      <c r="F11" t="s">
        <v>2</v>
      </c>
      <c r="G11" s="2">
        <f>G8*G9</f>
        <v>10.95890410958904</v>
      </c>
      <c r="H11" s="2">
        <f>H8*H9</f>
        <v>32.876712328767127</v>
      </c>
      <c r="I11" s="2">
        <f>I8*I9</f>
        <v>0.6</v>
      </c>
      <c r="J11" s="2">
        <f>SUM(G11:I11)</f>
        <v>44.43561643835617</v>
      </c>
      <c r="K11" s="4">
        <f>MIN(J11/C11,1)</f>
        <v>1</v>
      </c>
      <c r="L11" s="2">
        <f>MAX(0,J11-C11)</f>
        <v>25.853126861226922</v>
      </c>
      <c r="M11" s="3">
        <f>C11*(1-K11)</f>
        <v>0</v>
      </c>
    </row>
    <row r="12" spans="1:14" x14ac:dyDescent="0.25">
      <c r="A12" t="s">
        <v>3</v>
      </c>
      <c r="B12" t="s">
        <v>1</v>
      </c>
      <c r="C12" s="3">
        <f>C7/C9</f>
        <v>14.294222751637882</v>
      </c>
      <c r="D12" s="3"/>
      <c r="E12" t="s">
        <v>3</v>
      </c>
      <c r="F12" t="s">
        <v>1</v>
      </c>
      <c r="G12" s="2">
        <f>G7/G9</f>
        <v>4.1095890410958908</v>
      </c>
      <c r="H12" s="2">
        <f>H7/H9</f>
        <v>5.4794520547945202</v>
      </c>
      <c r="I12" s="2">
        <f>I7/I9</f>
        <v>0.6</v>
      </c>
      <c r="J12" s="2">
        <f>SUM(G12:I12)</f>
        <v>10.189041095890412</v>
      </c>
      <c r="K12" s="4">
        <f>MIN(J12/C12,1)</f>
        <v>0.71280833333333327</v>
      </c>
      <c r="L12" s="2">
        <f>MAX(0,J12-C12)</f>
        <v>0</v>
      </c>
      <c r="M12" s="3">
        <f>C12*(1-K12)</f>
        <v>4.1051816557474705</v>
      </c>
    </row>
    <row r="13" spans="1:14" x14ac:dyDescent="0.25">
      <c r="A13" t="s">
        <v>11</v>
      </c>
      <c r="B13" t="s">
        <v>2</v>
      </c>
      <c r="C13" s="3">
        <f>C8/C9</f>
        <v>18.582489577129248</v>
      </c>
      <c r="D13" s="3"/>
      <c r="E13" t="s">
        <v>11</v>
      </c>
      <c r="F13" t="s">
        <v>2</v>
      </c>
      <c r="G13" s="2">
        <f>G8/G9</f>
        <v>2.7397260273972601</v>
      </c>
      <c r="H13" s="2">
        <f>H8/H9</f>
        <v>8.2191780821917817</v>
      </c>
      <c r="I13" s="2">
        <f>I8/I9</f>
        <v>0.6</v>
      </c>
      <c r="J13" s="2">
        <f>SUM(G13:I13)</f>
        <v>11.558904109589042</v>
      </c>
      <c r="K13" s="4">
        <f>MIN(J13/C13,1)</f>
        <v>0.62203205128205119</v>
      </c>
      <c r="L13" s="2">
        <f>MAX(0,J13-C13)</f>
        <v>0</v>
      </c>
      <c r="M13" s="3">
        <f>C13*(1-K13)</f>
        <v>7.0235854675402063</v>
      </c>
    </row>
    <row r="18" spans="3:14" x14ac:dyDescent="0.25">
      <c r="I18" s="3"/>
      <c r="K18" s="1"/>
    </row>
    <row r="20" spans="3:14" x14ac:dyDescent="0.25">
      <c r="N20" s="2"/>
    </row>
    <row r="21" spans="3:14" x14ac:dyDescent="0.25">
      <c r="M21" s="2"/>
    </row>
    <row r="22" spans="3:14" x14ac:dyDescent="0.25">
      <c r="C22" s="3"/>
      <c r="D22" s="3"/>
      <c r="G22" s="2"/>
      <c r="H22" s="2"/>
      <c r="I22" s="2"/>
      <c r="J22" s="2"/>
      <c r="K22" s="4"/>
      <c r="M22" s="3"/>
    </row>
    <row r="23" spans="3:14" x14ac:dyDescent="0.25">
      <c r="C23" s="3"/>
      <c r="D23" s="3"/>
      <c r="G23" s="2"/>
      <c r="H23" s="2"/>
      <c r="I23" s="2"/>
      <c r="J23" s="2"/>
      <c r="K23" s="4"/>
      <c r="M23" s="3"/>
    </row>
    <row r="24" spans="3:14" x14ac:dyDescent="0.25">
      <c r="K24" s="4"/>
    </row>
    <row r="25" spans="3:14" x14ac:dyDescent="0.25">
      <c r="C25" s="3"/>
      <c r="D25" s="3"/>
      <c r="G25" s="2"/>
      <c r="H25" s="2"/>
      <c r="I25" s="2"/>
      <c r="J25" s="2"/>
      <c r="K25" s="4"/>
      <c r="M25" s="3"/>
    </row>
    <row r="26" spans="3:14" x14ac:dyDescent="0.25">
      <c r="C26" s="3"/>
      <c r="D26" s="3"/>
      <c r="G26" s="2"/>
      <c r="H26" s="2"/>
      <c r="I26" s="2"/>
      <c r="J26" s="2"/>
      <c r="K26" s="4"/>
      <c r="M26" s="3"/>
    </row>
    <row r="27" spans="3:14" x14ac:dyDescent="0.25">
      <c r="C27" s="3"/>
      <c r="D27" s="3"/>
      <c r="G27" s="2"/>
      <c r="H27" s="2"/>
      <c r="I27" s="2"/>
      <c r="J27" s="2"/>
      <c r="K27" s="4"/>
      <c r="M27" s="3"/>
    </row>
    <row r="28" spans="3:14" x14ac:dyDescent="0.25">
      <c r="C28" s="3"/>
      <c r="D28" s="3"/>
      <c r="G28" s="2"/>
      <c r="H28" s="2"/>
      <c r="I28" s="2"/>
      <c r="J28" s="2"/>
      <c r="K28" s="4"/>
      <c r="M28" s="3"/>
    </row>
    <row r="33" spans="3:14" x14ac:dyDescent="0.25">
      <c r="I33" s="3"/>
      <c r="K33" s="1"/>
    </row>
    <row r="35" spans="3:14" x14ac:dyDescent="0.25">
      <c r="N35" s="2"/>
    </row>
    <row r="36" spans="3:14" x14ac:dyDescent="0.25">
      <c r="M36" s="2"/>
    </row>
    <row r="37" spans="3:14" x14ac:dyDescent="0.25">
      <c r="C37" s="3"/>
      <c r="D37" s="3"/>
      <c r="G37" s="2"/>
      <c r="H37" s="2"/>
      <c r="I37" s="2"/>
      <c r="J37" s="2"/>
      <c r="K37" s="4"/>
      <c r="M37" s="3"/>
    </row>
    <row r="38" spans="3:14" x14ac:dyDescent="0.25">
      <c r="C38" s="3"/>
      <c r="D38" s="3"/>
      <c r="G38" s="2"/>
      <c r="H38" s="2"/>
      <c r="I38" s="2"/>
      <c r="J38" s="2"/>
      <c r="K38" s="4"/>
      <c r="M38" s="3"/>
    </row>
    <row r="39" spans="3:14" x14ac:dyDescent="0.25">
      <c r="K39" s="4"/>
    </row>
    <row r="40" spans="3:14" x14ac:dyDescent="0.25">
      <c r="C40" s="3"/>
      <c r="D40" s="3"/>
      <c r="G40" s="2"/>
      <c r="H40" s="2"/>
      <c r="I40" s="2"/>
      <c r="J40" s="2"/>
      <c r="K40" s="4"/>
      <c r="M40" s="3"/>
    </row>
    <row r="41" spans="3:14" x14ac:dyDescent="0.25">
      <c r="C41" s="3"/>
      <c r="D41" s="3"/>
      <c r="G41" s="2"/>
      <c r="H41" s="2"/>
      <c r="I41" s="2"/>
      <c r="J41" s="2"/>
      <c r="K41" s="4"/>
      <c r="M41" s="3"/>
    </row>
    <row r="42" spans="3:14" x14ac:dyDescent="0.25">
      <c r="C42" s="3"/>
      <c r="D42" s="3"/>
      <c r="G42" s="2"/>
      <c r="H42" s="2"/>
      <c r="I42" s="2"/>
      <c r="J42" s="2"/>
      <c r="K42" s="4"/>
      <c r="M42" s="3"/>
    </row>
    <row r="43" spans="3:14" x14ac:dyDescent="0.25">
      <c r="C43" s="3"/>
      <c r="D43" s="3"/>
      <c r="G43" s="2"/>
      <c r="H43" s="2"/>
      <c r="I43" s="2"/>
      <c r="J43" s="2"/>
      <c r="K43" s="4"/>
      <c r="M43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supply_demand_2020_6MWh</vt:lpstr>
      <vt:lpstr>supply_demand_2030_6MWh</vt:lpstr>
      <vt:lpstr>supply_demand_2040_6MWh</vt:lpstr>
      <vt:lpstr>supply_demand_2030_9MWh</vt:lpstr>
      <vt:lpstr>supply_demand_2040_12MWh</vt:lpstr>
      <vt:lpstr>supply_demand_model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2022-11-19T18:39:39Z</dcterms:created>
  <dcterms:modified xsi:type="dcterms:W3CDTF">2022-11-26T20:57:16Z</dcterms:modified>
</cp:coreProperties>
</file>