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rtucloud1-my.sharepoint.com/personal/ilja_rimsa_edu_rtu_lv/Documents/1.1.p/Physics/LL1.2/"/>
    </mc:Choice>
  </mc:AlternateContent>
  <xr:revisionPtr revIDLastSave="42" documentId="11_F25DC773A252ABDACC1048D5115E7C865BDE58E6" xr6:coauthVersionLast="47" xr6:coauthVersionMax="47" xr10:uidLastSave="{3AFFE4AA-9B7A-42F9-9E9A-28DA39C498D4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Q9" i="1" l="1"/>
  <c r="O14" i="1" s="1"/>
  <c r="F18" i="1" s="1"/>
  <c r="O3" i="1"/>
  <c r="T3" i="1" s="1"/>
  <c r="D18" i="1"/>
  <c r="T4" i="1"/>
  <c r="T5" i="1"/>
  <c r="T6" i="1"/>
  <c r="T7" i="1"/>
  <c r="S4" i="1"/>
  <c r="S5" i="1"/>
  <c r="S6" i="1"/>
  <c r="S7" i="1"/>
  <c r="S3" i="1"/>
  <c r="G18" i="1"/>
  <c r="O9" i="1"/>
  <c r="N14" i="1" s="1"/>
  <c r="E18" i="1" s="1"/>
  <c r="N9" i="1"/>
  <c r="P14" i="1"/>
  <c r="P9" i="1"/>
  <c r="I14" i="1" l="1"/>
  <c r="J14" i="1"/>
  <c r="H14" i="1"/>
  <c r="F10" i="1"/>
  <c r="F7" i="1"/>
  <c r="N7" i="1" s="1"/>
  <c r="F6" i="1"/>
  <c r="P6" i="1" s="1"/>
  <c r="F5" i="1"/>
  <c r="F4" i="1"/>
  <c r="F3" i="1"/>
  <c r="N3" i="1" s="1"/>
  <c r="L4" i="1"/>
  <c r="M4" i="1" s="1"/>
  <c r="L5" i="1"/>
  <c r="M5" i="1" s="1"/>
  <c r="L6" i="1"/>
  <c r="M6" i="1" s="1"/>
  <c r="L7" i="1"/>
  <c r="M7" i="1" s="1"/>
  <c r="L3" i="1"/>
  <c r="M3" i="1" s="1"/>
  <c r="D7" i="1"/>
  <c r="D6" i="1"/>
  <c r="O6" i="1" s="1"/>
  <c r="D4" i="1"/>
  <c r="O4" i="1" s="1"/>
  <c r="D5" i="1"/>
  <c r="D3" i="1"/>
  <c r="B7" i="1"/>
  <c r="B6" i="1"/>
  <c r="B4" i="1"/>
  <c r="B5" i="1"/>
  <c r="B3" i="1"/>
  <c r="R4" i="1" l="1"/>
  <c r="O5" i="1"/>
  <c r="N5" i="1"/>
  <c r="B9" i="1"/>
  <c r="Q4" i="1"/>
  <c r="R5" i="1"/>
  <c r="P7" i="1"/>
  <c r="O7" i="1"/>
  <c r="D14" i="1"/>
  <c r="G14" i="1" s="1"/>
  <c r="M14" i="1" s="1"/>
  <c r="E3" i="1"/>
  <c r="Q6" i="1"/>
  <c r="P4" i="1"/>
  <c r="P5" i="1"/>
  <c r="R3" i="1"/>
  <c r="R7" i="1"/>
  <c r="P3" i="1"/>
  <c r="Q3" i="1"/>
  <c r="Q5" i="1"/>
  <c r="N6" i="1"/>
  <c r="Q7" i="1"/>
  <c r="N4" i="1"/>
  <c r="R6" i="1"/>
  <c r="D9" i="1"/>
  <c r="E4" i="1" s="1"/>
  <c r="C6" i="1" l="1"/>
  <c r="C4" i="1"/>
  <c r="C7" i="1"/>
  <c r="C3" i="1"/>
  <c r="C5" i="1"/>
  <c r="R9" i="1"/>
  <c r="E7" i="1"/>
  <c r="E5" i="1"/>
  <c r="E6" i="1"/>
  <c r="B14" i="1" l="1"/>
  <c r="E14" i="1" s="1"/>
  <c r="K14" i="1" s="1"/>
  <c r="B18" i="1" s="1"/>
  <c r="C14" i="1"/>
  <c r="F14" i="1" s="1"/>
  <c r="L14" i="1" s="1"/>
  <c r="C18" i="1" s="1"/>
</calcChain>
</file>

<file path=xl/sharedStrings.xml><?xml version="1.0" encoding="utf-8"?>
<sst xmlns="http://schemas.openxmlformats.org/spreadsheetml/2006/main" count="55" uniqueCount="55">
  <si>
    <t>N.p.k.</t>
  </si>
  <si>
    <t>h±δh, m</t>
  </si>
  <si>
    <t>H±δH, m</t>
  </si>
  <si>
    <t>m, kg</t>
  </si>
  <si>
    <t>Vid. kvadratiskā kļūda</t>
  </si>
  <si>
    <t>Gadījuma kļūda</t>
  </si>
  <si>
    <t>Sistemātiskā kļūda</t>
  </si>
  <si>
    <r>
      <t>δh</t>
    </r>
    <r>
      <rPr>
        <vertAlign val="subscript"/>
        <sz val="12"/>
        <color theme="1"/>
        <rFont val="Calibri"/>
        <family val="2"/>
        <scheme val="minor"/>
      </rPr>
      <t>s</t>
    </r>
  </si>
  <si>
    <r>
      <t>δH</t>
    </r>
    <r>
      <rPr>
        <vertAlign val="subscript"/>
        <sz val="12"/>
        <color theme="1"/>
        <rFont val="Calibri"/>
        <family val="2"/>
        <scheme val="minor"/>
      </rPr>
      <t>s</t>
    </r>
  </si>
  <si>
    <r>
      <t>δt</t>
    </r>
    <r>
      <rPr>
        <vertAlign val="subscript"/>
        <sz val="12"/>
        <color theme="1"/>
        <rFont val="Calibri"/>
        <family val="2"/>
        <scheme val="minor"/>
      </rPr>
      <t>s</t>
    </r>
  </si>
  <si>
    <r>
      <t>S</t>
    </r>
    <r>
      <rPr>
        <vertAlign val="subscript"/>
        <sz val="12"/>
        <color theme="1"/>
        <rFont val="Calibri"/>
        <family val="2"/>
        <scheme val="minor"/>
      </rPr>
      <t>h</t>
    </r>
  </si>
  <si>
    <r>
      <t>S</t>
    </r>
    <r>
      <rPr>
        <vertAlign val="subscript"/>
        <sz val="12"/>
        <color theme="1"/>
        <rFont val="Calibri"/>
        <family val="2"/>
        <scheme val="minor"/>
      </rPr>
      <t>H</t>
    </r>
  </si>
  <si>
    <r>
      <t>S</t>
    </r>
    <r>
      <rPr>
        <vertAlign val="subscript"/>
        <sz val="12"/>
        <color theme="1"/>
        <rFont val="Calibri"/>
        <family val="2"/>
        <scheme val="minor"/>
      </rPr>
      <t>t</t>
    </r>
  </si>
  <si>
    <t>M, kg</t>
  </si>
  <si>
    <t>g, m/s2</t>
  </si>
  <si>
    <t>Absolūta kļūda</t>
  </si>
  <si>
    <t>Δh</t>
  </si>
  <si>
    <t>ΔH</t>
  </si>
  <si>
    <t>Δt</t>
  </si>
  <si>
    <t>Δg</t>
  </si>
  <si>
    <t>Relatīva kļūda</t>
  </si>
  <si>
    <r>
      <t>ā</t>
    </r>
    <r>
      <rPr>
        <vertAlign val="subscript"/>
        <sz val="12"/>
        <color theme="1"/>
        <rFont val="Calibri"/>
        <family val="2"/>
        <scheme val="minor"/>
      </rPr>
      <t>t</t>
    </r>
  </si>
  <si>
    <r>
      <t>ā</t>
    </r>
    <r>
      <rPr>
        <vertAlign val="subscript"/>
        <sz val="12"/>
        <color theme="1"/>
        <rFont val="Calibri"/>
        <family val="2"/>
        <scheme val="minor"/>
      </rPr>
      <t>e</t>
    </r>
  </si>
  <si>
    <r>
      <t>g</t>
    </r>
    <r>
      <rPr>
        <vertAlign val="subscript"/>
        <sz val="12"/>
        <color theme="1"/>
        <rFont val="Calibri"/>
        <family val="2"/>
        <scheme val="minor"/>
      </rPr>
      <t>vid</t>
    </r>
  </si>
  <si>
    <r>
      <t>δh</t>
    </r>
    <r>
      <rPr>
        <vertAlign val="subscript"/>
        <sz val="12"/>
        <color theme="1"/>
        <rFont val="Calibri"/>
        <family val="2"/>
        <scheme val="minor"/>
      </rPr>
      <t>δ</t>
    </r>
  </si>
  <si>
    <r>
      <t>δH</t>
    </r>
    <r>
      <rPr>
        <vertAlign val="subscript"/>
        <sz val="12"/>
        <color theme="1"/>
        <rFont val="Calibri"/>
        <family val="2"/>
        <scheme val="minor"/>
      </rPr>
      <t>δ</t>
    </r>
  </si>
  <si>
    <r>
      <t>δt</t>
    </r>
    <r>
      <rPr>
        <vertAlign val="subscript"/>
        <sz val="12"/>
        <color theme="1"/>
        <rFont val="Calibri"/>
        <family val="2"/>
        <scheme val="minor"/>
      </rPr>
      <t>δ</t>
    </r>
  </si>
  <si>
    <t>Iļja Rimša RDBG0-7 / 241RDB324</t>
  </si>
  <si>
    <r>
      <t>(H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>-H</t>
    </r>
    <r>
      <rPr>
        <vertAlign val="subscript"/>
        <sz val="12"/>
        <color theme="1"/>
        <rFont val="Calibri"/>
        <family val="2"/>
        <charset val="204"/>
        <scheme val="minor"/>
      </rPr>
      <t>vid</t>
    </r>
    <r>
      <rPr>
        <sz val="12"/>
        <color theme="1"/>
        <rFont val="Calibri"/>
        <family val="2"/>
        <scheme val="minor"/>
      </rPr>
      <t>)2, m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</si>
  <si>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scheme val="minor"/>
      </rPr>
      <t>±δt</t>
    </r>
    <r>
      <rPr>
        <vertAlign val="subscript"/>
        <sz val="12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scheme val="minor"/>
      </rPr>
      <t>, s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</si>
  <si>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>±δt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>, s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</si>
  <si>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>±δt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>, s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</si>
  <si>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4</t>
    </r>
    <r>
      <rPr>
        <sz val="12"/>
        <color theme="1"/>
        <rFont val="Calibri"/>
        <family val="2"/>
        <scheme val="minor"/>
      </rPr>
      <t>±δt</t>
    </r>
    <r>
      <rPr>
        <vertAlign val="subscript"/>
        <sz val="12"/>
        <color theme="1"/>
        <rFont val="Calibri"/>
        <family val="2"/>
        <charset val="204"/>
        <scheme val="minor"/>
      </rPr>
      <t>4</t>
    </r>
    <r>
      <rPr>
        <sz val="12"/>
        <color theme="1"/>
        <rFont val="Calibri"/>
        <family val="2"/>
        <scheme val="minor"/>
      </rPr>
      <t>, s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</si>
  <si>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5</t>
    </r>
    <r>
      <rPr>
        <sz val="12"/>
        <color theme="1"/>
        <rFont val="Calibri"/>
        <family val="2"/>
        <scheme val="minor"/>
      </rPr>
      <t>±δt</t>
    </r>
    <r>
      <rPr>
        <vertAlign val="subscript"/>
        <sz val="12"/>
        <color theme="1"/>
        <rFont val="Calibri"/>
        <family val="2"/>
        <charset val="204"/>
        <scheme val="minor"/>
      </rPr>
      <t>5</t>
    </r>
    <r>
      <rPr>
        <sz val="12"/>
        <color theme="1"/>
        <rFont val="Calibri"/>
        <family val="2"/>
        <scheme val="minor"/>
      </rPr>
      <t>, s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</si>
  <si>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vid</t>
    </r>
    <r>
      <rPr>
        <sz val="12"/>
        <color theme="1"/>
        <rFont val="Calibri"/>
        <family val="2"/>
        <scheme val="minor"/>
      </rPr>
      <t>, s</t>
    </r>
  </si>
  <si>
    <r>
      <t>(t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>-t</t>
    </r>
    <r>
      <rPr>
        <vertAlign val="subscript"/>
        <sz val="12"/>
        <color theme="1"/>
        <rFont val="Calibri"/>
        <family val="2"/>
        <charset val="204"/>
        <scheme val="minor"/>
      </rPr>
      <t>vid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>, s</t>
    </r>
  </si>
  <si>
    <r>
      <t>v</t>
    </r>
    <r>
      <rPr>
        <vertAlign val="subscript"/>
        <sz val="12"/>
        <color theme="1"/>
        <rFont val="Calibri"/>
        <family val="2"/>
        <charset val="204"/>
        <scheme val="minor"/>
      </rPr>
      <t>t</t>
    </r>
    <r>
      <rPr>
        <vertAlign val="super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>, m/s</t>
    </r>
  </si>
  <si>
    <r>
      <t>v</t>
    </r>
    <r>
      <rPr>
        <vertAlign val="subscript"/>
        <sz val="12"/>
        <color theme="1"/>
        <rFont val="Calibri"/>
        <family val="2"/>
        <charset val="204"/>
        <scheme val="minor"/>
      </rPr>
      <t>e</t>
    </r>
    <r>
      <rPr>
        <vertAlign val="super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>, m/s</t>
    </r>
  </si>
  <si>
    <r>
      <t>a</t>
    </r>
    <r>
      <rPr>
        <vertAlign val="subscript"/>
        <sz val="12"/>
        <color theme="1"/>
        <rFont val="Calibri"/>
        <family val="2"/>
        <charset val="204"/>
        <scheme val="minor"/>
      </rPr>
      <t>t</t>
    </r>
    <r>
      <rPr>
        <sz val="12"/>
        <color theme="1"/>
        <rFont val="Calibri"/>
        <family val="2"/>
        <scheme val="minor"/>
      </rPr>
      <t>, m/s2</t>
    </r>
  </si>
  <si>
    <r>
      <t>a</t>
    </r>
    <r>
      <rPr>
        <vertAlign val="subscript"/>
        <sz val="12"/>
        <color theme="1"/>
        <rFont val="Calibri"/>
        <family val="2"/>
        <charset val="204"/>
        <scheme val="minor"/>
      </rPr>
      <t>e</t>
    </r>
    <r>
      <rPr>
        <sz val="12"/>
        <color theme="1"/>
        <rFont val="Calibri"/>
        <family val="2"/>
        <scheme val="minor"/>
      </rPr>
      <t>, m/s2</t>
    </r>
  </si>
  <si>
    <r>
      <t>(h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>-h</t>
    </r>
    <r>
      <rPr>
        <vertAlign val="subscript"/>
        <sz val="12"/>
        <color theme="1"/>
        <rFont val="Calibri"/>
        <family val="2"/>
        <charset val="204"/>
        <scheme val="minor"/>
      </rPr>
      <t>vid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>, m</t>
    </r>
  </si>
  <si>
    <r>
      <t>h</t>
    </r>
    <r>
      <rPr>
        <vertAlign val="subscript"/>
        <sz val="12"/>
        <color theme="1"/>
        <rFont val="Calibri"/>
        <family val="2"/>
        <charset val="204"/>
        <scheme val="minor"/>
      </rPr>
      <t>vid</t>
    </r>
  </si>
  <si>
    <r>
      <t>H</t>
    </r>
    <r>
      <rPr>
        <vertAlign val="subscript"/>
        <sz val="12"/>
        <color theme="1"/>
        <rFont val="Calibri"/>
        <family val="2"/>
        <charset val="204"/>
        <scheme val="minor"/>
      </rPr>
      <t>vid</t>
    </r>
  </si>
  <si>
    <r>
      <t>ε</t>
    </r>
    <r>
      <rPr>
        <vertAlign val="subscript"/>
        <sz val="12"/>
        <color theme="1"/>
        <rFont val="Calibri"/>
        <family val="2"/>
        <charset val="204"/>
        <scheme val="minor"/>
      </rPr>
      <t>g</t>
    </r>
  </si>
  <si>
    <r>
      <t>ε</t>
    </r>
    <r>
      <rPr>
        <vertAlign val="subscript"/>
        <sz val="12"/>
        <color theme="1"/>
        <rFont val="Calibri"/>
        <family val="2"/>
        <charset val="204"/>
        <scheme val="minor"/>
      </rPr>
      <t>H</t>
    </r>
  </si>
  <si>
    <r>
      <t>ε</t>
    </r>
    <r>
      <rPr>
        <vertAlign val="subscript"/>
        <sz val="12"/>
        <color theme="1"/>
        <rFont val="Calibri"/>
        <family val="2"/>
        <charset val="204"/>
        <scheme val="minor"/>
      </rPr>
      <t>h</t>
    </r>
  </si>
  <si>
    <r>
      <t>ε</t>
    </r>
    <r>
      <rPr>
        <vertAlign val="subscript"/>
        <sz val="12"/>
        <color theme="1"/>
        <rFont val="Calibri"/>
        <family val="2"/>
        <charset val="204"/>
        <scheme val="minor"/>
      </rPr>
      <t>v</t>
    </r>
  </si>
  <si>
    <r>
      <t>ε</t>
    </r>
    <r>
      <rPr>
        <vertAlign val="subscript"/>
        <sz val="12"/>
        <color theme="1"/>
        <rFont val="Calibri"/>
        <family val="2"/>
        <charset val="204"/>
        <scheme val="minor"/>
      </rPr>
      <t>a</t>
    </r>
  </si>
  <si>
    <t>Δv</t>
  </si>
  <si>
    <t>Δa</t>
  </si>
  <si>
    <r>
      <t>v</t>
    </r>
    <r>
      <rPr>
        <vertAlign val="subscript"/>
        <sz val="12"/>
        <color theme="1"/>
        <rFont val="Calibri"/>
        <family val="2"/>
        <scheme val="minor"/>
      </rPr>
      <t>tvid</t>
    </r>
  </si>
  <si>
    <r>
      <t>v</t>
    </r>
    <r>
      <rPr>
        <vertAlign val="subscript"/>
        <sz val="12"/>
        <color theme="1"/>
        <rFont val="Calibri"/>
        <family val="2"/>
        <scheme val="minor"/>
      </rPr>
      <t>evid</t>
    </r>
  </si>
  <si>
    <r>
      <t>v</t>
    </r>
    <r>
      <rPr>
        <vertAlign val="superscript"/>
        <sz val="12"/>
        <color theme="1"/>
        <rFont val="Calibri"/>
        <family val="2"/>
        <charset val="204"/>
        <scheme val="minor"/>
      </rPr>
      <t xml:space="preserve">2 </t>
    </r>
    <r>
      <rPr>
        <sz val="12"/>
        <color theme="1"/>
        <rFont val="Calibri"/>
        <family val="2"/>
        <charset val="204"/>
        <scheme val="minor"/>
      </rPr>
      <t>?=</t>
    </r>
    <r>
      <rPr>
        <vertAlign val="superscript"/>
        <sz val="12"/>
        <color theme="1"/>
        <rFont val="Calibri"/>
        <family val="2"/>
        <charset val="204"/>
        <scheme val="minor"/>
      </rPr>
      <t xml:space="preserve"> </t>
    </r>
    <r>
      <rPr>
        <sz val="12"/>
        <color theme="1"/>
        <rFont val="Calibri"/>
        <family val="2"/>
        <scheme val="minor"/>
      </rPr>
      <t>2ah</t>
    </r>
  </si>
  <si>
    <r>
      <t>ε</t>
    </r>
    <r>
      <rPr>
        <vertAlign val="subscript"/>
        <sz val="12"/>
        <color theme="1"/>
        <rFont val="Calibri"/>
        <family val="2"/>
        <charset val="204"/>
        <scheme val="minor"/>
      </rPr>
      <t>t</t>
    </r>
  </si>
  <si>
    <t>Rezultāts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</si>
</sst>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0.000000"/>
    <numFmt numFmtId="168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9" fontId="4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4" fillId="7" borderId="6" applyNumberFormat="0" applyFont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165" fontId="2" fillId="0" borderId="1" xfId="0" applyNumberFormat="1" applyFont="1" applyBorder="1"/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/>
    <xf numFmtId="164" fontId="2" fillId="0" borderId="1" xfId="0" applyNumberFormat="1" applyFont="1" applyBorder="1"/>
    <xf numFmtId="0" fontId="1" fillId="2" borderId="1" xfId="2" applyBorder="1" applyAlignment="1">
      <alignment horizontal="center" vertical="center"/>
    </xf>
    <xf numFmtId="0" fontId="2" fillId="2" borderId="1" xfId="2" applyFont="1" applyBorder="1" applyAlignment="1">
      <alignment horizontal="center" vertical="center"/>
    </xf>
    <xf numFmtId="0" fontId="2" fillId="3" borderId="1" xfId="3" applyFont="1" applyBorder="1" applyAlignment="1">
      <alignment horizontal="center" vertical="center"/>
    </xf>
    <xf numFmtId="0" fontId="2" fillId="5" borderId="1" xfId="5" applyFont="1" applyBorder="1" applyAlignment="1">
      <alignment horizontal="center" vertical="center"/>
    </xf>
    <xf numFmtId="0" fontId="2" fillId="5" borderId="1" xfId="5" applyFont="1" applyBorder="1" applyAlignment="1">
      <alignment horizontal="center"/>
    </xf>
    <xf numFmtId="168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vertical="center"/>
    </xf>
    <xf numFmtId="167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8" fontId="2" fillId="0" borderId="1" xfId="0" applyNumberFormat="1" applyFont="1" applyBorder="1" applyAlignment="1">
      <alignment vertical="center"/>
    </xf>
    <xf numFmtId="10" fontId="2" fillId="0" borderId="1" xfId="1" applyNumberFormat="1" applyFont="1" applyBorder="1"/>
    <xf numFmtId="0" fontId="0" fillId="0" borderId="0" xfId="0" applyAlignment="1"/>
    <xf numFmtId="2" fontId="2" fillId="0" borderId="1" xfId="0" applyNumberFormat="1" applyFont="1" applyBorder="1" applyAlignment="1">
      <alignment horizontal="right" vertical="center"/>
    </xf>
    <xf numFmtId="0" fontId="1" fillId="4" borderId="1" xfId="4" applyBorder="1" applyAlignment="1">
      <alignment horizontal="center" vertical="center"/>
    </xf>
    <xf numFmtId="10" fontId="2" fillId="0" borderId="0" xfId="1" applyNumberFormat="1" applyFont="1" applyBorder="1"/>
    <xf numFmtId="10" fontId="2" fillId="0" borderId="5" xfId="1" applyNumberFormat="1" applyFont="1" applyBorder="1"/>
    <xf numFmtId="0" fontId="8" fillId="6" borderId="1" xfId="6" applyBorder="1" applyAlignment="1">
      <alignment horizontal="center" vertical="center"/>
    </xf>
    <xf numFmtId="0" fontId="2" fillId="7" borderId="1" xfId="7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8" fillId="6" borderId="1" xfId="6" applyBorder="1" applyAlignment="1">
      <alignment horizontal="center" vertical="center"/>
    </xf>
  </cellXfs>
  <cellStyles count="8">
    <cellStyle name="20% - Accent2" xfId="2" builtinId="34"/>
    <cellStyle name="20% - Accent5" xfId="4" builtinId="46"/>
    <cellStyle name="40% - Accent4" xfId="3" builtinId="43"/>
    <cellStyle name="40% - Accent6" xfId="5" builtinId="51"/>
    <cellStyle name="Good" xfId="6" builtinId="26"/>
    <cellStyle name="Normal" xfId="0" builtinId="0"/>
    <cellStyle name="Note" xfId="7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workbookViewId="0">
      <selection activeCell="Q18" sqref="Q18"/>
    </sheetView>
  </sheetViews>
  <sheetFormatPr defaultRowHeight="15.75" x14ac:dyDescent="0.25"/>
  <cols>
    <col min="1" max="1" width="6.28515625" style="3" bestFit="1" customWidth="1"/>
    <col min="2" max="2" width="10.7109375" style="3" customWidth="1"/>
    <col min="3" max="3" width="12.7109375" style="3" customWidth="1"/>
    <col min="4" max="4" width="10.7109375" style="3" customWidth="1"/>
    <col min="5" max="5" width="12.7109375" style="3" customWidth="1"/>
    <col min="6" max="12" width="10.7109375" style="3" customWidth="1"/>
    <col min="13" max="13" width="12.7109375" style="3" customWidth="1"/>
    <col min="14" max="14" width="8.85546875" style="3" bestFit="1" customWidth="1"/>
    <col min="15" max="16384" width="9.140625" style="3"/>
  </cols>
  <sheetData>
    <row r="1" spans="1:20" x14ac:dyDescent="0.25">
      <c r="A1" s="28" t="s">
        <v>27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0" ht="18.75" x14ac:dyDescent="0.25">
      <c r="A2" s="2" t="s">
        <v>0</v>
      </c>
      <c r="B2" s="9" t="s">
        <v>1</v>
      </c>
      <c r="C2" s="9" t="s">
        <v>40</v>
      </c>
      <c r="D2" s="9" t="s">
        <v>2</v>
      </c>
      <c r="E2" s="9" t="s">
        <v>28</v>
      </c>
      <c r="F2" s="1" t="s">
        <v>3</v>
      </c>
      <c r="G2" s="10" t="s">
        <v>29</v>
      </c>
      <c r="H2" s="10" t="s">
        <v>30</v>
      </c>
      <c r="I2" s="10" t="s">
        <v>31</v>
      </c>
      <c r="J2" s="10" t="s">
        <v>32</v>
      </c>
      <c r="K2" s="10" t="s">
        <v>33</v>
      </c>
      <c r="L2" s="10" t="s">
        <v>34</v>
      </c>
      <c r="M2" s="10" t="s">
        <v>35</v>
      </c>
      <c r="N2" s="11" t="s">
        <v>36</v>
      </c>
      <c r="O2" s="11" t="s">
        <v>37</v>
      </c>
      <c r="P2" s="11" t="s">
        <v>38</v>
      </c>
      <c r="Q2" s="11" t="s">
        <v>39</v>
      </c>
      <c r="R2" s="11" t="s">
        <v>14</v>
      </c>
      <c r="S2" s="27" t="s">
        <v>52</v>
      </c>
      <c r="T2" s="27"/>
    </row>
    <row r="3" spans="1:20" x14ac:dyDescent="0.25">
      <c r="A3" s="2">
        <v>1</v>
      </c>
      <c r="B3" s="16">
        <f>305/1000</f>
        <v>0.30499999999999999</v>
      </c>
      <c r="C3" s="17">
        <f>ROUND((B3-$B$9)^2,6)</f>
        <v>8.4099999999999995E-4</v>
      </c>
      <c r="D3" s="16">
        <f>155/1000</f>
        <v>0.155</v>
      </c>
      <c r="E3" s="17">
        <f>ROUND((D3-$D$9)^2,6)</f>
        <v>8.4099999999999995E-4</v>
      </c>
      <c r="F3" s="18">
        <f>6.9/1000</f>
        <v>6.9000000000000008E-3</v>
      </c>
      <c r="G3" s="5">
        <v>0.29899999999999999</v>
      </c>
      <c r="H3" s="5">
        <v>0.30499999999999999</v>
      </c>
      <c r="I3" s="5">
        <v>0.29799999999999999</v>
      </c>
      <c r="J3" s="5">
        <v>0.29599999999999999</v>
      </c>
      <c r="K3" s="5">
        <v>0.29899999999999999</v>
      </c>
      <c r="L3" s="5">
        <f>ROUND(AVERAGE(G3:K3),3)</f>
        <v>0.29899999999999999</v>
      </c>
      <c r="M3" s="17">
        <f>(G3-L3)^2+(H3-L3)^2+(I3-L3)^2+(J3-L3)^2+(K3-L3)^2</f>
        <v>4.6000000000000081E-5</v>
      </c>
      <c r="N3" s="5">
        <f>ROUND((2*F3*9.81*B3)/(2*$F$10+F3),3)</f>
        <v>0.316</v>
      </c>
      <c r="O3" s="5">
        <f>ROUND(D3^2/L3^2,3)</f>
        <v>0.26900000000000002</v>
      </c>
      <c r="P3" s="5">
        <f>ROUND(F3*9.81/(2*$F$10+F3),3)</f>
        <v>0.51800000000000002</v>
      </c>
      <c r="Q3" s="5">
        <f>ROUND(D3^2/(2*B3*L3^2),3)</f>
        <v>0.441</v>
      </c>
      <c r="R3" s="5">
        <f>ROUND(((2*$F$10+F3)/F3)*(D3^2/(2*B3*L3^2)),2)</f>
        <v>8.34</v>
      </c>
      <c r="S3" s="2">
        <f>ROUND(2*Q3*B3,3)</f>
        <v>0.26900000000000002</v>
      </c>
      <c r="T3" s="26" t="str">
        <f>IF(S3=O3,"sakrīt","nesakrīt")</f>
        <v>sakrīt</v>
      </c>
    </row>
    <row r="4" spans="1:20" x14ac:dyDescent="0.25">
      <c r="A4" s="2">
        <v>2</v>
      </c>
      <c r="B4" s="16">
        <f t="shared" ref="B4:B5" si="0">305/1000</f>
        <v>0.30499999999999999</v>
      </c>
      <c r="C4" s="17">
        <f t="shared" ref="C4:C7" si="1">ROUND((B4-$B$9)^2,6)</f>
        <v>8.4099999999999995E-4</v>
      </c>
      <c r="D4" s="16">
        <f t="shared" ref="D4:D5" si="2">155/1000</f>
        <v>0.155</v>
      </c>
      <c r="E4" s="17">
        <f t="shared" ref="E4:E7" si="3">ROUND((D4-$D$9)^2,6)</f>
        <v>8.4099999999999995E-4</v>
      </c>
      <c r="F4" s="19">
        <f>10.93/1000</f>
        <v>1.093E-2</v>
      </c>
      <c r="G4" s="5">
        <v>0.23499999999999999</v>
      </c>
      <c r="H4" s="5">
        <v>0.23300000000000001</v>
      </c>
      <c r="I4" s="5">
        <v>0.23699999999999999</v>
      </c>
      <c r="J4" s="5">
        <v>0.23400000000000001</v>
      </c>
      <c r="K4" s="5">
        <v>0.23599999999999999</v>
      </c>
      <c r="L4" s="5">
        <f t="shared" ref="L4:L7" si="4">ROUND(AVERAGE(G4:K4),3)</f>
        <v>0.23499999999999999</v>
      </c>
      <c r="M4" s="17">
        <f t="shared" ref="M4:M7" si="5">(G4-L4)^2+(H4-L4)^2+(I4-L4)^2+(J4-L4)^2+(K4-L4)^2</f>
        <v>9.9999999999998517E-6</v>
      </c>
      <c r="N4" s="5">
        <f>ROUND((2*F4*9.81*B4)/(2*$F$10+F4),3)</f>
        <v>0.48499999999999999</v>
      </c>
      <c r="O4" s="5">
        <f t="shared" ref="O4:O7" si="6">ROUND(D4^2/L4^2,3)</f>
        <v>0.435</v>
      </c>
      <c r="P4" s="5">
        <f>ROUND(F4*9.81/(2*$F$10+F4),3)</f>
        <v>0.79600000000000004</v>
      </c>
      <c r="Q4" s="5">
        <f t="shared" ref="Q4:Q6" si="7">ROUND(D4^2/(2*B4*L4^2),3)</f>
        <v>0.71299999999999997</v>
      </c>
      <c r="R4" s="5">
        <f>ROUND(((2*$F$10+F4)/F4)*(D4^2/(2*B4*L4^2)),2)</f>
        <v>8.7899999999999991</v>
      </c>
      <c r="S4" s="2">
        <f t="shared" ref="S4:S7" si="8">ROUND(2*Q4*B4,3)</f>
        <v>0.435</v>
      </c>
      <c r="T4" s="26" t="str">
        <f t="shared" ref="T4:T7" si="9">IF(S4=O4,"sakrīt","nesakrīt")</f>
        <v>sakrīt</v>
      </c>
    </row>
    <row r="5" spans="1:20" x14ac:dyDescent="0.25">
      <c r="A5" s="2">
        <v>3</v>
      </c>
      <c r="B5" s="16">
        <f t="shared" si="0"/>
        <v>0.30499999999999999</v>
      </c>
      <c r="C5" s="17">
        <f t="shared" si="1"/>
        <v>8.4099999999999995E-4</v>
      </c>
      <c r="D5" s="16">
        <f t="shared" si="2"/>
        <v>0.155</v>
      </c>
      <c r="E5" s="17">
        <f t="shared" si="3"/>
        <v>8.4099999999999995E-4</v>
      </c>
      <c r="F5" s="19">
        <f>17.83/1000</f>
        <v>1.7829999999999999E-2</v>
      </c>
      <c r="G5" s="5">
        <v>0.188</v>
      </c>
      <c r="H5" s="5">
        <v>0.186</v>
      </c>
      <c r="I5" s="5">
        <v>0.188</v>
      </c>
      <c r="J5" s="5">
        <v>0.187</v>
      </c>
      <c r="K5" s="5">
        <v>0.186</v>
      </c>
      <c r="L5" s="5">
        <f t="shared" si="4"/>
        <v>0.187</v>
      </c>
      <c r="M5" s="17">
        <f t="shared" si="5"/>
        <v>4.0000000000000074E-6</v>
      </c>
      <c r="N5" s="5">
        <f>ROUND((2*F5*9.81*B5)/(2*$F$10+F5),3)</f>
        <v>0.753</v>
      </c>
      <c r="O5" s="5">
        <f t="shared" si="6"/>
        <v>0.68700000000000006</v>
      </c>
      <c r="P5" s="5">
        <f>ROUND(F5*9.81/(2*$F$10+F5),3)</f>
        <v>1.2350000000000001</v>
      </c>
      <c r="Q5" s="5">
        <f t="shared" si="7"/>
        <v>1.1259999999999999</v>
      </c>
      <c r="R5" s="5">
        <f>ROUND(((2*$F$10+F5)/F5)*(D5^2/(2*B5*L5^2)),2)</f>
        <v>8.9499999999999993</v>
      </c>
      <c r="S5" s="2">
        <f t="shared" si="8"/>
        <v>0.68700000000000006</v>
      </c>
      <c r="T5" s="26" t="str">
        <f t="shared" si="9"/>
        <v>sakrīt</v>
      </c>
    </row>
    <row r="6" spans="1:20" x14ac:dyDescent="0.25">
      <c r="A6" s="2">
        <v>4</v>
      </c>
      <c r="B6" s="16">
        <f>260/1000</f>
        <v>0.26</v>
      </c>
      <c r="C6" s="17">
        <f t="shared" si="1"/>
        <v>2.5599999999999999E-4</v>
      </c>
      <c r="D6" s="16">
        <f>200/1000</f>
        <v>0.2</v>
      </c>
      <c r="E6" s="17">
        <f t="shared" si="3"/>
        <v>2.5599999999999999E-4</v>
      </c>
      <c r="F6" s="19">
        <f>10.93/1000</f>
        <v>1.093E-2</v>
      </c>
      <c r="G6" s="5">
        <v>0.33300000000000002</v>
      </c>
      <c r="H6" s="5">
        <v>0.33300000000000002</v>
      </c>
      <c r="I6" s="5">
        <v>0.33100000000000002</v>
      </c>
      <c r="J6" s="5">
        <v>0.33200000000000002</v>
      </c>
      <c r="K6" s="5">
        <v>0.33100000000000002</v>
      </c>
      <c r="L6" s="5">
        <f t="shared" si="4"/>
        <v>0.33200000000000002</v>
      </c>
      <c r="M6" s="17">
        <f t="shared" si="5"/>
        <v>4.0000000000000074E-6</v>
      </c>
      <c r="N6" s="5">
        <f>ROUND((2*F6*9.81*B6)/(2*$F$10+F6),3)</f>
        <v>0.41399999999999998</v>
      </c>
      <c r="O6" s="5">
        <f t="shared" si="6"/>
        <v>0.36299999999999999</v>
      </c>
      <c r="P6" s="5">
        <f>ROUND(F6*9.81/(2*$F$10+F6),3)</f>
        <v>0.79600000000000004</v>
      </c>
      <c r="Q6" s="5">
        <f t="shared" si="7"/>
        <v>0.69799999999999995</v>
      </c>
      <c r="R6" s="5">
        <f>ROUND(((2*$F$10+F6)/F6)*(D6^2/(2*B6*L6^2)),2)</f>
        <v>8.6</v>
      </c>
      <c r="S6" s="2">
        <f t="shared" si="8"/>
        <v>0.36299999999999999</v>
      </c>
      <c r="T6" s="26" t="str">
        <f t="shared" si="9"/>
        <v>sakrīt</v>
      </c>
    </row>
    <row r="7" spans="1:20" x14ac:dyDescent="0.25">
      <c r="A7" s="2">
        <v>5</v>
      </c>
      <c r="B7" s="16">
        <f>205/1000</f>
        <v>0.20499999999999999</v>
      </c>
      <c r="C7" s="17">
        <f t="shared" si="1"/>
        <v>5.0410000000000003E-3</v>
      </c>
      <c r="D7" s="16">
        <f>255/1000</f>
        <v>0.255</v>
      </c>
      <c r="E7" s="17">
        <f t="shared" si="3"/>
        <v>5.0410000000000003E-3</v>
      </c>
      <c r="F7" s="19">
        <f>17.83/1000</f>
        <v>1.7829999999999999E-2</v>
      </c>
      <c r="G7" s="5">
        <v>0.375</v>
      </c>
      <c r="H7" s="5">
        <v>0.377</v>
      </c>
      <c r="I7" s="5">
        <v>0.38300000000000001</v>
      </c>
      <c r="J7" s="5">
        <v>0.38200000000000001</v>
      </c>
      <c r="K7" s="5">
        <v>0.375</v>
      </c>
      <c r="L7" s="5">
        <f t="shared" si="4"/>
        <v>0.378</v>
      </c>
      <c r="M7" s="17">
        <f t="shared" si="5"/>
        <v>6.000000000000011E-5</v>
      </c>
      <c r="N7" s="5">
        <f>ROUND((2*F7*9.81*B7)/(2*$F$10+F7),3)</f>
        <v>0.50600000000000001</v>
      </c>
      <c r="O7" s="5">
        <f t="shared" si="6"/>
        <v>0.45500000000000002</v>
      </c>
      <c r="P7" s="5">
        <f>ROUND(F7*9.81/(2*$F$10+F7),3)</f>
        <v>1.2350000000000001</v>
      </c>
      <c r="Q7" s="5">
        <f>ROUND(D7^2/(2*B7*L7^2),3)</f>
        <v>1.1100000000000001</v>
      </c>
      <c r="R7" s="5">
        <f>ROUND(((2*$F$10+F7)/F7)*(D7^2/(2*B7*L7^2)),2)</f>
        <v>8.82</v>
      </c>
      <c r="S7" s="2">
        <f t="shared" si="8"/>
        <v>0.45500000000000002</v>
      </c>
      <c r="T7" s="26" t="str">
        <f t="shared" si="9"/>
        <v>sakrīt</v>
      </c>
    </row>
    <row r="9" spans="1:20" x14ac:dyDescent="0.25">
      <c r="B9" s="4">
        <f>AVERAGE(B3:B7)</f>
        <v>0.27600000000000002</v>
      </c>
      <c r="D9" s="4">
        <f>AVERAGE(D3:D7)</f>
        <v>0.184</v>
      </c>
      <c r="F9" s="1" t="s">
        <v>13</v>
      </c>
      <c r="N9" s="7">
        <f>ROUND(SQRT(AVERAGE(N3:N7)),4)</f>
        <v>0.70340000000000003</v>
      </c>
      <c r="O9" s="7">
        <f>ROUND(SQRT(AVERAGE(O3:O7)),4)</f>
        <v>0.66469999999999996</v>
      </c>
      <c r="P9" s="4">
        <f>ROUND(AVERAGE(P3:P7),4)</f>
        <v>0.91600000000000004</v>
      </c>
      <c r="Q9" s="7">
        <f>ROUND(AVERAGE(Q3:Q7),4)</f>
        <v>0.81759999999999999</v>
      </c>
      <c r="R9" s="6">
        <f t="shared" ref="R9" si="10">AVERAGE(R3:R7)</f>
        <v>8.6999999999999993</v>
      </c>
    </row>
    <row r="10" spans="1:20" ht="18.75" x14ac:dyDescent="0.25">
      <c r="B10" s="1" t="s">
        <v>41</v>
      </c>
      <c r="D10" s="1" t="s">
        <v>42</v>
      </c>
      <c r="F10" s="1">
        <f>61.9/1000</f>
        <v>6.1899999999999997E-2</v>
      </c>
      <c r="N10" s="1" t="s">
        <v>50</v>
      </c>
      <c r="O10" s="1" t="s">
        <v>51</v>
      </c>
      <c r="P10" s="1" t="s">
        <v>21</v>
      </c>
      <c r="Q10" s="1" t="s">
        <v>22</v>
      </c>
      <c r="R10" s="1" t="s">
        <v>23</v>
      </c>
    </row>
    <row r="12" spans="1:20" x14ac:dyDescent="0.25">
      <c r="B12" s="33" t="s">
        <v>4</v>
      </c>
      <c r="C12" s="33"/>
      <c r="D12" s="33"/>
      <c r="E12" s="33" t="s">
        <v>5</v>
      </c>
      <c r="F12" s="33"/>
      <c r="G12" s="33"/>
      <c r="H12" s="33" t="s">
        <v>6</v>
      </c>
      <c r="I12" s="33"/>
      <c r="J12" s="33"/>
      <c r="K12" s="32" t="s">
        <v>15</v>
      </c>
      <c r="L12" s="32"/>
      <c r="M12" s="32"/>
      <c r="N12" s="32"/>
      <c r="O12" s="32"/>
      <c r="P12" s="32"/>
      <c r="Q12" s="21"/>
      <c r="R12" s="21"/>
    </row>
    <row r="13" spans="1:20" ht="18.75" x14ac:dyDescent="0.25">
      <c r="B13" s="1" t="s">
        <v>10</v>
      </c>
      <c r="C13" s="1" t="s">
        <v>11</v>
      </c>
      <c r="D13" s="1" t="s">
        <v>12</v>
      </c>
      <c r="E13" s="1" t="s">
        <v>7</v>
      </c>
      <c r="F13" s="1" t="s">
        <v>8</v>
      </c>
      <c r="G13" s="1" t="s">
        <v>9</v>
      </c>
      <c r="H13" s="1" t="s">
        <v>24</v>
      </c>
      <c r="I13" s="5" t="s">
        <v>25</v>
      </c>
      <c r="J13" s="1" t="s">
        <v>26</v>
      </c>
      <c r="K13" s="8" t="s">
        <v>16</v>
      </c>
      <c r="L13" s="8" t="s">
        <v>17</v>
      </c>
      <c r="M13" s="8" t="s">
        <v>18</v>
      </c>
      <c r="N13" s="23" t="s">
        <v>48</v>
      </c>
      <c r="O13" s="23" t="s">
        <v>49</v>
      </c>
      <c r="P13" s="23" t="s">
        <v>19</v>
      </c>
      <c r="Q13"/>
      <c r="R13"/>
    </row>
    <row r="14" spans="1:20" x14ac:dyDescent="0.25">
      <c r="B14" s="13">
        <f>ROUND(SQRT(SUM(C3:C7)/(5*4)),5)</f>
        <v>1.9769999999999999E-2</v>
      </c>
      <c r="C14" s="14">
        <f>ROUND(SQRT(SUM(E3:E7)/(5*4)),5)</f>
        <v>1.9769999999999999E-2</v>
      </c>
      <c r="D14" s="13">
        <f>ROUND(SQRT(SUM(M3:M7)/(5*4)),5)</f>
        <v>2.49E-3</v>
      </c>
      <c r="E14" s="14">
        <f>ROUND(B14*2.78,5)</f>
        <v>5.4960000000000002E-2</v>
      </c>
      <c r="F14" s="14">
        <f>ROUND(C14*2.78,5)</f>
        <v>5.4960000000000002E-2</v>
      </c>
      <c r="G14" s="14">
        <f t="shared" ref="G14" si="11">D14*2.78</f>
        <v>6.9221999999999999E-3</v>
      </c>
      <c r="H14" s="14">
        <f>ROUND((0.1/3)*1.96,5)</f>
        <v>6.5329999999999999E-2</v>
      </c>
      <c r="I14" s="14">
        <f>ROUND((0.1/3)*1.96,5)</f>
        <v>6.5329999999999999E-2</v>
      </c>
      <c r="J14" s="14">
        <f>ROUND((0.001/3)*1.96,5)</f>
        <v>6.4999999999999997E-4</v>
      </c>
      <c r="K14" s="14">
        <f>ROUND(SQRT(E14^2+H14^2),5)</f>
        <v>8.5370000000000001E-2</v>
      </c>
      <c r="L14" s="14">
        <f>ROUND(SQRT(F14^2+I14^2),5)</f>
        <v>8.5370000000000001E-2</v>
      </c>
      <c r="M14" s="14">
        <f>ROUND(SQRT(G14^2+J14^2),5)</f>
        <v>6.9499999999999996E-3</v>
      </c>
      <c r="N14" s="15">
        <f>ABS(O9-N9)</f>
        <v>3.8700000000000068E-2</v>
      </c>
      <c r="O14" s="15">
        <f>ABS(Q9-P9)</f>
        <v>9.8400000000000043E-2</v>
      </c>
      <c r="P14" s="22">
        <f>ABS(R9-9.81)</f>
        <v>1.1100000000000012</v>
      </c>
      <c r="Q14"/>
      <c r="R14"/>
    </row>
    <row r="16" spans="1:20" x14ac:dyDescent="0.25">
      <c r="B16" s="29" t="s">
        <v>20</v>
      </c>
      <c r="C16" s="30"/>
      <c r="D16" s="30"/>
      <c r="E16" s="30"/>
      <c r="F16" s="30"/>
      <c r="G16" s="31"/>
      <c r="H16"/>
      <c r="I16" s="35" t="s">
        <v>54</v>
      </c>
      <c r="J16" s="35"/>
      <c r="K16" s="35"/>
      <c r="L16" s="35"/>
    </row>
    <row r="17" spans="2:12" ht="18.75" x14ac:dyDescent="0.35">
      <c r="B17" s="12" t="s">
        <v>45</v>
      </c>
      <c r="C17" s="12" t="s">
        <v>44</v>
      </c>
      <c r="D17" s="12" t="s">
        <v>53</v>
      </c>
      <c r="E17" s="12" t="s">
        <v>46</v>
      </c>
      <c r="F17" s="12" t="s">
        <v>47</v>
      </c>
      <c r="G17" s="12" t="s">
        <v>43</v>
      </c>
      <c r="H17"/>
      <c r="I17" s="34" t="str">
        <f>"g = " &amp; TEXT(R9, "0.00") &amp; " ± " &amp; TEXT(P14, "0.00") &amp; " m/s², pie β = 0.95 un εg = " &amp; TEXT(G18, "0.00%")</f>
        <v>g = 8.70 ± 1.11 m/s², pie β = 0.95 un εg = 11.31%</v>
      </c>
      <c r="J17" s="34"/>
      <c r="K17" s="34"/>
      <c r="L17" s="34"/>
    </row>
    <row r="18" spans="2:12" x14ac:dyDescent="0.25">
      <c r="B18" s="20">
        <f>K14/B9</f>
        <v>0.30931159420289855</v>
      </c>
      <c r="C18" s="20">
        <f>L14/D9</f>
        <v>0.46396739130434783</v>
      </c>
      <c r="D18" s="20">
        <f>$M$14/(SUM(L3:L7)/5)</f>
        <v>2.4283717679944094E-2</v>
      </c>
      <c r="E18" s="25">
        <f>$N$14/N9</f>
        <v>5.5018481660506206E-2</v>
      </c>
      <c r="F18" s="20">
        <f>$O$14/P9</f>
        <v>0.10742358078602625</v>
      </c>
      <c r="G18" s="20">
        <f>$P$14/9.81</f>
        <v>0.11314984709480135</v>
      </c>
      <c r="H18"/>
      <c r="I18"/>
    </row>
    <row r="19" spans="2:12" x14ac:dyDescent="0.25">
      <c r="D19" s="24"/>
      <c r="E19" s="24"/>
      <c r="F19" s="24"/>
    </row>
    <row r="20" spans="2:12" x14ac:dyDescent="0.25">
      <c r="D20" s="24"/>
      <c r="E20" s="24"/>
      <c r="F20" s="24"/>
    </row>
    <row r="21" spans="2:12" x14ac:dyDescent="0.25">
      <c r="D21" s="24"/>
      <c r="E21" s="24"/>
      <c r="F21" s="24"/>
    </row>
    <row r="22" spans="2:12" x14ac:dyDescent="0.25">
      <c r="D22" s="24"/>
      <c r="E22" s="24"/>
      <c r="F22" s="24"/>
    </row>
  </sheetData>
  <mergeCells count="9">
    <mergeCell ref="S2:T2"/>
    <mergeCell ref="I17:L17"/>
    <mergeCell ref="A1:R1"/>
    <mergeCell ref="B16:G16"/>
    <mergeCell ref="K12:P12"/>
    <mergeCell ref="H12:J12"/>
    <mergeCell ref="B12:D12"/>
    <mergeCell ref="E12:G12"/>
    <mergeCell ref="I16:L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fowik</dc:creator>
  <cp:lastModifiedBy>Iļja Rimša</cp:lastModifiedBy>
  <dcterms:created xsi:type="dcterms:W3CDTF">2015-06-05T18:17:20Z</dcterms:created>
  <dcterms:modified xsi:type="dcterms:W3CDTF">2025-04-30T19:09:51Z</dcterms:modified>
</cp:coreProperties>
</file>