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4"/>
  <workbookPr/>
  <mc:AlternateContent xmlns:mc="http://schemas.openxmlformats.org/markup-compatibility/2006">
    <mc:Choice Requires="x15">
      <x15ac:absPath xmlns:x15ac="http://schemas.microsoft.com/office/spreadsheetml/2010/11/ac" url="https://rtucloud1-my.sharepoint.com/personal/ilja_rimsa_edu_rtu_lv/Documents/1.1.p/Physics/LL1.6.1/"/>
    </mc:Choice>
  </mc:AlternateContent>
  <xr:revisionPtr revIDLastSave="0" documentId="8_{B729CE09-CEE2-473F-B926-4A86372F65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Sheet2!$A$1:$N$7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N3" i="2"/>
  <c r="N9" i="2"/>
  <c r="F18" i="2"/>
  <c r="J3" i="2"/>
  <c r="K3" i="2"/>
  <c r="C14" i="2"/>
  <c r="I14" i="2"/>
  <c r="J14" i="2"/>
  <c r="L9" i="2"/>
  <c r="D18" i="2"/>
  <c r="E18" i="2"/>
  <c r="L14" i="2"/>
  <c r="K14" i="2"/>
  <c r="G14" i="2"/>
  <c r="F14" i="2"/>
  <c r="N4" i="2"/>
  <c r="N5" i="2"/>
  <c r="N6" i="2"/>
  <c r="N7" i="2"/>
  <c r="M4" i="2"/>
  <c r="M5" i="2"/>
  <c r="M6" i="2"/>
  <c r="M7" i="2"/>
  <c r="M3" i="2"/>
  <c r="M9" i="2"/>
  <c r="N19" i="2"/>
  <c r="N18" i="2"/>
  <c r="N17" i="2"/>
  <c r="J4" i="2"/>
  <c r="J5" i="2"/>
  <c r="K5" i="2"/>
  <c r="J6" i="2"/>
  <c r="K6" i="2"/>
  <c r="J7" i="2"/>
  <c r="K7" i="2"/>
  <c r="C3" i="2"/>
  <c r="D5" i="2"/>
  <c r="L6" i="2"/>
  <c r="L4" i="2"/>
  <c r="L5" i="2"/>
  <c r="K4" i="2"/>
  <c r="L7" i="2"/>
  <c r="D4" i="2"/>
  <c r="D3" i="2"/>
  <c r="D7" i="2"/>
  <c r="D6" i="2"/>
  <c r="E14" i="2"/>
  <c r="B14" i="2"/>
  <c r="D14" i="2"/>
  <c r="H14" i="2"/>
  <c r="B18" i="2"/>
  <c r="C18" i="2"/>
</calcChain>
</file>

<file path=xl/sharedStrings.xml><?xml version="1.0" encoding="utf-8"?>
<sst xmlns="http://schemas.openxmlformats.org/spreadsheetml/2006/main" count="43" uniqueCount="43">
  <si>
    <t>Daniels Trunovs RDBG0-7 / 241RDB325</t>
  </si>
  <si>
    <t>Nr.p.k.</t>
  </si>
  <si>
    <t>H±δH, cm</t>
  </si>
  <si>
    <r>
      <t>H</t>
    </r>
    <r>
      <rPr>
        <vertAlign val="subscript"/>
        <sz val="12"/>
        <color theme="1"/>
        <rFont val="Calibri"/>
        <family val="2"/>
        <scheme val="minor"/>
      </rPr>
      <t>vid</t>
    </r>
  </si>
  <si>
    <r>
      <t>(H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-H</t>
    </r>
    <r>
      <rPr>
        <vertAlign val="subscript"/>
        <sz val="12"/>
        <color theme="1"/>
        <rFont val="Calibri"/>
        <family val="2"/>
        <scheme val="minor"/>
      </rPr>
      <t>vid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</si>
  <si>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s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±δs</t>
    </r>
    <r>
      <rPr>
        <vertAlign val="subscript"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, cm</t>
    </r>
  </si>
  <si>
    <r>
      <t>s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±δs</t>
    </r>
    <r>
      <rPr>
        <vertAlign val="sub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, cm</t>
    </r>
  </si>
  <si>
    <r>
      <t>s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±δs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, cm</t>
    </r>
  </si>
  <si>
    <r>
      <t>s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±δs</t>
    </r>
    <r>
      <rPr>
        <vertAlign val="sub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, cm</t>
    </r>
  </si>
  <si>
    <r>
      <t>s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±δs</t>
    </r>
    <r>
      <rPr>
        <vertAlign val="subscript"/>
        <sz val="12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, cm</t>
    </r>
  </si>
  <si>
    <r>
      <t>s</t>
    </r>
    <r>
      <rPr>
        <vertAlign val="subscript"/>
        <sz val="12"/>
        <color theme="1"/>
        <rFont val="Calibri"/>
        <family val="2"/>
        <scheme val="minor"/>
      </rPr>
      <t>vid</t>
    </r>
  </si>
  <si>
    <r>
      <t>(s</t>
    </r>
    <r>
      <rPr>
        <vertAlign val="subscript"/>
        <sz val="12"/>
        <color theme="1"/>
        <rFont val="Calibri"/>
        <family val="2"/>
        <scheme val="minor"/>
      </rPr>
      <t>i</t>
    </r>
    <r>
      <rPr>
        <sz val="12"/>
        <color theme="1"/>
        <rFont val="Calibri"/>
        <family val="2"/>
        <scheme val="minor"/>
      </rPr>
      <t>-s</t>
    </r>
    <r>
      <rPr>
        <vertAlign val="subscript"/>
        <sz val="12"/>
        <color theme="1"/>
        <rFont val="Calibri"/>
        <family val="2"/>
        <scheme val="minor"/>
      </rPr>
      <t>vid</t>
    </r>
    <r>
      <rPr>
        <sz val="12"/>
        <color theme="1"/>
        <rFont val="Calibri"/>
        <family val="2"/>
        <scheme val="minor"/>
      </rPr>
      <t>)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, cm</t>
    </r>
  </si>
  <si>
    <r>
      <t>v</t>
    </r>
    <r>
      <rPr>
        <vertAlign val="subscript"/>
        <sz val="12"/>
        <color rgb="FF006100"/>
        <rFont val="Calibri"/>
        <family val="2"/>
        <scheme val="minor"/>
      </rPr>
      <t>l</t>
    </r>
    <r>
      <rPr>
        <sz val="12"/>
        <color rgb="FF006100"/>
        <rFont val="Calibri"/>
        <family val="2"/>
        <scheme val="minor"/>
      </rPr>
      <t>, m/s</t>
    </r>
  </si>
  <si>
    <r>
      <t>v</t>
    </r>
    <r>
      <rPr>
        <vertAlign val="subscript"/>
        <sz val="12"/>
        <color rgb="FF006100"/>
        <rFont val="Calibri"/>
        <family val="2"/>
        <scheme val="minor"/>
      </rPr>
      <t>v+r</t>
    </r>
    <r>
      <rPr>
        <sz val="12"/>
        <color rgb="FF006100"/>
        <rFont val="Calibri"/>
        <family val="2"/>
        <scheme val="minor"/>
      </rPr>
      <t>, m/s</t>
    </r>
  </si>
  <si>
    <r>
      <t>v</t>
    </r>
    <r>
      <rPr>
        <vertAlign val="subscript"/>
        <sz val="12"/>
        <color rgb="FF006100"/>
        <rFont val="Calibri"/>
        <family val="2"/>
        <scheme val="minor"/>
      </rPr>
      <t>v</t>
    </r>
    <r>
      <rPr>
        <sz val="12"/>
        <color rgb="FF006100"/>
        <rFont val="Calibri"/>
        <family val="2"/>
        <scheme val="minor"/>
      </rPr>
      <t>, m/s</t>
    </r>
  </si>
  <si>
    <r>
      <t>v ̅</t>
    </r>
    <r>
      <rPr>
        <vertAlign val="subscript"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, m/s</t>
    </r>
  </si>
  <si>
    <r>
      <t>v ̅</t>
    </r>
    <r>
      <rPr>
        <vertAlign val="subscript"/>
        <sz val="12"/>
        <color theme="1"/>
        <rFont val="Calibri"/>
        <family val="2"/>
        <scheme val="minor"/>
      </rPr>
      <t>v+r</t>
    </r>
    <r>
      <rPr>
        <sz val="12"/>
        <color theme="1"/>
        <rFont val="Calibri"/>
        <family val="2"/>
        <scheme val="minor"/>
      </rPr>
      <t>, m/s</t>
    </r>
  </si>
  <si>
    <r>
      <t>v ̅</t>
    </r>
    <r>
      <rPr>
        <vertAlign val="subscript"/>
        <sz val="12"/>
        <color theme="1"/>
        <rFont val="Calibri"/>
        <family val="2"/>
        <scheme val="minor"/>
      </rPr>
      <t>v</t>
    </r>
    <r>
      <rPr>
        <sz val="12"/>
        <color theme="1"/>
        <rFont val="Calibri"/>
        <family val="2"/>
        <scheme val="minor"/>
      </rPr>
      <t>, m/s</t>
    </r>
  </si>
  <si>
    <t>Vid. kvadratiskā kļūda</t>
  </si>
  <si>
    <t>Gadījuma kļūda</t>
  </si>
  <si>
    <t>Sistemātiskā kļūda</t>
  </si>
  <si>
    <t>Absolūta kļūda</t>
  </si>
  <si>
    <r>
      <t>S</t>
    </r>
    <r>
      <rPr>
        <vertAlign val="subscript"/>
        <sz val="12"/>
        <color theme="1"/>
        <rFont val="Calibri"/>
        <family val="2"/>
        <scheme val="minor"/>
      </rPr>
      <t>h</t>
    </r>
    <r>
      <rPr>
        <sz val="12"/>
        <color theme="1"/>
        <rFont val="Calibri"/>
        <family val="2"/>
        <scheme val="minor"/>
      </rPr>
      <t>, cm</t>
    </r>
  </si>
  <si>
    <r>
      <t>S</t>
    </r>
    <r>
      <rPr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, cm</t>
    </r>
  </si>
  <si>
    <r>
      <t>δh</t>
    </r>
    <r>
      <rPr>
        <vertAlign val="subscript"/>
        <sz val="12"/>
        <color theme="1"/>
        <rFont val="Calibri"/>
        <family val="2"/>
        <scheme val="minor"/>
      </rPr>
      <t>s</t>
    </r>
  </si>
  <si>
    <r>
      <t>δs</t>
    </r>
    <r>
      <rPr>
        <vertAlign val="subscript"/>
        <sz val="12"/>
        <color theme="1"/>
        <rFont val="Calibri"/>
        <family val="2"/>
        <scheme val="minor"/>
      </rPr>
      <t>s</t>
    </r>
  </si>
  <si>
    <r>
      <t>δh</t>
    </r>
    <r>
      <rPr>
        <vertAlign val="subscript"/>
        <sz val="12"/>
        <color theme="1"/>
        <rFont val="Calibri"/>
        <family val="2"/>
        <scheme val="minor"/>
      </rPr>
      <t>δ</t>
    </r>
  </si>
  <si>
    <r>
      <t>δs</t>
    </r>
    <r>
      <rPr>
        <vertAlign val="subscript"/>
        <sz val="12"/>
        <color theme="1"/>
        <rFont val="Calibri"/>
        <family val="2"/>
        <scheme val="minor"/>
      </rPr>
      <t>δ</t>
    </r>
  </si>
  <si>
    <t>Δh</t>
  </si>
  <si>
    <t xml:space="preserve"> Δs</t>
  </si>
  <si>
    <r>
      <t>Δv</t>
    </r>
    <r>
      <rPr>
        <vertAlign val="subscript"/>
        <sz val="12"/>
        <color theme="1"/>
        <rFont val="Calibri"/>
        <family val="2"/>
        <scheme val="minor"/>
      </rPr>
      <t>l</t>
    </r>
  </si>
  <si>
    <r>
      <t>Δv</t>
    </r>
    <r>
      <rPr>
        <vertAlign val="subscript"/>
        <sz val="12"/>
        <color theme="1"/>
        <rFont val="Calibri"/>
        <family val="2"/>
        <scheme val="minor"/>
      </rPr>
      <t>v+r</t>
    </r>
  </si>
  <si>
    <r>
      <t>Δv</t>
    </r>
    <r>
      <rPr>
        <vertAlign val="subscript"/>
        <sz val="12"/>
        <color theme="1"/>
        <rFont val="Calibri"/>
        <family val="2"/>
        <scheme val="minor"/>
      </rPr>
      <t>v</t>
    </r>
  </si>
  <si>
    <t>Relatīvā kļūda</t>
  </si>
  <si>
    <t>Konstantes</t>
  </si>
  <si>
    <t>εh</t>
  </si>
  <si>
    <t>εs</t>
  </si>
  <si>
    <r>
      <t>εv ̅</t>
    </r>
    <r>
      <rPr>
        <vertAlign val="subscript"/>
        <sz val="12"/>
        <color theme="1"/>
        <rFont val="Calibri"/>
        <family val="2"/>
        <scheme val="minor"/>
      </rPr>
      <t>l</t>
    </r>
  </si>
  <si>
    <r>
      <t>εv ̅</t>
    </r>
    <r>
      <rPr>
        <vertAlign val="subscript"/>
        <sz val="12"/>
        <color theme="1"/>
        <rFont val="Calibri"/>
        <family val="2"/>
        <scheme val="minor"/>
      </rPr>
      <t>v+r</t>
    </r>
  </si>
  <si>
    <r>
      <t>εv ̅</t>
    </r>
    <r>
      <rPr>
        <vertAlign val="subscript"/>
        <sz val="12"/>
        <color theme="1"/>
        <rFont val="Calibri"/>
        <family val="2"/>
        <scheme val="minor"/>
      </rPr>
      <t>v</t>
    </r>
  </si>
  <si>
    <r>
      <t>m</t>
    </r>
    <r>
      <rPr>
        <vertAlign val="subscript"/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  <scheme val="minor"/>
      </rPr>
      <t>, kg</t>
    </r>
  </si>
  <si>
    <r>
      <t>m</t>
    </r>
    <r>
      <rPr>
        <vertAlign val="subscript"/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  <scheme val="minor"/>
      </rPr>
      <t>, kg</t>
    </r>
  </si>
  <si>
    <t>l,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</si>
</sst>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vertAlign val="superscript"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vertAlign val="subscript"/>
      <sz val="12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9">
    <xf numFmtId="0" fontId="0" fillId="0" borderId="0" xfId="0"/>
    <xf numFmtId="0" fontId="4" fillId="0" borderId="1" xfId="0" applyFont="1" applyBorder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0" fontId="4" fillId="0" borderId="1" xfId="2" applyNumberFormat="1" applyFont="1" applyBorder="1"/>
    <xf numFmtId="2" fontId="4" fillId="0" borderId="1" xfId="0" applyNumberFormat="1" applyFont="1" applyBorder="1"/>
    <xf numFmtId="0" fontId="4" fillId="0" borderId="3" xfId="0" applyFont="1" applyBorder="1" applyAlignment="1">
      <alignment horizontal="center" vertical="center"/>
    </xf>
    <xf numFmtId="0" fontId="4" fillId="0" borderId="0" xfId="0" applyFont="1"/>
    <xf numFmtId="0" fontId="4" fillId="2" borderId="1" xfId="1" applyFont="1" applyBorder="1" applyAlignment="1">
      <alignment horizontal="center" vertical="center"/>
    </xf>
    <xf numFmtId="0" fontId="4" fillId="4" borderId="1" xfId="4" applyFont="1" applyBorder="1" applyAlignment="1">
      <alignment horizontal="center" vertical="center"/>
    </xf>
    <xf numFmtId="0" fontId="4" fillId="6" borderId="1" xfId="6" applyFont="1" applyBorder="1" applyAlignment="1">
      <alignment horizontal="center" vertical="center"/>
    </xf>
    <xf numFmtId="0" fontId="4" fillId="5" borderId="1" xfId="5" applyFont="1" applyBorder="1" applyAlignment="1">
      <alignment horizontal="center" vertical="center"/>
    </xf>
    <xf numFmtId="0" fontId="9" fillId="3" borderId="1" xfId="3" applyFont="1" applyBorder="1" applyAlignment="1">
      <alignment horizontal="center" vertical="center"/>
    </xf>
    <xf numFmtId="0" fontId="4" fillId="0" borderId="0" xfId="0" applyFont="1" applyAlignment="1"/>
    <xf numFmtId="164" fontId="4" fillId="0" borderId="1" xfId="0" applyNumberFormat="1" applyFont="1" applyBorder="1"/>
    <xf numFmtId="2" fontId="4" fillId="0" borderId="6" xfId="0" applyNumberFormat="1" applyFont="1" applyBorder="1"/>
    <xf numFmtId="0" fontId="4" fillId="0" borderId="8" xfId="0" applyFont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7">
    <cellStyle name="20% — акцент1" xfId="1" builtinId="30"/>
    <cellStyle name="20% — акцент2" xfId="4" builtinId="34"/>
    <cellStyle name="20% — акцент3" xfId="5" builtinId="38"/>
    <cellStyle name="20% — акцент4" xfId="6" builtinId="42"/>
    <cellStyle name="Обычный" xfId="0" builtinId="0"/>
    <cellStyle name="Процентный" xfId="2" builtinId="5"/>
    <cellStyle name="Хороший" xfId="3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v(H)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Eksperimentālais lodītes ātrums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8.5</c:v>
                </c:pt>
                <c:pt idx="1">
                  <c:v>21</c:v>
                </c:pt>
                <c:pt idx="2">
                  <c:v>33.5</c:v>
                </c:pt>
                <c:pt idx="3">
                  <c:v>46</c:v>
                </c:pt>
                <c:pt idx="4">
                  <c:v>58.5</c:v>
                </c:pt>
              </c:numCache>
            </c:numRef>
          </c:cat>
          <c:val>
            <c:numRef>
              <c:f>Sheet2!$L$3:$L$7</c:f>
              <c:numCache>
                <c:formatCode>0.00</c:formatCode>
                <c:ptCount val="5"/>
                <c:pt idx="0">
                  <c:v>2.91</c:v>
                </c:pt>
                <c:pt idx="1">
                  <c:v>2.39</c:v>
                </c:pt>
                <c:pt idx="2">
                  <c:v>2.0699999999999998</c:v>
                </c:pt>
                <c:pt idx="3">
                  <c:v>1.7</c:v>
                </c:pt>
                <c:pt idx="4">
                  <c:v>1.36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2-445A-A2D8-DDBDA4552088}"/>
            </c:ext>
          </c:extLst>
        </c:ser>
        <c:ser>
          <c:idx val="1"/>
          <c:order val="1"/>
          <c:tx>
            <c:v>Teorētiskais lodītes ātrums (ar rotāciju)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8.5</c:v>
                </c:pt>
                <c:pt idx="1">
                  <c:v>21</c:v>
                </c:pt>
                <c:pt idx="2">
                  <c:v>33.5</c:v>
                </c:pt>
                <c:pt idx="3">
                  <c:v>46</c:v>
                </c:pt>
                <c:pt idx="4">
                  <c:v>58.5</c:v>
                </c:pt>
              </c:numCache>
            </c:numRef>
          </c:cat>
          <c:val>
            <c:numRef>
              <c:f>Sheet2!$M$3:$M$7</c:f>
              <c:numCache>
                <c:formatCode>0.00</c:formatCode>
                <c:ptCount val="5"/>
                <c:pt idx="0">
                  <c:v>1.0900000000000001</c:v>
                </c:pt>
                <c:pt idx="1">
                  <c:v>1.72</c:v>
                </c:pt>
                <c:pt idx="2">
                  <c:v>2.17</c:v>
                </c:pt>
                <c:pt idx="3">
                  <c:v>2.54</c:v>
                </c:pt>
                <c:pt idx="4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2-445A-A2D8-DDBDA4552088}"/>
            </c:ext>
          </c:extLst>
        </c:ser>
        <c:ser>
          <c:idx val="2"/>
          <c:order val="2"/>
          <c:tx>
            <c:v>Teorētiskais lodītes ātrums (bez rotācijas)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Sheet2!$B$3:$B$7</c:f>
              <c:numCache>
                <c:formatCode>General</c:formatCode>
                <c:ptCount val="5"/>
                <c:pt idx="0">
                  <c:v>8.5</c:v>
                </c:pt>
                <c:pt idx="1">
                  <c:v>21</c:v>
                </c:pt>
                <c:pt idx="2">
                  <c:v>33.5</c:v>
                </c:pt>
                <c:pt idx="3">
                  <c:v>46</c:v>
                </c:pt>
                <c:pt idx="4">
                  <c:v>58.5</c:v>
                </c:pt>
              </c:numCache>
            </c:numRef>
          </c:cat>
          <c:val>
            <c:numRef>
              <c:f>Sheet2!$N$3:$N$7</c:f>
              <c:numCache>
                <c:formatCode>0.00</c:formatCode>
                <c:ptCount val="5"/>
                <c:pt idx="0">
                  <c:v>1.29</c:v>
                </c:pt>
                <c:pt idx="1">
                  <c:v>2.0299999999999998</c:v>
                </c:pt>
                <c:pt idx="2">
                  <c:v>2.56</c:v>
                </c:pt>
                <c:pt idx="3">
                  <c:v>3</c:v>
                </c:pt>
                <c:pt idx="4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2-445A-A2D8-DDBDA455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1262543"/>
        <c:axId val="1361264623"/>
      </c:lineChart>
      <c:catAx>
        <c:axId val="136126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4623"/>
        <c:crosses val="autoZero"/>
        <c:auto val="1"/>
        <c:lblAlgn val="ctr"/>
        <c:lblOffset val="100"/>
        <c:noMultiLvlLbl val="0"/>
      </c:catAx>
      <c:valAx>
        <c:axId val="13612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262543"/>
        <c:crosses val="autoZero"/>
        <c:crossBetween val="between"/>
      </c:valAx>
      <c:spPr>
        <a:pattFill prst="dotGrid">
          <a:fgClr>
            <a:schemeClr val="bg2"/>
          </a:fgClr>
          <a:bgClr>
            <a:schemeClr val="bg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691403</xdr:colOff>
      <xdr:row>3</xdr:row>
      <xdr:rowOff>193831</xdr:rowOff>
    </xdr:from>
    <xdr:to>
      <xdr:col>26</xdr:col>
      <xdr:colOff>374988</xdr:colOff>
      <xdr:row>33</xdr:row>
      <xdr:rowOff>88403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2BD3D-28A0-4040-870C-42DEC1DD3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0FD04-4562-45E4-9DAF-32B05FC46D73}">
  <dimension ref="A1:O19"/>
  <sheetViews>
    <sheetView tabSelected="1" zoomScale="85" zoomScaleNormal="85" workbookViewId="0">
      <selection activeCell="G10" sqref="G10"/>
    </sheetView>
  </sheetViews>
  <sheetFormatPr defaultColWidth="9.140625" defaultRowHeight="15"/>
  <cols>
    <col min="1" max="1" width="7.5703125" style="9" bestFit="1" customWidth="1"/>
    <col min="2" max="10" width="10.7109375" style="9" customWidth="1"/>
    <col min="11" max="11" width="13.140625" style="9" bestFit="1" customWidth="1"/>
    <col min="12" max="12" width="9.140625" style="9"/>
    <col min="13" max="20" width="10.7109375" style="9" customWidth="1"/>
    <col min="21" max="16384" width="9.140625" style="9"/>
  </cols>
  <sheetData>
    <row r="1" spans="1:1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5" ht="18">
      <c r="A2" s="3" t="s">
        <v>1</v>
      </c>
      <c r="B2" s="10" t="s">
        <v>2</v>
      </c>
      <c r="C2" s="11" t="s">
        <v>3</v>
      </c>
      <c r="D2" s="12" t="s">
        <v>4</v>
      </c>
      <c r="E2" s="10" t="s">
        <v>5</v>
      </c>
      <c r="F2" s="11" t="s">
        <v>6</v>
      </c>
      <c r="G2" s="13" t="s">
        <v>7</v>
      </c>
      <c r="H2" s="12" t="s">
        <v>8</v>
      </c>
      <c r="I2" s="10" t="s">
        <v>9</v>
      </c>
      <c r="J2" s="11" t="s">
        <v>10</v>
      </c>
      <c r="K2" s="13" t="s">
        <v>11</v>
      </c>
      <c r="L2" s="14" t="s">
        <v>12</v>
      </c>
      <c r="M2" s="14" t="s">
        <v>13</v>
      </c>
      <c r="N2" s="14" t="s">
        <v>14</v>
      </c>
    </row>
    <row r="3" spans="1:15">
      <c r="A3" s="1">
        <v>1</v>
      </c>
      <c r="B3" s="1">
        <v>8.5</v>
      </c>
      <c r="C3" s="20">
        <f>AVERAGE(B3:B7)</f>
        <v>33.5</v>
      </c>
      <c r="D3" s="5">
        <f>(B3-$C$3)^2</f>
        <v>625</v>
      </c>
      <c r="E3" s="1">
        <v>8.1999999999999993</v>
      </c>
      <c r="F3" s="1">
        <v>8.1999999999999993</v>
      </c>
      <c r="G3" s="1">
        <v>8.1999999999999993</v>
      </c>
      <c r="H3" s="1">
        <v>8.1999999999999993</v>
      </c>
      <c r="I3" s="1">
        <v>8.1999999999999993</v>
      </c>
      <c r="J3" s="1">
        <f>AVERAGE(E3:I3)</f>
        <v>8.1999999999999993</v>
      </c>
      <c r="K3" s="1">
        <f>(E3-J3)^2+(F3-J3)^2+(G3-J3)^2+(H3-J3)^2+(I3-J3)^2</f>
        <v>0</v>
      </c>
      <c r="L3" s="7">
        <f>ROUND((1 + ($N$18/N17))*(J3/100)*SQRT((9.81/$N$19)), 2)</f>
        <v>2.91</v>
      </c>
      <c r="M3" s="7">
        <f>ROUND(SQRT((10/7)*9.81*(B3/100)),2)</f>
        <v>1.0900000000000001</v>
      </c>
      <c r="N3" s="7">
        <f>ROUND(SQRT(2*9.81*(B3/100)),2)</f>
        <v>1.29</v>
      </c>
    </row>
    <row r="4" spans="1:15">
      <c r="A4" s="1">
        <v>2</v>
      </c>
      <c r="B4" s="1">
        <v>21</v>
      </c>
      <c r="C4" s="20"/>
      <c r="D4" s="5">
        <f t="shared" ref="D4:D7" si="0">(B4-$C$3)^2</f>
        <v>156.25</v>
      </c>
      <c r="E4" s="1">
        <v>6.9</v>
      </c>
      <c r="F4" s="1">
        <v>6.6</v>
      </c>
      <c r="G4" s="1">
        <v>6.5</v>
      </c>
      <c r="H4" s="1">
        <v>7</v>
      </c>
      <c r="I4" s="1">
        <v>6.6</v>
      </c>
      <c r="J4" s="1">
        <f t="shared" ref="J4:J7" si="1">AVERAGE(E4:I4)</f>
        <v>6.7200000000000006</v>
      </c>
      <c r="K4" s="1">
        <f t="shared" ref="K4:K7" si="2">(E4-J4)^2+(F4-J4)^2+(G4-J4)^2+(H4-J4)^2+(I4-J4)^2</f>
        <v>0.18800000000000031</v>
      </c>
      <c r="L4" s="7">
        <f>ROUND((1 + ($N$18/$N$17))*(J4/100)*SQRT((9.81/$N$19)), 2)</f>
        <v>2.39</v>
      </c>
      <c r="M4" s="7">
        <f t="shared" ref="M4:M7" si="3">ROUND(SQRT((10/7)*9.81*(B4/100)),2)</f>
        <v>1.72</v>
      </c>
      <c r="N4" s="7">
        <f t="shared" ref="N4:N7" si="4">ROUND(SQRT(2*9.81*(B4/100)),2)</f>
        <v>2.0299999999999998</v>
      </c>
    </row>
    <row r="5" spans="1:15">
      <c r="A5" s="1">
        <v>3</v>
      </c>
      <c r="B5" s="1">
        <v>33.5</v>
      </c>
      <c r="C5" s="20"/>
      <c r="D5" s="5">
        <f t="shared" si="0"/>
        <v>0</v>
      </c>
      <c r="E5" s="1">
        <v>6</v>
      </c>
      <c r="F5" s="1">
        <v>5.7</v>
      </c>
      <c r="G5" s="1">
        <v>5.7</v>
      </c>
      <c r="H5" s="1">
        <v>5.9</v>
      </c>
      <c r="I5" s="1">
        <v>5.8</v>
      </c>
      <c r="J5" s="1">
        <f t="shared" si="1"/>
        <v>5.8199999999999994</v>
      </c>
      <c r="K5" s="1">
        <f t="shared" si="2"/>
        <v>6.7999999999999991E-2</v>
      </c>
      <c r="L5" s="7">
        <f>ROUND((1 + ($N$18/$N$17))*(J5/100)*SQRT((9.81/$N$19)), 2)</f>
        <v>2.0699999999999998</v>
      </c>
      <c r="M5" s="7">
        <f t="shared" si="3"/>
        <v>2.17</v>
      </c>
      <c r="N5" s="7">
        <f t="shared" si="4"/>
        <v>2.56</v>
      </c>
    </row>
    <row r="6" spans="1:15">
      <c r="A6" s="1">
        <v>4</v>
      </c>
      <c r="B6" s="1">
        <v>46</v>
      </c>
      <c r="C6" s="20"/>
      <c r="D6" s="5">
        <f t="shared" si="0"/>
        <v>156.25</v>
      </c>
      <c r="E6" s="1">
        <v>4.9000000000000004</v>
      </c>
      <c r="F6" s="1">
        <v>4.9000000000000004</v>
      </c>
      <c r="G6" s="1">
        <v>4.5999999999999996</v>
      </c>
      <c r="H6" s="1">
        <v>4.7</v>
      </c>
      <c r="I6" s="1">
        <v>4.9000000000000004</v>
      </c>
      <c r="J6" s="1">
        <f t="shared" si="1"/>
        <v>4.8</v>
      </c>
      <c r="K6" s="1">
        <f t="shared" si="2"/>
        <v>8.0000000000000321E-2</v>
      </c>
      <c r="L6" s="7">
        <f>ROUND((1 + ($N$18/$N$17))*(J6/100)*SQRT((9.81/$N$19)), 2)</f>
        <v>1.7</v>
      </c>
      <c r="M6" s="7">
        <f t="shared" si="3"/>
        <v>2.54</v>
      </c>
      <c r="N6" s="7">
        <f t="shared" si="4"/>
        <v>3</v>
      </c>
    </row>
    <row r="7" spans="1:15">
      <c r="A7" s="1">
        <v>5</v>
      </c>
      <c r="B7" s="1">
        <v>58.5</v>
      </c>
      <c r="C7" s="20"/>
      <c r="D7" s="5">
        <f t="shared" si="0"/>
        <v>625</v>
      </c>
      <c r="E7" s="1">
        <v>3.8</v>
      </c>
      <c r="F7" s="1">
        <v>3.9</v>
      </c>
      <c r="G7" s="1">
        <v>3.9</v>
      </c>
      <c r="H7" s="1">
        <v>3.7</v>
      </c>
      <c r="I7" s="1">
        <v>3.8</v>
      </c>
      <c r="J7" s="1">
        <f t="shared" si="1"/>
        <v>3.8200000000000003</v>
      </c>
      <c r="K7" s="1">
        <f t="shared" si="2"/>
        <v>2.7999999999999942E-2</v>
      </c>
      <c r="L7" s="7">
        <f>ROUND((1 + ($N$18/$N$17))*(J7/100)*SQRT((9.81/$N$19)), 2)</f>
        <v>1.36</v>
      </c>
      <c r="M7" s="7">
        <f t="shared" si="3"/>
        <v>2.86</v>
      </c>
      <c r="N7" s="7">
        <f t="shared" si="4"/>
        <v>3.39</v>
      </c>
    </row>
    <row r="8" spans="1:15">
      <c r="D8" s="15"/>
    </row>
    <row r="9" spans="1:15">
      <c r="L9" s="7">
        <f>AVERAGE(L3:L7)</f>
        <v>2.0859999999999999</v>
      </c>
      <c r="M9" s="7">
        <f>AVERAGE(M3:M7)</f>
        <v>2.0760000000000001</v>
      </c>
      <c r="N9" s="17">
        <f>AVERAGE(N3:N7)</f>
        <v>2.4539999999999997</v>
      </c>
      <c r="O9" s="18"/>
    </row>
    <row r="10" spans="1:15" ht="18">
      <c r="L10" s="19" t="s">
        <v>15</v>
      </c>
      <c r="M10" s="19" t="s">
        <v>16</v>
      </c>
      <c r="N10" s="19" t="s">
        <v>17</v>
      </c>
      <c r="O10" s="1"/>
    </row>
    <row r="12" spans="1:15">
      <c r="B12" s="24" t="s">
        <v>18</v>
      </c>
      <c r="C12" s="25"/>
      <c r="D12" s="26" t="s">
        <v>19</v>
      </c>
      <c r="E12" s="27"/>
      <c r="F12" s="26" t="s">
        <v>20</v>
      </c>
      <c r="G12" s="27"/>
      <c r="H12" s="24" t="s">
        <v>21</v>
      </c>
      <c r="I12" s="28"/>
      <c r="J12" s="28"/>
      <c r="K12" s="28"/>
      <c r="L12" s="25"/>
    </row>
    <row r="13" spans="1:15" ht="18">
      <c r="B13" s="19" t="s">
        <v>22</v>
      </c>
      <c r="C13" s="19" t="s">
        <v>23</v>
      </c>
      <c r="D13" s="2" t="s">
        <v>24</v>
      </c>
      <c r="E13" s="2" t="s">
        <v>25</v>
      </c>
      <c r="F13" s="19" t="s">
        <v>26</v>
      </c>
      <c r="G13" s="19" t="s">
        <v>27</v>
      </c>
      <c r="H13" s="8" t="s">
        <v>28</v>
      </c>
      <c r="I13" s="8" t="s">
        <v>29</v>
      </c>
      <c r="J13" s="19" t="s">
        <v>30</v>
      </c>
      <c r="K13" s="19" t="s">
        <v>31</v>
      </c>
      <c r="L13" s="19" t="s">
        <v>32</v>
      </c>
    </row>
    <row r="14" spans="1:15">
      <c r="B14" s="2">
        <f>ROUND(SQRT(SUM(D3:D7)/(5*4)),2)</f>
        <v>8.84</v>
      </c>
      <c r="C14" s="19">
        <f>ROUND(SQRT(SUM(K3:K7)/(5*4)),2)</f>
        <v>0.13</v>
      </c>
      <c r="D14" s="1">
        <f>B14*2.78</f>
        <v>24.575199999999999</v>
      </c>
      <c r="E14" s="1">
        <f>C14*2.78</f>
        <v>0.3614</v>
      </c>
      <c r="F14" s="1">
        <f>ROUND((0.0005/3)*1.96,5)</f>
        <v>3.3E-4</v>
      </c>
      <c r="G14" s="1">
        <f>ROUND((0.1/3)*1.96,5)</f>
        <v>6.5329999999999999E-2</v>
      </c>
      <c r="H14" s="1">
        <f>ROUND(SQRT(D14^2+F14^2),5)</f>
        <v>24.575199999999999</v>
      </c>
      <c r="I14" s="1">
        <f>ROUND(SQRT(C14^2+G14^2),5)</f>
        <v>0.14549000000000001</v>
      </c>
      <c r="J14" s="1">
        <f>ROUND((1+(N18/N17))*SQRT(9.81/N19)*I14/100,4)</f>
        <v>5.16E-2</v>
      </c>
      <c r="K14" s="16">
        <f>ROUND(((10/7)*9.81)/SQRT((10/7)*9.81*C3)*H14/100,4)</f>
        <v>0.15890000000000001</v>
      </c>
      <c r="L14" s="1">
        <f>ROUND((9.81/SQRT(10/7*9.81*C3))*H14/100,4)</f>
        <v>0.1113</v>
      </c>
    </row>
    <row r="16" spans="1:15">
      <c r="B16" s="24" t="s">
        <v>33</v>
      </c>
      <c r="C16" s="28"/>
      <c r="D16" s="28"/>
      <c r="E16" s="28"/>
      <c r="F16" s="25"/>
      <c r="M16" s="22" t="s">
        <v>34</v>
      </c>
      <c r="N16" s="23"/>
    </row>
    <row r="17" spans="2:14" ht="18">
      <c r="B17" s="8" t="s">
        <v>35</v>
      </c>
      <c r="C17" s="4" t="s">
        <v>36</v>
      </c>
      <c r="D17" s="19" t="s">
        <v>37</v>
      </c>
      <c r="E17" s="19" t="s">
        <v>38</v>
      </c>
      <c r="F17" s="19" t="s">
        <v>39</v>
      </c>
      <c r="M17" s="1" t="s">
        <v>40</v>
      </c>
      <c r="N17" s="1">
        <f>13.8/1000</f>
        <v>1.3800000000000002E-2</v>
      </c>
    </row>
    <row r="18" spans="2:14" ht="18">
      <c r="B18" s="6">
        <f>H14/C3</f>
        <v>0.73358805970149255</v>
      </c>
      <c r="C18" s="6">
        <f>I14/SUM(J3:J7)</f>
        <v>4.9553814713896461E-3</v>
      </c>
      <c r="D18" s="6">
        <f>J14/L9</f>
        <v>2.4736337488015341E-2</v>
      </c>
      <c r="E18" s="6">
        <f>K14/M9</f>
        <v>7.6541425818882472E-2</v>
      </c>
      <c r="F18" s="6">
        <f>L14/N9</f>
        <v>4.5354523227383869E-2</v>
      </c>
      <c r="M18" s="1" t="s">
        <v>41</v>
      </c>
      <c r="N18" s="1">
        <f>122.1/1000</f>
        <v>0.1221</v>
      </c>
    </row>
    <row r="19" spans="2:14">
      <c r="M19" s="1" t="s">
        <v>42</v>
      </c>
      <c r="N19" s="1">
        <f>75.5/100</f>
        <v>0.755</v>
      </c>
    </row>
  </sheetData>
  <autoFilter ref="A1:N7" xr:uid="{2D70FD04-4562-45E4-9DAF-32B05FC46D73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8">
    <mergeCell ref="C3:C7"/>
    <mergeCell ref="A1:N1"/>
    <mergeCell ref="M16:N16"/>
    <mergeCell ref="B12:C12"/>
    <mergeCell ref="D12:E12"/>
    <mergeCell ref="F12:G12"/>
    <mergeCell ref="H12:L12"/>
    <mergeCell ref="B16:F1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fowik</dc:creator>
  <cp:keywords/>
  <dc:description/>
  <cp:lastModifiedBy/>
  <cp:revision/>
  <dcterms:created xsi:type="dcterms:W3CDTF">2015-06-05T18:17:20Z</dcterms:created>
  <dcterms:modified xsi:type="dcterms:W3CDTF">2025-04-30T05:27:30Z</dcterms:modified>
  <cp:category/>
  <cp:contentStatus/>
</cp:coreProperties>
</file>