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VALORACION\VALORACION_ESPECIAL\Bolsa\INFOVALMER\20260515\"/>
    </mc:Choice>
  </mc:AlternateContent>
  <xr:revisionPtr revIDLastSave="0" documentId="13_ncr:1_{5DB7FDDC-829A-4016-B517-F863B5A4D4C6}" xr6:coauthVersionLast="47" xr6:coauthVersionMax="47" xr10:uidLastSave="{00000000-0000-0000-0000-000000000000}"/>
  <bookViews>
    <workbookView xWindow="28680" yWindow="-120" windowWidth="29040" windowHeight="15720" tabRatio="693" firstSheet="2" activeTab="4" xr2:uid="{CF531D29-79B5-41F0-8D0F-2CB1B98AC8AB}"/>
  </bookViews>
  <sheets>
    <sheet name="CURVAS" sheetId="6" r:id="rId1"/>
    <sheet name="Uploads" sheetId="1" r:id="rId2"/>
    <sheet name="Uploads_(t+1)" sheetId="7" r:id="rId3"/>
    <sheet name="Uploads_(t+1) (2)" sheetId="11" r:id="rId4"/>
    <sheet name="Uploads_(t+1) (3)" sheetId="12" r:id="rId5"/>
    <sheet name="Uploads_(t+1) (4)" sheetId="13" r:id="rId6"/>
    <sheet name="Uploads_(t+1) (5)" sheetId="14" r:id="rId7"/>
    <sheet name="Uploads (2)" sheetId="10" r:id="rId8"/>
    <sheet name="Uploads_(t+2)" sheetId="8" r:id="rId9"/>
    <sheet name="Uploads_(t+3)" sheetId="9" r:id="rId10"/>
  </sheets>
  <definedNames>
    <definedName name="_xlnm._FilterDatabase" localSheetId="0" hidden="1">CURVAS!$A$23:$E$23</definedName>
    <definedName name="_xlnm._FilterDatabase" localSheetId="1" hidden="1">Uploads!$A$33:$Y$33</definedName>
    <definedName name="_xlnm._FilterDatabase" localSheetId="7" hidden="1">'Uploads (2)'!$A$33:$Y$33</definedName>
    <definedName name="_xlnm._FilterDatabase" localSheetId="2" hidden="1">'Uploads_(t+1)'!$A$33:$Y$33</definedName>
    <definedName name="_xlnm._FilterDatabase" localSheetId="3" hidden="1">'Uploads_(t+1) (2)'!$A$33:$Y$33</definedName>
    <definedName name="_xlnm._FilterDatabase" localSheetId="4" hidden="1">'Uploads_(t+1) (3)'!$A$33:$Y$33</definedName>
    <definedName name="_xlnm._FilterDatabase" localSheetId="5" hidden="1">'Uploads_(t+1) (4)'!$A$33:$Y$33</definedName>
    <definedName name="_xlnm._FilterDatabase" localSheetId="6" hidden="1">'Uploads_(t+1) (5)'!$A$33:$Y$33</definedName>
    <definedName name="_xlnm._FilterDatabase" localSheetId="8" hidden="1">'Uploads_(t+2)'!$A$33:$Y$33</definedName>
    <definedName name="_xlnm._FilterDatabase" localSheetId="9" hidden="1">'Uploads_(t+3)'!$A$33:$Y$33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8" i="14" l="1"/>
  <c r="M27" i="14"/>
  <c r="O26" i="14"/>
  <c r="M26" i="14"/>
  <c r="D26" i="14"/>
  <c r="F26" i="14" s="1"/>
  <c r="D25" i="14"/>
  <c r="F25" i="14" s="1"/>
  <c r="D24" i="14"/>
  <c r="F24" i="14" s="1"/>
  <c r="M23" i="14"/>
  <c r="S22" i="14"/>
  <c r="S21" i="14"/>
  <c r="S20" i="14"/>
  <c r="S19" i="14"/>
  <c r="C18" i="14"/>
  <c r="C19" i="14" s="1"/>
  <c r="C20" i="14" s="1"/>
  <c r="C21" i="14" s="1"/>
  <c r="C22" i="14" s="1"/>
  <c r="C23" i="14" s="1"/>
  <c r="C24" i="14" s="1"/>
  <c r="C25" i="14" s="1"/>
  <c r="C26" i="14" s="1"/>
  <c r="R17" i="14"/>
  <c r="D16" i="14"/>
  <c r="F16" i="14" s="1"/>
  <c r="D15" i="14"/>
  <c r="F15" i="14" s="1"/>
  <c r="D14" i="14"/>
  <c r="G14" i="14" s="1"/>
  <c r="D13" i="14"/>
  <c r="F13" i="14" s="1"/>
  <c r="D12" i="14"/>
  <c r="G12" i="14" s="1"/>
  <c r="D10" i="14"/>
  <c r="F10" i="14" s="1"/>
  <c r="D9" i="14"/>
  <c r="F9" i="14" s="1"/>
  <c r="D8" i="14"/>
  <c r="F8" i="14" s="1"/>
  <c r="D7" i="14"/>
  <c r="G7" i="14" s="1"/>
  <c r="D6" i="14"/>
  <c r="F6" i="14" s="1"/>
  <c r="D5" i="14"/>
  <c r="G5" i="14" s="1"/>
  <c r="D4" i="14"/>
  <c r="G4" i="14" s="1"/>
  <c r="D3" i="14"/>
  <c r="G3" i="14" s="1"/>
  <c r="C2" i="14"/>
  <c r="D20" i="14" s="1"/>
  <c r="M28" i="13"/>
  <c r="M27" i="13"/>
  <c r="O26" i="13"/>
  <c r="M26" i="13"/>
  <c r="D26" i="13"/>
  <c r="F26" i="13" s="1"/>
  <c r="D25" i="13"/>
  <c r="F25" i="13" s="1"/>
  <c r="D24" i="13"/>
  <c r="G24" i="13" s="1"/>
  <c r="M23" i="13"/>
  <c r="S22" i="13"/>
  <c r="S21" i="13"/>
  <c r="S20" i="13"/>
  <c r="S19" i="13"/>
  <c r="C18" i="13"/>
  <c r="C19" i="13" s="1"/>
  <c r="C20" i="13" s="1"/>
  <c r="C21" i="13" s="1"/>
  <c r="C22" i="13" s="1"/>
  <c r="C23" i="13" s="1"/>
  <c r="C24" i="13" s="1"/>
  <c r="C25" i="13" s="1"/>
  <c r="C26" i="13" s="1"/>
  <c r="R17" i="13"/>
  <c r="D16" i="13"/>
  <c r="F16" i="13" s="1"/>
  <c r="D15" i="13"/>
  <c r="G15" i="13" s="1"/>
  <c r="D14" i="13"/>
  <c r="G14" i="13" s="1"/>
  <c r="D13" i="13"/>
  <c r="G13" i="13" s="1"/>
  <c r="D12" i="13"/>
  <c r="G12" i="13" s="1"/>
  <c r="D10" i="13"/>
  <c r="F10" i="13" s="1"/>
  <c r="D9" i="13"/>
  <c r="F9" i="13" s="1"/>
  <c r="D8" i="13"/>
  <c r="G8" i="13" s="1"/>
  <c r="D7" i="13"/>
  <c r="G7" i="13" s="1"/>
  <c r="D6" i="13"/>
  <c r="F6" i="13" s="1"/>
  <c r="D5" i="13"/>
  <c r="G5" i="13" s="1"/>
  <c r="D4" i="13"/>
  <c r="G4" i="13" s="1"/>
  <c r="D3" i="13"/>
  <c r="G3" i="13" s="1"/>
  <c r="C2" i="13"/>
  <c r="D30" i="13" s="1"/>
  <c r="F30" i="13" s="1"/>
  <c r="M28" i="12"/>
  <c r="M27" i="12"/>
  <c r="O26" i="12"/>
  <c r="M26" i="12"/>
  <c r="D26" i="12"/>
  <c r="F26" i="12" s="1"/>
  <c r="D25" i="12"/>
  <c r="F25" i="12" s="1"/>
  <c r="D24" i="12"/>
  <c r="G24" i="12" s="1"/>
  <c r="M23" i="12"/>
  <c r="S22" i="12"/>
  <c r="S21" i="12"/>
  <c r="S20" i="12"/>
  <c r="S19" i="12"/>
  <c r="C18" i="12"/>
  <c r="C19" i="12" s="1"/>
  <c r="C20" i="12" s="1"/>
  <c r="C21" i="12" s="1"/>
  <c r="C22" i="12" s="1"/>
  <c r="C23" i="12" s="1"/>
  <c r="C24" i="12" s="1"/>
  <c r="C25" i="12" s="1"/>
  <c r="C26" i="12" s="1"/>
  <c r="R17" i="12"/>
  <c r="D16" i="12"/>
  <c r="F16" i="12" s="1"/>
  <c r="D15" i="12"/>
  <c r="G15" i="12" s="1"/>
  <c r="D14" i="12"/>
  <c r="G14" i="12" s="1"/>
  <c r="D13" i="12"/>
  <c r="G13" i="12" s="1"/>
  <c r="D12" i="12"/>
  <c r="F12" i="12" s="1"/>
  <c r="D10" i="12"/>
  <c r="F10" i="12" s="1"/>
  <c r="D9" i="12"/>
  <c r="F9" i="12" s="1"/>
  <c r="D8" i="12"/>
  <c r="G8" i="12" s="1"/>
  <c r="D7" i="12"/>
  <c r="G7" i="12" s="1"/>
  <c r="D6" i="12"/>
  <c r="G6" i="12" s="1"/>
  <c r="D5" i="12"/>
  <c r="G5" i="12" s="1"/>
  <c r="D4" i="12"/>
  <c r="G4" i="12" s="1"/>
  <c r="D3" i="12"/>
  <c r="G3" i="12" s="1"/>
  <c r="C2" i="12"/>
  <c r="D20" i="12" s="1"/>
  <c r="D24" i="11"/>
  <c r="G24" i="11" s="1"/>
  <c r="M28" i="11"/>
  <c r="M27" i="11"/>
  <c r="O26" i="11"/>
  <c r="M26" i="11"/>
  <c r="M23" i="11"/>
  <c r="S22" i="11"/>
  <c r="S21" i="11"/>
  <c r="S20" i="11"/>
  <c r="S19" i="11"/>
  <c r="C18" i="11"/>
  <c r="C19" i="11" s="1"/>
  <c r="C20" i="11" s="1"/>
  <c r="C21" i="11" s="1"/>
  <c r="C22" i="11" s="1"/>
  <c r="C23" i="11" s="1"/>
  <c r="C24" i="11" s="1"/>
  <c r="C25" i="11" s="1"/>
  <c r="C26" i="11" s="1"/>
  <c r="R17" i="11"/>
  <c r="F30" i="10"/>
  <c r="F29" i="10"/>
  <c r="M28" i="10"/>
  <c r="F28" i="10"/>
  <c r="M27" i="10"/>
  <c r="O26" i="10"/>
  <c r="M26" i="10"/>
  <c r="D26" i="10"/>
  <c r="F26" i="10" s="1"/>
  <c r="D25" i="10"/>
  <c r="F25" i="10" s="1"/>
  <c r="D24" i="10"/>
  <c r="F24" i="10" s="1"/>
  <c r="M23" i="10"/>
  <c r="S22" i="10"/>
  <c r="S21" i="10"/>
  <c r="S20" i="10"/>
  <c r="S19" i="10"/>
  <c r="C19" i="10"/>
  <c r="C20" i="10" s="1"/>
  <c r="C21" i="10" s="1"/>
  <c r="C22" i="10" s="1"/>
  <c r="C23" i="10" s="1"/>
  <c r="C24" i="10" s="1"/>
  <c r="C25" i="10" s="1"/>
  <c r="C26" i="10" s="1"/>
  <c r="C18" i="10"/>
  <c r="R17" i="10"/>
  <c r="D16" i="10"/>
  <c r="F16" i="10" s="1"/>
  <c r="D15" i="10"/>
  <c r="G15" i="10" s="1"/>
  <c r="D14" i="10"/>
  <c r="G14" i="10" s="1"/>
  <c r="D13" i="10"/>
  <c r="G13" i="10" s="1"/>
  <c r="D12" i="10"/>
  <c r="G12" i="10" s="1"/>
  <c r="D10" i="10"/>
  <c r="F10" i="10" s="1"/>
  <c r="D9" i="10"/>
  <c r="F9" i="10" s="1"/>
  <c r="D8" i="10"/>
  <c r="G8" i="10" s="1"/>
  <c r="D7" i="10"/>
  <c r="F7" i="10" s="1"/>
  <c r="G6" i="10"/>
  <c r="D6" i="10"/>
  <c r="F6" i="10" s="1"/>
  <c r="D5" i="10"/>
  <c r="G5" i="10" s="1"/>
  <c r="B5" i="10"/>
  <c r="D4" i="10"/>
  <c r="G4" i="10" s="1"/>
  <c r="B4" i="10"/>
  <c r="D3" i="10"/>
  <c r="F3" i="10" s="1"/>
  <c r="B3" i="10"/>
  <c r="C2" i="10"/>
  <c r="D21" i="10" s="1"/>
  <c r="C1" i="8"/>
  <c r="G6" i="14" l="1"/>
  <c r="F12" i="14"/>
  <c r="G6" i="13"/>
  <c r="F5" i="12"/>
  <c r="F6" i="12"/>
  <c r="G20" i="14"/>
  <c r="F20" i="14"/>
  <c r="G13" i="14"/>
  <c r="D21" i="14"/>
  <c r="G8" i="14"/>
  <c r="F14" i="14"/>
  <c r="F5" i="14"/>
  <c r="D29" i="14"/>
  <c r="F29" i="14" s="1"/>
  <c r="G15" i="14"/>
  <c r="D22" i="14"/>
  <c r="G24" i="14"/>
  <c r="F3" i="14"/>
  <c r="F7" i="14"/>
  <c r="D18" i="14"/>
  <c r="D23" i="14"/>
  <c r="F4" i="14"/>
  <c r="D19" i="14"/>
  <c r="D30" i="14"/>
  <c r="F30" i="14" s="1"/>
  <c r="F12" i="13"/>
  <c r="D20" i="13"/>
  <c r="F3" i="13"/>
  <c r="F7" i="13"/>
  <c r="F13" i="13"/>
  <c r="D18" i="13"/>
  <c r="D23" i="13"/>
  <c r="F4" i="13"/>
  <c r="F8" i="13"/>
  <c r="D21" i="13"/>
  <c r="F14" i="13"/>
  <c r="D19" i="13"/>
  <c r="F5" i="13"/>
  <c r="F15" i="13"/>
  <c r="F24" i="13"/>
  <c r="D29" i="13"/>
  <c r="F29" i="13" s="1"/>
  <c r="D22" i="13"/>
  <c r="G20" i="12"/>
  <c r="F20" i="12"/>
  <c r="D30" i="12"/>
  <c r="F30" i="12" s="1"/>
  <c r="G12" i="12"/>
  <c r="F3" i="12"/>
  <c r="F13" i="12"/>
  <c r="F4" i="12"/>
  <c r="F8" i="12"/>
  <c r="D21" i="12"/>
  <c r="F14" i="12"/>
  <c r="F7" i="12"/>
  <c r="D18" i="12"/>
  <c r="D23" i="12"/>
  <c r="D19" i="12"/>
  <c r="F15" i="12"/>
  <c r="F24" i="12"/>
  <c r="D29" i="12"/>
  <c r="F29" i="12" s="1"/>
  <c r="D22" i="12"/>
  <c r="D16" i="11"/>
  <c r="F16" i="11" s="1"/>
  <c r="D6" i="11"/>
  <c r="G6" i="11" s="1"/>
  <c r="D12" i="11"/>
  <c r="F12" i="11" s="1"/>
  <c r="D13" i="11"/>
  <c r="G13" i="11" s="1"/>
  <c r="D7" i="11"/>
  <c r="F24" i="11"/>
  <c r="C2" i="11"/>
  <c r="D23" i="11" s="1"/>
  <c r="D3" i="11"/>
  <c r="D14" i="11"/>
  <c r="D8" i="11"/>
  <c r="D25" i="11"/>
  <c r="F25" i="11" s="1"/>
  <c r="D4" i="11"/>
  <c r="D15" i="11"/>
  <c r="D9" i="11"/>
  <c r="F9" i="11" s="1"/>
  <c r="D26" i="11"/>
  <c r="F26" i="11" s="1"/>
  <c r="D5" i="11"/>
  <c r="D10" i="11"/>
  <c r="F10" i="11" s="1"/>
  <c r="D19" i="10"/>
  <c r="G19" i="10" s="1"/>
  <c r="D22" i="10"/>
  <c r="G22" i="10" s="1"/>
  <c r="F13" i="10"/>
  <c r="G24" i="10"/>
  <c r="G21" i="10"/>
  <c r="F21" i="10"/>
  <c r="F8" i="10"/>
  <c r="G3" i="10"/>
  <c r="G7" i="10"/>
  <c r="F14" i="10"/>
  <c r="F19" i="10"/>
  <c r="F22" i="10"/>
  <c r="F4" i="10"/>
  <c r="F15" i="10"/>
  <c r="D20" i="10"/>
  <c r="D23" i="10"/>
  <c r="F5" i="10"/>
  <c r="F12" i="10"/>
  <c r="D18" i="10"/>
  <c r="D21" i="8"/>
  <c r="F28" i="1"/>
  <c r="G22" i="14" l="1"/>
  <c r="F22" i="14"/>
  <c r="F18" i="14"/>
  <c r="G18" i="14"/>
  <c r="G19" i="14"/>
  <c r="F19" i="14"/>
  <c r="G21" i="14"/>
  <c r="F21" i="14"/>
  <c r="F23" i="14"/>
  <c r="G23" i="14"/>
  <c r="G19" i="13"/>
  <c r="F19" i="13"/>
  <c r="G23" i="13"/>
  <c r="F23" i="13"/>
  <c r="G18" i="13"/>
  <c r="F18" i="13"/>
  <c r="G21" i="13"/>
  <c r="F21" i="13"/>
  <c r="G22" i="13"/>
  <c r="F22" i="13"/>
  <c r="G20" i="13"/>
  <c r="F20" i="13"/>
  <c r="G18" i="12"/>
  <c r="F18" i="12"/>
  <c r="G22" i="12"/>
  <c r="F22" i="12"/>
  <c r="G21" i="12"/>
  <c r="F21" i="12"/>
  <c r="F19" i="12"/>
  <c r="G19" i="12"/>
  <c r="G23" i="12"/>
  <c r="F23" i="12"/>
  <c r="F13" i="11"/>
  <c r="F6" i="11"/>
  <c r="G12" i="11"/>
  <c r="G7" i="11"/>
  <c r="F7" i="11"/>
  <c r="G15" i="11"/>
  <c r="F15" i="11"/>
  <c r="G4" i="11"/>
  <c r="F4" i="11"/>
  <c r="G8" i="11"/>
  <c r="F8" i="11"/>
  <c r="G14" i="11"/>
  <c r="F14" i="11"/>
  <c r="G3" i="11"/>
  <c r="F3" i="11"/>
  <c r="D30" i="11"/>
  <c r="F30" i="11" s="1"/>
  <c r="D20" i="11"/>
  <c r="D22" i="11"/>
  <c r="D19" i="11"/>
  <c r="D29" i="11"/>
  <c r="F29" i="11" s="1"/>
  <c r="D21" i="11"/>
  <c r="D18" i="11"/>
  <c r="G5" i="11"/>
  <c r="F5" i="11"/>
  <c r="G20" i="10"/>
  <c r="F20" i="10"/>
  <c r="G23" i="10"/>
  <c r="F23" i="10"/>
  <c r="G18" i="10"/>
  <c r="F18" i="10"/>
  <c r="D23" i="8"/>
  <c r="D20" i="8"/>
  <c r="D22" i="8"/>
  <c r="B5" i="1"/>
  <c r="B4" i="1"/>
  <c r="B3" i="1"/>
  <c r="D15" i="1"/>
  <c r="M28" i="9"/>
  <c r="M27" i="9"/>
  <c r="O26" i="9"/>
  <c r="M26" i="9"/>
  <c r="M23" i="9"/>
  <c r="S22" i="9"/>
  <c r="S21" i="9"/>
  <c r="S20" i="9"/>
  <c r="S19" i="9"/>
  <c r="C19" i="9"/>
  <c r="C20" i="9" s="1"/>
  <c r="C21" i="9" s="1"/>
  <c r="C22" i="9" s="1"/>
  <c r="C23" i="9" s="1"/>
  <c r="C24" i="9" s="1"/>
  <c r="C25" i="9" s="1"/>
  <c r="C26" i="9" s="1"/>
  <c r="C18" i="9"/>
  <c r="R17" i="9"/>
  <c r="M28" i="8"/>
  <c r="M27" i="8"/>
  <c r="O26" i="8"/>
  <c r="M26" i="8"/>
  <c r="M23" i="8"/>
  <c r="S22" i="8"/>
  <c r="S21" i="8"/>
  <c r="S20" i="8"/>
  <c r="S19" i="8"/>
  <c r="C19" i="8"/>
  <c r="C20" i="8" s="1"/>
  <c r="C21" i="8" s="1"/>
  <c r="C22" i="8" s="1"/>
  <c r="C23" i="8" s="1"/>
  <c r="C24" i="8" s="1"/>
  <c r="C25" i="8" s="1"/>
  <c r="C26" i="8" s="1"/>
  <c r="C18" i="8"/>
  <c r="R17" i="8"/>
  <c r="M28" i="7"/>
  <c r="M27" i="7"/>
  <c r="O26" i="7"/>
  <c r="M26" i="7"/>
  <c r="M23" i="7"/>
  <c r="S22" i="7"/>
  <c r="S21" i="7"/>
  <c r="S20" i="7"/>
  <c r="S19" i="7"/>
  <c r="C18" i="7"/>
  <c r="C19" i="7" s="1"/>
  <c r="C20" i="7" s="1"/>
  <c r="C21" i="7" s="1"/>
  <c r="C22" i="7" s="1"/>
  <c r="C23" i="7" s="1"/>
  <c r="C24" i="7" s="1"/>
  <c r="C25" i="7" s="1"/>
  <c r="C26" i="7" s="1"/>
  <c r="R17" i="7"/>
  <c r="G20" i="11" l="1"/>
  <c r="F20" i="11"/>
  <c r="G22" i="11"/>
  <c r="F22" i="11"/>
  <c r="G19" i="11"/>
  <c r="F19" i="11"/>
  <c r="F23" i="11"/>
  <c r="G23" i="11"/>
  <c r="F18" i="11"/>
  <c r="G18" i="11"/>
  <c r="F21" i="11"/>
  <c r="G21" i="11"/>
  <c r="D6" i="7"/>
  <c r="G6" i="7" s="1"/>
  <c r="D7" i="7"/>
  <c r="F7" i="7" s="1"/>
  <c r="D8" i="7"/>
  <c r="G8" i="7" s="1"/>
  <c r="D9" i="7"/>
  <c r="F9" i="7" s="1"/>
  <c r="D10" i="7"/>
  <c r="F10" i="7" s="1"/>
  <c r="D12" i="7"/>
  <c r="G12" i="7" s="1"/>
  <c r="D13" i="7"/>
  <c r="G13" i="7" s="1"/>
  <c r="D24" i="7"/>
  <c r="G24" i="7" s="1"/>
  <c r="D14" i="7"/>
  <c r="G14" i="7" s="1"/>
  <c r="D25" i="7"/>
  <c r="F25" i="7" s="1"/>
  <c r="C2" i="7"/>
  <c r="D15" i="7"/>
  <c r="G15" i="7" s="1"/>
  <c r="D26" i="7"/>
  <c r="F26" i="7" s="1"/>
  <c r="D3" i="7"/>
  <c r="G3" i="7" s="1"/>
  <c r="D16" i="7"/>
  <c r="F16" i="7" s="1"/>
  <c r="D4" i="7"/>
  <c r="G4" i="7" s="1"/>
  <c r="D5" i="7"/>
  <c r="G5" i="7" s="1"/>
  <c r="D16" i="1"/>
  <c r="F16" i="1" s="1"/>
  <c r="D21" i="7" l="1"/>
  <c r="F21" i="7" s="1"/>
  <c r="D30" i="7"/>
  <c r="F30" i="7" s="1"/>
  <c r="F6" i="7"/>
  <c r="F5" i="7"/>
  <c r="F8" i="7"/>
  <c r="F4" i="7"/>
  <c r="G7" i="7"/>
  <c r="F13" i="7"/>
  <c r="D29" i="7"/>
  <c r="F29" i="7" s="1"/>
  <c r="F12" i="7"/>
  <c r="D23" i="7"/>
  <c r="G23" i="7" s="1"/>
  <c r="D18" i="7"/>
  <c r="G18" i="7" s="1"/>
  <c r="F24" i="7"/>
  <c r="D22" i="7"/>
  <c r="G22" i="7" s="1"/>
  <c r="D9" i="8"/>
  <c r="F9" i="8" s="1"/>
  <c r="D8" i="8"/>
  <c r="D5" i="8"/>
  <c r="D4" i="8"/>
  <c r="D16" i="8"/>
  <c r="F16" i="8" s="1"/>
  <c r="D3" i="8"/>
  <c r="F3" i="8" s="1"/>
  <c r="D24" i="8"/>
  <c r="D13" i="8"/>
  <c r="D12" i="8"/>
  <c r="C1" i="9"/>
  <c r="D10" i="8"/>
  <c r="F10" i="8" s="1"/>
  <c r="D7" i="8"/>
  <c r="D6" i="8"/>
  <c r="D26" i="8"/>
  <c r="F26" i="8" s="1"/>
  <c r="D15" i="8"/>
  <c r="D25" i="8"/>
  <c r="F25" i="8" s="1"/>
  <c r="D14" i="8"/>
  <c r="F3" i="7"/>
  <c r="F15" i="7"/>
  <c r="D19" i="7"/>
  <c r="G19" i="7" s="1"/>
  <c r="F14" i="7"/>
  <c r="D20" i="7"/>
  <c r="G20" i="7" s="1"/>
  <c r="G21" i="7" l="1"/>
  <c r="F18" i="7"/>
  <c r="F22" i="7"/>
  <c r="F23" i="7"/>
  <c r="F14" i="8"/>
  <c r="G14" i="8"/>
  <c r="G3" i="8"/>
  <c r="D29" i="8"/>
  <c r="F29" i="8" s="1"/>
  <c r="D30" i="8"/>
  <c r="F30" i="8" s="1"/>
  <c r="D18" i="8"/>
  <c r="D19" i="8"/>
  <c r="G4" i="8"/>
  <c r="F4" i="8"/>
  <c r="G15" i="8"/>
  <c r="F15" i="8"/>
  <c r="G24" i="8"/>
  <c r="F24" i="8"/>
  <c r="G5" i="8"/>
  <c r="F5" i="8"/>
  <c r="G8" i="8"/>
  <c r="F8" i="8"/>
  <c r="G6" i="8"/>
  <c r="F6" i="8"/>
  <c r="G7" i="8"/>
  <c r="F7" i="8"/>
  <c r="F19" i="7"/>
  <c r="D9" i="9"/>
  <c r="F9" i="9" s="1"/>
  <c r="D12" i="9"/>
  <c r="D15" i="9"/>
  <c r="C2" i="9"/>
  <c r="D21" i="9" s="1"/>
  <c r="D16" i="9"/>
  <c r="F16" i="9" s="1"/>
  <c r="D3" i="9"/>
  <c r="D6" i="9"/>
  <c r="D5" i="9"/>
  <c r="D7" i="9"/>
  <c r="D13" i="9"/>
  <c r="D14" i="9"/>
  <c r="D26" i="9"/>
  <c r="F26" i="9" s="1"/>
  <c r="D4" i="9"/>
  <c r="D8" i="9"/>
  <c r="D24" i="9"/>
  <c r="D25" i="9"/>
  <c r="F25" i="9" s="1"/>
  <c r="D10" i="9"/>
  <c r="F10" i="9" s="1"/>
  <c r="F20" i="7"/>
  <c r="G12" i="8"/>
  <c r="F12" i="8"/>
  <c r="F13" i="8"/>
  <c r="G13" i="8"/>
  <c r="D25" i="1"/>
  <c r="G3" i="9" l="1"/>
  <c r="F3" i="9"/>
  <c r="G22" i="8"/>
  <c r="F22" i="8"/>
  <c r="G7" i="9"/>
  <c r="F7" i="9"/>
  <c r="F19" i="8"/>
  <c r="G19" i="8"/>
  <c r="G5" i="9"/>
  <c r="F5" i="9"/>
  <c r="G18" i="8"/>
  <c r="F18" i="8"/>
  <c r="F6" i="9"/>
  <c r="G6" i="9"/>
  <c r="G23" i="8"/>
  <c r="F23" i="8"/>
  <c r="D29" i="9"/>
  <c r="F29" i="9" s="1"/>
  <c r="D19" i="9"/>
  <c r="D20" i="9"/>
  <c r="D18" i="9"/>
  <c r="D30" i="9"/>
  <c r="F30" i="9" s="1"/>
  <c r="D22" i="9"/>
  <c r="D23" i="9"/>
  <c r="F20" i="8"/>
  <c r="G20" i="8"/>
  <c r="G24" i="9"/>
  <c r="F24" i="9"/>
  <c r="G15" i="9"/>
  <c r="F15" i="9"/>
  <c r="G8" i="9"/>
  <c r="F8" i="9"/>
  <c r="G12" i="9"/>
  <c r="F12" i="9"/>
  <c r="G21" i="8"/>
  <c r="F21" i="8"/>
  <c r="G4" i="9"/>
  <c r="F4" i="9"/>
  <c r="G14" i="9"/>
  <c r="F14" i="9"/>
  <c r="F13" i="9"/>
  <c r="G13" i="9"/>
  <c r="D3" i="1"/>
  <c r="F3" i="1" s="1"/>
  <c r="F19" i="9" l="1"/>
  <c r="G19" i="9"/>
  <c r="G23" i="9"/>
  <c r="F23" i="9"/>
  <c r="G22" i="9"/>
  <c r="F22" i="9"/>
  <c r="F18" i="9"/>
  <c r="G18" i="9"/>
  <c r="G20" i="9"/>
  <c r="F20" i="9"/>
  <c r="G21" i="9"/>
  <c r="F21" i="9"/>
  <c r="D5" i="1"/>
  <c r="F5" i="1" s="1"/>
  <c r="C18" i="1" l="1"/>
  <c r="D10" i="1"/>
  <c r="F10" i="1" s="1"/>
  <c r="D13" i="1"/>
  <c r="F13" i="1" s="1"/>
  <c r="D12" i="1"/>
  <c r="F12" i="1" s="1"/>
  <c r="D9" i="1" l="1"/>
  <c r="F9" i="1" s="1"/>
  <c r="D6" i="1" l="1"/>
  <c r="F6" i="1" s="1"/>
  <c r="D14" i="1" l="1"/>
  <c r="G5" i="1"/>
  <c r="M28" i="1"/>
  <c r="M27" i="1"/>
  <c r="O26" i="1"/>
  <c r="M26" i="1"/>
  <c r="D26" i="1"/>
  <c r="D24" i="1"/>
  <c r="F24" i="1" s="1"/>
  <c r="M23" i="1"/>
  <c r="S22" i="1"/>
  <c r="S21" i="1"/>
  <c r="S20" i="1"/>
  <c r="S19" i="1"/>
  <c r="R17" i="1"/>
  <c r="G13" i="1"/>
  <c r="G12" i="1"/>
  <c r="D8" i="1"/>
  <c r="D7" i="1"/>
  <c r="F7" i="1" s="1"/>
  <c r="G6" i="1"/>
  <c r="D4" i="1"/>
  <c r="F4" i="1" s="1"/>
  <c r="G3" i="1"/>
  <c r="C2" i="1"/>
  <c r="D22" i="1" s="1"/>
  <c r="D21" i="1" l="1"/>
  <c r="D20" i="1"/>
  <c r="F20" i="1" s="1"/>
  <c r="D23" i="1"/>
  <c r="F30" i="1"/>
  <c r="G8" i="1"/>
  <c r="F8" i="1"/>
  <c r="G14" i="1"/>
  <c r="F14" i="1"/>
  <c r="G15" i="1"/>
  <c r="F15" i="1"/>
  <c r="G24" i="1"/>
  <c r="G4" i="1"/>
  <c r="G7" i="1"/>
  <c r="D19" i="1"/>
  <c r="D18" i="1"/>
  <c r="F18" i="1" s="1"/>
  <c r="F19" i="1" l="1"/>
  <c r="F29" i="1"/>
  <c r="F21" i="1"/>
  <c r="F22" i="1"/>
  <c r="F23" i="1"/>
  <c r="F25" i="1"/>
  <c r="F26" i="1"/>
  <c r="G23" i="1"/>
  <c r="G21" i="1"/>
  <c r="G18" i="1"/>
  <c r="G19" i="1"/>
  <c r="G22" i="1"/>
  <c r="G20" i="1"/>
  <c r="C19" i="1"/>
  <c r="C20" i="1" s="1"/>
  <c r="C21" i="1" s="1"/>
  <c r="C22" i="1" s="1"/>
  <c r="C23" i="1" s="1"/>
  <c r="C24" i="1" s="1"/>
  <c r="C25" i="1" s="1"/>
  <c r="C26" i="1" s="1"/>
</calcChain>
</file>

<file path=xl/sharedStrings.xml><?xml version="1.0" encoding="utf-8"?>
<sst xmlns="http://schemas.openxmlformats.org/spreadsheetml/2006/main" count="2775" uniqueCount="371">
  <si>
    <t>Archivo</t>
  </si>
  <si>
    <t>Formato</t>
  </si>
  <si>
    <t>Curvas Forwards</t>
  </si>
  <si>
    <t>Registros</t>
  </si>
  <si>
    <t>Estado</t>
  </si>
  <si>
    <t xml:space="preserve">Total </t>
  </si>
  <si>
    <t>Buenos</t>
  </si>
  <si>
    <t>Malos</t>
  </si>
  <si>
    <t>Aplicados</t>
  </si>
  <si>
    <t>Prev_Aplica</t>
  </si>
  <si>
    <t>No_Aplicados</t>
  </si>
  <si>
    <t>CINT</t>
  </si>
  <si>
    <t>Nodos Curva Forward 2 EURUSD</t>
  </si>
  <si>
    <t>Insumos Forward Internacionales (5)</t>
  </si>
  <si>
    <t>CINF</t>
  </si>
  <si>
    <t>Nodos Curva Forward 2 Dólar Pe</t>
  </si>
  <si>
    <t>insumos derivados OTC locales (2)</t>
  </si>
  <si>
    <t>CSWI</t>
  </si>
  <si>
    <t>Nodos Curva Cero Cupón 2 IBR</t>
  </si>
  <si>
    <t>insumos derivados OTC locales  (2)</t>
  </si>
  <si>
    <t>Nodos Curva Cero Cupón USDOIS 2</t>
  </si>
  <si>
    <t>Insumos Swaps Internacionales (3)</t>
  </si>
  <si>
    <t>Nodos Curva Forward 2 USDMXN</t>
  </si>
  <si>
    <t>Insumos Forward Internacionales  (6)</t>
  </si>
  <si>
    <t>Nodos Curva Forward 2 USDBRL</t>
  </si>
  <si>
    <t>Nodos Curva Forward 2 GBPUSD</t>
  </si>
  <si>
    <t>Nodos Curva Forward 2 USDJPY</t>
  </si>
  <si>
    <t>Curvas Swaps</t>
  </si>
  <si>
    <t>Curva Cero Cupón EURCOP 2</t>
  </si>
  <si>
    <t>Insumos Swaps Internacionales (4)</t>
  </si>
  <si>
    <t>Curva Cero Cupón 2 USDCO</t>
  </si>
  <si>
    <t>insumos derivados OTC locales (4)</t>
  </si>
  <si>
    <t>Nodos Cur Cero Cupón 2 IBRUVR</t>
  </si>
  <si>
    <t>Nodos Curva Cero Cupón 2 Libor</t>
  </si>
  <si>
    <t>ok</t>
  </si>
  <si>
    <t>ZAATG</t>
  </si>
  <si>
    <t>SOLO ULTIMO DIA DEL MES</t>
  </si>
  <si>
    <t>Validaciion</t>
  </si>
  <si>
    <t>Fecha CARGA</t>
  </si>
  <si>
    <t>Fecha</t>
  </si>
  <si>
    <t>Usuario</t>
  </si>
  <si>
    <t>Ruta</t>
  </si>
  <si>
    <t>ARCHIVO</t>
  </si>
  <si>
    <t>PUBLICACION</t>
  </si>
  <si>
    <t>Fwd2_USDCOP_Nodos_ (24) pips (CINF)</t>
  </si>
  <si>
    <t>Nodos Curva Forward 2 Dólar Peso</t>
  </si>
  <si>
    <t>OTC LOCAL PAG 6</t>
  </si>
  <si>
    <t>Insumos locales</t>
  </si>
  <si>
    <t>SwapCC2_IBR_Nodos_ (21) ccs (CSWI)</t>
  </si>
  <si>
    <t>OTC LOCAL PAG 5</t>
  </si>
  <si>
    <t>SwapCC2_LIBORUVR_Nodos_ (29) (CSWI)</t>
  </si>
  <si>
    <t>Nodos Curva Cero Cupón 2 Libor UVR</t>
  </si>
  <si>
    <t>SwapCC2_IBRUVR_Nodos (19) (CSWI)</t>
  </si>
  <si>
    <t>SwapCC2_USDCO_Diaria (9136) (CSWI)</t>
  </si>
  <si>
    <t>Curva Cero Cupón 2 IBRlibor</t>
  </si>
  <si>
    <t>OTC LOCAL PAG 1</t>
  </si>
  <si>
    <t>SwapCC2_USDOIS_Nodos_ (18) ccs (CSWI)</t>
  </si>
  <si>
    <t>SWAP INTER PAG 6</t>
  </si>
  <si>
    <t>insumo swap internacional</t>
  </si>
  <si>
    <t>SwapCC2_EURCOP_Diaria_ (9136) (CSWI)</t>
  </si>
  <si>
    <t>SWAP INTER PAG 1</t>
  </si>
  <si>
    <t>Fwd2_EURUSD_Nodos_ (26) infovalmer (CINT)</t>
  </si>
  <si>
    <t>FWD INTER PAG 09</t>
  </si>
  <si>
    <t>insumos froward internacionales</t>
  </si>
  <si>
    <t>Fwd2_USDBRL_Nodos_(14) infovalmer (CINT)</t>
  </si>
  <si>
    <t>FWD INTER PAG 10</t>
  </si>
  <si>
    <t xml:space="preserve">Fwd2_GBPUSD_Nodos_(26) (CINT) </t>
  </si>
  <si>
    <t xml:space="preserve"> Nodos Curva Forward 2 GBPUSD</t>
  </si>
  <si>
    <t>Fwd2_USDJPY_Nodos_ (26) (CINT)</t>
  </si>
  <si>
    <t>FWD INTER PAG 11</t>
  </si>
  <si>
    <t xml:space="preserve">Fwd2_USDMXN_Nodos_(23) infovalmer (CINT) </t>
  </si>
  <si>
    <t>PRECIOS TITULOS PARTICIPATIVOS</t>
  </si>
  <si>
    <t>(PFV)</t>
  </si>
  <si>
    <t>CARGAR POR CARGUE PRECIOS DE FONDOS Y MODIFICAR FORMATO POR PFV (RENTA VARIABLE)</t>
  </si>
  <si>
    <t>PRECIOS TITULOS DEUDA INTER</t>
  </si>
  <si>
    <t>MX (P) (1124)</t>
  </si>
  <si>
    <t>RENTA FIJA INTERNAL</t>
  </si>
  <si>
    <t>ACCIONES VECTOR PROPIO</t>
  </si>
  <si>
    <t>MX_RV (A) (588)</t>
  </si>
  <si>
    <t>RENTA VARIABLE INTERNAL</t>
  </si>
  <si>
    <t>INFO PRECIOS</t>
  </si>
  <si>
    <t>SP</t>
  </si>
  <si>
    <t>RENTA FIJA LOCAL</t>
  </si>
  <si>
    <t>INFO BETAS</t>
  </si>
  <si>
    <t>SB</t>
  </si>
  <si>
    <t>INFO TASAS</t>
  </si>
  <si>
    <t>SV</t>
  </si>
  <si>
    <t>INFO PRECIO DE ACCIONES</t>
  </si>
  <si>
    <t>SW</t>
  </si>
  <si>
    <t>RENTA VARIABLE LOCAL</t>
  </si>
  <si>
    <t>CVA DVA</t>
  </si>
  <si>
    <t>CVA_DVA (371)</t>
  </si>
  <si>
    <t>CVA-DVA</t>
  </si>
  <si>
    <t>NOTAS ESTRUCTURADAS</t>
  </si>
  <si>
    <t>NOTAS ESTRUC</t>
  </si>
  <si>
    <t>CARGAR POR PRECIOS TITULOS DEUDA INTER (CODIGO)</t>
  </si>
  <si>
    <t>INFORMACION PUNTO CURVA CERO</t>
  </si>
  <si>
    <t>SC</t>
  </si>
  <si>
    <t>FIN DE MES</t>
  </si>
  <si>
    <t>INFORAMCION MARGENES</t>
  </si>
  <si>
    <t>SM</t>
  </si>
  <si>
    <t>CURVA</t>
  </si>
  <si>
    <t>SwapCC_EURCOP_Diaria_20220103</t>
  </si>
  <si>
    <t>SwapCC_IBR_Diaria_20220103</t>
  </si>
  <si>
    <t>SwapCC_USDCO_Diaria_20220103</t>
  </si>
  <si>
    <t>SwapCC_IBRUVR_Diaria_20220103</t>
  </si>
  <si>
    <t>SwapCC_LIBORCOP_Diaria_20220103</t>
  </si>
  <si>
    <t>SwapCC_LIBORUVR_Diaria_20220103</t>
  </si>
  <si>
    <t>SwapCC30_IBR_Diaria_20220103</t>
  </si>
  <si>
    <t>SwapCC30_IBRLIBOR_Diaria_20220103</t>
  </si>
  <si>
    <t>Tenor_IBR_20220103</t>
  </si>
  <si>
    <t>Tenor_LIBORUSD_20211230</t>
  </si>
  <si>
    <t>SwapCC_LIBORUSD3M_Diaria_20220103</t>
  </si>
  <si>
    <t xml:space="preserve">Fwd2_USDCOP_Nodos_ </t>
  </si>
  <si>
    <t>SwapCC2_IBR_Nodos_</t>
  </si>
  <si>
    <t>SwapCC2_IBRUVR_Nodos</t>
  </si>
  <si>
    <t>SwapCC2_USDCO_Diaria</t>
  </si>
  <si>
    <t>SwapCC2_LIBORUVR_Nodos</t>
  </si>
  <si>
    <t>SwapCC2_USDOIS_Nodos</t>
  </si>
  <si>
    <t>SwapCC2_EURCOP_Diaria</t>
  </si>
  <si>
    <t>Fwd2_EURUSD_Nodos</t>
  </si>
  <si>
    <t>Fwd2_USDBRL_Nodos</t>
  </si>
  <si>
    <t>Fwd2_GBPUSD_Nodos</t>
  </si>
  <si>
    <t>Fwd2_USDJPY_Nodos</t>
  </si>
  <si>
    <t>Fwd2_USDMXN_Nodos</t>
  </si>
  <si>
    <t>SwapCC2_USDOIS_Diaria</t>
  </si>
  <si>
    <t>SWAP INTER PAG 2</t>
  </si>
  <si>
    <t>EKM1T</t>
  </si>
  <si>
    <t>EKMYU</t>
  </si>
  <si>
    <t>PASAR DE EL MISMO PRECIO PARA EKMYU DE EKM1T</t>
  </si>
  <si>
    <t xml:space="preserve">COR6APT00223 </t>
  </si>
  <si>
    <t>ENN0W</t>
  </si>
  <si>
    <t>EST0W</t>
  </si>
  <si>
    <t xml:space="preserve">cambiar precio manual </t>
  </si>
  <si>
    <t>COR6APT00223</t>
  </si>
  <si>
    <t>IVIT</t>
  </si>
  <si>
    <t>C:\Porfin\</t>
  </si>
  <si>
    <t>E</t>
  </si>
  <si>
    <t>PFV</t>
  </si>
  <si>
    <t>c:/porfin</t>
  </si>
  <si>
    <t>ACC</t>
  </si>
  <si>
    <t>C:\PORFIN\</t>
  </si>
  <si>
    <t>IVIA</t>
  </si>
  <si>
    <t xml:space="preserve"> </t>
  </si>
  <si>
    <t>PRE</t>
  </si>
  <si>
    <t>TAS</t>
  </si>
  <si>
    <t>VBT</t>
  </si>
  <si>
    <t>CDVA</t>
  </si>
  <si>
    <t>Cargue CVA - DVA Infovalmer</t>
  </si>
  <si>
    <t>Cargue Curvas Swaps Infovalmer</t>
  </si>
  <si>
    <t>Cargue de curvas Infovalmer</t>
  </si>
  <si>
    <t>SM103125.001</t>
  </si>
  <si>
    <t>SC103125.001</t>
  </si>
  <si>
    <t>SNUNEZ</t>
  </si>
  <si>
    <t>Información Precios INFOVALMER Ext Acciones</t>
  </si>
  <si>
    <t>Información de Precios Acciones</t>
  </si>
  <si>
    <t>Precios Fondos Valoraci¿n</t>
  </si>
  <si>
    <t>Información Precios Tit Deuda Int Infovalmer</t>
  </si>
  <si>
    <t>Información Tasas</t>
  </si>
  <si>
    <t>Información Betas para Curvas cero Cupon</t>
  </si>
  <si>
    <t>Información de Precios</t>
  </si>
  <si>
    <t>IND</t>
  </si>
  <si>
    <t>Información de Indicadores</t>
  </si>
  <si>
    <t>DFLORIAN</t>
  </si>
  <si>
    <t>OPCC</t>
  </si>
  <si>
    <t>Operaciones Cuentas Corrientes</t>
  </si>
  <si>
    <t>LiquidezFA.csv</t>
  </si>
  <si>
    <t>liquidezOB.csv</t>
  </si>
  <si>
    <t>13/02/2026</t>
  </si>
  <si>
    <t>SV021326.001</t>
  </si>
  <si>
    <t>20260213.csv</t>
  </si>
  <si>
    <t>14/02/2026</t>
  </si>
  <si>
    <t>SW021426.003</t>
  </si>
  <si>
    <t>MX021426.txt</t>
  </si>
  <si>
    <t>NOTAS_ESTRUCTURADAS_20260214.txt</t>
  </si>
  <si>
    <t>titulos_participativos_valoracion_20260214.txt</t>
  </si>
  <si>
    <t>MX021426_RV.txt</t>
  </si>
  <si>
    <t>800148514_cva_alloc_20260214.txt</t>
  </si>
  <si>
    <t>SP021426.002</t>
  </si>
  <si>
    <t>SV021426.001</t>
  </si>
  <si>
    <t>SB021426.001</t>
  </si>
  <si>
    <t>SwapCC2_COP_Colateral_USD_Diaria_20260214.csv</t>
  </si>
  <si>
    <t>SwapCC2_LIBORUVR_Nodos_20260214.csv</t>
  </si>
  <si>
    <t>SwapCC2_IBRUVR_Nodos_20260214.csv</t>
  </si>
  <si>
    <t>SwapCC2_USDCO_Diaria_20260214.csv</t>
  </si>
  <si>
    <t>SwapCC2_EURCOP_Diaria_20260214.csv</t>
  </si>
  <si>
    <t>Fwd2_USDJPY_Nodos_20260214.csv</t>
  </si>
  <si>
    <t>Fwd2_GBPUSD_Nodos_20260214.csv</t>
  </si>
  <si>
    <t>Fwd2_USDBRL_Nodos_20260214.csv</t>
  </si>
  <si>
    <t>Fwd2_USDMXN_Nodos_20260214.csv</t>
  </si>
  <si>
    <t>SwapCC2_USDOIS_Nodos_20260214.csv</t>
  </si>
  <si>
    <t>SwapCC2_IBR_Nodos_20260214.csv</t>
  </si>
  <si>
    <t>Fwd2_USDCOP_Nodos_20260214.csv</t>
  </si>
  <si>
    <t>Fwd2_EURUSD_Nodos_20260214.csv</t>
  </si>
  <si>
    <t>15/02/2026</t>
  </si>
  <si>
    <t>SW021526.004</t>
  </si>
  <si>
    <t>MX021526.txt</t>
  </si>
  <si>
    <t>NOTAS_ESTRUCTURADAS_20260215.txt</t>
  </si>
  <si>
    <t>titulos_participativos_valoracion_20260215.txt</t>
  </si>
  <si>
    <t>MX021526_RV.txt</t>
  </si>
  <si>
    <t>SP021526.002</t>
  </si>
  <si>
    <t>800148514_cva_alloc_20260215.txt</t>
  </si>
  <si>
    <t>SV021526.001</t>
  </si>
  <si>
    <t>SB021526.001</t>
  </si>
  <si>
    <t>AMONTANA</t>
  </si>
  <si>
    <t>Fwd2_USDMXN_Nodos_20260215.csv</t>
  </si>
  <si>
    <t>Fwd2_USDJPY_Nodos_20260215.csv</t>
  </si>
  <si>
    <t>Fwd2_GBPUSD_Nodos_20260215.csv</t>
  </si>
  <si>
    <t>Fwd2_USDBRL_Nodos_20260215.csv</t>
  </si>
  <si>
    <t>Fwd2_EURUSD_Nodos_20260215.csv</t>
  </si>
  <si>
    <t>SwapCC2_EURCOP_Diaria_20260215.csv</t>
  </si>
  <si>
    <t>SwapCC2_USDOIS_Nodos_20260215.csv</t>
  </si>
  <si>
    <t>SwapCC2_USDCO_Diaria_20260215.csv</t>
  </si>
  <si>
    <t>SwapCC2_IBRUVR_Nodos_20260215.csv</t>
  </si>
  <si>
    <t>SwapCC2_LIBORUVR_Nodos_20260215.csv</t>
  </si>
  <si>
    <t>SwapCC2_IBR_Nodos_20260215.csv</t>
  </si>
  <si>
    <t>SwapCC2_COP_Colateral_USD_Diaria_20260215.csv</t>
  </si>
  <si>
    <t>Fwd2_USDCOP_Nodos_20260215.csv</t>
  </si>
  <si>
    <t>20260215</t>
  </si>
  <si>
    <t>SW021526.002</t>
  </si>
  <si>
    <t>06/03/2026</t>
  </si>
  <si>
    <t>Fwd2_USDCOP_Nodos_20260308.csv</t>
  </si>
  <si>
    <t>titulos_participativos_valoracion_20260306.txt</t>
  </si>
  <si>
    <t>Fwd2_USDMXN_Nodos_20260306.csv</t>
  </si>
  <si>
    <t>Fwd2_USDJPY_Nodos_20260306.csv</t>
  </si>
  <si>
    <t>Fwd2_GBPUSD_Nodos_20260306.csv</t>
  </si>
  <si>
    <t>Fwd2_USDBRL_Nodos_20260306.csv</t>
  </si>
  <si>
    <t>Fwd2_EURUSD_Nodos_20260306.csv</t>
  </si>
  <si>
    <t>SwapCC2_EURCOP_Diaria_20260306.csv</t>
  </si>
  <si>
    <t>SwapCC2_USDOIS_Nodos_20260306.csv</t>
  </si>
  <si>
    <t>SwapCC2_USDCO_Diaria_20260306.csv</t>
  </si>
  <si>
    <t>SwapCC2_IBRUVR_Nodos_20260306.csv</t>
  </si>
  <si>
    <t>SwapCC2_LIBORUVR_Nodos_20260306.csv</t>
  </si>
  <si>
    <t>SwapCC2_IBR_Nodos_20260306.csv</t>
  </si>
  <si>
    <t>SwapCC2_COP_Colateral_USD_Diaria_20260306.csv</t>
  </si>
  <si>
    <t>Fwd2_USDCOP_Nodos_20260306.csv</t>
  </si>
  <si>
    <t>SW030626.002</t>
  </si>
  <si>
    <t>MX030626.txt</t>
  </si>
  <si>
    <t>MX030626_RV.txt</t>
  </si>
  <si>
    <t>20260306</t>
  </si>
  <si>
    <t>SP030626.001</t>
  </si>
  <si>
    <t>SV030626.001</t>
  </si>
  <si>
    <t>20260306.csv</t>
  </si>
  <si>
    <t>SB030626.001</t>
  </si>
  <si>
    <t>NOTAS_ESTRUCTURADAS_20260306.txt</t>
  </si>
  <si>
    <t>800148514_cva_alloc_20260306.txt</t>
  </si>
  <si>
    <t>AFGARCIA</t>
  </si>
  <si>
    <t>800148514_cva_alloc_20260408.txt</t>
  </si>
  <si>
    <t>MX040826_RV.txt</t>
  </si>
  <si>
    <t>titulos_participativos_valoracion_20260408.txt</t>
  </si>
  <si>
    <t>NOTAS_ESTRUCTURADAS_20260408.txt</t>
  </si>
  <si>
    <t>MX040826.txt</t>
  </si>
  <si>
    <t>SB040826.001</t>
  </si>
  <si>
    <t>SP040826.001</t>
  </si>
  <si>
    <t>20260408</t>
  </si>
  <si>
    <t>SW040826.003</t>
  </si>
  <si>
    <t>DPARRADO</t>
  </si>
  <si>
    <t>Fwd2_USDMXN_Nodos_20260408.csv</t>
  </si>
  <si>
    <t>Fwd2_EURUSD_Nodos_20260408.csv</t>
  </si>
  <si>
    <t>SwapCC2_USDOIS_Nodos_20260408.csv</t>
  </si>
  <si>
    <t>SwapCC2_EURCOP_Diaria_20260408.csv</t>
  </si>
  <si>
    <t>SwapCC2_COP_Colateral_USD_Diaria_20260408.csv</t>
  </si>
  <si>
    <t>SwapCC2_USDCO_Diaria_20260408.csv</t>
  </si>
  <si>
    <t>SwapCC2_LIBORUVR_Nodos_20260408.csv</t>
  </si>
  <si>
    <t>SwapCC2_IBRUVR_Nodos_20260408.csv</t>
  </si>
  <si>
    <t>SwapCC2_IBR_Nodos_20260408.csv</t>
  </si>
  <si>
    <t>Fwd2_USDCOP_Nodos_20260408.csv</t>
  </si>
  <si>
    <t>Fwd2_GBPUSD_Nodos_20260408.csv</t>
  </si>
  <si>
    <t>Fwd2_USDJPY_Nodos_20260408.csv</t>
  </si>
  <si>
    <t>Fwd2_USDBRL_Nodos_20260408.csv</t>
  </si>
  <si>
    <t>traslados.csv</t>
  </si>
  <si>
    <t>liquidez.csv</t>
  </si>
  <si>
    <t>SV040826.001</t>
  </si>
  <si>
    <t>20260518</t>
  </si>
  <si>
    <t>20260515</t>
  </si>
  <si>
    <t>20260516</t>
  </si>
  <si>
    <t>20260517</t>
  </si>
  <si>
    <t>MX051826.txt</t>
  </si>
  <si>
    <t>SP051826.001</t>
  </si>
  <si>
    <t>800148514_cva_alloc_20260518.txt</t>
  </si>
  <si>
    <t>SB051826.001</t>
  </si>
  <si>
    <t>SV051826.001</t>
  </si>
  <si>
    <t>titulos_participativos_valoracion_20260518.txt</t>
  </si>
  <si>
    <t>NOTAS_ESTRUCTURADAS_20260518.txt</t>
  </si>
  <si>
    <t>SwapCC2_COP_Colateral_USD_Diaria_20260518.csv</t>
  </si>
  <si>
    <t>SwapCC2_LIBORUVR_Nodos_20260518.csv</t>
  </si>
  <si>
    <t>SwapCC2_IBRUVR_Nodos_20260518.csv</t>
  </si>
  <si>
    <t>SwapCC2_USDCO_Diaria_20260518.csv</t>
  </si>
  <si>
    <t>SwapCC2_EURCOP_Diaria_20260518.csv</t>
  </si>
  <si>
    <t>Fwd2_USDJPY_Nodos_20260518.csv</t>
  </si>
  <si>
    <t>Fwd2_GBPUSD_Nodos_20260518.csv</t>
  </si>
  <si>
    <t>Fwd2_USDBRL_Nodos_20260518.csv</t>
  </si>
  <si>
    <t>MX051826_RV.txt</t>
  </si>
  <si>
    <t>Fwd2_USDMXN_Nodos_20260518.csv</t>
  </si>
  <si>
    <t>SwapCC2_USDOIS_Nodos_20260518.csv</t>
  </si>
  <si>
    <t>SwapCC2_IBR_Nodos_20260518.csv</t>
  </si>
  <si>
    <t>Fwd2_USDCOP_Nodos_20260518.csv</t>
  </si>
  <si>
    <t>Fwd2_EURUSD_Nodos_20260518.csv</t>
  </si>
  <si>
    <t>SW051826.002</t>
  </si>
  <si>
    <t>S</t>
  </si>
  <si>
    <t>SwapCC2_COP_Colateral_USD_Diaria_20260517.csv</t>
  </si>
  <si>
    <t>SwapCC2_LIBORUVR_Nodos_20260517.csv</t>
  </si>
  <si>
    <t>SwapCC2_IBRUVR_Nodos_20260517.csv</t>
  </si>
  <si>
    <t>SwapCC2_USDCO_Diaria_20260517.csv</t>
  </si>
  <si>
    <t>SwapCC2_EURCOP_Diaria_20260517.csv</t>
  </si>
  <si>
    <t>Fwd2_USDJPY_Nodos_20260517.csv</t>
  </si>
  <si>
    <t>Fwd2_GBPUSD_Nodos_20260517.csv</t>
  </si>
  <si>
    <t>Fwd2_USDBRL_Nodos_20260517.csv</t>
  </si>
  <si>
    <t>Fwd2_USDMXN_Nodos_20260517.csv</t>
  </si>
  <si>
    <t>SwapCC2_USDOIS_Nodos_20260517.csv</t>
  </si>
  <si>
    <t>800148514_cva_alloc_20260517.txt</t>
  </si>
  <si>
    <t>SwapCC2_IBR_Nodos_20260517.csv</t>
  </si>
  <si>
    <t>Fwd2_USDCOP_Nodos_20260517.csv</t>
  </si>
  <si>
    <t>Fwd2_EURUSD_Nodos_20260517.csv</t>
  </si>
  <si>
    <t>SB051726.001</t>
  </si>
  <si>
    <t>SV051726.001</t>
  </si>
  <si>
    <t>SP051726.001</t>
  </si>
  <si>
    <t>titulos_participativos_valoracion_20260517.txt</t>
  </si>
  <si>
    <t>NOTAS_ESTRUCTURADAS_20260517.txt</t>
  </si>
  <si>
    <t>MX051726_RV.txt</t>
  </si>
  <si>
    <t>MX051726.txt</t>
  </si>
  <si>
    <t>SW051726.002</t>
  </si>
  <si>
    <t>800148514_cva_alloc_20260515.txt</t>
  </si>
  <si>
    <t>titulos_participativos_valoracion_20260515.txt</t>
  </si>
  <si>
    <t>NOTAS_ESTRUCTURADAS_20260515.txt</t>
  </si>
  <si>
    <t>MX051526_RV.txt</t>
  </si>
  <si>
    <t>SW051526.002</t>
  </si>
  <si>
    <t>MX051526.txt</t>
  </si>
  <si>
    <t>SV051626.001</t>
  </si>
  <si>
    <t>SwapCC2_COP_Colateral_USD_Diaria_20260515.csv</t>
  </si>
  <si>
    <t>SwapCC2_LIBORUVR_Nodos_20260515.csv</t>
  </si>
  <si>
    <t>SwapCC2_IBRUVR_Nodos_20260515.csv</t>
  </si>
  <si>
    <t>SwapCC2_USDCO_Diaria_20260515.csv</t>
  </si>
  <si>
    <t>SwapCC2_EURCOP_Diaria_20260515.csv</t>
  </si>
  <si>
    <t>Fwd2_USDJPY_Nodos_20260515.csv</t>
  </si>
  <si>
    <t>Fwd2_GBPUSD_Nodos_20260515.csv</t>
  </si>
  <si>
    <t>Fwd2_USDBRL_Nodos_20260515.csv</t>
  </si>
  <si>
    <t>Fwd2_USDMXN_Nodos_20260515.csv</t>
  </si>
  <si>
    <t>SwapCC2_USDOIS_Nodos_20260515.csv</t>
  </si>
  <si>
    <t>SwapCC2_IBR_Nodos_20260515.csv</t>
  </si>
  <si>
    <t>Fwd2_USDCOP_Nodos_20260515.csv</t>
  </si>
  <si>
    <t>Fwd2_EURUSD_Nodos_20260515.csv</t>
  </si>
  <si>
    <t>SP051526.001</t>
  </si>
  <si>
    <t>trasladosVL-VIDA.csv</t>
  </si>
  <si>
    <t>trasladosfics.csv</t>
  </si>
  <si>
    <t>trasladosADMIN-ALTER-CES.csv</t>
  </si>
  <si>
    <t>trasladosFun-QBE.csv</t>
  </si>
  <si>
    <t>trasladosMF.csv</t>
  </si>
  <si>
    <t>SB051526.001</t>
  </si>
  <si>
    <t>SV051526.001</t>
  </si>
  <si>
    <t>800148514_cva_alloc_20260516.txt</t>
  </si>
  <si>
    <t>SwapCC2_COP_Colateral_USD_Diaria_20260516.csv</t>
  </si>
  <si>
    <t>SwapCC2_LIBORUVR_Nodos_20260516.csv</t>
  </si>
  <si>
    <t>SwapCC2_IBRUVR_Nodos_20260516.csv</t>
  </si>
  <si>
    <t>SwapCC2_USDCO_Diaria_20260516.csv</t>
  </si>
  <si>
    <t>SwapCC2_EURCOP_Diaria_20260516.csv</t>
  </si>
  <si>
    <t>Fwd2_USDJPY_Nodos_20260516.csv</t>
  </si>
  <si>
    <t>titulos_participativos_valoracion_20260516.txt</t>
  </si>
  <si>
    <t>Fwd2_GBPUSD_Nodos_20260516.csv</t>
  </si>
  <si>
    <t>Fwd2_USDBRL_Nodos_20260516.csv</t>
  </si>
  <si>
    <t>Fwd2_USDMXN_Nodos_20260516.csv</t>
  </si>
  <si>
    <t>SwapCC2_USDOIS_Nodos_20260516.csv</t>
  </si>
  <si>
    <t>SwapCC2_IBR_Nodos_20260516.csv</t>
  </si>
  <si>
    <t>NOTAS_ESTRUCTURADAS_20260516.txt</t>
  </si>
  <si>
    <t>Fwd2_USDCOP_Nodos_20260516.csv</t>
  </si>
  <si>
    <t>Fwd2_EURUSD_Nodos_20260516.csv</t>
  </si>
  <si>
    <t>MX051626_RV.txt</t>
  </si>
  <si>
    <t>MX051626.txt</t>
  </si>
  <si>
    <t>SB051626.001</t>
  </si>
  <si>
    <t>SP051626.001</t>
  </si>
  <si>
    <t>SW051626.002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</si>
</sst>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$&quot;#,##0.00_);[Red]\(&quot;$&quot;#,##0.00\)"/>
  </numFmts>
  <fonts count="81" x14ac:knownFonts="1">
    <font>
      <sz val="10"/>
      <color indexed="15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92D050"/>
      <name val="Calibri"/>
      <family val="2"/>
      <scheme val="minor"/>
    </font>
    <font>
      <b/>
      <sz val="8"/>
      <color rgb="FF00B050"/>
      <name val="Arial"/>
      <family val="2"/>
    </font>
    <font>
      <sz val="10"/>
      <color indexed="15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C00000"/>
      <name val="Calibri"/>
      <family val="2"/>
    </font>
    <font>
      <b/>
      <sz val="10"/>
      <color indexed="15"/>
      <name val="Arial"/>
      <family val="2"/>
    </font>
    <font>
      <sz val="8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theme="8" tint="0.39997558519241921"/>
      <name val="Century Gothic"/>
      <family val="2"/>
    </font>
    <font>
      <sz val="11"/>
      <color rgb="FF242424"/>
      <name val="Segoe UI"/>
      <family val="2"/>
    </font>
    <font>
      <sz val="11"/>
      <color indexed="15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  <font>
      <b/>
      <sz val="8"/>
      <name val="Microsoft Sans Serif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6100"/>
      <name val="Calibri"/>
      <family val="2"/>
    </font>
    <font>
      <b/>
      <sz val="12"/>
      <color rgb="FF00B050"/>
      <name val="Arial"/>
      <family val="2"/>
    </font>
    <font>
      <b/>
      <sz val="12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Arial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color indexed="15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rgb="FF00B050"/>
      <name val="Arial"/>
      <family val="2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4">
    <border>
      <left/>
      <right/>
      <top/>
      <bottom/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">
        <color indexed="64"/>
      </top>
      <bottom style="mediumDashed">
        <color indexed="64"/>
      </bottom>
      <diagonal/>
    </border>
    <border>
      <left/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Dashed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/>
      <right style="mediumDashed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24" fillId="2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9" fontId="22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25" applyNumberFormat="0" applyFill="0" applyAlignment="0" applyProtection="0"/>
    <xf numFmtId="0" fontId="72" fillId="0" borderId="26" applyNumberFormat="0" applyFill="0" applyAlignment="0" applyProtection="0"/>
    <xf numFmtId="0" fontId="73" fillId="0" borderId="27" applyNumberFormat="0" applyFill="0" applyAlignment="0" applyProtection="0"/>
    <xf numFmtId="0" fontId="73" fillId="0" borderId="0" applyNumberFormat="0" applyFill="0" applyBorder="0" applyAlignment="0" applyProtection="0"/>
    <xf numFmtId="0" fontId="74" fillId="20" borderId="0" applyNumberFormat="0" applyBorder="0" applyAlignment="0" applyProtection="0"/>
    <xf numFmtId="0" fontId="75" fillId="21" borderId="0" applyNumberFormat="0" applyBorder="0" applyAlignment="0" applyProtection="0"/>
    <xf numFmtId="0" fontId="76" fillId="22" borderId="28" applyNumberFormat="0" applyAlignment="0" applyProtection="0"/>
    <xf numFmtId="0" fontId="77" fillId="23" borderId="29" applyNumberFormat="0" applyAlignment="0" applyProtection="0"/>
    <xf numFmtId="0" fontId="78" fillId="23" borderId="28" applyNumberFormat="0" applyAlignment="0" applyProtection="0"/>
    <xf numFmtId="0" fontId="79" fillId="0" borderId="30" applyNumberFormat="0" applyFill="0" applyAlignment="0" applyProtection="0"/>
    <xf numFmtId="0" fontId="25" fillId="24" borderId="31" applyNumberFormat="0" applyAlignment="0" applyProtection="0"/>
    <xf numFmtId="0" fontId="63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6" fillId="0" borderId="33" applyNumberFormat="0" applyFill="0" applyAlignment="0" applyProtection="0"/>
    <xf numFmtId="0" fontId="64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64" fillId="30" borderId="0" applyNumberFormat="0" applyBorder="0" applyAlignment="0" applyProtection="0"/>
    <xf numFmtId="0" fontId="16" fillId="31" borderId="0" applyNumberFormat="0" applyBorder="0" applyAlignment="0" applyProtection="0"/>
    <xf numFmtId="0" fontId="16" fillId="32" borderId="0" applyNumberFormat="0" applyBorder="0" applyAlignment="0" applyProtection="0"/>
    <xf numFmtId="0" fontId="16" fillId="33" borderId="0" applyNumberFormat="0" applyBorder="0" applyAlignment="0" applyProtection="0"/>
    <xf numFmtId="0" fontId="64" fillId="34" borderId="0" applyNumberFormat="0" applyBorder="0" applyAlignment="0" applyProtection="0"/>
    <xf numFmtId="0" fontId="16" fillId="35" borderId="0" applyNumberFormat="0" applyBorder="0" applyAlignment="0" applyProtection="0"/>
    <xf numFmtId="0" fontId="16" fillId="36" borderId="0" applyNumberFormat="0" applyBorder="0" applyAlignment="0" applyProtection="0"/>
    <xf numFmtId="0" fontId="16" fillId="37" borderId="0" applyNumberFormat="0" applyBorder="0" applyAlignment="0" applyProtection="0"/>
    <xf numFmtId="0" fontId="64" fillId="38" borderId="0" applyNumberFormat="0" applyBorder="0" applyAlignment="0" applyProtection="0"/>
    <xf numFmtId="0" fontId="16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41" borderId="0" applyNumberFormat="0" applyBorder="0" applyAlignment="0" applyProtection="0"/>
    <xf numFmtId="0" fontId="64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64" fillId="46" borderId="0" applyNumberFormat="0" applyBorder="0" applyAlignment="0" applyProtection="0"/>
    <xf numFmtId="0" fontId="16" fillId="47" borderId="0" applyNumberFormat="0" applyBorder="0" applyAlignment="0" applyProtection="0"/>
    <xf numFmtId="0" fontId="16" fillId="48" borderId="0" applyNumberFormat="0" applyBorder="0" applyAlignment="0" applyProtection="0"/>
    <xf numFmtId="0" fontId="16" fillId="49" borderId="0" applyNumberFormat="0" applyBorder="0" applyAlignment="0" applyProtection="0"/>
    <xf numFmtId="0" fontId="16" fillId="0" borderId="0"/>
    <xf numFmtId="0" fontId="16" fillId="25" borderId="32" applyNumberFormat="0" applyFont="0" applyAlignment="0" applyProtection="0"/>
  </cellStyleXfs>
  <cellXfs count="236">
    <xf numFmtId="0" fontId="0" fillId="0" borderId="0" xfId="0"/>
    <xf numFmtId="0" fontId="23" fillId="0" borderId="0" xfId="2"/>
    <xf numFmtId="0" fontId="25" fillId="4" borderId="0" xfId="2" applyFont="1" applyFill="1" applyAlignment="1">
      <alignment horizontal="center"/>
    </xf>
    <xf numFmtId="0" fontId="28" fillId="3" borderId="0" xfId="2" applyFont="1" applyFill="1"/>
    <xf numFmtId="0" fontId="28" fillId="3" borderId="0" xfId="2" applyFont="1" applyFill="1" applyAlignment="1">
      <alignment horizontal="center"/>
    </xf>
    <xf numFmtId="0" fontId="23" fillId="0" borderId="0" xfId="2" applyAlignment="1">
      <alignment horizontal="center"/>
    </xf>
    <xf numFmtId="0" fontId="29" fillId="5" borderId="1" xfId="2" applyFont="1" applyFill="1" applyBorder="1"/>
    <xf numFmtId="14" fontId="24" fillId="2" borderId="0" xfId="1" applyNumberFormat="1" applyBorder="1" applyAlignment="1">
      <alignment horizontal="left" vertical="center"/>
    </xf>
    <xf numFmtId="0" fontId="26" fillId="8" borderId="0" xfId="2" applyFont="1" applyFill="1"/>
    <xf numFmtId="0" fontId="30" fillId="0" borderId="0" xfId="0" applyFont="1"/>
    <xf numFmtId="0" fontId="31" fillId="0" borderId="0" xfId="2" applyFont="1"/>
    <xf numFmtId="0" fontId="24" fillId="2" borderId="0" xfId="1" applyBorder="1" applyAlignment="1">
      <alignment horizontal="left" vertical="center"/>
    </xf>
    <xf numFmtId="0" fontId="32" fillId="5" borderId="0" xfId="0" applyFont="1" applyFill="1"/>
    <xf numFmtId="0" fontId="27" fillId="3" borderId="0" xfId="2" applyFont="1" applyFill="1" applyAlignment="1">
      <alignment horizontal="center"/>
    </xf>
    <xf numFmtId="14" fontId="23" fillId="0" borderId="0" xfId="2" applyNumberFormat="1" applyAlignment="1">
      <alignment horizontal="center"/>
    </xf>
    <xf numFmtId="4" fontId="0" fillId="0" borderId="0" xfId="0" applyNumberFormat="1"/>
    <xf numFmtId="0" fontId="33" fillId="0" borderId="0" xfId="0" applyFont="1"/>
    <xf numFmtId="0" fontId="34" fillId="0" borderId="0" xfId="0" applyFont="1"/>
    <xf numFmtId="0" fontId="35" fillId="0" borderId="0" xfId="0" applyFont="1"/>
    <xf numFmtId="4" fontId="36" fillId="0" borderId="2" xfId="0" applyNumberFormat="1" applyFont="1" applyBorder="1" applyAlignment="1">
      <alignment vertical="top" wrapText="1" readingOrder="1"/>
    </xf>
    <xf numFmtId="164" fontId="37" fillId="5" borderId="0" xfId="0" applyNumberFormat="1" applyFont="1" applyFill="1"/>
    <xf numFmtId="3" fontId="37" fillId="5" borderId="0" xfId="0" applyNumberFormat="1" applyFont="1" applyFill="1"/>
    <xf numFmtId="3" fontId="0" fillId="0" borderId="0" xfId="0" applyNumberFormat="1"/>
    <xf numFmtId="14" fontId="33" fillId="0" borderId="0" xfId="0" applyNumberFormat="1" applyFont="1"/>
    <xf numFmtId="4" fontId="30" fillId="0" borderId="0" xfId="0" applyNumberFormat="1" applyFont="1"/>
    <xf numFmtId="164" fontId="38" fillId="5" borderId="0" xfId="0" applyNumberFormat="1" applyFont="1" applyFill="1"/>
    <xf numFmtId="3" fontId="38" fillId="5" borderId="0" xfId="0" applyNumberFormat="1" applyFont="1" applyFill="1"/>
    <xf numFmtId="4" fontId="23" fillId="0" borderId="0" xfId="2" applyNumberFormat="1"/>
    <xf numFmtId="0" fontId="39" fillId="5" borderId="0" xfId="3" applyFont="1" applyFill="1"/>
    <xf numFmtId="4" fontId="23" fillId="9" borderId="0" xfId="0" applyNumberFormat="1" applyFont="1" applyFill="1"/>
    <xf numFmtId="10" fontId="0" fillId="0" borderId="0" xfId="0" applyNumberFormat="1"/>
    <xf numFmtId="10" fontId="30" fillId="0" borderId="0" xfId="0" applyNumberFormat="1" applyFont="1"/>
    <xf numFmtId="0" fontId="40" fillId="0" borderId="0" xfId="0" applyFont="1"/>
    <xf numFmtId="2" fontId="23" fillId="0" borderId="0" xfId="2" applyNumberFormat="1"/>
    <xf numFmtId="0" fontId="26" fillId="0" borderId="0" xfId="2" applyFont="1"/>
    <xf numFmtId="0" fontId="25" fillId="0" borderId="0" xfId="2" applyFont="1" applyAlignment="1">
      <alignment horizontal="center"/>
    </xf>
    <xf numFmtId="0" fontId="29" fillId="0" borderId="0" xfId="2" applyFont="1"/>
    <xf numFmtId="0" fontId="26" fillId="0" borderId="3" xfId="2" applyFont="1" applyBorder="1"/>
    <xf numFmtId="0" fontId="26" fillId="0" borderId="4" xfId="2" applyFont="1" applyBorder="1"/>
    <xf numFmtId="0" fontId="25" fillId="4" borderId="4" xfId="2" applyFont="1" applyFill="1" applyBorder="1" applyAlignment="1">
      <alignment horizontal="center"/>
    </xf>
    <xf numFmtId="0" fontId="23" fillId="0" borderId="4" xfId="2" applyBorder="1"/>
    <xf numFmtId="0" fontId="28" fillId="3" borderId="4" xfId="2" applyFont="1" applyFill="1" applyBorder="1"/>
    <xf numFmtId="0" fontId="28" fillId="3" borderId="5" xfId="2" applyFont="1" applyFill="1" applyBorder="1"/>
    <xf numFmtId="0" fontId="23" fillId="10" borderId="6" xfId="2" applyFill="1" applyBorder="1"/>
    <xf numFmtId="0" fontId="23" fillId="10" borderId="7" xfId="2" applyFill="1" applyBorder="1"/>
    <xf numFmtId="14" fontId="23" fillId="10" borderId="7" xfId="2" applyNumberFormat="1" applyFill="1" applyBorder="1"/>
    <xf numFmtId="0" fontId="23" fillId="10" borderId="8" xfId="2" applyFill="1" applyBorder="1"/>
    <xf numFmtId="0" fontId="23" fillId="10" borderId="9" xfId="2" applyFill="1" applyBorder="1"/>
    <xf numFmtId="0" fontId="23" fillId="0" borderId="10" xfId="2" applyBorder="1"/>
    <xf numFmtId="0" fontId="23" fillId="0" borderId="11" xfId="2" applyBorder="1"/>
    <xf numFmtId="14" fontId="23" fillId="0" borderId="11" xfId="2" applyNumberFormat="1" applyBorder="1"/>
    <xf numFmtId="0" fontId="23" fillId="0" borderId="12" xfId="2" applyBorder="1"/>
    <xf numFmtId="0" fontId="23" fillId="0" borderId="13" xfId="2" applyBorder="1"/>
    <xf numFmtId="0" fontId="41" fillId="0" borderId="0" xfId="0" applyFont="1" applyAlignment="1">
      <alignment vertical="center"/>
    </xf>
    <xf numFmtId="0" fontId="42" fillId="6" borderId="0" xfId="0" applyFont="1" applyFill="1" applyAlignment="1">
      <alignment vertical="center"/>
    </xf>
    <xf numFmtId="165" fontId="23" fillId="0" borderId="0" xfId="2" applyNumberFormat="1"/>
    <xf numFmtId="0" fontId="41" fillId="6" borderId="0" xfId="0" applyFont="1" applyFill="1" applyAlignment="1">
      <alignment vertical="center"/>
    </xf>
    <xf numFmtId="4" fontId="43" fillId="6" borderId="14" xfId="0" applyNumberFormat="1" applyFont="1" applyFill="1" applyBorder="1"/>
    <xf numFmtId="4" fontId="26" fillId="0" borderId="0" xfId="2" applyNumberFormat="1" applyFont="1"/>
    <xf numFmtId="0" fontId="23" fillId="11" borderId="0" xfId="2" applyFill="1"/>
    <xf numFmtId="0" fontId="23" fillId="12" borderId="0" xfId="2" applyFill="1"/>
    <xf numFmtId="0" fontId="44" fillId="0" borderId="0" xfId="2" applyFont="1"/>
    <xf numFmtId="0" fontId="23" fillId="13" borderId="0" xfId="2" applyFill="1"/>
    <xf numFmtId="0" fontId="23" fillId="14" borderId="0" xfId="2" applyFill="1"/>
    <xf numFmtId="14" fontId="23" fillId="0" borderId="0" xfId="2" applyNumberFormat="1"/>
    <xf numFmtId="0" fontId="45" fillId="0" borderId="0" xfId="4" applyFont="1"/>
    <xf numFmtId="0" fontId="46" fillId="0" borderId="0" xfId="4" applyFont="1"/>
    <xf numFmtId="0" fontId="45" fillId="0" borderId="0" xfId="4" applyFont="1" applyAlignment="1">
      <alignment vertical="center"/>
    </xf>
    <xf numFmtId="0" fontId="48" fillId="16" borderId="0" xfId="4" applyFont="1" applyFill="1" applyAlignment="1">
      <alignment horizontal="right" vertical="center"/>
    </xf>
    <xf numFmtId="0" fontId="49" fillId="17" borderId="15" xfId="4" applyFont="1" applyFill="1" applyBorder="1" applyAlignment="1">
      <alignment vertical="center"/>
    </xf>
    <xf numFmtId="0" fontId="47" fillId="15" borderId="17" xfId="4" applyFont="1" applyFill="1" applyBorder="1" applyAlignment="1">
      <alignment vertical="center"/>
    </xf>
    <xf numFmtId="0" fontId="49" fillId="17" borderId="18" xfId="4" applyFont="1" applyFill="1" applyBorder="1" applyAlignment="1">
      <alignment vertical="center"/>
    </xf>
    <xf numFmtId="0" fontId="47" fillId="15" borderId="19" xfId="4" applyFont="1" applyFill="1" applyBorder="1" applyAlignment="1">
      <alignment vertical="center"/>
    </xf>
    <xf numFmtId="0" fontId="49" fillId="17" borderId="20" xfId="4" applyFont="1" applyFill="1" applyBorder="1" applyAlignment="1">
      <alignment vertical="center"/>
    </xf>
    <xf numFmtId="0" fontId="47" fillId="15" borderId="21" xfId="4" applyFont="1" applyFill="1" applyBorder="1" applyAlignment="1">
      <alignment vertical="center"/>
    </xf>
    <xf numFmtId="0" fontId="50" fillId="0" borderId="0" xfId="4" applyFont="1" applyAlignment="1">
      <alignment vertical="center"/>
    </xf>
    <xf numFmtId="0" fontId="51" fillId="0" borderId="0" xfId="4" applyFont="1" applyAlignment="1">
      <alignment vertical="center"/>
    </xf>
    <xf numFmtId="0" fontId="52" fillId="0" borderId="0" xfId="4" applyFont="1" applyAlignment="1">
      <alignment vertical="center"/>
    </xf>
    <xf numFmtId="0" fontId="53" fillId="0" borderId="0" xfId="4" applyFont="1"/>
    <xf numFmtId="0" fontId="54" fillId="0" borderId="0" xfId="4" applyFont="1"/>
    <xf numFmtId="0" fontId="48" fillId="16" borderId="15" xfId="4" applyFont="1" applyFill="1" applyBorder="1" applyAlignment="1">
      <alignment vertical="center"/>
    </xf>
    <xf numFmtId="0" fontId="47" fillId="15" borderId="17" xfId="4" applyFont="1" applyFill="1" applyBorder="1" applyAlignment="1">
      <alignment horizontal="center" vertical="center"/>
    </xf>
    <xf numFmtId="0" fontId="48" fillId="5" borderId="15" xfId="4" applyFont="1" applyFill="1" applyBorder="1" applyAlignment="1">
      <alignment vertical="center"/>
    </xf>
    <xf numFmtId="0" fontId="48" fillId="16" borderId="18" xfId="4" applyFont="1" applyFill="1" applyBorder="1" applyAlignment="1">
      <alignment vertical="center"/>
    </xf>
    <xf numFmtId="0" fontId="47" fillId="15" borderId="19" xfId="4" applyFont="1" applyFill="1" applyBorder="1" applyAlignment="1">
      <alignment horizontal="center" vertical="center"/>
    </xf>
    <xf numFmtId="0" fontId="48" fillId="16" borderId="20" xfId="4" applyFont="1" applyFill="1" applyBorder="1" applyAlignment="1">
      <alignment vertical="center"/>
    </xf>
    <xf numFmtId="0" fontId="47" fillId="15" borderId="21" xfId="4" applyFont="1" applyFill="1" applyBorder="1" applyAlignment="1">
      <alignment horizontal="center" vertical="center"/>
    </xf>
    <xf numFmtId="0" fontId="46" fillId="18" borderId="0" xfId="4" applyFont="1" applyFill="1"/>
    <xf numFmtId="4" fontId="45" fillId="0" borderId="0" xfId="4" applyNumberFormat="1" applyFont="1"/>
    <xf numFmtId="0" fontId="55" fillId="17" borderId="15" xfId="4" applyFont="1" applyFill="1" applyBorder="1" applyAlignment="1">
      <alignment vertical="center"/>
    </xf>
    <xf numFmtId="0" fontId="55" fillId="17" borderId="18" xfId="4" applyFont="1" applyFill="1" applyBorder="1" applyAlignment="1">
      <alignment vertical="center"/>
    </xf>
    <xf numFmtId="0" fontId="56" fillId="0" borderId="0" xfId="4" applyFont="1" applyAlignment="1">
      <alignment vertical="center"/>
    </xf>
    <xf numFmtId="0" fontId="55" fillId="9" borderId="18" xfId="4" applyFont="1" applyFill="1" applyBorder="1" applyAlignment="1">
      <alignment vertical="center"/>
    </xf>
    <xf numFmtId="0" fontId="57" fillId="0" borderId="0" xfId="4" applyFont="1" applyAlignment="1">
      <alignment vertical="center" wrapText="1"/>
    </xf>
    <xf numFmtId="0" fontId="55" fillId="17" borderId="20" xfId="4" applyFont="1" applyFill="1" applyBorder="1" applyAlignment="1">
      <alignment vertical="center"/>
    </xf>
    <xf numFmtId="0" fontId="49" fillId="17" borderId="22" xfId="4" applyFont="1" applyFill="1" applyBorder="1" applyAlignment="1">
      <alignment vertical="center"/>
    </xf>
    <xf numFmtId="0" fontId="48" fillId="16" borderId="16" xfId="4" applyFont="1" applyFill="1" applyBorder="1" applyAlignment="1">
      <alignment vertical="center"/>
    </xf>
    <xf numFmtId="0" fontId="48" fillId="5" borderId="16" xfId="4" applyFont="1" applyFill="1" applyBorder="1" applyAlignment="1">
      <alignment vertical="center"/>
    </xf>
    <xf numFmtId="0" fontId="48" fillId="16" borderId="22" xfId="4" applyFont="1" applyFill="1" applyBorder="1" applyAlignment="1">
      <alignment vertical="center"/>
    </xf>
    <xf numFmtId="0" fontId="48" fillId="16" borderId="24" xfId="4" applyFont="1" applyFill="1" applyBorder="1" applyAlignment="1">
      <alignment vertical="center"/>
    </xf>
    <xf numFmtId="0" fontId="48" fillId="16" borderId="23" xfId="4" applyFont="1" applyFill="1" applyBorder="1" applyAlignment="1">
      <alignment vertical="center"/>
    </xf>
    <xf numFmtId="0" fontId="49" fillId="17" borderId="0" xfId="4" applyFont="1" applyFill="1" applyAlignment="1">
      <alignment vertical="center"/>
    </xf>
    <xf numFmtId="0" fontId="55" fillId="17" borderId="0" xfId="4" applyFont="1" applyFill="1" applyAlignment="1">
      <alignment vertical="center"/>
    </xf>
    <xf numFmtId="0" fontId="55" fillId="9" borderId="0" xfId="4" applyFont="1" applyFill="1" applyAlignment="1">
      <alignment vertical="center"/>
    </xf>
    <xf numFmtId="0" fontId="49" fillId="19" borderId="22" xfId="4" applyFont="1" applyFill="1" applyBorder="1" applyAlignment="1">
      <alignment vertical="center"/>
    </xf>
    <xf numFmtId="0" fontId="49" fillId="19" borderId="18" xfId="4" applyFont="1" applyFill="1" applyBorder="1" applyAlignment="1">
      <alignment vertical="center"/>
    </xf>
    <xf numFmtId="0" fontId="58" fillId="9" borderId="0" xfId="0" applyFont="1" applyFill="1"/>
    <xf numFmtId="0" fontId="59" fillId="9" borderId="0" xfId="0" applyFont="1" applyFill="1"/>
    <xf numFmtId="0" fontId="60" fillId="9" borderId="0" xfId="2" applyFont="1" applyFill="1"/>
    <xf numFmtId="0" fontId="61" fillId="9" borderId="0" xfId="0" applyFont="1" applyFill="1"/>
    <xf numFmtId="0" fontId="65" fillId="5" borderId="1" xfId="2" applyFont="1" applyFill="1" applyBorder="1"/>
    <xf numFmtId="0" fontId="64" fillId="4" borderId="0" xfId="2" applyFont="1" applyFill="1" applyAlignment="1">
      <alignment horizontal="center"/>
    </xf>
    <xf numFmtId="0" fontId="65" fillId="6" borderId="1" xfId="2" applyFont="1" applyFill="1" applyBorder="1"/>
    <xf numFmtId="0" fontId="21" fillId="0" borderId="0" xfId="2" applyFont="1" applyAlignment="1">
      <alignment horizontal="center"/>
    </xf>
    <xf numFmtId="0" fontId="21" fillId="0" borderId="0" xfId="2" applyFont="1"/>
    <xf numFmtId="0" fontId="21" fillId="7" borderId="0" xfId="2" applyFont="1" applyFill="1"/>
    <xf numFmtId="0" fontId="21" fillId="8" borderId="0" xfId="2" applyFont="1" applyFill="1"/>
    <xf numFmtId="0" fontId="21" fillId="6" borderId="0" xfId="2" applyFont="1" applyFill="1"/>
    <xf numFmtId="0" fontId="62" fillId="0" borderId="0" xfId="0" applyFont="1"/>
    <xf numFmtId="0" fontId="63" fillId="0" borderId="0" xfId="2" applyFont="1"/>
    <xf numFmtId="0" fontId="60" fillId="0" borderId="0" xfId="2" applyFont="1"/>
    <xf numFmtId="0" fontId="66" fillId="0" borderId="0" xfId="2" applyFont="1"/>
    <xf numFmtId="0" fontId="67" fillId="0" borderId="0" xfId="2" applyFont="1"/>
    <xf numFmtId="0" fontId="20" fillId="0" borderId="10" xfId="2" applyFont="1" applyBorder="1"/>
    <xf numFmtId="0" fontId="20" fillId="0" borderId="11" xfId="2" applyFont="1" applyBorder="1"/>
    <xf numFmtId="14" fontId="20" fillId="0" borderId="11" xfId="2" applyNumberFormat="1" applyFont="1" applyBorder="1"/>
    <xf numFmtId="0" fontId="20" fillId="0" borderId="12" xfId="2" applyFont="1" applyBorder="1"/>
    <xf numFmtId="0" fontId="20" fillId="0" borderId="13" xfId="2" applyFont="1" applyBorder="1"/>
    <xf numFmtId="0" fontId="20" fillId="10" borderId="6" xfId="2" applyFont="1" applyFill="1" applyBorder="1"/>
    <xf numFmtId="0" fontId="20" fillId="10" borderId="7" xfId="2" applyFont="1" applyFill="1" applyBorder="1"/>
    <xf numFmtId="14" fontId="20" fillId="10" borderId="7" xfId="2" applyNumberFormat="1" applyFont="1" applyFill="1" applyBorder="1"/>
    <xf numFmtId="0" fontId="20" fillId="10" borderId="8" xfId="2" applyFont="1" applyFill="1" applyBorder="1"/>
    <xf numFmtId="0" fontId="20" fillId="10" borderId="9" xfId="2" applyFont="1" applyFill="1" applyBorder="1"/>
    <xf numFmtId="0" fontId="20" fillId="10" borderId="10" xfId="2" applyFont="1" applyFill="1" applyBorder="1"/>
    <xf numFmtId="0" fontId="20" fillId="0" borderId="6" xfId="2" applyFont="1" applyBorder="1"/>
    <xf numFmtId="0" fontId="20" fillId="10" borderId="11" xfId="2" applyFont="1" applyFill="1" applyBorder="1"/>
    <xf numFmtId="0" fontId="20" fillId="0" borderId="7" xfId="2" applyFont="1" applyBorder="1"/>
    <xf numFmtId="14" fontId="20" fillId="10" borderId="11" xfId="2" applyNumberFormat="1" applyFont="1" applyFill="1" applyBorder="1"/>
    <xf numFmtId="14" fontId="20" fillId="0" borderId="7" xfId="2" applyNumberFormat="1" applyFont="1" applyBorder="1"/>
    <xf numFmtId="0" fontId="20" fillId="10" borderId="12" xfId="2" applyFont="1" applyFill="1" applyBorder="1"/>
    <xf numFmtId="0" fontId="20" fillId="0" borderId="8" xfId="2" applyFont="1" applyBorder="1"/>
    <xf numFmtId="0" fontId="20" fillId="10" borderId="13" xfId="2" applyFont="1" applyFill="1" applyBorder="1"/>
    <xf numFmtId="0" fontId="20" fillId="0" borderId="9" xfId="2" applyFont="1" applyBorder="1"/>
    <xf numFmtId="0" fontId="68" fillId="10" borderId="6" xfId="2" applyFont="1" applyFill="1" applyBorder="1"/>
    <xf numFmtId="0" fontId="68" fillId="10" borderId="7" xfId="2" applyFont="1" applyFill="1" applyBorder="1"/>
    <xf numFmtId="14" fontId="68" fillId="10" borderId="7" xfId="2" applyNumberFormat="1" applyFont="1" applyFill="1" applyBorder="1"/>
    <xf numFmtId="0" fontId="68" fillId="10" borderId="8" xfId="2" applyFont="1" applyFill="1" applyBorder="1"/>
    <xf numFmtId="0" fontId="68" fillId="10" borderId="9" xfId="2" applyFont="1" applyFill="1" applyBorder="1"/>
    <xf numFmtId="0" fontId="68" fillId="10" borderId="10" xfId="2" applyFont="1" applyFill="1" applyBorder="1"/>
    <xf numFmtId="0" fontId="68" fillId="10" borderId="11" xfId="2" applyFont="1" applyFill="1" applyBorder="1"/>
    <xf numFmtId="14" fontId="68" fillId="10" borderId="11" xfId="2" applyNumberFormat="1" applyFont="1" applyFill="1" applyBorder="1"/>
    <xf numFmtId="0" fontId="68" fillId="10" borderId="12" xfId="2" applyFont="1" applyFill="1" applyBorder="1"/>
    <xf numFmtId="0" fontId="68" fillId="10" borderId="13" xfId="2" applyFont="1" applyFill="1" applyBorder="1"/>
    <xf numFmtId="0" fontId="68" fillId="0" borderId="6" xfId="2" applyFont="1" applyBorder="1"/>
    <xf numFmtId="0" fontId="68" fillId="0" borderId="7" xfId="2" applyFont="1" applyBorder="1"/>
    <xf numFmtId="14" fontId="68" fillId="0" borderId="7" xfId="2" applyNumberFormat="1" applyFont="1" applyBorder="1"/>
    <xf numFmtId="0" fontId="68" fillId="0" borderId="8" xfId="2" applyFont="1" applyBorder="1"/>
    <xf numFmtId="0" fontId="68" fillId="0" borderId="9" xfId="2" applyFont="1" applyBorder="1"/>
    <xf numFmtId="0" fontId="68" fillId="0" borderId="10" xfId="2" applyFont="1" applyBorder="1"/>
    <xf numFmtId="0" fontId="68" fillId="0" borderId="11" xfId="2" applyFont="1" applyBorder="1"/>
    <xf numFmtId="14" fontId="68" fillId="0" borderId="11" xfId="2" applyNumberFormat="1" applyFont="1" applyBorder="1"/>
    <xf numFmtId="0" fontId="68" fillId="0" borderId="12" xfId="2" applyFont="1" applyBorder="1"/>
    <xf numFmtId="0" fontId="68" fillId="0" borderId="13" xfId="2" applyFont="1" applyBorder="1"/>
    <xf numFmtId="49" fontId="27" fillId="3" borderId="0" xfId="2" applyNumberFormat="1" applyFont="1" applyFill="1" applyAlignment="1">
      <alignment horizontal="center"/>
    </xf>
    <xf numFmtId="0" fontId="19" fillId="0" borderId="11" xfId="2" applyFont="1" applyBorder="1"/>
    <xf numFmtId="0" fontId="69" fillId="10" borderId="6" xfId="2" applyFont="1" applyFill="1" applyBorder="1"/>
    <xf numFmtId="0" fontId="69" fillId="10" borderId="7" xfId="2" applyFont="1" applyFill="1" applyBorder="1"/>
    <xf numFmtId="14" fontId="69" fillId="10" borderId="7" xfId="2" applyNumberFormat="1" applyFont="1" applyFill="1" applyBorder="1"/>
    <xf numFmtId="0" fontId="69" fillId="10" borderId="8" xfId="2" applyFont="1" applyFill="1" applyBorder="1"/>
    <xf numFmtId="0" fontId="69" fillId="10" borderId="9" xfId="2" applyFont="1" applyFill="1" applyBorder="1"/>
    <xf numFmtId="0" fontId="69" fillId="10" borderId="10" xfId="2" applyFont="1" applyFill="1" applyBorder="1"/>
    <xf numFmtId="0" fontId="69" fillId="10" borderId="11" xfId="2" applyFont="1" applyFill="1" applyBorder="1"/>
    <xf numFmtId="14" fontId="69" fillId="10" borderId="11" xfId="2" applyNumberFormat="1" applyFont="1" applyFill="1" applyBorder="1"/>
    <xf numFmtId="0" fontId="69" fillId="10" borderId="12" xfId="2" applyFont="1" applyFill="1" applyBorder="1"/>
    <xf numFmtId="0" fontId="69" fillId="10" borderId="13" xfId="2" applyFont="1" applyFill="1" applyBorder="1"/>
    <xf numFmtId="0" fontId="69" fillId="0" borderId="6" xfId="2" applyFont="1" applyBorder="1"/>
    <xf numFmtId="0" fontId="69" fillId="0" borderId="7" xfId="2" applyFont="1" applyBorder="1"/>
    <xf numFmtId="14" fontId="69" fillId="0" borderId="7" xfId="2" applyNumberFormat="1" applyFont="1" applyBorder="1"/>
    <xf numFmtId="0" fontId="69" fillId="0" borderId="8" xfId="2" applyFont="1" applyBorder="1"/>
    <xf numFmtId="0" fontId="69" fillId="0" borderId="9" xfId="2" applyFont="1" applyBorder="1"/>
    <xf numFmtId="0" fontId="69" fillId="0" borderId="10" xfId="2" applyFont="1" applyBorder="1"/>
    <xf numFmtId="0" fontId="69" fillId="0" borderId="11" xfId="2" applyFont="1" applyBorder="1"/>
    <xf numFmtId="14" fontId="69" fillId="0" borderId="11" xfId="2" applyNumberFormat="1" applyFont="1" applyBorder="1"/>
    <xf numFmtId="0" fontId="69" fillId="0" borderId="12" xfId="2" applyFont="1" applyBorder="1"/>
    <xf numFmtId="0" fontId="69" fillId="0" borderId="13" xfId="2" applyFont="1" applyBorder="1"/>
    <xf numFmtId="1" fontId="24" fillId="2" borderId="0" xfId="1" applyNumberFormat="1" applyBorder="1" applyAlignment="1">
      <alignment horizontal="left" vertical="center"/>
    </xf>
    <xf numFmtId="0" fontId="18" fillId="10" borderId="10" xfId="2" applyFont="1" applyFill="1" applyBorder="1"/>
    <xf numFmtId="0" fontId="18" fillId="10" borderId="11" xfId="2" applyFont="1" applyFill="1" applyBorder="1"/>
    <xf numFmtId="14" fontId="18" fillId="10" borderId="11" xfId="2" applyNumberFormat="1" applyFont="1" applyFill="1" applyBorder="1"/>
    <xf numFmtId="0" fontId="18" fillId="10" borderId="12" xfId="2" applyFont="1" applyFill="1" applyBorder="1"/>
    <xf numFmtId="0" fontId="18" fillId="10" borderId="13" xfId="2" applyFont="1" applyFill="1" applyBorder="1"/>
    <xf numFmtId="0" fontId="18" fillId="0" borderId="6" xfId="2" applyFont="1" applyBorder="1"/>
    <xf numFmtId="0" fontId="18" fillId="0" borderId="7" xfId="2" applyFont="1" applyBorder="1"/>
    <xf numFmtId="14" fontId="18" fillId="0" borderId="7" xfId="2" applyNumberFormat="1" applyFont="1" applyBorder="1"/>
    <xf numFmtId="0" fontId="18" fillId="0" borderId="8" xfId="2" applyFont="1" applyBorder="1"/>
    <xf numFmtId="0" fontId="18" fillId="0" borderId="9" xfId="2" applyFont="1" applyBorder="1"/>
    <xf numFmtId="0" fontId="18" fillId="0" borderId="10" xfId="2" applyFont="1" applyBorder="1"/>
    <xf numFmtId="0" fontId="18" fillId="0" borderId="11" xfId="2" applyFont="1" applyBorder="1"/>
    <xf numFmtId="14" fontId="18" fillId="0" borderId="11" xfId="2" applyNumberFormat="1" applyFont="1" applyBorder="1"/>
    <xf numFmtId="0" fontId="18" fillId="0" borderId="12" xfId="2" applyFont="1" applyBorder="1"/>
    <xf numFmtId="0" fontId="18" fillId="0" borderId="13" xfId="2" applyFont="1" applyBorder="1"/>
    <xf numFmtId="0" fontId="18" fillId="10" borderId="6" xfId="2" applyFont="1" applyFill="1" applyBorder="1"/>
    <xf numFmtId="0" fontId="18" fillId="10" borderId="7" xfId="2" applyFont="1" applyFill="1" applyBorder="1"/>
    <xf numFmtId="14" fontId="18" fillId="10" borderId="7" xfId="2" applyNumberFormat="1" applyFont="1" applyFill="1" applyBorder="1"/>
    <xf numFmtId="0" fontId="18" fillId="10" borderId="8" xfId="2" applyFont="1" applyFill="1" applyBorder="1"/>
    <xf numFmtId="0" fontId="18" fillId="10" borderId="9" xfId="2" applyFont="1" applyFill="1" applyBorder="1"/>
    <xf numFmtId="0" fontId="18" fillId="0" borderId="0" xfId="2" applyFont="1" applyAlignment="1">
      <alignment horizontal="center"/>
    </xf>
    <xf numFmtId="0" fontId="18" fillId="0" borderId="0" xfId="2" applyFont="1"/>
    <xf numFmtId="3" fontId="30" fillId="0" borderId="0" xfId="0" applyNumberFormat="1" applyFont="1"/>
    <xf numFmtId="4" fontId="18" fillId="0" borderId="0" xfId="2" applyNumberFormat="1" applyFont="1"/>
    <xf numFmtId="0" fontId="17" fillId="0" borderId="7" xfId="2" applyFont="1" applyBorder="1"/>
    <xf numFmtId="0" fontId="17" fillId="10" borderId="7" xfId="2" applyFont="1" applyFill="1" applyBorder="1"/>
    <xf numFmtId="0" fontId="15" fillId="10" borderId="11" xfId="2" applyFont="1" applyFill="1" applyBorder="1"/>
    <xf numFmtId="0" fontId="15" fillId="10" borderId="7" xfId="2" applyFont="1" applyFill="1" applyBorder="1"/>
    <xf numFmtId="14" fontId="0" fillId="0" borderId="0" xfId="0" applyNumberFormat="1"/>
    <xf numFmtId="0" fontId="14" fillId="0" borderId="11" xfId="2" applyFont="1" applyBorder="1"/>
    <xf numFmtId="0" fontId="13" fillId="0" borderId="11" xfId="2" applyFont="1" applyBorder="1"/>
    <xf numFmtId="0" fontId="12" fillId="10" borderId="7" xfId="2" applyFont="1" applyFill="1" applyBorder="1"/>
    <xf numFmtId="0" fontId="12" fillId="0" borderId="11" xfId="2" applyFont="1" applyBorder="1"/>
    <xf numFmtId="0" fontId="11" fillId="0" borderId="11" xfId="2" applyFont="1" applyBorder="1"/>
    <xf numFmtId="0" fontId="10" fillId="10" borderId="7" xfId="2" applyFont="1" applyFill="1" applyBorder="1"/>
    <xf numFmtId="0" fontId="9" fillId="10" borderId="10" xfId="2" applyFont="1" applyFill="1" applyBorder="1"/>
    <xf numFmtId="0" fontId="8" fillId="0" borderId="11" xfId="2" applyFont="1" applyBorder="1"/>
    <xf numFmtId="0" fontId="7" fillId="0" borderId="7" xfId="2" applyFont="1" applyBorder="1"/>
    <xf numFmtId="0" fontId="6" fillId="10" borderId="11" xfId="2" applyFont="1" applyFill="1" applyBorder="1"/>
    <xf numFmtId="0" fontId="6" fillId="0" borderId="7" xfId="2" applyFont="1" applyBorder="1"/>
    <xf numFmtId="0" fontId="5" fillId="0" borderId="11" xfId="2" applyFont="1" applyBorder="1"/>
    <xf numFmtId="0" fontId="5" fillId="10" borderId="11" xfId="2" applyFont="1" applyFill="1" applyBorder="1"/>
    <xf numFmtId="0" fontId="5" fillId="10" borderId="7" xfId="2" applyFont="1" applyFill="1" applyBorder="1"/>
    <xf numFmtId="0" fontId="5" fillId="0" borderId="7" xfId="2" applyFont="1" applyBorder="1"/>
    <xf numFmtId="0" fontId="4" fillId="0" borderId="11" xfId="2" applyFont="1" applyBorder="1"/>
    <xf numFmtId="0" fontId="3" fillId="10" borderId="7" xfId="2" applyFont="1" applyFill="1" applyBorder="1"/>
    <xf numFmtId="0" fontId="2" fillId="10" borderId="7" xfId="2" applyFont="1" applyFill="1" applyBorder="1"/>
    <xf numFmtId="0" fontId="1" fillId="0" borderId="11" xfId="2" applyFont="1" applyBorder="1"/>
    <xf numFmtId="0" fontId="1" fillId="0" borderId="7" xfId="2" applyFont="1" applyBorder="1"/>
    <xf numFmtId="0" fontId="1" fillId="10" borderId="7" xfId="2" applyFont="1" applyFill="1" applyBorder="1"/>
  </cellXfs>
  <cellStyles count="47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Explanatory Text" xfId="19" builtinId="53" customBuiltin="1"/>
    <cellStyle name="Good" xfId="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ormal" xfId="0" builtinId="0"/>
    <cellStyle name="Normal 1142" xfId="3" xr:uid="{2AC35A09-C72C-4A53-9A84-80D31D528D80}"/>
    <cellStyle name="Normal 2" xfId="4" xr:uid="{CCCFE4AA-E724-4BB4-8851-11AB474BB44C}"/>
    <cellStyle name="Normal 3" xfId="45" xr:uid="{379D3D66-9E8A-4935-A24A-279AD3CF41ED}"/>
    <cellStyle name="Normal 321" xfId="2" xr:uid="{1372FC6F-292A-4007-AE33-AC538CA89C5C}"/>
    <cellStyle name="Note 2" xfId="46" xr:uid="{33E87F5D-ABAF-4B35-A4BC-C91600064E30}"/>
    <cellStyle name="Output" xfId="14" builtinId="21" customBuiltin="1"/>
    <cellStyle name="Percent 2" xfId="5" xr:uid="{8A95F3ED-C1B4-41C7-804F-B4202FFB1DEE}"/>
    <cellStyle name="Title" xfId="6" builtinId="15" customBuiltin="1"/>
    <cellStyle name="Total" xfId="20" builtinId="25" customBuiltin="1"/>
    <cellStyle name="Warning Text" xfId="18" builtinId="11" customBuiltin="1"/>
  </cellStyles>
  <dxfs count="47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114299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54F820ED-328E-4886-B01F-4CADC28F2249}"/>
            </a:ext>
          </a:extLst>
        </xdr:cNvPr>
        <xdr:cNvSpPr>
          <a:spLocks noChangeAspect="1" noChangeArrowheads="1"/>
        </xdr:cNvSpPr>
      </xdr:nvSpPr>
      <xdr:spPr bwMode="auto">
        <a:xfrm>
          <a:off x="2057400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114299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C3643428-1250-475D-A061-03679E0830EC}"/>
            </a:ext>
          </a:extLst>
        </xdr:cNvPr>
        <xdr:cNvSpPr>
          <a:spLocks noChangeAspect="1" noChangeArrowheads="1"/>
        </xdr:cNvSpPr>
      </xdr:nvSpPr>
      <xdr:spPr bwMode="auto">
        <a:xfrm>
          <a:off x="2057400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3</xdr:col>
      <xdr:colOff>304800</xdr:colOff>
      <xdr:row>100</xdr:row>
      <xdr:rowOff>114299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01E73726-86FD-4363-AA95-A9479C6719ED}"/>
            </a:ext>
          </a:extLst>
        </xdr:cNvPr>
        <xdr:cNvSpPr>
          <a:spLocks noChangeAspect="1" noChangeArrowheads="1"/>
        </xdr:cNvSpPr>
      </xdr:nvSpPr>
      <xdr:spPr bwMode="auto">
        <a:xfrm>
          <a:off x="2057400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99</xdr:row>
      <xdr:rowOff>0</xdr:rowOff>
    </xdr:from>
    <xdr:to>
      <xdr:col>7</xdr:col>
      <xdr:colOff>359831</xdr:colOff>
      <xdr:row>121</xdr:row>
      <xdr:rowOff>135347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1702F7-F5A5-4A38-B9B2-E2D919E4B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21583650"/>
          <a:ext cx="6181511" cy="43333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A81B004B-4AEC-4673-91CE-8BBDCC1EB37E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08A7EAB-21DA-48DD-BAB4-3FD3240097A6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A4C9C364-AD4B-4C93-BA85-0C009559F0C1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363641</xdr:colOff>
      <xdr:row>124</xdr:row>
      <xdr:rowOff>139794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63EE2C-9F28-4D74-8331-8DF67FE2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350" y="18999200"/>
          <a:ext cx="6472341" cy="41879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114302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ED6F9DCE-0179-4248-8AAB-D1505EED9212}"/>
            </a:ext>
          </a:extLst>
        </xdr:cNvPr>
        <xdr:cNvSpPr>
          <a:spLocks noChangeAspect="1" noChangeArrowheads="1"/>
        </xdr:cNvSpPr>
      </xdr:nvSpPr>
      <xdr:spPr bwMode="auto">
        <a:xfrm>
          <a:off x="2636520" y="188976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114302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DB61C1C5-000C-44C9-BE1C-7F41DF2C083C}"/>
            </a:ext>
          </a:extLst>
        </xdr:cNvPr>
        <xdr:cNvSpPr>
          <a:spLocks noChangeAspect="1" noChangeArrowheads="1"/>
        </xdr:cNvSpPr>
      </xdr:nvSpPr>
      <xdr:spPr bwMode="auto">
        <a:xfrm>
          <a:off x="2636520" y="188976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114302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4324E4CF-6D40-41B7-BAD7-74D3356EDFBE}"/>
            </a:ext>
          </a:extLst>
        </xdr:cNvPr>
        <xdr:cNvSpPr>
          <a:spLocks noChangeAspect="1" noChangeArrowheads="1"/>
        </xdr:cNvSpPr>
      </xdr:nvSpPr>
      <xdr:spPr bwMode="auto">
        <a:xfrm>
          <a:off x="2636520" y="18897600"/>
          <a:ext cx="304800" cy="297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363641</xdr:colOff>
      <xdr:row>124</xdr:row>
      <xdr:rowOff>132175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98623B-14A8-42D8-9F9D-C6C2EE820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6520" y="18897600"/>
          <a:ext cx="6379631" cy="41561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58C98B4A-C280-4DB3-92B9-80F3CDE4AF2B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09DE5E0-49CE-4748-94C5-8E947AB54201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920F2343-FF26-49AF-8469-09F157A2C317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359831</xdr:colOff>
      <xdr:row>124</xdr:row>
      <xdr:rowOff>135984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2305112-BE7F-4AE8-A1CD-F06CEA11A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8516600"/>
          <a:ext cx="6503456" cy="411743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BCC38F48-BCE9-4647-AAEE-E0B84D90F44C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AF1F6FF5-0A53-47B6-9B71-DAD576609A56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16ED146-CB2E-4B8F-8725-7BCC86B93F76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359831</xdr:colOff>
      <xdr:row>124</xdr:row>
      <xdr:rowOff>135984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39C5E5-351E-4455-BF69-A57867774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8516600"/>
          <a:ext cx="6503456" cy="41174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C53599CB-B178-44C8-90C7-9F88F258922F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D29D2167-42A7-46D5-AA70-E1E93887B5EE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3</xdr:col>
      <xdr:colOff>304800</xdr:colOff>
      <xdr:row>103</xdr:row>
      <xdr:rowOff>114301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593FCE0E-AE2C-4BE8-A868-B08BAC374C3C}"/>
            </a:ext>
          </a:extLst>
        </xdr:cNvPr>
        <xdr:cNvSpPr>
          <a:spLocks noChangeAspect="1" noChangeArrowheads="1"/>
        </xdr:cNvSpPr>
      </xdr:nvSpPr>
      <xdr:spPr bwMode="auto">
        <a:xfrm>
          <a:off x="2686050" y="18516600"/>
          <a:ext cx="304800" cy="2952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102</xdr:row>
      <xdr:rowOff>0</xdr:rowOff>
    </xdr:from>
    <xdr:to>
      <xdr:col>7</xdr:col>
      <xdr:colOff>359831</xdr:colOff>
      <xdr:row>124</xdr:row>
      <xdr:rowOff>135984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4A65921-39FC-4E3B-A631-E9CCA4991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18516600"/>
          <a:ext cx="6503456" cy="41174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114299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BC864EDF-4C9D-4894-BB7B-C1651F08F120}"/>
            </a:ext>
          </a:extLst>
        </xdr:cNvPr>
        <xdr:cNvSpPr>
          <a:spLocks noChangeAspect="1" noChangeArrowheads="1"/>
        </xdr:cNvSpPr>
      </xdr:nvSpPr>
      <xdr:spPr bwMode="auto">
        <a:xfrm>
          <a:off x="2628900" y="1831657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114299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4DD074A5-C3A7-42A2-8137-BA0478B5BC96}"/>
            </a:ext>
          </a:extLst>
        </xdr:cNvPr>
        <xdr:cNvSpPr>
          <a:spLocks noChangeAspect="1" noChangeArrowheads="1"/>
        </xdr:cNvSpPr>
      </xdr:nvSpPr>
      <xdr:spPr bwMode="auto">
        <a:xfrm>
          <a:off x="2628900" y="1831657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3</xdr:col>
      <xdr:colOff>304800</xdr:colOff>
      <xdr:row>102</xdr:row>
      <xdr:rowOff>114299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43C15F5-1245-43EE-BA89-A87F2CF570DF}"/>
            </a:ext>
          </a:extLst>
        </xdr:cNvPr>
        <xdr:cNvSpPr>
          <a:spLocks noChangeAspect="1" noChangeArrowheads="1"/>
        </xdr:cNvSpPr>
      </xdr:nvSpPr>
      <xdr:spPr bwMode="auto">
        <a:xfrm>
          <a:off x="2628900" y="18316575"/>
          <a:ext cx="304800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101</xdr:row>
      <xdr:rowOff>0</xdr:rowOff>
    </xdr:from>
    <xdr:to>
      <xdr:col>7</xdr:col>
      <xdr:colOff>363641</xdr:colOff>
      <xdr:row>123</xdr:row>
      <xdr:rowOff>131537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005209-847B-4BA8-A393-9B86C32A3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8900" y="18316575"/>
          <a:ext cx="6379631" cy="411679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3C9DB2C9-2E38-45CB-9925-A8F5B5CA029E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67899D0F-1D21-442D-BB61-DB293FB544AD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6C7843F5-37E3-433F-9230-A205E2F453CD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7</xdr:col>
      <xdr:colOff>359831</xdr:colOff>
      <xdr:row>125</xdr:row>
      <xdr:rowOff>135983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6CF28E-9A3C-470E-A4C1-F59A55C31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350" y="18999200"/>
          <a:ext cx="6472341" cy="418791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2" name="AutoShape 1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455DD265-92E2-44FE-BD58-4AF11BFDC385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3" name="AutoShape 2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75DB2076-9548-49D6-8B09-169B28B23AAE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3</xdr:col>
      <xdr:colOff>304800</xdr:colOff>
      <xdr:row>104</xdr:row>
      <xdr:rowOff>114300</xdr:rowOff>
    </xdr:to>
    <xdr:sp macro="" textlink="">
      <xdr:nvSpPr>
        <xdr:cNvPr id="4" name="AutoShape 3" descr="data:image/jpeg;base64,/9j/4AAQSkZJRgABAQEAYABgAAD/2wBDAAgGBgcGBQgHBwcJCQgKDBQNDAsLDBkSEw8UHRofHh0aHBwgJC4nICIsIxwcKDcpLDAxNDQ0Hyc5PTgyPC4zNDL/2wBDAQkJCQwLDBgNDRgyIRwhMjIyMjIyMjIyMjIyMjIyMjIyMjIyMjIyMjIyMjIyMjIyMjIyMjIyMjIyMjIyMjIyMjL/wAARCAHDAoc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2CC5hs9Ciubh9kMNsru2M4ULknirFrdQ3tpDdW774ZkDo2CMgjI4PI/Gsm806fVvDdnZQ3LWyyLEZZUxvVBhvlDKykkgDkYwTWGfDF7b6hYWX2l7m2lkkW7lkiBMtsGEqq5VVUN5jFQoGCjNx6PdsXQ7iqthfxajbvNCrqqTSwkOADujdkP4ZU49q5B/C+szWkcFzbaXNDawpAlu9y5S7RXB/e/uvlBAztw4yMcg1Qi8CavFfaXLBFpFmlpcGYG1Kq0SG5aRolJg3FdjbcK8Y5IIINEbPfv8A0ynazPSKxLjxZpNvc3Vuz3Jltt4fFpKELKm8oJCoQtt5xurbrg7zwfqlzq2pTJ9nSO5mklinbUJm27ovL2/ZyvlqTyN4JIBNT1Ed0jiSNXGcMARmnVwl54N1C4vbiSOLTkdt7G+EjC4uVZNot5MJxGCRzubhVwuap2HhnV4LnU2sdG0nT9zz2/2WOZ0gVJYbf95GwhG7BjORtXknnin0fpf/AIA4q+56PRXEeHPB+oaP4pn1K4liljdZB5yyoHcMQQrKIA5C4wMytgKMAdB2siCSNkOcMCDj3oemwluZ9lr2n6jdtbWrzOygkSG2kWJwDg7JCoR/+Ak1pVxV5oXiG68NDQWtNGktYESKOSSXcZlQjaSjwOkZwM9JBnpjqK9p4Bka3h/tNLK6uYhbokr/ADMsaSuXQHYMBo2C4AAIyCAKa/r/ADFd31O9orzm18GXSa9JCNNsFt4JIpbe+LMHtUFxLII4Rsx9wqpAZQAf4hwd3wv4cutGu5JZ7ewg/ciJ3tGYteuDnzpcqMOfqx+Y5Y0WGzqaz9S1qy0kxrdGdpJASsdvbSTvgdW2xqxCjI5IxyPWpNWs5dQ0e8s4JjBLPC8aSjPykjAPGD+Vc7YaJqmjv9r0rQ9Bs5Hj8mWyguWjhwDlZA6wA7uSCpXnj5uOV1DodVb3EN3bR3FvKksMqh0kQ5VgehBqSuIi8CmFWnK2k2oCdZEuctG4UpiRVfBZASW4BPGKz7XwTrljo9xaWtvo6G5trm1ZRKIxGJAgD5it0Eh+U/wKcY5NONm7PQOx3FlrFpf3U1tEzieEtvRlxwHZM56YJU+9X64O78FXbX15dx2Wj3M1zBNEJbkAtEGkdgBuicHIcg5GB6OOK3/COj3ehaGLG8eNmWVmRYmBWNTyFG2ONcDnoij2pLbX+tQe5oanqtppFuk14ZtskgjRYYJJnZiCcBUBY9D27VLZXtvqNnHdWrl4ZBwSpUjBwQQQCCCCCCAQRg1n+INFOtw2UPmvFHFdLNI0U7xPtCsPlZMEHJHcd65S78D6tPqWnTGa2kisgsaMJkR1CyFvNBe3kIkcEbtrJkryxz8qXW4Py7HoEkix7dwY7mCjahbk+uOg9+lRve28d9DZPJi4nR5I02n5lQqGOenG5fzrznQvD9zcXsqw6TbWhtlRJrsJNA984YkuxeFW3HruBcfN9491t/h3eRQwltP0QyIlxGoOwGLzFQCQPHboGcFD/ADhvvGmnfUenNY9MorjZvBzR6paPZWOlxwRNC6XHKTWm1t0ixALgiTnPzL95shuldlQIyR4k05tRmsEF9JNC5SRo9PnaNWAzjzAmzOCO/etauVk8Is76vcefL9pvLgyRKLyYQhSqD5os7M/Kedp7c1Jo3hf+ydXjv447WN3S6F08Qw0xeZXjLHHzbVDDnpnA4prZX7foJbtFaf/AI+7j/rtJ/6EajqSf/j7uP8ArtJ/6Eajoe4LYKKKKQwooooAKKKKACiiigAooooAKKKKACiiigAooooAKKKKACiiigAooooAKKKKACiiigAooooAKKKKACiiigAooooAKKKKACiiigAooooAKKKKACiiigAooooAKKKKACiiigDN17/kC3H/AAH/ANCFFLrv/IGuP+A/+hCivqMk/wB3fr+iPmc6/wB4Xp+rOmhvLyCCOFXgKxqFBMRzgDH96pP7Rvv71v8A9+m/+KoMjxwRbG25yTj60z7TN/z0NfMXZ9LYf/aN9/et/wDv03/xVH9o33963/79N/8AFUz7TN/z0NH2mb/noaLhYf8A2jff3rf/AL9N/wDFUf2jff3rf/v03/xVM+0zf89DR9pm/wCehouFh/8AaN9/et/+/Tf/ABVH9o33963/AO/Tf/FUz7TN/wA9DR9pm/56Gi4WH/2jff3rf/v03/xVH9o33963/wC/Tf8AxVM+0zf89DR9pm/56Gi4WH/2jff3rf8A79N/8VR/aN9/et/+/Tf/ABVM+0zf89DR9pm/56Gi4WH/ANo33963/wC/Tf8AxVH9o33963/79N/8VTPtM3/PQ0faZv8AnoaLhYf/AGjff3rf/v03/wAVR/aN9/et/wDv03/xVM+0zf8APQ0faZv+ehouFh/9o33963/79N/8VR/aN9/et/8Av03/AMVTPtM3/PQ0faZv+ehouFh/9o33963/AO/Tf/FUf2jff3rf/v03/wAVTPtM3/PQ1W0iR5dzyMXbzpuWOejtj8sCi4WLn9o33963/wC/Tf8AxVH9o33963/79N/8VVV729JkEAjcowB3y7R0yeinHUdfX82fa9YxnybXHr9pb/43TsxaF3+0b7+9b/8Afpv/AIqj+0b7+9b/APfpv/iqof2jqBk8gRw/aNu/b9o425xn7u7/AMdxSNf6ojBWSzVjwAbphn/yHRZ/1Ya12/U0P7Rvv71v/wB+m/8AiqP7Rvv71v8A9+m/+Kqol7qCyItykUYc4UpMWycE9Co9O2allvJ449wfJyAAWAyScDn8aNQ0Jv7Rvv71v/36b/4qj+0b7+9b/wDfpv8A4qqX2vWP+eNr/wCBLf8AxukN9qkatJLFbiNQWYrcHIH4oB+ZFFn/AFYV0Na3Z3d2cbnYscLgZJz60fZf9v8ASnC91WRFkiitzEwDKzXB5H4IR+RNKLrWT0gtj/28t/8AG6OVhdDPsv8At/pR9l/2/wBKemoX06P5CRM6PsYNPwCOvKqeRxwR37UwX+qltoSzJ9PtTf8Axulysad9g+y/7f6UfZf9v9Knhvbss0c+2ORQCQkm4YOcdQD29KS4v7mLAiaNmKlj5kuwADGT0J7+lFnewX0uQ/Zf9v8ASj7L/t/pTxd6wRkQ2pB6EXLf/G6Z/al8iq0q2+HfYhjuc5b05Ufpk0+VhzIPsv8At/pR9l/2/wBKJdQ1SBQ0yWcak4Be6YZP4x02PVb943lH2R4Y872iuy23H1QD8yKOVhzId9l/2/0o+y/7f6U4X2qSIJYorcxMNys1wRkfghH6mo4tU1GdmWH7DIynDBLxiQffEdHKw5kO+y/7f6UfZf8Ab/SnpqF9Oj+QkTOj7GDT8AjryqnkccEd+1I13rCjLQ2oHqblv/jdHKwuhv2X/b/Sj7L/ALf6UpvtWEixmC33uCVxcnoMZ/gz3HQH8Kd9q1nGfItsHv8AaX/+N0cjFzIZ9l/2/wBKPsv+3+lSpe6gsiLcpFGHOFKTFucE9Co9O2allvJYonkMhwqljkgDj3NKw7lX7L/t/pR9l/2/0qVrnVt37uGArgctOwOe/RD396T7VrOeYLfHfFw2f/RdHKwuiP7L/t/pR9l/2/0pY9Q1K5jWW2jgeJujNcHn/vlWH60/7TrP/PC2/wDAl/8A43T5WHMiP7L/ALf6UfZf9v8ASnpqF9I0sSJEZ4wNy+fwCfouRxnqKX7TrP8Azwtv/Al//jdHKw5kR/Zf9v8ASj7L/t/pTzqF9EdtwkSSN9wLPndyB3UHqR2P60v2nWf+eFt/4Ev/APG6OVhzIj+y/wC3+lH2X/b/AEpz32qwxvLLDbiNFLMRcngD6oB+ZFPa51bd+7hgK4HLTsDnv0Q9/ejlYcyIvsv+3+lH2X/b/SpPtWs55gt8d8XDZ/8ARdNXUL+cbrVIZFAGS0+OSAf4VbsaOVhzIb9l/wBv9KPsv+3+lSfadZ/54W3/AIEv/wDG6fDe3ZZo59scigEhJNwwc46gHt6UrMLog+y/7f6UfZf9v9Kne9u97RwbXdVDYeTb1PsCR0Pbt+Uf2rWf+eFt/wCBL/8AxujlYXQz7L/t/pR9l/2/0p39o30fyzrErt9wLPkNyB3UHqR2P60putZHWC2H/by3/wAbp8rDmQz7L/t/pR9l/wBv9Kc17qsSNJLFbrGoJZluDwPxQD8yKL25mM9ihkba05DDPUeW55/ECk1YE7jfsv8At/pR9l/2/wBK0bZby4jYWyIFjfaSXIJOAfT3qb7Jqv8A0z/7+H/4mnysXMjI+y/7f6UfZf8Ab/Stf7Jqv/TP/v4f/iaidNQilSOQxqXBIO89sf7PvQoNg5JGb9l/2/0o+y/7f6Vp7Lz/AJ6x/wDfR/wqH7ROCQzkMCQcHPQ4ocWtwUk9il9l/wBv9KPsv+3+lXftM3/PQ0faZv8AnoakopfZf9v9KPsv+3+lXftM3/PQ0faZv+ehoApfZf8Ab/Sj7L/t/pV37TN/z0NH2mb/AJ6GgCl9l/2/0o+y/wC3+lOvbmYz2KGRtrTkMM9R5bnn8QKmoAxNft9miXDbs429v9oUVP4i/wCQFc/8B/8AQhRX02S/7u/X9EfM5z/HXp+rNmT/AFEP0P8AOoqbdXtpbxwpPdQxPtJ2vIFOM+9Vv7U0/wD5/wC1/wC/y/418yfTFuiqn9qaf/z/ANr/AN/l/wAaP7U0/wD5/wC1/wC/y/40AW6Kqf2pp/8Az/2v/f5f8aP7U0//AJ/7X/v8v+NAEGtrM9ikcGS7zIuBO8Oeem9eR+FYr6neaPpj5CpJ9p2Ms1wZxANuRl5XTIbGRlh97HPSuh/tTT/+f+1/7/L/AI0f2pp//P8A2v8A3+X/ABrSM0lZo1hUUVZq5mQ6rf3Hkzr9lS3Ih3pjzGYucfK6ttwOD3zVCbxFc2dtbKLu0nmZ38xdgBYByCBmUYIA7Bj7evRf2pp//P8A2v8A3+X/ABo/tTT/APn/ALX/AL/L/jTU49hqpG/wlHWYri5vLSG3UvlJGZPtslsDjbzujBJ69PekmvDZTuhO1IVPzPI74xHnJyef89+av/2pp/8Az/2v/f5f8aia80p7mO4a+tzJGCF/0gYGevGcZ96SmrWZKmrWZX8ParNqtrNJMYmaOTaGiCgMMA5+V3Hr0Y/hWxVT+1NP/wCf+1/7/L/jR/amn/8AP/a/9/l/xqJNN3RMmm7pWLdFVP7U0/8A5/7X/v8AL/jR/amn/wDP/a/9/l/xpEluiqn9qaf/AM/9r/3+X/Gj+1NP/wCf+1/7/L/jQBbqHRfuN/13n/8ARj1F/amn/wDP/a/9/l/xpdEnhNs04lQw+bcN5m4bcb35zQBg+KXkj8Na20TMr+egBBx1WIVNqMviWTQGU6LHGyWTRMVvVIOQPm24zkY9e9P1CTTLyzvrWe6R4riRXBgmj3DCr/eYd0/Wr02v2U1tJAXcK6FCfMg7jH/PSqauSnY5zSbyeHTobsFnmTRC2Tyf9Z1o+2QBvIaATfPFGWYkyS7xneDnj27VoadJpmnXELJIr2kVn9k8p54jIRnOT8+P1rPew0vzcQalfQWvQQrNbkqp6qrmTcB7VnWpubVj0MBi4UIyUurNvTriS503TGkcybLySNZD/GFRwDWhff6mP/r4h/8ARi1SXUNL8qwtrVo7a3tGJAkmi5GxlwNrn1qS71CxkhAS+tSyyI+POXna4bHX2rSK5eVM4601OcpJbs6RLyLTtFe5upXWGMEsxRfWufvNVh1Cw1JFDrILSRgr45A4PT0PBqDVdZ0zVtGn02VSqSjAkWWDcp7H/W1z+k2dnp0d0H1Fp5prQ2kbO0KJGpx2ErHtW9ONLkbk/eOabnzWWx09lMosNOhkdUU20eGbpyv/ANapdwtvEAtoZVdGYqwXt16+4x29azv7R0xtNtbSYkyW8YjEsU8ODge7jj6inWGp6RYSmVRLJLjAZpoOB7ASVwSpTdXmW1yeWXMmUpbiW20XWZIXKMdQkUkdcFlBqHUNEsrPQm1SGOcXXlI32YON8BJ/1h744/X8rttdabHbX0N48M8V1O8uyOePI3Y9WHTHXPcVlLpuhfaPNku76QHAZTc2/wAyj+E/vOnApYmjKpO8dfnsfR5Vj6OHo8k24u93ZXutNP6/zN/SZ5LkxzytukksYGY+pzJV0RLNq8Mbfda2mB/76jqlDqOnG7kmSe3t4vKjiSNpo8gLu/usR/FSy6pYx3cc4uoZFEMkRWOZNw3beRlgP4fWulaaeX6HjVJKUnJKyb/UsG6hiDwNdQ8NtK+YBk+x7Djn0wfUUzXIBbxaQoOc6hEScdTzXPrFp4tdhvZGnXhJSbfAHuvm8n3zWhcX9pPZabbR3AH2KVJS888WX29hhzz9aKfNze8VXjS5f3bv8jVsrYzrbmRmd2jDKS5J3FevXHeotRtzHYzSHjfp85IAxn7uD79T+dQWviFbSKNEniOxQoLCI9Bgf8t6jOpaX/ZMllEAsrwGHz5Joe4xk4cn3ppamLehJaRNe6Rbwyu4hVIl2qcdI0bnjJ5PrWVLK1t4ktbIkbo7iNVIUA7SRx+Rq9Z6tDYwJCs8L7VUHJiYEhQuQfNXj5R1FV/M0eXWhq100sl0HDgJNAiAgAD5fNPoO9cuJwzqzjKLs0+/Q2o1VCLT7Gv4exu1Qt0F9MT/AOO1lnX59T1s2VpbF0UlWide3ct6U+2vbW3t7xGvFH2m4aXME0RYBiCR8zAdsZ96vWuuaPZyPJFAwkcAO5mgLNj38yuvmaqP3U4td+vocs6blCNpOLT6f5k7wf2bdWEZctthmXc5zjLx4/AZ/SkkvruWwFrJNaMqj5Tuwf51VvNb0+8u4ZHH7pI3RlM8IY7ipBH7zsV9qzgPDuwg2iM394yx/wDx6nFNJWdi5O7baubMkryx6aZMGRbgqxByCfJY/wBaXVP+QTef9cH/APQTVJL/AEzbZwwyJCkEhkZpp4zu+Qrxhz6j8qmvL+wuLG4hW/tQ0kbID5y9xj1qdmh9GWr+Xyrm3HO5mXAB65kAqSG4E95Gdx3lX3J0247Y9aoT6tpE08Eswd5ISGUx3MQXOQ3dxnB9u1PbXNJa8+1rEyz7Cm7z4QDn1xJ+tbKUeW3Wxm4y5r+ZHoE3l+G7FGyqOZAX/wCBHj6mp47wSWwBZlZHUKueSC+N3uO34H8Kemanp9hoqabclLhV3ZaOaLacknu4OalOq6Ibe3hMMhWA5Q/aIc9c9fM55qlOGt11JcJaWZY01c+KdYX/AGof/QDUOq6nJHqcNqVaLE8agdN4LgZ+lRWmq2lvq19qDTRFbkoVjE8e4bRtx97HfPXtUt7rGi6g8D3EDs0EiyRsJ4AQQQR/y06ZAqacoxneWqt+hUotxstCbXF26lYD6f8Ao6Gl1jUG0/UECAs3lqQn97JPH14qnqGq2moXUM6zRRCAD5ZJ48sfMRuMMR0T9amfW9Gk1FL94XadE2KTPBgDJPTzOvJ5pU5Rj8Wu45pvbQ0NYDN4ZvpGQozWjkqeq/KeKjkuBDdTEuQyhdq9Q2SeMep/z6VU1LxDZX+mXVonyNPE0YZ54doyMc4cmhda0mO8F0yF5wuNyzwlR1PGXHPJGcUoNLcJpvYtWF1vWJV3M0ilnU8lPf8ApWdpDBdHJYkDzoAcHHWGOp7XXNJs4pEt4mUyEks1xCfzPmZxVK1u9NtrFrO6lW4RmjfMFxGMFUVecuO6/rVc8ea/Qnlly2L9zebpYBlivzhX6BiGQZ/UirMo265cj/p3i/8AQpKo3Or6LdG3MkUi+RwgS4gUAcccSdPlH5U4atYz6hNdG5giV40QLJMmflLHPDEfxetTOUXHT+tSoRaev9aFmEM2qXQUgN5EWCfrLWn5MwZhOxLbR1HPUnsB64/CsH+07GK7mm+1wyJJEiYjmj3ZBb1YD+P9Kli8Q6dGCP3rAjGDPBxyT/z09SaStbcp3vYbq6BL7TwPbtj/AJbw1jz6ykniK5tbgBirbI1kkKxoB1Jx7VfvNSsryeCWOaKJYAPlknjyx8xH4wxH8H61n6vFoeqX326OS4tbo8M8U0HzcY5Hmela0Zxg9TlxVGdWNo/8OT2eqxX1jrsFqZGtIoHaJnOSAQeK17z/AI+tP/6+D/6Lesizk0bT9FudNsQyNcIVaWaeE8kYycOT+Qq/NfWk97p6Q3UEj+eTtSQE/wCqf0rKtJSldG2GhKEFGW513h3/AI9rr/r4/wDZErYrj01gaOpT7XZx+c3mbJuGHAX+8OPlpf8AhLx/z/6Z/wB9f/Z1m7PqbK66HX1h68xWe2A43JIMjt92sz/hLx/z/wCmf99f/Z1UvNfgvniaTUbBTGGA2sO+P9r2qoWUrtkzu1ZIzNEt9bt9UuZNQvnmtkOIVOPmB7n6VtscySH/AG2/maz/AO07X/oJ2X/fY/8AiqeNUsMfNqFqSSST5q9/xrStOMloTTjJPUuUVU/tTT/+f+1/7/L/AI0f2pp//P8A2v8A3+X/ABrnNi3RVT+1NP8A+f8Atf8Av8v+NH9qaf8A8/8Aa/8Af5f8aALdFVP7U0//AJ/7X/v8v+NH9qaf/wA/9r/3+X/GgAvP+PrT/wDr4P8A6LerdZk19aT3unpDdQSP55O1JAT/AKp/StOgDM8Qf8gO4/4D/wChCil1/wD5Alx/wH/0IUV9Jk7/AHD9f0R81nP8den6suef/s/rR5/+z+tQ0V82fSk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Tef8A7P60ef8A7P61DRQBN5/+z+tHn/7P61DRQBN5/wDs/rR5/wDs/rUNFAE3n/7P60ef/s/rUNFAE3n/AOz+tHn/AOz+tQ0UATef/s/rR5/+z+tQ0UAVdbl36ROu3rt7/wC0KKj1f/kFzf8AAf8A0IUV9HlD/cP1/RHzWc/x16fqy9RRRXzh9KFFFFABRRRQAUUUUAFFFFABRRWaIDc6heBri4RUKBVSQqBlRQBpUVS/s1f+fq7/AO/5o/s1f+fq7/7/AJoAu0VS/s1f+fq7/wC/5o/s1f8An6u/+/5oAu0VS/s1f+fq7/7/AJo/s1f+fq7/AO/5oAu0VS/s1f8An6u/+/5o/s1f+fq7/wC/5oAu0VS/s1f+fq7/AO/5o/s1f+fq7/7/AJoAu0VS/s1f+fq7/wC/5o/s1f8An6u/+/5oAu0VS/s1f+fq7/7/AJo/s1f+fq7/AO/5oAu0VS/s1f8An6u/+/5o/s1f+fq7/wC/5oAu0VS/s1f+fq7/AO/5qrfRpZxx4nvJJZXEcUYuCNzH37D3oSuKUlFXZr0VkQ20w8z7Y9xAiDd5i3hZCO/JAIx9Me9OC2DQ+curSGLdt3i7+XPpnPWnZkqcTVorIb+zkCltXddy7lzeYyPUc9KkaC0Xfu1KYeWAz5uvug9CfQUWY+ePc06KzDDaLOkB1KYSuMrGbr5mHsKdNa29tH5k+oXESZxue5Kj8zSsx8y3uaNFYNrNbTwTzTXs8EcU7Qh3u+Gx3zx1rQWwjdA63l0ykZDCckEU2mtyYzjNXiy9RWSgsJI5JE1aRkj++y3eQv1OeKG/s9I1kbV3CMSoY3fBI6jOaLMfPHua1FYImtV1OezmvZ4fLVCjvd437uwBqYJGL6W3lu541XaEY3nLlu23qP60crJVWD2fkbFFZjw2kYkMmpzKIiBIWusbCemfSkaKzS3W4bVJVgbpIbr5T+OcUWZXPHualFZ62cDQ+ct/cmIjdvFwduPXPpVc/Y2gmeDUpp2ijLlY7vJxjPbpRZg5xW7NiisSB7SS1tpp9Qmge4QOsb3eDz6Zxmp3Syjl8p9VlWTdt2G7wc+mM9aLMSqQavc1KKzHhtI51gfUplmb7sbXWGP0HWjybT7T9m/tObz/APnl9q+b16daLMfNHuadFUv7NX/n6u/+/wCaP7NX/n6u/wDv+aRRdoql/Zq/8/V3/wB/zR/Zq/8AP1d/9/zQBdoql/Zq/wDP1d/9/wA0f2av/P1d/wDf80AXaKpf2av/AD9Xf/f80f2av/P1d/8Af80AXaKpf2av/P1d/wDf80f2av8Az9Xf/f8ANAF2iqX9mr/z9Xf/AH/NH9mr/wA/V3/3/NAF2iqX9mr/AM/V3/3/ADR/Zq/8/V3/AN/zQBdoql/Zq/8AP1d/9/zR/Zq/8/V3/wB/zQBdoql/Zq/8/V3/AN/zTZNPCxswurvIBP8ArjQBfoqvYsz2FuzEsxjUkk5J4qxQAUUUUAFFFFABRRRQAUUUUAFFFFAFLVv+QZN/wH+YopdV/wCQbN+H8xRX0OUv9y/X9EfN5x/HXp+rLlFFFfPH0gUUUUAFFFFABRRRQAUUUUAFUrX/AJCN/wD7yf8AoIq7WLJBeTapeG1uRCAU3Ajr8ooA2qKx/sOr/wDQQX8v/rUfYdX/AOggv5f/AFqANiisf7Dq/wD0EF/L/wCtR9h1f/oIL+X/ANagDYorH+w6v/0EF/L/AOtR9h1f/oIL+X/1qANiisf7Dq//AEEF/L/61H2HV/8AoIL+X/1qANiisf7Dq/8A0EF/L/61H2HV/wDoIL+X/wBagDYorH+w6v8A9BBfy/8ArUfYdX/6CC/l/wDWoA2KKx/sOr/9BBfy/wDrUfYdX/6CC/l/9agDYorH+w6v/wBBBfy/+tR9h1f/AKCC/l/9agDYrP1S0lma1uIFDy20vmBCcbxjBGfWq/2HV/8AoIL+X/1qPsOr/wDQQX8v/rU07O5M4KcbMdfnUL3T7iOKxETfLsEzIzNyM8cqPbJrLGkXrGY/ZZAr3cMgEsyuxVeCScnn2/KtL7Dq/wD0EF/L/wCtR9h1f/oIL+X/ANaqU2tjCeFjN3k3+Hn5eZma0jRnWhsSYTRRncJFzFjsRnP04qW+06+f7eIbYyi7to0Vg6gKVHIOTmp5NFvJplmlnt3lXG12iBYY6YOKn+w6v/0EF/L/AOtT9pbYj6opN8z3/wCD/mUTo959qlVlmaOaWOQNHJGqrgDqSC2Rjtwa1NVtp5ZrG4hjMwt5t7RAgFgRjIyQMj61D9h1f/oIL+X/ANaj7Dq//QQX8v8A61JzbZpHDRimk3r/AJ3M2PSdQjkS4ELx7LqWTy4mjLBWAwRu+X861raynt/D5tY0xN5bbUlYOATk4JwAevpio/sOr/8AQQX8v/rUfYdX/wCggv5f/Woc2xU8LCDbTev9foZDaRqEkN3/AKJIGktFiAklQ5cMCcAHCj0AwOK1p7SeHUVuktPtURtfI8oMo2nOf4iBg/j9KX7Dq/8A0EF/L/61H2HV/wDoIL+X/wBah1GxRwkI7N/h/l5lO60q6lGqbLVF8+3jSJUZcZA5A6YA/Cnz6Rczy6gxjwXhiMDbh/rEH19as/YdX/6CC/l/9aj7Dq//AEEF/L/61HtGDwkHv/W/+ZVj0y8jhs7qSLzblbhrieFWGSWGBgk4yvHemyaTcyRPK0MyM92Z0SCZVkiBGO/yknuM9+tXPsOr/wDQQX8v/rUfYdX/AOggv5f/AFqPaMPqkLWuxbeG5t/Dk0d0sayiOThEVeOcZC8Z+lZtlZ3V3Z2UiW/lJFYum7cv70svAHPTvzjmtBtP1V1KtfoykYIK8EflSJp2qRIqR30aIowqquAB+VHOOWGTaTeiVjKuNI1N7LyPsrN/oscaeXIigMOoc5Bb2HI5q1c6VeSQ6ptgy87wmL5lyQuM9+Mc1d+w6v8A9BBfy/8ArUfYdX/6CC/l/wDWp+0ZH1Kn3f8AV128ytc6deMmpWy2/mfbJFdJ9y4QcfezzxjjANN/su8j1YSQRuENwJJDIySREY5YA/MrfQfjirf2HV/+ggv5f/Wo+w6v/wBBBfy/+tS9oy3hYN3u/wCr/wCZsUVj/YdX/wCggv5f/Wo+w6v/ANBBfy/+tUHSbFFY/wBh1f8A6CC/l/8AWo+w6v8A9BBfy/8ArUAbFFY/2HV/+ggv5f8A1qPsOr/9BBfy/wDrUAbFFY/2HV/+ggv5f/Wo+w6v/wBBBfy/+tQBsUVj/YdX/wCggv5f/Wo+w6v/ANBBfy/+tQBsUVj/AGHV/wDoIL+X/wBaj7Dq/wD0EF/L/wCtQBsUVj/YdX/6CC/l/wDWo+w6v/0EF/L/AOtQBsUVj/YdX/6CC/l/9aj7Dq//AEEF/L/61AGxTJf9TJ/umsr7Dq//AEEF/L/61Ney1YRsTfqQAcjH/wBagDR0/wD5Btt/1yX+VWaraf8A8g22/wCuS/yqzQAUUUUAFFFFABRRRQAUUUUAFFFFAFTU/wDkHS/h/MUUupf8g+X8P5iivfyp/uX6/oj5vOP469P1ZaooorwD6QKKKKACiiigAooooAKKKKACqVr/AMhG/wD95P8A0EVdqla/8hG//wB5P/QRQBdooooAKKK5ie5hGpybtQmXVxOFhtBcMA0W4YIhztZSuSXwcc8jHAB09Fcq+uXkI82e5sbcSBCJpVYRxqS+FILgbjtAzxyehwBVU+LtQN80AjtFJtPOVGKAlvL37gDLvK54wI/+BcYoA7SisUahewaRdy3Mtq1xbyeW0yxFIgDtO8qWJAAbJ+bt1HbDg8UXkeo2lr51rcR3Er/vQyKJgZGH7svMCAAAcKr9QOOtAHbUVzk2rT2WkaW5uraDzYgXnvAzK5AGEGCDubJweenQ1Vj8SX1xql9aW8loyxuqRMYvuEuqkMBKWJG7oVjP1FAHW0Vy8HiZ1klNzd6f5UTJ5xXK/ZssQVkJYgEccnHXpUdp4qubjXrOyKW4huEBA3Rqz5BO5d0oYgYxgRn60AdZRRTokWS4gRgCrTRgg9xuFNasTdlcbRWlAPOunl/sO2GlBnQXCybpsoSCTEE+6SCBhi3T5eTgTUvDTRLIYpE3Fxsl0+VHXaAW3KyBlGCOSADkY61n7SIambRWvBdeHbiBpkVVVFZnWS0eNlC7d2VZQQRuXgjPNTWn9iXt3PawQgywk7t9qyK2DglGZQHAPBKk4PWj2kQ1MKitKPUvDMsYdFJUuqL/AKDJlywJBUbMsuAfmGQMHng0f2n4a+zGfy5Nu8IF/s+Xe2QSGVNm5lwCdwBXAJzxR7SPmGpm0VppfeHjPDA6w+ZM7KjR27vGMMVG99m1MkYG4jJ4BNWbZtDu9Pmv44CttFktJNZvFkAZyoZQWHoRkHtmj2kQ1MOir0Gq+H5VLyWkkSmYxoGsZdwACktIuzMSjdjLgAetOvrzS9P1trGbTx5KWwneZLaR2JZtqoirGQ5ODwDnjoecHtIhqZ9FaY1HwybtLcAbniEof7G/lqpBI3Sbdqn5W+UkHjpUEer+His0klrJHEkojXNjLvb5QxYx7NyqN3LEYAwc80e0iGpTorfsk0bUZp47W33+Q21na0ZY2P8AsuVCv0/hJxV3+x7H/n2h/wC+BS9rENTk6K6z+x7H/n2h/wC+BR/Y9j/z7Q/98Cj2sA1OToovtc0vRLS1N9EAJEGGEQYE4/nVqSa2u9NguoIlQOwKnZtOCDXVKi0rmaqXKtFFFYmoUUUUAFFZOoyasmo2qWd1ZR28xKss1q0jggFiQwkUc4x0/Ooo/EcOxWkt7nYEBacIoTcUDhQNxbJB9x2zQBt0VVsb37bEzG3mt5EbbJDNt3IcA87SQeCDwT1q1QAUV02mabYSaVZu9jbMzQIWYxKSTtHPSrX9lad/z4Wv/flf8Kh1Ip2Cxx9Fdh/ZWnf8+Fr/AN+V/wAK5dpd/i6TTkt7KO1jkVNn9gzTbgUDHNwrCNDz0YenqKSqxHYr0V2H9lad/wA+Fr/35X/Cj+ytO/58LX/vyv8AhR7WIWOPorsP7K07/nwtf+/K/wCFcXb/APHtF/uD+VXGSkroRJRRRTAKKKKACiiigApkv+pk/wB00+mS/wCpk/3TQBDp/wDyDbb/AK5L/KrNVtP/AOQbbf8AXJf5VZoAKKKKACiiigAooooAKKKKACiiigANj/aQ+yZYeZ3U4PHP9KKv6N/yFoP+Bf8AoJoqlOS2ZLhGWrRQoooqSgooooAKKKKACiiigAooooAKpWv/ACEb/wD3k/8AQRV2qVr/AMhG/wD95P8A0EUAXaKKKACiiigCtfWFvqMHk3Ak2g7gYpXiYH2ZCCPzqeONIYkijUKiKFVR0AFOooAKKKKACiiigCpaaZa2U0ssCOHl+9ulZwB6KGJCjk8DAq3RRQAU+FlS6t2ZgqrPGSScADcKZRTWjE1dWNaTStOknlP/AAkNylq+9ltI7mNY43bOWB27z1J2liuT93gYp2vhrRNL0me00/UIA7RSqm5oY03OF52xKqjlAeB68GqtFZ+zj5hqS2WiLPYf8TbxBsvHkkMzW9zC/mIwUFGYxKD9xTlUT0+t7SdC0DRdXvtSs7y1WS73Fl2Wy7Szbj86oJG5/vM1ZlFHs4hqaOlaRp9pBbm91kXU8SqAGmj2IAjLsXCglfnY85b37VV07wloOkW7xabrAs3MgdJrZLSJ0ABG35YgGBBIy4Y9855qCij2cf6/4YNTUXRtISeN49blWMNvmh+0Rlbghy67yQW+ViT8pGf4s0abomh6bY6hax6jE4v3LzPmCI7j3AjRVz7kEnjJOKy6KPZx8w1JrzwjoGom3kvdXW6uoZWlNxcJaSs+duRh4iqj5F+6qn3rZv7XTL6UzDVhbXARFjmhmj3RlSxDAMCM/MRyCMdqwKKPZx8w1NgaTof2YwNqCujbS+64TLkBgSfrvYn36YqD+xdPKMT4lujcOx33PnQB2QqqlOE2hSFXkANxkEGs6ij2cfMNTY0rStE0jVbzUINQhaa6AVgfIQBR0GUVWbHYuWI9eTW1/aNj/wA/tt/39X/GuNopeyj5h7x2X9o2P/P7bf8Af1f8aP7Rsf8An9tv+/q/41xtFHsoB7xHLBY31lFDdiORV2thj0Iq1JLE0IRHUncMAHtg1DRXXKtdWsZRpWe4UUUVgbBRRRQBG8MckkbuuWjJKHPQkYP6Gs2Pw7YpPLI6O6sNqxmR9irsCfdzgnA+9jPNa1FAFezsoLCDybcPtJ3FpJGkZj6lmJJ/E1YoooA6DT9bsINNtYZJZFkjhRWHkucEAA9qsf8ACQab/wA9pP8AvxJ/8TXL0VDpwbvr/XyC51H/AAkGm/8APaT/AL8Sf/E1lyf8I/Jqv9pfadRS4LBmEVxdRxsQMAtGpCHgDqOcVl0Ueyh5/wBfILnUf8JBpv8Az2k/78Sf/E0f8JBpv/PaT/vxJ/8AE1y9FL2UPP8Ar5Bc6j/hINN/57Sf9+JP/ia5OAEW8YIwQoyD9Kkoq4xUVZAFFFFMAooooAKKKKACmS/6mT/dNPpkv+pk/wB00AQ6f/yDbb/rkv8AKrNVtP8A+Qbbf9cl/lVmgAooooAKKKKACiiigAooooAKKKKAL+jf8haD/gX/AKCaKNG/5C0H/Av/AEE0UAUKKKKACiiigAooooAKKKKACiiigAqla/8AIRv/APeT/wBBFXapWv8AyEb/AP3k/wDQRQBdooooAKppq2myag2npqFo16v3rdZlMg78rnNXKw103UI11GWK+uA0rSGG2/diMZ6MCF3A/Vu/SgDcorlotN1OSGQj+0LdBGwt4pb0tIhO0fMwchj94jJbGR+CXWl6nBbz/ZjfTl1kjCG9ckLvGwjMinON3O5SehPSgDqs84orjoNK1SKAPcQ380hhRJhDelHkVWf5VJl4blDndnAI3Hv1GnpPHp8CXJJmCANlsn8T3PvQBZooooAKKKKACj5iVVACzsqAE4GSQP60U+D/AI/LX/r4i/8AQxTW4Fn+yNQ/55wf9/D/APE0f2RqH/POD/v4f/iayJ/Bs8tvqt99m0tZZ2uVVV0ki4lDOwAlk3/vUxzt2jOF54rU/seXwtZwXVjYWTXGJIJItJ0428b7/uMYwzEYYKCxOAGJOAKy9suwWH/2RqH/ADzg/wC/h/8AiaP7I1D/AJ5wf9/D/wDE10el2CaZpdtZKS3kxhSx6s3cn3Jyfxq3gUvbrsFjkf7I1D/nnB/38P8A8TR/ZGof884P+/h/+JrrsCjAo9uuwWOR/sjUP+ecH/fw/wDxNH9kah/zzg/7+H/4muuwKMCj267BY5H+yNQ/55wf9/D/APE0f2RqH/POD/v4f/ia67AowKPbrsFjkf7I1D/nnB/38P8A8TR/ZGof884P+/h/+JrrsCjAo9uuwWOLubO6sxG06RhXbYCrknOCfQelQ10HiX/jztv+vj/2R65+tVJSSYBRRRQAVQl1RYtWjsfLyrL80u7hWOSq49wrfkPWr9Zc3h7TZ7t7yS3Rr0uHW6KKZY8YwFYjIHHT3PrQA1vEen7AY3ldmQumYJFU4zjLFcLkjgnr2zSw6/ZTRxyByqsdrb43Ug8YwCvIO4c9CDkZofQoiIljvLuKNYhDJHGy4mUA7d2Vzxk/dIz3yOKfLolrN5m9pf3iFDyOAVC8cdcKPxoAemtWEl2tqkzNIzFciJ9oYEjBbG0HIOATz2zUN1qlzDNM0Nkktpbf8fEjT7XHAb5F2kNgEdWX8aS30CC2kgMdzc+XEFLRFlKyuvR2+XO76ED2qW50dLm4aQXdzFFL/r7eMrsm4x82VLDgAfKRnvQAxtfsVc4eQqpZTiCQszKQCFAX5uT1Hp9cPTXNPkeNUmciRN6uIX2Y7AtjAJ7AnJ9Kq6lokrWyNp0pS7iZ2iZnC4LtuPOxgPQZVuO3cVrfwhaie0vLhwbyGII7CGJtxwRneyFx1/hK/SgDY07U7XVIDNatKUB/5awvE3IyDtcA4IPXFXKr2tlHabvLZzuCg7j/AHRgfyqxQBZQaLDFDHdXIW6+yx3MqNclSqNkb8FhxlW6elT+XoLaV/aUNyJ7cx+YpiuSxcbN+B83Xbzj0pot7O8gtJH1e0hX7LAjxMQWDJk9dwx94jGKrNpEcieVL4k04wGP5lWIBjJ5Ji3Z8w4XGDtxnOefSZTqXe4WRdeLw5GLsyanbJ9ix9q3X2PIz03/ADfL+OKtLo2lvai6WbNuU8wTC4bYVxndnOMY71k3GkQTRXEa+INNC4ZbTKMrRb3DsWZJlZmyOCpTHueaLjWHGkT6ELW5umNu8A1B7u18uQlSN3zTmTGeOQT6561PPV8wsiwx8LLFDK2s2QjnlMMLnUBiSQHBRTu5YHjA5pJG8Npe/YUv4Zbv5v3CXnzDaVDA5YYI3Dg81RvNE/tCBVm8U2UbPJvnFuHiVsKqqAFnHQKMhi6n+6OMaM2n2Eqoi63ZooM2/wC6SwklEnHzcEEYzzn2o56nmFkKkXh+YF4L+CaJHaOSSO+BWNlGSG+fgj07d6b/AMUxm1H9r2ebwkWw+3j9+QcHZ83zYPHFULnSk/sqSE65plw8Ufk26xxJH+7ClVDkudzDPJ4B7KOcvn0cXc9vLP4pshtmE86Qh4kkcMCMKs2NuFAIfzPUYNHPU8wsi7ZR6DqKq9rdpJG67kcXfDfezgbs8bTnI7exwbfDOLo/2taYtEV7k/b/APUqwypf5vlBHQnrVS40OyuLNoT4htEkwqJKgUbUBkBGN/JKSFc+ozjtSz6PbyJcRJr+mLDtcWalCrQ73DsWdJlZiCBtKlCPc80c9TzCyLGoWVnDZWl5ZS+bFNINsiTF1dSrEEHJBHA5qjVqaeNdGtLA3ZuZbacJ5zzK5mAjJ3j53bbk7fnO7jnPBNWtE5NLmAKKKKACmS/6mT/dNPpkv+pk/wB00AQ6f/yDbb/rkv8AKrNVtP8A+Qbbf9cl/lVmgAooooAKKKKACiiigAooooAKKKKAL+jf8haD/gX/AKCaKNG/5C0H/Av/AEE0UAUKKKKACiiigAooooAKKKKACiiigAqla/8AIRv/APeT/wBBFXapWv8AyEb/AP3k/wDQRQBdooooAKKKKACiiigAooooAKKKKACiiigAoBZXR0IDI6uuRkZBB/pRTXdY0LMcAe1AGp/b+o/9Ov8A36b/AOKo/t/Uf+nX/v03/wAVWV5j/wDPpe/+Acv/AMTR5j/8+l7/AOAcv/xNLlXYDV/t/Uf+nX/v03/xVH9v6j/06/8Afpv/AIqsrzH/AOfS9/8AAOX/AOJo8x/+fS9/8A5f/iaOVdgNX+39R/6df+/Tf/FUf2/qP/Tr/wB+m/8AiqyvMf8A59L3/wAA5f8A4mjzH/59L3/wDl/+Jo5V2A1f7f1H/p1/79N/8VR/b+o/9Ov/AH6b/wCKrK8x/wDn0vf/AADl/wDiaPMf/n0vf/AOX/4mjlXYDV/t/Uf+nX/v03/xVH9v6j/06/8Afpv/AIqsrzH/AOfS9/8AAOX/AOJo8x/+fS9/8A5f/iaOVdgNX+39R/6df+/Tf/FUf2/qP/Tr/wB+m/8AiqyvMf8A59L3/wAA5f8A4mjzH/59L3/wDl/+Jo5V2AuXmo3d+kaTmEKj7x5aEHOCO7H1qtUZl2kb4bmME4DS27oM+mSAKkpgFFFFABRRRQAUUUUAFFFFABRRRQAUUUUAFFFFABRRRQAUUUUAFFFFABRRRQAUUUUAFFFFABTJf9TJ/umn0yX/AFMn+6aAIdP/AOQbbf8AXJf5VZqtp/8AyDbb/rkv8qs0AFFFFABRRRQAUUUUAFFFFABRRRQBf0b/AJC0H/Av/QTRRo3/ACFoP+Bf+gmigChRRRQAUUUUAFFFFABRRRQAUUUUAFUrX/kI3/8AvJ/6CKu1Stf+Qjf/AO8n/oIoAu0UUUAFFFFABRRRQAUUUUAFFFFABRRRQAUyT/WWv/X1B/6NWn1HKSvlPtJEc0UhCjJwrqxx+ANAG14kOrDT4/7JFzu80ed9k8nzxHg/6vzv3ec4zu7ZxziufbxpNp1pbQQQXutXR8xpS9lNFKiqwG1kjib95yByqKeuQMVr6leaDq8Mcd59sPlvvjeKK4ikRumVdAGXgkcHkHFUprfwrcQQRSRXx8ncA4F0JHDfeDuPmkBwMhiQcDNAENz4zurGW4jSxnvZnunEMPky5jjWONiCIonbOX7rj1I4rSt/E11cyTzppDpp1sgNxJJLsnjfyxIR5RXoAQCd2c/w45qvcp4XulIeG7Q+YZd0EdzEwJUKcMgBAIABUHBx0oCeFReR3K206tGoVY1t7gRcLtBMeNhIXgEjIHGaAFl8TXtrBa3epacbWGQPKBb3Kyh4xEz4OUB3Db0GBkj5iM0j+KtQjmispNItxqM0iLHGL0mLa6Oykv5eQf3ZBG047E0y2t/CdqxaO3unJJ/10dzLgbSu0bwcIFYgL90ZOBT7VfDFm0TRRXheKUTI8qXMjBgpUfM2TgBiAvQZ4FAEN743ltbGwul0+F/PH+kQi4cyRfPsJASJsqCD8zlF6DPPG5pOrS6lHeTPbRwQQTyQo3nbmcoxUkjaAo4Hc9/TnFmt/Ck4QSQ3m1EKbVS6VWBYt8wHDYYkjOcHpitG21PQ7OCSGBbhY5ZHkdTazHLOSWPK9yTQBk23jq4urk2sWm20kryxpBJHdSeTKsgcqwdohkfJ1QMOeCcYqS/8Sau+iXV9b6elvAJFW2nW4V2fEwRgyMo255xgtx12mltLfwpZSxSww3nmRFSjSLdSFdu7aMtngbmwOgzS/Z/CZnnmNvdFpjllMdyVX5g52LjCZYAnaBkjnNACv4qu4pSLiw2TW5nE8MNwHjITyzuDGME/K+f4ecjng1Pc+KLrz5YrDTYrkRmV973Xlhoo8B2HyH5txIC9DgksKeLrw6Lt7rypzM5csTbTkHeFDcbcchV/KqssPhWaztbQwXaQ2qlYhFHcxnaeqsVALKe6sSD3BoA09ZuEu/DaXMefLle3kXI5wZEIrh9V1a+s9dMChfsYto3yrgPvaZV6FCMYPr/jXXapqlleaaLOzEu7zIiqm3dFVVdWPJUAcCse60myvLlbieJmlVAgIkYDAYMMgHB5APP9TQBhaf4kvBBOL23jeRFu5gUl42xSbQv3R69fb3qaHXr1mliht0uZ2mkKJJL5SpEgQn5gpyfmGOOe5FXpvDWk3ClZLeTaWkYhZ5FB8z74OG5Unnb09qkm0HTZ49jQuo3l90czo2SAD8ykHBAGRnBx0oAoWHij7drEVn9kWGGaISQvLKVkkG0NlVKhWHODtZiOMgZrR1S/msRbJb2y3E1xL5SK8vlqDtZsk4PHy+h/HpUbaHbRSm5sVWC6VcRby7wxnGM+UGC5xxkYPvVS40TUdSe3GqalbPDDL5oW0tpLdydrD7/mkj73UYPFAFe78WyW1vbTLZROXYrPEJnLx4fYSAsbZXIPzMUHTnniO68Q6i9zbGC3iitTdTwOfOy7iNX5AKEDlQevtWs/hvSpEjRrd9scflhVnkAYZz82G+Y55y2TnmpX0TT3REMB2pM8y4kYfO+dx4PfceOnNAGXHr15PYXFxHZE2sMB3XH2hfMEgjDfd2YxzjPr/DiuhhfzII3OfmUHn6Vmnw3pRl8w2zcx+Xt859mNu3O3ON23jdjdjvV9bWJRhTKAGDAea2BgYA69OOnQ0AUtaE4tlki1KWyC54hiR3lb+FRuDfkBk8cisj+0tVW5SSecI0EtvbzW0aKUdpANzE43DBbjDY4PWtm80SzvjG0zXYaJmZGivJoyN3XlWBx7du1OOjWJuorkxyGWNQqsZnOcDAJGcMwycMckZ60AUrL+00vrmJdQN9GsfzSTRqiRzZ+6uwDIAzkEkjAG7ms2PVNTutL09ft3k3ElvPPJNHGnzGMgBQrAgKc89+Ovet7TtFs9Kz9kN1t27Qst5LKoHsHYgfhSS6Fp01nDaNAwhhJKBJXUjPUZByQe4Jwe9AGCviG6lu0uWa6htkMaMqxRmEs6KwDk/vMktgFeBxmmR6nq/wBjP+l3EzT28F00kMCO9ursQ4jUL82B0yGPXrXSSaPYy3yXbwkypjAEjBCR0JQHaSOxIyO1Qp4e0yO3mgSCQJMwLHz5Ny4OVCNuygHYKQB2xQBlvrF+vg/UruB2kurUyJHLcJ5bMF6My7cBsHptHI6Cpb7XryOK+tYbaEX9tatcNmf5VXadjD5eckEYwMbT7Z1P7Gsf7PNj5T/ZjG0bIZX+YN1JOclj/ePPXnmk/sWwKbTCzZ37i0rlm3DaQSTkjGOD0wPQUAWLCSWbTraWcKJXiVn2nIyRz2H8qsVHBCltbxwRBhHGoVQzFjge55P41JQAUUUUAFFFFABRRRQAUUUUAFMl/wBTJ/umn0yX/Uyf7poAh0//AJBtt/1yX+VWaraf/wAg22/65L/KrNABRRRQAUUUUAFFFFABRRRQAUUUUAX9G/5C0H/Av/QTRRo3/IWg/wCBf+gmigChRRRQAUUUUAFFFFABRRRQAUUUUAFUrX/kI3/+8n/oIq7VK1/5CN//ALyf+gigC7RRRQAUUVgw+Ilk1i7s3bTkjtdxcC9LXAC4+Yw7OBz/AHvSgDeorMXX9PYwqHmDSnAV7aRSh4++CuU6jBbGciooPEllLYfamW5G0LvSO1lkIyM8BVyy9fmAxweaANiimxyJNEksZ3I6hlPqD0p1ABRRRQAUUUUAFFFKqCWaGMk4eVFODjgsAaa1YCUV0X/CO2fpJ/3+f/Gqt/pFtZW3mxWN7eSFgqw28vzMfqzqoHuSKnmh3DUx6KkE+lNLEsdjqUkUkYbzkYlVcqWEZG/cWIHYEdOeakjOmG3je5sdRtZ3uVtjbyMXdHOMFjG7KBhlOd3cDrxT5odw1K9FWbn+y7a+Ft9jvpQHCSzRyfJCCQoZsuDjcccAng8YGagsb3Qb8XjRJchLWRY2b7QGzu6H5XJXjkhtrY5xRzQ7hqNopy3OnNAG/snVROW/49jIok8vG7zP9Zt245xnd2xnit6PQbGWJJY/MZHUMpEr8g9O9HNDuGpz9FbV9oVrBp9zMgkDxxMynzW6gE+tYtF01dAFFFFABRRRQAUUUUAFFYc+s3Fve3kLxxCNHRLd+fmOFLKffDZGPQ+lTza7DGilLa5md/uRxhdzHJGOWA6qepxQBq0Vztz4xsLS2E9xBPCGKeWJnij8wMCQwLOFx8rcEg8dDxVgeI4ZU321ld3Ck/IYwnzjAYsMsOACM59eM0AbVFZOp6z9ktVktreS4aSIygqF2ovHzNlgccjpk+1N0/xLp2p6jdWMEg8223bv3kbZCnBOFYsuD/eC+2aANiisG68UwWWmG/ubG6hg3AKZXhj3KRkMC0gGD6Z3e1TSeIokWRlsbyRU3ElAnKqMswBbOBkD154BoA2KKx73xJZWFo1zMJAilhyUXJUgYyzADJYckgeuKu6ZqVvq2nxXts2YpAcfMrYIOCMqSDz3BI96ALdFbVjoVrPp9tM4kLyRKzHzW6kA+tWP+Eds/ST/AL/P/jQ5QTtcNTnaK6L/AIR2z9JP+/z/AONH/CO2fpJ/3+f/ABpc8O4anO0V0X/CO2fpJ/3+f/Gj/hHbP0k/7/P/AI0c8O4anO0V0X/CO2fpJ/3+f/Gj/hHbP0k/7/P/AI0c8O4anO0V0X/CO2fpJ/3+f/Gj/hHbP0k/7/P/AI0c8O4anO0VpavpUFhDBJDvBaXacyMeNrHufas2npugCiiigApkv+pk/wB00+mS/wCpk/3TQBDp/wDyDbb/AK5L/KrNVtP/AOQbbf8AXJf5VZoAKKKKACiiigAooooAKKKKACiiigC/o3/IWg/4F/6CaKNG/wCQtB/wL/0E0UAUKKKKACiiigAooooAKKKKACiiigAqla/8hG//AN5P/QRV2qVr/wAhG/8A95P/AEEUAXaKKKACqcumW89jdWcoLw3W/wAwNg/e69v51cooAwrDwtbabHGlrd3EIVsv5McMQlGc7WCRqMe4APvTr3wvZX1qltLLL5SpGhUrG4ZUzgFXUg9euM9MYrbooAjt4FtraKBCSsSBFLdcAYqSiigAooooAKKKKACnRusdzbu7BVWeMsxOABvHNNooW4HYf2rp3/P/AGv/AH+X/Gs7WriPUNOa3sNcsLSRmG55f3gZe64WRDz6hhWBRWfsojuXHssyK8fiPS4fkVisVuAonVNisoMhwgGPk5PA+brmxZRQRaRHZ3mt6ZLKlwk3mwIYw21w3zBpXJYkHLFu/Ssuij2cRXNG4s7WWaEpr1msbDF2rBWaYBzINp3jYdxOeG4PbrUdrptlHN/pWu2MsEcXkQpGqxkRYYAMd5DN8x5AA9qpUU/ZxHcfc6LDeWSpP4lsjdiRczRqYx5SrtC4WUNkjqd20nqpHy11MOoaZbwRwpf2uyNQi5mXoBj1rk6KXsosLnTanqdhJpV4iX1szNA4VRKpJO08da5miirjFRVkIKKKKYBRRRQAUUUUAVLjS7K7R0ngEivKkxBJ++uNp9sbRUUOi2EFw06RSeYz7/mmdgDz90E4UcngYHNaFFAGfNolhNEsZjlQKqqrQzyRuoXOAGVgR1PfnPNLLo1jPAInSXaG37lndWJxg5YHJBA5GcHvV+igCld6TZ3wiWeN9sQwojleMY9DtIyOBwcjinW+m21rczTw+eGlzuRriRoxk5OEJ2r+AFW6KAMk+GtLK7fKuAN27i7lHH9z733P9j7vtUWqeHlvbSO3tZ/soVmLH523BhgjIdT+ZK+qmtuigDMfQNOkkkkeOYtIuCRcSLt6cqA2FOVByuDkVetrdLS3SCNpWROhllaRvxZiSfxNS0UAdNpmp2EelWaPfWyssCBlMqgg7Rx1q1/aunf8/wDa/wDf5f8AGuPoqHTi3cLnYf2rp3/P/a/9/l/xo/tXTv8An/tf+/y/41x9FL2UR3Ow/tXTv+f+1/7/AC/40f2rp3/P/a/9/l/xrj6KPZRC52H9q6d/z/2v/f5f8aP7V07/AJ/7X/v8v+NcfRR7KIXOw/tXTv8An/tf+/y/40f2rp3/AD/2v/f5f8a4+ij2UQubWv3tpc21skF1DKwnyVjkDHGxueKxaKKtJJWQgooopgFMl/1Mn+6afTJf9TJ/umgCHT/+Qbbf9cl/lVmq2n/8g22/65L/ACqzQAUUUUAFFFFABRRRQAUUUUAFFFFAF/Rv+QtB/wAC/wDQTRRo3/IWg/4F/wCgmigChRRRQAUUUUAFFFFABRRRQAUUUUAFUrX/AJCN/wD7yf8AoIq7VK1/5CN//vJ/6CKALtFFFABRRXJIt6mvtdMHW3a7aMTnUZmAx0QwEeWM9Ac/qaAOtork/wDhJpLia3kivrNIETM+E35k8tyU4bggr068Gp9L8QXV54cub+V7YSRSbBKFXywp2/OQsrjABycP0HbsAdLRXEjxTd2s9lF51rcR3E7jzi6Ik37wqBGXmBGBg4Ak6gY6ZWPxJe3duXN3aAJJMjiNRtkxGSqq6TNzkH0bj7ooA7WiuYl1vUbcTSSzWMcDFxFI8LAW4SQIWkO/5hznjbjHXvVi41S4Oh218m2STzT/AKnISYANggcna2Acc9e9AG/RXIP4nuEs1lXUNKlUF9lyqMIrogAhI/nOG5I6t908dcdeOQDQAUjMFGTnqAABkkmlpkjFAjDqJEP/AI8KaV3YB+JP+eE//flv8KMSf88J/wDvy3+Fc9J4t1W3vZJgiXFoA7mNnCbEEoTIIUknGTg4znrT5fHl4iF102Jll/49c3JBfEqxnzBs+TlgeN3fpT90WpvYk/54T/8Aflv8KMSf88J/+/Lf4Vz0nj+9t4He40tQ20iNYpnl3OJRGQQse7GSCCASR27Ur+N79baa9FmV2RxoLOYSKxkJYtgLEzn5QD90ccnHNHuhqdBiT/nhP/35b/CjEn/PCf8A78t/hXLy+LtVnvrYwTJDay3KM+91XZH5HmFclG4znJ4PoR2sRePr2aEhdMjFysjhkeeSNNiIHJBeIMTgjAKgH1xzR7oanQYk/wCeE/8A35b/AAoxJ/zwn/78t/hXI3XjLV59Jvbi2maGRY5Z0CqjFFESEKMjBO585Pp6VdtPEevWEXlXME1xLMzNANQlhicIqguWaFSv+6MZ9SKPdDU6HEn/ADwn/wC/Lf4UYk/54T/9+W/wrnL7xhqt7aA6ZClujXFvEJmmAfDhWPymNgOGxnmprbxreEWoNmJIWWHzp5LgBwZCQMKEAOCOfu9aPdDU3cSf88J/+/Lf4UYk/wCeE/8A35b/AArCg8ZX8MltHdWm6OeFpkuGLgMTuZUG2MrkKAPmYH2NNi8d38xSBNNt/tcqLLEpvD5RjKFsl9nDcHjB7c0e6Gpv4k/54T/9+W/woxJ/zwn/AO/Lf4Vgnx3PPD5tvaBbdlVPNaX94sjR71wmMFcEZO78COarjxZrRltGjMckEg2yliFYFYN7FflIySe/9360e6Gp02JP+eE//flv8KMSf88J/wDvy3+Fc/p/jPUjeyR3dvEbdiiwv5vz/wCo8w7hsA/EfkMcrD4z1CR38m2jmlnKNBDLN5aRr5KuwLhSe5xx+Qo90NTfxJ/zwn/78t/hRiT/AJ4T/wDflv8ACsuw8Z3F7qkFsbFoLe4gWWGaQvmQld2BhNnHP8eeOmKfrfi250mZUjtIpwIHuJC8/lkIpUHaNp3H5unH1o90NTRxJ/zwn/78t/hRiT/nhP8A9+W/wrDl8d3CX11bR2KSiMqIZBK6rJl1QgkxgcFudpfGCDg1A3jPVLSa6e+t0CRXEkcccEuQQsYIDZTOMnqD39sUe6Gp0eJP+eE//flv8KMSf88J/wDvy3+FYk/jK8tjumtoxMiMHhju1aMN5iJ97Zn+LPOPcd6a3ju6je3jksIvMNwbe4WOZ38o7woYER4KknqxToQMmj3Q1N3En/PCf/vy3+FGJP8AnhP/AN+W/wAK5u18b6hBClzqcUaxgO0pSX5I0E2zcQUByOO+Mc9auL41uzJDnTlWI+SJy0+HQynCbV2/N2zyMc4zij3Q1NjEn/PCf/vy3+FGJP8AnhP/AN+W/wAKp6H4outVFytxZ/ZJoHwYWL7gDnBO5FHY/d3D3NQXPjKW31G4sfs8QmhUyHfMQPL2ja3Ck8sduAD0OM9KPdDU08Sf88J/+/Lf4UYk/wCeE/8A35b/AArnIvHd5J5NybYoGjdDbElR5omWNSWZFYDnuo69KuReM7ySZonsreNoUka4Zro7EKHHynZlgSRzgd+MjFHuhqa+JP8AnhP/AN+W/wAKMSf88J/+/Lf4VgWfj27uwg/s2ON1LG4Etw0QRQwXK+ZGpJ+YcMF+vTL08bXKDAtfNSI7rh5JgrKplZF2AJhj8vTjjHJNHuhqbmJP+eE//flv8KMSf88J/wDvy3+FUNJ8VXmo3jQzWSQI0ZkidZ95YByhyNox0B6nrVbVtd1K312GOzunlIiaSSzSJdixgHLOxGck4CgEd+Dzg90NTYxJ/wA8J/8Avy3+FGJP+eE//flv8K5F/EmsLpbKNYle6Lx/ZwkERkneSMMIx8u0KCSScZ2jqMZq/qHiLW7W+1CNpYURbSNoRGoJRmfaXJI5PfHQY70e6Gpv4k/54T/9+W/woxJ/zwn/AO/Lf4VyUXivV49Uht5rm6e3t5fKedYYSsxMroBJ0IJ2gAxgYPJGOKhPifXzYllv5ZHkSO5wgt0kQMshMabwFKgoM5y2N3NHuhqdlkhgrJIhIyN6Fc/mPelqvbX8uo2thcTKFeS33sB0BIUmrFJ26DCiiikAUyX/AFMn+6afTJf9TJ/umgCHT/8AkG23/XJf5VZqtp//ACDbb/rkv8qs0AFFFFABRRRQAUUUUAFFFFABRRRQBf0b/kLQf8C/9BNFGjf8haD/AIF/6CaKAKFFFFABRRRQAUUUUAFFFFABRRRQAVStf+Qjf/7yf+girtUrX/kI3/8AvJ/6CKALtFFFABRRRQAUUUUAFFFFABRRRQBTvtMtNRMZuUdvLORsldM+obaRuU4GVOQfSrlFFABTJVZkwuMgg8n0OafRTTs7gUzZxFdpsrUqE2YwMbc5x93pntUa6XaJLNKumWKyTsGlcIAZCDkFjt5IPIzWhRRddgKMmnW80TRS6dZvG4ZWRlBDAnJBG3oTyfeozpFi1oLQ6VYG2VgwhMa7AQMA424yABWlRRddgKIsIF27bCzG3phRx8u3+7/d4+nFZt74Vsbu0itobWCxjik8xRapGBnGPutGV6d8ZHYiugoouuwGfFplvDAYVsLXyygjYEZ3qABg/Lz0HWn3djDfwiG8sbS5iVgwSYB1BHQ4K9au0UXXYCobVDnNnbHLhz7sOAfu9Rgc+1N+wQbNn2C024UbcDHy9P4e3artFF12AzZtJtZpvPbT7MXHlGFZwo8xUwRgNtyByeKij0DTk05bBtKsJLYEMySRqQ7AY3MNuC3vWvRRddgKDabbPdi7bTrJrkJ5YmKjeE/u7tuce1K2n27xJE2n2ZjjbeilRhW9QNvB96vUUXXYDNl0awuDmbSdPkJ2jLxqfu/d6r2ycelLNpNnc25t59LsJYSQTG6BlJAwOCuOBwK0aKLrsBmTaTE8z3MNtb2t8yeWLyFE85V9AWQ8exBFVk8Ph7mK51CQ6nLDnyjeCI7OQcgLGoyCvB68mtyii67AZ66VaLPJOumWImlbdJIEG5zkHJO3k5AP4CnHT7dpZJW0+zMkv+scqMvxjk7eeOPpV6ii67AZM2h2ktitmtjawwLgKsICgKGDbQNuMEgZFP8A7GsB9nxpGn/6OMQfu1/dDOfl+Xjn0rToouuwFAabbBZVGm2QE24SDaPnzyc/Lznvmlk0+CW7hu5NPs3uYRiKZlBdB6K23I/Cr1FF12Ax20TyoymmMuk7nLyGxSJfMPq26Js/WrI09XgMd1BBds8QhlknClpV9GwgBHJ4xjnpV+ii67AZ66VZpbtbrpdiIWQoYwg2lT1GNuMHHIp0enW8UAgj06zSERmIRqoC7D1XG3p7VeoouuwGYmjWEawqmk6eqwPviCxqBG3TK/LweByPSnvpdrJNDM+m2LSwMWhdkBMZJySp28En0rQoouuwGbcac8kQW1YWMg4EtsE3AZyR88bDBPPSo4NEhSeK6ube3vb+P7t7cRx+djnA3LGuMZxwK1qKLrsBlSaDpk1utvLoumvArmRY2hUqGPUgbcZPrVp7VJN2+ztm3x+U2ecp/dPy9PardFF12Az10y1U2xXTbIfZRi3wg/c/7ny/L+FNOkWTQPA2lWBhkk854zGu1n67iNvLe/WtKii67ARIj+arMqKApGFOeuPb2qWiihu4BRRRSAKZL/qZP900+mS/6mT/AHTQBDp//INtv+uS/wAqs1W0/wD5Btt/1yX+VWaACiiigAooooAKKKKACiiigAooooAv6N/yFoP+Bf8AoJoo0b/kLQf8C/8AQTRQBQooooAKKKKACiiigAooooAKKKKACqVr/wAhG/8A95P/AEEVdqla/wDIRv8A/eT/ANBFAF2iiigArPbWbZLm6tysgkttm4bfvbscrzzjIz6Z+laFZN9of2wyOty0UjXCTB1TOAAoZD6ghfw4PagC1/a2m+Ykf9oWu95DEi+cuWcdVAzyfap7m6t7OBp7qeKCFcZklcKoz7msqTQZGWNIrpEQqUmDQ7iyly/yncNpyevP0q7eWlxcwReXPFHcRSeYjtEWTuOV3Ang+vXn2oAS01ewvXjiiuoftEkQmFuZF8zYf4tuc496h/tn/T2tzp92IVlEJuiY/L3HGBjfv6kD7tULDwu9jqkF19t8yONRmMiUfOE27gBLsHHqhPvVl/DVi2oNqCwwLfNMZPtAgG/aV2lSep46HPHFAFwazpZgacalZmFZPKaTz12h/wC6TnG7260p1fT1kRJLy3jeVisSvMmZcAH5Rnng1zZ8O6jpFnus3+3T7wi7g7kR7WXBE0+D97sVAz909Kvw+HblGsnW9WHySGlCK4ZuFG3KuFI4P3lbr0FAGjHr+jyWouhqdmIfLEpdp1ACE4DHJ4GeKsLqNi92tol5btcvH5qwiVS5T+8FznHvWbHoU8NsoivIhcxsjRyPbkoNqlRuXdk8HsRzRZ6FNZ6lBcLegQxxbGiRXXzGx1Yb9mPT5MjAGcUAbdT2Vt9ru0g37N2fmxnGBmoKv6N/yFoP+Bf+gmlJ2TAv/wDCN/8AT3/5D/8Ar0f8I3/09/8AkP8A+vW7RXN7SXcdjC/4Rv8A6e//ACH/APXo/wCEb/6e/wDyH/8AXrdoo9pLuFjC/wCEb/6e/wDyH/8AXo/4Rv8A6e//ACH/APXrdoo9pLuFjC/4Rv8A6e//ACH/APXo/wCEb/6e/wDyH/8AXrdoo9pLuFjC/wCEb/6e/wDyH/8AXrBru64StaUnK9wYUUUVqIKKKKACq99dixtGnMMkxBCiOLbuYkgADcQOp7kVYqrqNjFqVk1rMqNE7KXV0DKwDAkEHqDjFAFePW7UQNJf/wDEtZZBEY7ySNTuIyBlWKnIPY1O+pWayyQrcwvPHjfEsq71zjqCeOorFu/CMZtRb6dMljEkrSRxxpIiruHzD91JGSCeeuB78Yit9Gv21JreSNYrGBW8qXYDu3MrYB3lj93uFx6t1oA2f7f0gzLCup2jSGRo8LMpwyjLKeeCAOlSJrGmSSeWmo2jOYvP2rOpPl/38Z+779KyU8NXIEwfUUKSM+2MRSFEVlZcKGkbB5HTC8fdHWrFzoUs9xKVuoRbvmQRPbksJNmzJYOPlx/CADn+LtQBojUrBtP+3i9tjZAbvtAlXy8eu7OMU0atpxl8oahamQw+fs85c+X/AH8Z+779KqRaPcx6Klm195lzG4kSaRXkUMDkZDuWI9i+fccVWPhy4fzEkvoTDJukZUtdreayFCQd3CYP3cZ/2qANaHUrC4smvYL22ltFBJnSVWjGOvzA44pv9r6Z5Ucv9o2nlyoXjfz1w6jqQc8j3qvdaOLmwvbYTsn2lw6suV2EBQPukHqvYg+461VsvDjW9o0Ut0skjLhnCyHPz7s/vJHb25Y/0oA0RrOlt523UrM+QqtNidf3YbkFueAe2auKyuoZSGUjIIPBFYv9gyNcs0l3G0CSF4UEGGXMgkYM275uV44GO+a26AL1to11c2sM4uI1EiK+PKPGRn+9Uv8Awj93/wA/Mf8A36P/AMVW5pX/ACB7H/r3j/8AQRVys5V2pNWCxy//AAj93/z8x/8Afo//ABVH/CP3f/PzH/36P/xVdRRU+3fYdjl/+Efu/wDn5j/79H/4qj/hH7v/AJ+Y/wDv0f8A4quooo9u+wWOX/4R+7/5+Y/+/R/+Ko/4R+7/AOfmP/v0f/iq6iij277BY5f/AIR+7/5+Y/8Av0f/AIqj/hH7v/n5j/79H/4quooo9u+wWONvdOnsEieSVHV32YEZHYn1PpVauh8S/wDHnbf9fH/sj1z1aqXMkxBRRRTAKZL/AKmT/dNPpkv+pk/3TQBDp/8AyDbb/rkv8qs1W0//AJBtt/1yX+VWaACiiigAooooAKKKKACiiigAooooAv6N/wAhaD/gX/oJoo0b/kLQf8C/9BNFAFCiiigAooooAKKKKACiiigAooooAKpWv/IRv/8AeT/0EVdqla/8hG//AN5P/QRQBdooooAKKKKACiiigAooooAKKKKACiiigAqa2uHtbhZ4wpZc4DdORioaQk8AKWZmCgDuScCi19ANf/hIbv8A55wf98n/ABo/4SG7/wCecH/fJ/xrP+xXv/PlL/30n+NH2K9/58pf++k/xpeyQXND/hIbv/nnB/3yf8aP+Ehu/wDnnB/3yf8AGs/7Fe/8+Uv/AH0n+NH2K9/58pf++k/xo9kguaH/AAkN3/zzg/75P+NH/CQ3f/POD/vk/wCNZ/2K9/58pf8AvpP8aPsV7/z5S/8AfSf40eyQXND/AISG7/55wf8AfJ/xo/4SG7/55wf98n/Gs/7Fe/8APlL/AN9J/jR9ivf+fKX/AL6T/Gj2SC5of8JDd/8APOD/AL5P+NZNTfYr3/nyl/76T/Gj7Fe/8+Uv/fSf401C2wXIaKCHV3jkRkdDhlbHoD2+tFDVgCiiigAooooAKKKKACiiigAooooAKKKKACiiigBySTRoqJc3KqowqidwAPTrS+fcf8/d1/4EP/jUi2d06hltpmU9CIzS/Ybz/n0n/wC/Zp3YEXn3H/P3df8AgQ/+NHn3H/P3df8AgQ/+NS/Ybz/n0n/79mj7Def8+k//AH7NF2BF59x/z93X/gQ/+NHn3H/P3df+BD/41L9hvP8An0n/AO/Zo+w3n/PpP/37NF2BF59x/wA/d1/4EP8A40efcf8AP3df+BD/AONS/Ybz/n0n/wC/Zo+w3n/PpP8A9+zRdgRefcf8/d1/4EP/AI0efcf8/d1/4EP/AI1L9hvP+fSf/v2aPsN5/wA+k/8A37NF2BA7ySbfMmmkCnIEkrMAemcE+9JUsltPCu6WGRAe7IRUVK4BRRRQAUyX/Uyf7pp9Ml/1Mn+6aAIdP/5Btt/1yX+VWaraf/yDbb/rkv8AKrNABRRRQAUUUUAFFFFABRRRQAUUUUAX9G/5C0H/AAL/ANBNFGjf8haD/gX/AKCaKAKFFFFABRRRQAUUUUAFFFFABRRRQAVStf8AkI3/APvJ/wCgirtUrX/kI3/+8n/oIoAu0UUUAFclr9tFJ4igmuLSCaMRIFabRpb3BDNkKycRnpyc9vSutooA5FrrVZLu5DSaiYYbtWQxW5GV5GwK0K5HTJDOO+5aqx3utXGlXAuZNTWN5GEbpaF5WBX5VKmBCFJyCdvHHzc5ruKKAMHTpr/+1RDK115YXDRPb7YkQD5WV9vLE9RuOPQd96iigAooooAKKKKACnwf8fdr/wBfEX/oYplALK6OhAZHV1yMjIIP9Ka3A7ravpRtX0rl/wC39R/6df8Av03/AMVR/b+o/wDTr/36b/4quf2Uu47nUbV9KNq+lcv/AG/qP/Tr/wB+m/8AiqP7f1H/AKdf+/Tf/FUeyl3C51G1fSjavpXL/wBv6j/06/8Afpv/AIqj+39R/wCnX/v03/xVHspdwudRtX0o2r6Vy/8Ab+o/9Ov/AH6b/wCKo/t/Uf8Ap1/79N/8VR7KXcLnUbV9KNq+lcv/AG/qP/Tr/wB+m/8AiqP7f1H/AKdf+/Tf/FUeyl3C5X1QY1m8A/vr/wCgLVWnSyyXFxLPMU8yQgnYpAGAB6n0ptbiCiiigDkgL2LXXu2WT7Obp0E39ozMOBwnkEeWM9Ac9fc1UtfGV5PZSyyy6fblGPzyshXdjIiISZiHPQEkE8/JXcVVvtOttRjWO5WQqpyPLlaM+4JUgkHuOh70Ac9N4guYL+2gElsn2iYqUOHkbhcbVaVTjJ/hDfQdaSDXNQXS0nmv9ORAkSyXckJ2IzLku3zgYz8uMjk9e1dWAFUKoAAGABS0Ac3pfiC4vdcWymNvta3EgSIKWBwOW/eblB6jMeMEfNk4ps+tajbm4eWaxSBmkEUjwsBbhJAhaQ7/AJhznjbjHXvXTUUAc9e67Nb+GF1ATWyTM2xJSgMUnzEAgNIgAYDIy46jk8Zzh4lu7q3dDPaRyNbkmCMETD91u8wHccKG46HqOfXsqjSGOJ5HRcNK25znqcAfyAoA5tNelhvPJkubSGMGTEUqu0s2HYEp83RcDIwev8IxWeniq8udHmd72wgOZFW52ALJhAQqbJmG45ODuP3T8ua7iigDkZPEt3FFekXOnloIyTG/D22GAHmlpFU7wcrkp9T1rqvD9z/aMOnXEgB84oW+UAHJ54DMMfRiPc1JU1o6xXkEjHCrIrH6A0Aee/D/AMJaT49ludW8TRS6jdXNpFdFpLiRdjNcXcZC7WHG2FOO2OK7n/hTPgT/AKAh/wDAuf8A+Lrl/Bd3f/D9ZrDUPDHiK+kjgW1SXTbETwyIk1xKJA4bv5+MY42++B1n/CzD/wBCN41/8FP/ANnWMnO+gyP/AIUz4E/6Ah/8C5//AIuj/hTPgT/oCH/wLn/+LqT/AIWYf+hG8a/+Cn/7Oj/hZh/6Ebxr/wCCn/7OleoGhH/wpnwJ/wBAQ/8AgXP/APF0f8KZ8Cf9AQ/+Bc//AMXUn/CzD/0I3jX/AMFP/wBnR/wsw/8AQjeNf/BT/wDZ0XqBoR/8KZ8Cf9AQ/wDgXP8A/F0f8KZ8Cf8AQEP/AIFz/wDxdSf8LMP/AEI3jX/wU/8A2dH/AAsw/wDQjeNf/BT/APZ0XqBoR/8ACmfAn/QEP/gXP/8AF0f8KZ8Cf9AQ/wDgXP8A/F1J/wALMP8A0I3jX/wU/wD2dH/CzD/0I3jX/wAFP/2dF6gaGDceHNP8D+PNAstBWW2stXtr1bu2MzujGKIOjYYnnPet2sm4vr7xb4y0bVv7B1XSdP0e3u976pAIXleaMIFRcknHXP1rWrWN7aiCiiiqAKZL/qZP900+mS/6mT/dNAEOn/8AINtv+uS/yqzVbT/+Qbbf9cl/lVmgAooooAKKKKACiiigAooooAKKKKAL+jf8haD/AIF/6CaKNG/5C0H/AAL/ANBNFAFCiiigAooooAKKKKACiiigAooooAKpWv8AyEb/AP3k/wDQRV2qVr/yEb//AHk/9BFAF2iiigAoopkjlEyACSQACcZJOBQA+iovL1P/AJ9bb/v8/wD8bo8vU/8An1tv+/z/APxuq5WLmRLRUXl6n/z623/f5/8A43R5ep/8+tt/3+f/AON0crDmRLRUXl6n/wA+tt/3+f8A+N0eXqf/AD623/f5/wD43RysOZEtFReXqf8Az623/f5//jdNaS4hISeGJXb7gWUndyB3UHqR0B/WjlYcyJ6Ki8vU/wDn1tv+/wA//wAbo8vU/wDn1tv+/wA//wAbo5WHMiWiovL1P/n1tv8Av8//AMbo8vU/+fW2/wC/z/8AxujlYcyJaKi8vU/+fW2/7/P/APG6PL1P/n1tv+/z/wDxujlYcyJaKi8vU/8An1tv+/z/APxumtJcQkJPDErt9wLKTu5A7qD1I6A/rRysOZE9FReXqf8Az623/f5//jdHl6n/AM+tt/3+f/43RysOZEtFReXqf/Prbf8Af5//AI3R5ep/8+tt/wB/n/8AjdHKw5kS0VF5ep/8+tt/3+f/AON0eXqf/Prbf9/n/wDjdHKw5kS0VF5ep/8APrbf9/n/APjdNaS4hISeGJXb7gWUndyB3UHqR0B/WjlYcyJ6Ki8vU/8An1tv+/z/APxujy9T/wCfW2/7/P8A/G6OVhzIloqLy9T/AOfW2/7/AD//ABujy9T/AOfW2/7/AD//ABujlYcyJaKi8vU/+fW2/wC/z/8Axujy9T/59bb/AL/P/wDG6OVhzIloqLy9T/59bb/v8/8A8bprSXEJCTwxK7fcCyk7uQO6g9SOgP60crDmRPRUXl6n/wA+tt/3+f8A+N0eXqf/AD623/f5/wD43RysOZEtFReXqf8Az623/f5//jdHl6n/AM+tt/3+f/43RysOZEtFReXqf/Prbf8Af5//AI3R5ep/8+tt/wB/n/8AjdHKw5kS0VF5ep/8+tt/3+f/AON01pLiEhJ4YldvuBZSd3IHdQepHQH9aOVhzInoqLy9T/59bb/v8/8A8bo8vU/+fW2/7/P/APG6OVhzIloqLy9T/wCfW2/7/P8A/G6PL1P/AJ9bb/v8/wD8bo5WHMiWiovL1P8A59bb/v8AP/8AG6PL1P8A59bb/v8AP/8AG6OVhzIloqLy9T/59bb/AL/P/wDG6FNwkgjuYo0ZgWXZIWyBj1UHvS5WF0S0UUUhhTJf9TJ/umn0yX/Uyf7poAh0/wD5Btt/1yX+VWaraf8A8g22/wCuS/yqzQAUUUUAFFFFABRRRQAUUUUAFFFFAF/Rv+QtB/wL/wBBNFGjf8haD/gX/oJooAoUUUUAFFFFABRRRQAUUUUAFFFFABVK1/5CN/8A7yf+girtUrX/AJCN/wD7yf8AoIoAu0UUUAFQXX3Yf+viH/0YtT1Bdfdh/wCviH/0YtOO6FLZnS+V7UyYCGCSVlJCKWIHXgVPupN2Rg0DMGG41W3gbUL5rGWzeEyrBAhSSPjIG9n2v9SEA61Ws/GFjfWUd1b2lzJG3mbzG8MgjCEAkskhVvvLjaW6+xq9/wAIxpB8zMM5DrtVTdy4iH/TIbsRdB9zb0p50CySynt7cSI8sTx+bLK8zfMACSXJLfdXr6UAZ994rttN06W7vNOu7fyZBHJFNLbxlSVDD5mlCHgjoxPt1rT03UU1R5TBa3CwoF2zybQshIzgAMW4BGcgDnvzWdp/hKCG0Cahcz3Nx5pkM0M88JPyhcE+azsMKMhmYH8gN2ztLewg8m2j2R5zjcT2A7+wFAEnle1c/r67dU04e4/9HQ10m6uc8QnOq6d9R/6OhqofERP4Tf8AK9qPKwMmpN1RzIlxBJDICY5FKsASMg8Hkc1JZy+m+L7K+W9aOSC7MMiCOKykWSTa77FDDPytkZIOMAirK6+GuEEkElqgGJY5kDSRsC2QdrEdBnIJ/GtDUtGtNSghiddnklQjISCFDKSowR12jntgHtSxaJpsKRqtuW2dDJK7s3JOWLEljyck5zmgDKvfFcGnaW2oXml3tvEGAAneCLcpGQwZ5QnP93du/wBmtPTdRTVHlMFrcLCgXbPJtCyEjOAAxbgEZyAOe/NQf8ItpO1QEuwVbcHF/OHx/d3b87P9jO32rTs7S3sIPJto9kec43E9gO/sBQBJ5XtXP6+u3VNOHuP/AEdDXSbq5zxCc6rp31H/AKOhqofERP4SbUNSmsNesrZliFlNG5ldgdyt/CQc4xwQRjuKo2PiWVo/9N0+csrM00kCqEtoyxCF9zBicDnaD0PA4rfvdNstR/4+4BJkBeWI4DBh0PqBVabQNMnvFungkEoYs2yeRVk5zh1DBXGeQGBAycVJZXbXbYvEiRzBjzIpjBKcsNp+YYOUb16fSoF8TROQDpmoRA7cvIke1A4JRjh84YjGByO4A5rV/snT/Mmk+zjfNIJZDuPzMBjPX0J46ck9TSnSrFlZTBwwjB+duifd79s0Ac+vjnRheSWbOXniiLsEeLczBN5UR7y4OM8kbf8AaNWJPEpiePzdJvoVDyC4Enllogse8HCuc5yMYyfUCtD/AIR/TfOaQJcqHQxtEt3KImBGDmMNtJx3xn3qW70bT75y9xAzktuYCV1DHZs5AOCNvGDx360AZF34ttrCBHvNPu7aZphE0E8tvGUyMglmlCcjoAxPXjg0/XhjU9O98H/yNDVz/hGtM+yC2zfeXv3sRqNxvc4xh337nGOMMSPaqevKqalpiIoVVCgAdAPOhqofERP4TofK9qo61PLp+i3l3AF82KIsu6NpBn/dUgt9AcmtLdUF3bw31nLa3AYwyqVcK5Q49mUgg+4Oaks57TtYu/s6tdLNfSSziGJIdKlsWHyliSLh+RgHkH25NSr4liby2/srUFhKCSSYiLbFGxwrt8+cHB4AJGOQOK0bPRbKxZWja8lZX3qbm9mn2nBXjzHbHBPSmyaBpksttI0EgNugjRUnkVWUcgOobDgdgwOOfWgDG1DxvpelrG19BNbrLI6xmaaCPeiEBpBukGQCcYHzHspFaOla/Z6vqd5Y2yNvtQCzNLEdwPQ7A5dR/vKue1WbrQ9Pu4oo3W4iERbY1tdSwONxyRuRgSCecE4p9tpNna38l6n2l53BGZrqWUKD1Cq7ELnA+6B0oAueV7Vz+vrt1TTh7j/0dDXSbq5zxCc6rp31H/o6Gqh8RE/hN/yvasnUtXj0vUYIJ4bl4pYXf/RrOW4YMCo5EatgcnqK2t1RGKM3K3BX96qFA2T90kEj9BUlnKJ4xgg0qO9vIWIkdUAGyALkZGTNIoz7HB9jirn/AAkTrLPGdHvZGSZ1VYTEcxqFJkJLgY+Ycfe9AavS+H9Nlg8kLcxR7txEF5NFuOMclGBI9jxTJfDOkynJhnT5937q7ljx8oUqNrDCkKMr904yQTQBWbxFb8yrbXP2YFgsnlqRMQM4T5sjt1Hf64WXxAIY1MujakjqpeeMrFm3QHl2O/DD/cLHg8cVpPpOnyQ+S1sPLyxChiMFhg4weP6dqqHwxpDJGrRXB2EksbybfJnGRI27Mi8DhyRx0oA1hGGUMOQRkGuf19duqacPcf8Ao6Guj3YGBXO+ITnVdO+o/wDR0NVD4iJ/Cb/le1Hle1SbqN1SWY+vTX1nZpJZAL8+JJTaSXWxcf8APKMhmycDg8ZzWcfFVrZnTIL4K816diyRMka7t23/AFcjiTOcZUKxXoelbuoafbanEsdyJhtOVeCd4XX6OhDD355qn/wjel+ZE/l3OYlAA+2TYfB3AuN2HbJJ3Nk570AVbTXHl8lGtJZ5pXVAluqgLkZLEs44A59ewBre8r2qtBpllbSrJDBtdDlTuY44x3PpV3dQBH5XtWLqq7dXtB/0wl/9Cjre3Vh6uc6xaf8AXvL/AOhJTQmQ0UUVIwpkv+pk/wB00+mS/wCpk/3TQBDp/wDyDbb/AK5L/KrNVtP/AOQbbf8AXJf5VZoAKKKKACiiigAooooAKKKKACiiigC/o3/IWg/4F/6CaKNG/wCQtB/wL/0E0UAUKKKKACiiigAooooAKKKKACiiigAqla/8hG//AN5P/QRV2qVr/wAhG/8A95P/AEEUAXaKKKACmuiyIVYZB96dRQBH5Tf8/V7/AOBcv/xVHlN/z9Xv/gXL/wDFVJRT5n3FyrsR+U3/AD9Xv/gXL/8AFUeU3/P1e/8AgXL/APFVJRRzPuHKuxH5Tf8AP1e/+Bcv/wAVR5Tf8/V7/wCBcv8A8VUlFHM+4cq7EflN/wA/V7/4Fy//ABVIbdGzvaWQkYzJKzkd+CScVLRRzPuHKiPym/5+r3/wLl/+Ko8pv+fq9/8AAuX/AOKqSijmfcOVdiPym/5+r3/wLl/+Ko8pv+fq9/8AAuX/AOKqSijmfcOVdiPym/5+r3/wLl/+Ko8pv+fq9/8AAuX/AOKqSijmfcOVdiPym/5+r3/wLl/+KpDbo2d7SyEjGZJWcjvwSTipaKOZ9w5UR+U3/P1e/wDgXL/8VR5Tf8/V7/4Fy/8AxVSUUcz7hyrsR+U3/P1e/wDgXL/8VR5Tf8/V7/4Fy/8AxVSUUcz7hyrsR+U3/P1e/wDgXL/8VR5Tf8/V7/4Fy/8AxVSUUcz7hyrsR+U3/P1e/wDgXL/8VSG3Rs72lkJGMySs5HfgknFS0Ucz7hyoj8pv+fq9/wDAuX/4qjym/wCfq9/8C5f/AIqpKKOZ9w5V2I/Kb/n6vf8AwLl/+Ko8pv8An6vf/AuX/wCKqSijmfcOVdiPym/5+r3/AMC5f/iqPKb/AJ+r3/wLl/8Aiqkoo5n3DlXYj8pv+fq9/wDAuX/4qkNujZ3tLISMZklZyO/BJOKloo5n3DlRH5Tf8/V7/wCBcv8A8VR5Tf8AP1e/+Bcv/wAVUlFHM+4cq7EflN/z9Xv/AIFy/wDxVHlN/wA/V7/4Fy//ABVSUUcz7hyrsR+U3/P1e/8AgXL/APFUeU3/AD9Xv/gXL/8AFVJRRzPuHKuxH5Tf8/V7/wCBcv8A8VSG3Rs72lkJGMySs5HfgknFS0Ucz7hyoj8pv+fq9/8AAuX/AOKo8pv+fq9/8C5f/iqkoo5n3DlXYj8pv+fq9/8AAuX/AOKo8pv+fq9/8C5f/iqkoo5n3DlXYj8pv+fq9/8AAuX/AOKo8pv+fq9/8C5f/iqkoo5n3DlXYj8pv+fq9/8AAuX/AOKpViCvvLyu2MbpZWcgenzE0+ijmYWQUUUUhhTJf9TJ/umn0yX/AFMn+6aAIdP/AOQbbf8AXJf5VZqtp/8AyDbb/rkv8qs0AFFFFABRRRQAUUUUAFFFFABRRRQBf0b/AJC0H/Av/QTRRo3/ACFoP+Bf+gmigChRRRQAUUUUAFFFFABRRRQAUUUUAFULd1XUr/cwHzJ1P+yKv1BJZ20rl5LeJ2PVmUEmgCT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jzY/+eif99Cof7Psv+fWH/vgUf2fZf8APrD/AN8CgCbzY/8Anon/AH0KPNj/AOeif99Cof7Psv8An1h/74FH9n2X/PrD/wB8CgCbzY/+eif99CjzY/8Anon/AH0Kh/s+y/59Yf8AvgUf2fZf8+sP/fAoAm82P/non/fQo82P/non/fQqH+z7L/n1h/74FH9n2X/PrD/3wKAJvNj/AOeif99CmSyx+S/7xPun+Kmf2fZf8+sP/fAo/s+y/wCfWH/vgUAGn/8AINtv+uS/yqzSKqooVQFUDAAHApa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oooAKKKKACiiigAooooAKKKKACiiigAooooAKKKKACiiigAooooAKKKKACiiigAooooAKKKKACiiigAooooAKKKKACiiigAooooAKKKKACiiigAooooAKKKKACiiigAooooAKKKKACiiigAooooAKKKKACiiigAooooAKKKKACiiigAooooAKKKKACiiigAooooAKKKKACiiigAooooAv6N/yFoP+Bf8AoJoo0b/kLQf8C/8AQTRQBQopEPmFQqv8y7l3KQCPUZ69RUnlP/d/Wm01uAyin+U/939aPKf+7+tI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BlFP8p/7v60eU/8Ad/WgC5o3/IWg/wCBf+gmijRv+QtB/wAC/wDQTRQBmOY7O42xQ5ITq0h4BPTv6Uv2+T/ngv8A38/+tTLz/j8P/XNf5moauT11Aln1b7NC0ssICL1wxYnPAAAXJPsKrjxJbloV28y/dyHGOcfN8vynIIw2ORio7z7SbVxaeX554XzG2gevODzj2NZo0+83R/u7dFbZ5oEzMVKOXBB2jduzznGPenHla1RpGMWrs1l8SWxgknIVI0IBMhZM56Y3KMg9iOvanXPiGG0kEcyAMRnC7mwPU4XgepPA71lxWd7LZXSXiQC5lHDpKXHQ8fdG0DPA59yTkkvdPuZnd4jCTKskT72I2owUZGByRt6cdeop2hew+WHNZs1R4ghMksYTmIEsTuAIHXB24bB4OM4NR/8ACTW22QhCfLYKQFcliSR8o2ZYZB5XI4NZMGkSxXzS7LdELEtIhO+YFww3jHVcYHJ4JxjpTX0y/MBCPCksO1YGSQgkAnkkoQpwcY2sOv4O0B8kL7nRx6mZY1kSJGVhkHzDz+lO+3yf88F/7+f/AFqoWkBtrSKFm3Mq4J9TU1Ztq+xiyf8AtJ/M2eQucZ/1n/1qd9vk/wCeC/8Afz/61Uf+Xv8A7Z/1qWnKytoIs/b5P+eC/wDfz/61Uv8AhJYPOWIRsSxADBJCoJOBltmB+JpLgziEm2WNpRjCyMQp555AOOPY1jDSLsXEbfJgeWWcXUihSpyf3YG1vqacOV7msIxfxM3212JTOGVAYMeYN54z0/h5/Ckh1+KfaEjIZn2BZA6NnBPIZQRwD1rDTRbqMrKLwvKzb5EfGwNu38YXJG4Y5PANPFtqsk5u5obIToymNUnfayjeMElODh+oByR0FVaA+SNnZmtL4khhfYYZHbJGIo5JMYODnahxzSx+IoZbjyFicNuK7mSRUJHUBim0ng9+1YsumXpkjlCRvIQxdVvZYArFt2MovzAZxyB06c1KmjsJBMZG3tJIXQzOUw5OCFPAYA+nr9aLU7DcaaW5rW3iGG7l8uFMsRuXduUOPVSVAYcjkZHI9RVr7fJ/zwX/AL+f/WrGtoL0zQ/ahbqlupCmJmJkOMZIIG3jPGW69eOdColyp6IzkknoTvqTxoWMC4HpJ/8AWp32+T/ngv8A38/+tVG5/wCPdvw/nUtDtyp2ILP2+T/ngv8A38/+tR9vk/54L/38/wDrVWpkwJhkAGSVNTddhpaliXV/IaJXh5lfYgUs2TgnsvA46ninS6oYYmkkiUIoyTvPA/KuWt9EkNqjm0so5FBKxnJBJjK7myvDEkZ4PTvTY9AuEs1hMNo/LFQxAEWQvzLtjAzwegHX61rywv8A1/mbezh/MdRcawtpA09wscca9WaT/wCt1pkmvQxtMrCPdAgeRVckqD04C9Tjp1rG/smbGoKXjKyxtHbAn7m7cTnjjlsd+FFWbqyllaZ4vLDNGoQMSAWVi3PHTpzU+6Tyx7/1oalvq/2qESxRAqSR8zFSCOCCCuQfrUn2+T/ngv8A38/+tWdZxSxQt52wSu5dghJAyegJAz9cCrFS2r6IhrXQs/b5P+eC/wDfz/61NXUnfdiBflOD+8/+tUFRQf8ALT/roaatZuxJe+3yf88F/wC/n/1qPt8n/PBf+/n/ANaq1FTddhln7fJ/zwX/AL+f/Wo+3yf88F/7+f8A1qrUUXXYCz9vk/54L/38/wDrU2XVDDC8skShEUsx3ngDr2qCoLyFrixuIEIDSRsgJ6ZIxTTXYaSvqOPiaERhzbXADNtANvNuJxnhdmce+MUr+J7aNUZlO1lDEgOQg9XO35O/3sdD6GqL6REywRiS58tHLsTdy78lccNuzj2zimvY3VuskNisBhmUKzTSNuj4xnod/HPJHPfnjT930RolTfc018QxPd/ZhE3mbiuSrhCQM4DbdpOPenXWupZsiywOWfJVYleQ8Yzwqn1FYS6fNZ3xuWDeRG5fck8sjEbcY8kLtzz1HNTSwxazKjo93CkSOhYCW3cM23BGQMjg+3Si0Lp20DkjdPWxrTa/HBbxTtEWSUgJ5YdyxwT0VSegPapYNW+0QrLFCCrerEEeoIK5B9jWRJpz3FvZwS4RIHDMYZnQn5GXgjBHJHf1/GGfRI/3jRQQS8KAk7E7wCSysxBOCcHvkjml7guWFt9Toft8n/PBf+/n/wBaj7fJ/wA8F/7+f/Wrj3sJl1CG3+yq8mwYuArfu1w3yBtuNo9CQf8AZ6Gn3Xh6aW5RoEtI0jhMakAA8owI+5u6sTkMB/s96fLHr/X4leyjfWR1v2+T/ngv/fz/AOtUVvrC3cCzQRo8bZwwc84OPSufk0HY0jWiQwvIxUuvDLGwAYDjrnLY6Z57mr2n2UliZozO80TEMrSbQwOMEYVQAOB+ZqXy2uiHGPLdM1/t8n/PBf8Av5/9aj7fJ/zwX/v5/wDWqtRUXXYgs/b5P+eC/wDfz/61H2+T/ngv/fz/AOtVaii67AWft8n/ADwX/v5/9akbUXVSxgXgZ/1n/wBaq9Ml/wBU/wDummmm9gLrX7h2AhUhWK5L+hx6Un2+T/ngv/fz/wCtVY/6yT/ro3/oRoobSdrAWft8n/PBf+/n/wBaj7fJ/wA8F/7+f/WqtRSuuwFn7fJ/zwX/AL+f/Wo+3yf88F/7+f8A1qrUUXXYCz9vk/54L/38/wDrUfb5P+eC/wDfz/61VqKLrsBZ+3yf88F/7+f/AFqPt8n/ADwX/v5/9aq1FF12AbD4iiuJ/JjhfdkgF0kVWI64YoAfwNW/t8n/ADwX/v5/9aubfRJBGximcSSLKrb53ZU3ZwyqcgHt06E/jXg8OuIEE0cBeNZfKBKssbNswV2xoF+6TwM5PvWtoM2cKb1Ujq11JnXckSMOmRJ/9aq768iXYtjbyGXjOxJGUZ6ZYJgfia57+w5/tNoyRWcccEu8FMbseZu/uZ5How5znIrVFgp1GS7Z5NxxsCzOF4GOVB2n8QaT5ES4wXW5px6o0q5W3x0+8WXtnuvvTvt8n/PBf+/n/wBauNOjXd1AsSpD+6cDfKuDuWNFyu5CcZU8jaeAQa6mlJRWwpwUdmWft8n/ADwX/v5/9aj7fJ/zwX/v5/8AWqtRUXXYgs/b5P8Angv/AH8/+tR9vk/54L/38/8ArVWoouuwFn7fJ/zwX/v5/wDWo+3yf88F/wC/n/1qrUUXXYCz9vk/54L/AN/P/rUfb5P+eC/9/P8A61VqKLrsBaW/cuoMKgMwXIf1OPSr1Y4/1kf/AF0X/wBCFbFN2tcB+jf8haD/AIF/6CaKNG/5C0H/AAL/ANBNFSBA8MUhzJEjHGMsoNN+y2//AD7xf98CpqKfM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fstv/z7xf8AfAo+y2//AD7xf98CpqKOZ9wIfstv/wA+8X/fAo+y2/8Az7xf98CpqKOZ9wIfstv/AM+8X/fAo+y2/wDz7xf98CpqKOZ9wIfstv8A8+8X/fAo+y2//PvF/wB8CpqKOZ9wIjbQMSTBGSTkkoOaT7Lb/wDPvF/3wKmoo5n3Ah+y2/8Az7xf98Cj7Lb/APPvF/3wKmoo5n3Ah+y2/wDz7xf98Cj7Lb/8+8X/AHwKmoo5n3Ah+y2//PvF/wB8Cj7Lb/8APvF/3wKmoo5n3Ah+y2//AD7xf98Cj7Lb/wDPvF/3wKmoo5n3Ah+y2/8Az7xf98Cj7Lb/APPvF/3wKmoo5n3Ah+y2/wDz7xf98Cj7Lb/8+8X/AHwKmoo5n3Ah+y2//PvF/wB8Cj7Lb/8APvF/3wKmoo5n3Ah+y2//AD7xf98Cj7Lb/wDPvF/3wKmoo5n3Ah+y2/8Az7xf98Cj7Lb/APPvF/3wKmoo5n3Ah+y2/wDz7xf98Cj7Lb/8+8X/AHwKmoo5n3Ah+y2//PvF/wB8Cj7Lb/8APvF/3wKmoo5n3AiFtApBEEYIOQQg4qWiihtvcB+jf8haD/gX/oJoo0b/AJC0H/Av/QTRSAr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E3n/7P60ef/s/rUNFAE3n/wCz+tHn/wCz+tQ0UATef/s/rR5/+z+tQ0UATef/ALP60ef/ALP61DRQBN5/+z+tHn/7P61DRQBN5/8As/rR5/8As/rUNFAF/Rv+QtB/wL/0E0UaN/yFoP8AgX/oJooAoUUUUAFFFFABRRRQAUUUUAFFFFABRRRQAUUUUAFFFFABRRRQAUUUUAFFFFABRRRQAUUUUAFFFFABRRRQAUUUUAFFFFABRRRQAUUUUAFFFFABRRRQAUUUUAFFFFABRRRQAUUUUAFFFFABRRRQAUUUUAFFFFABRRRQAUUUUAFFFFABRRRQAUUUUAFFFFABRRRQAUUUUAFFFFABRRRQAUUUUAX9G/5C0H/Av/QTRRRQB//Z">
          <a:extLst>
            <a:ext uri="{FF2B5EF4-FFF2-40B4-BE49-F238E27FC236}">
              <a16:creationId xmlns:a16="http://schemas.microsoft.com/office/drawing/2014/main" id="{2EA9C0A8-1811-4238-8C46-C0B66EA7743B}"/>
            </a:ext>
          </a:extLst>
        </xdr:cNvPr>
        <xdr:cNvSpPr>
          <a:spLocks noChangeAspect="1" noChangeArrowheads="1"/>
        </xdr:cNvSpPr>
      </xdr:nvSpPr>
      <xdr:spPr bwMode="auto">
        <a:xfrm>
          <a:off x="2673350" y="18999200"/>
          <a:ext cx="304800" cy="29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103</xdr:row>
      <xdr:rowOff>0</xdr:rowOff>
    </xdr:from>
    <xdr:to>
      <xdr:col>7</xdr:col>
      <xdr:colOff>359831</xdr:colOff>
      <xdr:row>125</xdr:row>
      <xdr:rowOff>132808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9DE11E-46FE-44BE-9CC8-E803BC0E3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73350" y="18999200"/>
          <a:ext cx="6472341" cy="4187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0630E-E591-4F0F-BD1F-283CA6A53611}">
  <sheetPr codeName="Sheet1"/>
  <dimension ref="A2:F40"/>
  <sheetViews>
    <sheetView zoomScale="85" zoomScaleNormal="85" workbookViewId="0"/>
  </sheetViews>
  <sheetFormatPr defaultColWidth="9.453125" defaultRowHeight="15.5" x14ac:dyDescent="0.35"/>
  <cols>
    <col min="1" max="1" width="5.54296875" style="65" customWidth="1"/>
    <col min="2" max="2" width="57.453125" style="65" bestFit="1" customWidth="1"/>
    <col min="3" max="3" width="57.453125" style="65" customWidth="1"/>
    <col min="4" max="4" width="36.54296875" style="65" bestFit="1" customWidth="1"/>
    <col min="5" max="5" width="28.54296875" style="66" bestFit="1" customWidth="1"/>
    <col min="6" max="16384" width="9.453125" style="65"/>
  </cols>
  <sheetData>
    <row r="2" spans="1:6" ht="16" thickBot="1" x14ac:dyDescent="0.4">
      <c r="A2" s="67"/>
      <c r="D2" s="66" t="s">
        <v>42</v>
      </c>
      <c r="E2" s="66" t="s">
        <v>43</v>
      </c>
    </row>
    <row r="3" spans="1:6" ht="16" thickBot="1" x14ac:dyDescent="0.4">
      <c r="A3" s="68">
        <v>1</v>
      </c>
      <c r="B3" s="69" t="s">
        <v>44</v>
      </c>
      <c r="C3" s="95" t="s">
        <v>113</v>
      </c>
      <c r="D3" s="70" t="s">
        <v>45</v>
      </c>
      <c r="E3" s="66" t="s">
        <v>46</v>
      </c>
      <c r="F3" s="65" t="s">
        <v>47</v>
      </c>
    </row>
    <row r="4" spans="1:6" ht="16" thickBot="1" x14ac:dyDescent="0.4">
      <c r="A4" s="68">
        <v>2</v>
      </c>
      <c r="B4" s="71" t="s">
        <v>48</v>
      </c>
      <c r="C4" s="95" t="s">
        <v>114</v>
      </c>
      <c r="D4" s="72" t="s">
        <v>18</v>
      </c>
      <c r="E4" s="66" t="s">
        <v>49</v>
      </c>
      <c r="F4" s="65" t="s">
        <v>47</v>
      </c>
    </row>
    <row r="5" spans="1:6" ht="16" thickBot="1" x14ac:dyDescent="0.4">
      <c r="A5" s="68">
        <v>3</v>
      </c>
      <c r="B5" s="71" t="s">
        <v>50</v>
      </c>
      <c r="C5" s="95" t="s">
        <v>117</v>
      </c>
      <c r="D5" s="72" t="s">
        <v>51</v>
      </c>
      <c r="E5" s="66" t="s">
        <v>49</v>
      </c>
      <c r="F5" s="65" t="s">
        <v>47</v>
      </c>
    </row>
    <row r="6" spans="1:6" ht="16" thickBot="1" x14ac:dyDescent="0.4">
      <c r="A6" s="68">
        <v>4</v>
      </c>
      <c r="B6" s="71" t="s">
        <v>52</v>
      </c>
      <c r="C6" s="95" t="s">
        <v>115</v>
      </c>
      <c r="D6" s="72" t="s">
        <v>32</v>
      </c>
      <c r="E6" s="66" t="s">
        <v>49</v>
      </c>
      <c r="F6" s="65" t="s">
        <v>47</v>
      </c>
    </row>
    <row r="7" spans="1:6" ht="16" thickBot="1" x14ac:dyDescent="0.4">
      <c r="A7" s="68">
        <v>5</v>
      </c>
      <c r="B7" s="71" t="s">
        <v>53</v>
      </c>
      <c r="C7" s="95" t="s">
        <v>116</v>
      </c>
      <c r="D7" s="72" t="s">
        <v>54</v>
      </c>
      <c r="E7" s="66" t="s">
        <v>55</v>
      </c>
      <c r="F7" s="65" t="s">
        <v>47</v>
      </c>
    </row>
    <row r="8" spans="1:6" ht="16" thickBot="1" x14ac:dyDescent="0.4">
      <c r="A8" s="68">
        <v>6</v>
      </c>
      <c r="B8" s="71" t="s">
        <v>56</v>
      </c>
      <c r="C8" s="95" t="s">
        <v>118</v>
      </c>
      <c r="D8" s="72" t="s">
        <v>20</v>
      </c>
      <c r="E8" s="66" t="s">
        <v>57</v>
      </c>
      <c r="F8" s="65" t="s">
        <v>58</v>
      </c>
    </row>
    <row r="9" spans="1:6" ht="16" thickBot="1" x14ac:dyDescent="0.4">
      <c r="A9" s="68">
        <v>7</v>
      </c>
      <c r="B9" s="71" t="s">
        <v>59</v>
      </c>
      <c r="C9" s="95" t="s">
        <v>119</v>
      </c>
      <c r="D9" s="72" t="s">
        <v>28</v>
      </c>
      <c r="E9" s="66" t="s">
        <v>60</v>
      </c>
      <c r="F9" s="65" t="s">
        <v>58</v>
      </c>
    </row>
    <row r="10" spans="1:6" ht="16" thickBot="1" x14ac:dyDescent="0.4">
      <c r="A10" s="68"/>
      <c r="B10" s="105" t="s">
        <v>125</v>
      </c>
      <c r="C10" s="104" t="s">
        <v>125</v>
      </c>
      <c r="D10" s="72"/>
      <c r="E10" s="66" t="s">
        <v>126</v>
      </c>
      <c r="F10" s="65" t="s">
        <v>58</v>
      </c>
    </row>
    <row r="11" spans="1:6" ht="16" thickBot="1" x14ac:dyDescent="0.4">
      <c r="A11" s="68">
        <v>8</v>
      </c>
      <c r="B11" s="71" t="s">
        <v>61</v>
      </c>
      <c r="C11" s="95" t="s">
        <v>120</v>
      </c>
      <c r="D11" s="72" t="s">
        <v>12</v>
      </c>
      <c r="E11" s="66" t="s">
        <v>62</v>
      </c>
      <c r="F11" s="65" t="s">
        <v>63</v>
      </c>
    </row>
    <row r="12" spans="1:6" ht="16" thickBot="1" x14ac:dyDescent="0.4">
      <c r="A12" s="68">
        <v>9</v>
      </c>
      <c r="B12" s="71" t="s">
        <v>64</v>
      </c>
      <c r="C12" s="95" t="s">
        <v>121</v>
      </c>
      <c r="D12" s="72" t="s">
        <v>24</v>
      </c>
      <c r="E12" s="66" t="s">
        <v>65</v>
      </c>
      <c r="F12" s="65" t="s">
        <v>63</v>
      </c>
    </row>
    <row r="13" spans="1:6" ht="16" thickBot="1" x14ac:dyDescent="0.4">
      <c r="A13" s="68">
        <v>10</v>
      </c>
      <c r="B13" s="73" t="s">
        <v>66</v>
      </c>
      <c r="C13" s="95" t="s">
        <v>122</v>
      </c>
      <c r="D13" s="74" t="s">
        <v>67</v>
      </c>
      <c r="E13" s="66" t="s">
        <v>65</v>
      </c>
      <c r="F13" s="65" t="s">
        <v>63</v>
      </c>
    </row>
    <row r="14" spans="1:6" ht="16" thickBot="1" x14ac:dyDescent="0.4">
      <c r="A14" s="68">
        <v>11</v>
      </c>
      <c r="B14" s="73" t="s">
        <v>68</v>
      </c>
      <c r="C14" s="95" t="s">
        <v>123</v>
      </c>
      <c r="D14" s="74" t="s">
        <v>26</v>
      </c>
      <c r="E14" s="66" t="s">
        <v>69</v>
      </c>
      <c r="F14" s="65" t="s">
        <v>63</v>
      </c>
    </row>
    <row r="15" spans="1:6" ht="16" thickBot="1" x14ac:dyDescent="0.4">
      <c r="A15" s="68">
        <v>12</v>
      </c>
      <c r="B15" s="73" t="s">
        <v>70</v>
      </c>
      <c r="C15" s="95" t="s">
        <v>124</v>
      </c>
      <c r="D15" s="74" t="s">
        <v>22</v>
      </c>
      <c r="E15" s="66" t="s">
        <v>69</v>
      </c>
      <c r="F15" s="65" t="s">
        <v>63</v>
      </c>
    </row>
    <row r="16" spans="1:6" s="79" customFormat="1" ht="16" thickBot="1" x14ac:dyDescent="0.4">
      <c r="A16" s="75"/>
      <c r="B16" s="76"/>
      <c r="C16" s="76"/>
      <c r="D16" s="77"/>
      <c r="E16" s="78"/>
    </row>
    <row r="17" spans="1:5" ht="16" thickBot="1" x14ac:dyDescent="0.4">
      <c r="A17" s="68">
        <v>13</v>
      </c>
      <c r="B17" s="80" t="s">
        <v>71</v>
      </c>
      <c r="C17" s="96"/>
      <c r="D17" s="81" t="s">
        <v>72</v>
      </c>
      <c r="E17" s="66" t="s">
        <v>73</v>
      </c>
    </row>
    <row r="18" spans="1:5" ht="16" thickBot="1" x14ac:dyDescent="0.4">
      <c r="A18" s="68">
        <v>14</v>
      </c>
      <c r="B18" s="82" t="s">
        <v>74</v>
      </c>
      <c r="C18" s="97"/>
      <c r="D18" s="81" t="s">
        <v>75</v>
      </c>
      <c r="E18" s="66" t="s">
        <v>76</v>
      </c>
    </row>
    <row r="19" spans="1:5" ht="16" thickBot="1" x14ac:dyDescent="0.4">
      <c r="A19" s="68">
        <v>15</v>
      </c>
      <c r="B19" s="83" t="s">
        <v>77</v>
      </c>
      <c r="C19" s="98"/>
      <c r="D19" s="84" t="s">
        <v>78</v>
      </c>
      <c r="E19" s="66" t="s">
        <v>79</v>
      </c>
    </row>
    <row r="20" spans="1:5" ht="16" thickBot="1" x14ac:dyDescent="0.4">
      <c r="A20" s="68">
        <v>16</v>
      </c>
      <c r="B20" s="83" t="s">
        <v>80</v>
      </c>
      <c r="C20" s="98"/>
      <c r="D20" s="84" t="s">
        <v>81</v>
      </c>
      <c r="E20" s="66" t="s">
        <v>82</v>
      </c>
    </row>
    <row r="21" spans="1:5" ht="16" thickBot="1" x14ac:dyDescent="0.4">
      <c r="A21" s="68">
        <v>17</v>
      </c>
      <c r="B21" s="83" t="s">
        <v>83</v>
      </c>
      <c r="C21" s="98"/>
      <c r="D21" s="84" t="s">
        <v>84</v>
      </c>
      <c r="E21" s="66" t="s">
        <v>82</v>
      </c>
    </row>
    <row r="22" spans="1:5" ht="16" thickBot="1" x14ac:dyDescent="0.4">
      <c r="A22" s="68">
        <v>18</v>
      </c>
      <c r="B22" s="83" t="s">
        <v>85</v>
      </c>
      <c r="C22" s="98"/>
      <c r="D22" s="84" t="s">
        <v>86</v>
      </c>
      <c r="E22" s="66" t="s">
        <v>82</v>
      </c>
    </row>
    <row r="23" spans="1:5" ht="16" thickBot="1" x14ac:dyDescent="0.4">
      <c r="A23" s="68">
        <v>19</v>
      </c>
      <c r="B23" s="83" t="s">
        <v>87</v>
      </c>
      <c r="C23" s="98"/>
      <c r="D23" s="84" t="s">
        <v>88</v>
      </c>
      <c r="E23" s="66" t="s">
        <v>89</v>
      </c>
    </row>
    <row r="24" spans="1:5" ht="16" thickBot="1" x14ac:dyDescent="0.4">
      <c r="A24" s="68">
        <v>20</v>
      </c>
      <c r="B24" s="83" t="s">
        <v>90</v>
      </c>
      <c r="C24" s="98"/>
      <c r="D24" s="84" t="s">
        <v>91</v>
      </c>
      <c r="E24" s="66" t="s">
        <v>92</v>
      </c>
    </row>
    <row r="25" spans="1:5" ht="16" thickBot="1" x14ac:dyDescent="0.4">
      <c r="A25" s="68">
        <v>21</v>
      </c>
      <c r="B25" s="85" t="s">
        <v>93</v>
      </c>
      <c r="C25" s="99"/>
      <c r="D25" s="86" t="s">
        <v>94</v>
      </c>
      <c r="E25" s="66" t="s">
        <v>95</v>
      </c>
    </row>
    <row r="26" spans="1:5" ht="16" thickBot="1" x14ac:dyDescent="0.4">
      <c r="A26" s="68">
        <v>22</v>
      </c>
      <c r="B26" s="80" t="s">
        <v>96</v>
      </c>
      <c r="C26" s="96"/>
      <c r="D26" s="81" t="s">
        <v>97</v>
      </c>
      <c r="E26" s="87" t="s">
        <v>98</v>
      </c>
    </row>
    <row r="27" spans="1:5" ht="16" thickBot="1" x14ac:dyDescent="0.4">
      <c r="A27" s="68">
        <v>23</v>
      </c>
      <c r="B27" s="85" t="s">
        <v>99</v>
      </c>
      <c r="C27" s="100"/>
      <c r="D27" s="86" t="s">
        <v>100</v>
      </c>
      <c r="E27" s="87" t="s">
        <v>98</v>
      </c>
    </row>
    <row r="28" spans="1:5" ht="16" thickBot="1" x14ac:dyDescent="0.4"/>
    <row r="29" spans="1:5" ht="16" thickBot="1" x14ac:dyDescent="0.4">
      <c r="B29" s="69" t="s">
        <v>101</v>
      </c>
      <c r="C29" s="101"/>
      <c r="D29" s="88"/>
    </row>
    <row r="30" spans="1:5" ht="16" thickBot="1" x14ac:dyDescent="0.4">
      <c r="B30" s="89" t="s">
        <v>102</v>
      </c>
      <c r="C30" s="102"/>
      <c r="D30" s="88"/>
    </row>
    <row r="31" spans="1:5" ht="17" thickBot="1" x14ac:dyDescent="0.4">
      <c r="B31" s="90" t="s">
        <v>103</v>
      </c>
      <c r="C31" s="102"/>
      <c r="D31" s="91"/>
    </row>
    <row r="32" spans="1:5" ht="17" thickBot="1" x14ac:dyDescent="0.4">
      <c r="B32" s="92" t="s">
        <v>104</v>
      </c>
      <c r="C32" s="103"/>
      <c r="D32" s="93"/>
    </row>
    <row r="33" spans="2:3" ht="16" thickBot="1" x14ac:dyDescent="0.4">
      <c r="B33" s="90" t="s">
        <v>105</v>
      </c>
      <c r="C33" s="102"/>
    </row>
    <row r="34" spans="2:3" ht="16" thickBot="1" x14ac:dyDescent="0.4">
      <c r="B34" s="90" t="s">
        <v>106</v>
      </c>
      <c r="C34" s="102"/>
    </row>
    <row r="35" spans="2:3" ht="16" thickBot="1" x14ac:dyDescent="0.4">
      <c r="B35" s="90" t="s">
        <v>107</v>
      </c>
      <c r="C35" s="102"/>
    </row>
    <row r="36" spans="2:3" ht="16" thickBot="1" x14ac:dyDescent="0.4">
      <c r="B36" s="90" t="s">
        <v>108</v>
      </c>
      <c r="C36" s="102"/>
    </row>
    <row r="37" spans="2:3" ht="16" thickBot="1" x14ac:dyDescent="0.4">
      <c r="B37" s="92" t="s">
        <v>109</v>
      </c>
      <c r="C37" s="103"/>
    </row>
    <row r="38" spans="2:3" ht="16" thickBot="1" x14ac:dyDescent="0.4">
      <c r="B38" s="90" t="s">
        <v>110</v>
      </c>
      <c r="C38" s="102"/>
    </row>
    <row r="39" spans="2:3" ht="16" thickBot="1" x14ac:dyDescent="0.4">
      <c r="B39" s="94" t="s">
        <v>111</v>
      </c>
      <c r="C39" s="102"/>
    </row>
    <row r="40" spans="2:3" ht="16" thickBot="1" x14ac:dyDescent="0.4">
      <c r="B40" s="94" t="s">
        <v>112</v>
      </c>
      <c r="C40" s="10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E6AEC-42A7-458D-A7AF-637386C08BF0}">
  <sheetPr codeName="Sheet29"/>
  <dimension ref="A1:Y235"/>
  <sheetViews>
    <sheetView zoomScale="85" zoomScaleNormal="85" workbookViewId="0">
      <selection activeCell="J54" sqref="J54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239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030626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185">
        <f>COUNTIF($C$34:$C$58,A3)</f>
        <v>5</v>
      </c>
      <c r="C3" s="111">
        <v>1</v>
      </c>
      <c r="D3" s="112" t="str">
        <f>+"Fwd2_EURUSD_Nodos_"&amp;C1&amp;".csv"</f>
        <v>Fwd2_EURUSD_Nodos_20260306.csv</v>
      </c>
      <c r="E3" s="113">
        <v>26</v>
      </c>
      <c r="F3" s="114" t="str">
        <f t="shared" ref="F3:F10" si="0">+IF(ISERROR(VLOOKUP(D3,$J$34:$Q$93,1,FALSE)),"Falta","Cargado")</f>
        <v>Cargado</v>
      </c>
      <c r="G3" s="113">
        <f t="shared" ref="G3:G8" si="1">+COUNTIF($K$34:$K$57,D3)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185">
        <f>COUNTIF($C$34:$C$58,A4)</f>
        <v>2</v>
      </c>
      <c r="C4" s="111">
        <v>2</v>
      </c>
      <c r="D4" s="112" t="str">
        <f>+"Fwd2_USDCOP_Nodos_"&amp;C1&amp;".csv"</f>
        <v>Fwd2_USDCOP_Nodos_20260306.csv</v>
      </c>
      <c r="E4" s="113">
        <v>24</v>
      </c>
      <c r="F4" s="114" t="str">
        <f t="shared" si="0"/>
        <v>Cargado</v>
      </c>
      <c r="G4" s="113">
        <f t="shared" si="1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185">
        <f>COUNTIF($C$34:$C$58,A5)</f>
        <v>7</v>
      </c>
      <c r="C5" s="111">
        <v>3</v>
      </c>
      <c r="D5" s="112" t="str">
        <f>+"SwapCC2_IBR_Nodos_"&amp;C1&amp;".csv"</f>
        <v>SwapCC2_IBR_Nodos_20260306.csv</v>
      </c>
      <c r="E5" s="113">
        <v>21</v>
      </c>
      <c r="F5" s="114" t="str">
        <f t="shared" si="0"/>
        <v>Cargado</v>
      </c>
      <c r="G5" s="113">
        <f t="shared" si="1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/>
      <c r="C6" s="111">
        <v>4</v>
      </c>
      <c r="D6" s="112" t="str">
        <f>+"SwapCC2_USDOIS_Nodos_"&amp;C1&amp;".csv"</f>
        <v>SwapCC2_USDOIS_Nodos_20260306.csv</v>
      </c>
      <c r="E6" s="113">
        <v>18</v>
      </c>
      <c r="F6" s="114" t="str">
        <f t="shared" si="0"/>
        <v>Cargado</v>
      </c>
      <c r="G6" s="113">
        <f t="shared" si="1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/>
      <c r="C7" s="111">
        <v>5</v>
      </c>
      <c r="D7" s="112" t="str">
        <f>+"Fwd2_USDMXN_Nodos_"&amp;C1&amp;".csv"</f>
        <v>Fwd2_USDMXN_Nodos_20260306.csv</v>
      </c>
      <c r="E7" s="113">
        <v>23</v>
      </c>
      <c r="F7" s="114" t="str">
        <f t="shared" si="0"/>
        <v>Cargado</v>
      </c>
      <c r="G7" s="113">
        <f t="shared" si="1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/>
      <c r="C8" s="111">
        <v>6</v>
      </c>
      <c r="D8" s="112" t="str">
        <f>+"Fwd2_USDBRL_Nodos_"&amp;C1&amp;".csv"</f>
        <v>Fwd2_USDBRL_Nodos_20260306.csv</v>
      </c>
      <c r="E8" s="113">
        <v>14</v>
      </c>
      <c r="F8" s="114" t="str">
        <f t="shared" si="0"/>
        <v>Cargado</v>
      </c>
      <c r="G8" s="113">
        <f t="shared" si="1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/>
      <c r="C9" s="111">
        <v>7</v>
      </c>
      <c r="D9" s="112" t="str">
        <f>+"Fwd2_GBPUSD_Nodos_"&amp;C1&amp;".csv"</f>
        <v>Fwd2_GBPUSD_Nodos_20260306.csv</v>
      </c>
      <c r="E9" s="113">
        <v>25</v>
      </c>
      <c r="F9" s="114" t="str">
        <f t="shared" si="0"/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/>
      <c r="C10" s="111">
        <v>8</v>
      </c>
      <c r="D10" s="112" t="str">
        <f>+"Fwd2_USDJPY_Nodos_"&amp;C1&amp;".csv"</f>
        <v>Fwd2_USDJPY_Nodos_20260306.csv</v>
      </c>
      <c r="E10" s="113">
        <v>26</v>
      </c>
      <c r="F10" s="114" t="str">
        <f t="shared" si="0"/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/>
      <c r="C12" s="111">
        <v>9</v>
      </c>
      <c r="D12" s="112" t="str">
        <f>+"SwapCC2_EURCOP_Diaria_"&amp;C1&amp;".csv"</f>
        <v>SwapCC2_EURCOP_Diaria_20260306.csv</v>
      </c>
      <c r="E12" s="113">
        <v>9135</v>
      </c>
      <c r="F12" s="114" t="str">
        <f>+IF(ISERROR(VLOOKUP(D12,$J$34:$Q$93,1,FALSE)),"Falta","Cargado")</f>
        <v>Cargado</v>
      </c>
      <c r="G12" s="113">
        <f>+COUNTIF($K$34:$K$57,D12)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/>
      <c r="C13" s="111">
        <v>10</v>
      </c>
      <c r="D13" s="112" t="str">
        <f>+"SwapCC2_USDCO_Diaria_"&amp;C1&amp;".csv"</f>
        <v>SwapCC2_USDCO_Diaria_20260306.csv</v>
      </c>
      <c r="E13" s="113">
        <v>10962</v>
      </c>
      <c r="F13" s="114" t="str">
        <f>+IF(ISERROR(VLOOKUP(D13,$J$34:$Q$93,1,FALSE)),"Falta","Cargado")</f>
        <v>Cargado</v>
      </c>
      <c r="G13" s="113">
        <f>+COUNTIF($K$34:$K$57,D13)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/>
      <c r="C14" s="111">
        <v>12</v>
      </c>
      <c r="D14" s="112" t="str">
        <f>+"SwapCC2_IBRUVR_Nodos_"&amp;C1&amp;".csv"</f>
        <v>SwapCC2_IBRUVR_Nodos_20260306.csv</v>
      </c>
      <c r="E14" s="113">
        <v>19</v>
      </c>
      <c r="F14" s="114" t="str">
        <f>+IF(ISERROR(VLOOKUP(D14,$J$34:$Q$93,1,FALSE)),"Falta","Cargado")</f>
        <v>Cargado</v>
      </c>
      <c r="G14" s="113">
        <f>+COUNTIF($K$34:$K$57,D14)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/>
      <c r="C15" s="111">
        <v>13</v>
      </c>
      <c r="D15" s="112" t="str">
        <f>+"SwapCC2_LIBORUVR_Nodos_"&amp;C1&amp;".csv"</f>
        <v>SwapCC2_LIBORUVR_Nodos_20260306.csv</v>
      </c>
      <c r="E15" s="113">
        <v>45</v>
      </c>
      <c r="F15" s="114" t="str">
        <f>+IF(ISERROR(VLOOKUP(D15,$J$34:$Q$93,1,FALSE)),"Falta","Cargado")</f>
        <v>Cargado</v>
      </c>
      <c r="G15" s="113">
        <f>+COUNTIF($K$34:$K$57,D15)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/>
      <c r="C16" s="111">
        <v>14</v>
      </c>
      <c r="D16" s="112" t="str">
        <f>+"SwapCC2_COP_Colateral_USD_Diaria_"&amp;C1&amp;".csv"</f>
        <v>SwapCC2_COP_Colateral_USD_Diaria_20260306.csv</v>
      </c>
      <c r="E16" s="113"/>
      <c r="F16" s="114" t="str">
        <f>+IF(ISERROR(VLOOKUP(D16,$J$34:$Q$93,1,FALSE)),"Falta","Cargado")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MX030626.txt</v>
      </c>
      <c r="E18" s="5"/>
      <c r="F18" s="1" t="str">
        <f t="shared" ref="F18:F26" si="2">+IF(ISERROR(VLOOKUP(D18,$J$34:$Q$93,1,FALSE)),"Falta","Cargado")</f>
        <v>Cargado</v>
      </c>
      <c r="G18" s="5">
        <f t="shared" ref="G18:G24" si="3">+COUNTIF($K$34:$K$57,D18)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 t="shared" ref="C19:C26" si="4">+C18+1</f>
        <v>15</v>
      </c>
      <c r="D19" s="6" t="str">
        <f>+"MX"&amp;C2&amp;"_RV.txt"</f>
        <v>MX030626_RV.txt</v>
      </c>
      <c r="E19" s="5"/>
      <c r="F19" s="1" t="str">
        <f t="shared" si="2"/>
        <v>Cargado</v>
      </c>
      <c r="G19" s="5">
        <f t="shared" si="3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si="4"/>
        <v>16</v>
      </c>
      <c r="D20" s="6" t="str">
        <f>+"SB"&amp;C2&amp;".001"</f>
        <v>SB030626.001</v>
      </c>
      <c r="E20" s="5"/>
      <c r="F20" s="1" t="str">
        <f t="shared" si="2"/>
        <v>Cargado</v>
      </c>
      <c r="G20" s="5">
        <f t="shared" si="3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4"/>
        <v>17</v>
      </c>
      <c r="D21" s="6" t="str">
        <f>+"SP"&amp;C2&amp;".001"</f>
        <v>SP030626.001</v>
      </c>
      <c r="E21" s="5"/>
      <c r="F21" s="1" t="str">
        <f t="shared" si="2"/>
        <v>Cargado</v>
      </c>
      <c r="G21" s="5">
        <f t="shared" si="3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4"/>
        <v>18</v>
      </c>
      <c r="D22" s="6" t="str">
        <f>+"SV"&amp;C2&amp;".001"</f>
        <v>SV030626.001</v>
      </c>
      <c r="E22" s="5"/>
      <c r="F22" s="1" t="str">
        <f t="shared" si="2"/>
        <v>Cargado</v>
      </c>
      <c r="G22" s="5">
        <f t="shared" si="3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4"/>
        <v>19</v>
      </c>
      <c r="D23" s="6" t="str">
        <f>+"SW"&amp;C2&amp;".002"</f>
        <v>SW030626.002</v>
      </c>
      <c r="E23" s="5"/>
      <c r="F23" s="1" t="str">
        <f t="shared" si="2"/>
        <v>Cargado</v>
      </c>
      <c r="G23" s="5">
        <f t="shared" si="3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ht="14.9" customHeight="1" x14ac:dyDescent="0.35">
      <c r="B24" s="7"/>
      <c r="C24" s="2">
        <f t="shared" si="4"/>
        <v>20</v>
      </c>
      <c r="D24" s="6" t="str">
        <f>+"800148514_cva_alloc_"&amp;C1&amp;".txt"</f>
        <v>800148514_cva_alloc_20260306.txt</v>
      </c>
      <c r="F24" s="1" t="str">
        <f t="shared" si="2"/>
        <v>Cargado</v>
      </c>
      <c r="G24" s="5">
        <f t="shared" si="3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4"/>
        <v>21</v>
      </c>
      <c r="D25" s="6" t="str">
        <f>+"NOTAS_ESTRUCTURADAS_"&amp;C1&amp;".txt"</f>
        <v>NOTAS_ESTRUCTURADAS_20260306.txt</v>
      </c>
      <c r="F25" s="1" t="str">
        <f t="shared" si="2"/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4"/>
        <v>22</v>
      </c>
      <c r="D26" s="6" t="str">
        <f>+"titulos_participativos_valoracion_"&amp;C1&amp;".txt"</f>
        <v>titulos_participativos_valoracion_20260306.txt</v>
      </c>
      <c r="F26" s="1" t="str">
        <f t="shared" si="2"/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customHeight="1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>
        <v>22</v>
      </c>
      <c r="D28" s="6" t="s">
        <v>152</v>
      </c>
      <c r="F28" s="1" t="str">
        <f>+IF(ISERROR(VLOOKUP(D28,$J$34:$Q$57,1,FALSE)),"Falta","Cargado")</f>
        <v>Falta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23</v>
      </c>
      <c r="D29" s="6" t="s">
        <v>151</v>
      </c>
      <c r="F29" s="1" t="str">
        <f>+IF(ISERROR(VLOOKUP(D29,$J$34:$Q$57,1,FALSE)),"Falta","Cargado")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/>
      <c r="D30" s="6" t="s">
        <v>35</v>
      </c>
      <c r="F30" s="1" t="str">
        <f>+IF(ISERROR(VLOOKUP(D30,$J$34:$Q$57,1,FALSE)),"Falta","Cargado")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7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7" s="120" customFormat="1" x14ac:dyDescent="0.35">
      <c r="C34" s="165" t="s">
        <v>147</v>
      </c>
      <c r="D34" s="166" t="s">
        <v>148</v>
      </c>
      <c r="E34" s="166">
        <v>256334</v>
      </c>
      <c r="F34" s="167" t="s">
        <v>220</v>
      </c>
      <c r="G34" s="167" t="s">
        <v>220</v>
      </c>
      <c r="H34" s="166" t="s">
        <v>153</v>
      </c>
      <c r="I34" s="166" t="s">
        <v>136</v>
      </c>
      <c r="J34" s="166" t="s">
        <v>245</v>
      </c>
      <c r="K34" s="166" t="s">
        <v>137</v>
      </c>
      <c r="L34" s="168">
        <v>1594</v>
      </c>
      <c r="M34" s="168">
        <v>1593</v>
      </c>
      <c r="N34" s="168">
        <v>1</v>
      </c>
      <c r="O34" s="168" t="s">
        <v>143</v>
      </c>
      <c r="P34" s="168" t="s">
        <v>143</v>
      </c>
      <c r="Q34" s="169" t="s">
        <v>143</v>
      </c>
    </row>
    <row r="35" spans="3:17" s="122" customFormat="1" x14ac:dyDescent="0.35">
      <c r="C35" s="175" t="s">
        <v>135</v>
      </c>
      <c r="D35" s="176" t="s">
        <v>157</v>
      </c>
      <c r="E35" s="176">
        <v>256328</v>
      </c>
      <c r="F35" s="177" t="s">
        <v>220</v>
      </c>
      <c r="G35" s="177" t="s">
        <v>220</v>
      </c>
      <c r="H35" s="176" t="s">
        <v>153</v>
      </c>
      <c r="I35" s="176" t="s">
        <v>136</v>
      </c>
      <c r="J35" s="176" t="s">
        <v>244</v>
      </c>
      <c r="K35" s="176" t="s">
        <v>137</v>
      </c>
      <c r="L35" s="178">
        <v>14</v>
      </c>
      <c r="M35" s="178">
        <v>11</v>
      </c>
      <c r="N35" s="178">
        <v>3</v>
      </c>
      <c r="O35" s="178" t="s">
        <v>143</v>
      </c>
      <c r="P35" s="178" t="s">
        <v>143</v>
      </c>
      <c r="Q35" s="179" t="s">
        <v>143</v>
      </c>
    </row>
    <row r="36" spans="3:17" s="122" customFormat="1" x14ac:dyDescent="0.35">
      <c r="C36" s="180" t="s">
        <v>14</v>
      </c>
      <c r="D36" s="181" t="s">
        <v>150</v>
      </c>
      <c r="E36" s="181">
        <v>256307</v>
      </c>
      <c r="F36" s="182" t="s">
        <v>220</v>
      </c>
      <c r="G36" s="182" t="s">
        <v>220</v>
      </c>
      <c r="H36" s="181" t="s">
        <v>204</v>
      </c>
      <c r="I36" s="181" t="s">
        <v>141</v>
      </c>
      <c r="J36" s="181" t="s">
        <v>221</v>
      </c>
      <c r="K36" s="181" t="s">
        <v>137</v>
      </c>
      <c r="L36" s="183">
        <v>25</v>
      </c>
      <c r="M36" s="183">
        <v>24</v>
      </c>
      <c r="N36" s="183">
        <v>1</v>
      </c>
      <c r="O36" s="183" t="s">
        <v>143</v>
      </c>
      <c r="P36" s="183" t="s">
        <v>143</v>
      </c>
      <c r="Q36" s="184" t="s">
        <v>143</v>
      </c>
    </row>
    <row r="37" spans="3:17" s="122" customFormat="1" x14ac:dyDescent="0.35">
      <c r="C37" s="165" t="s">
        <v>138</v>
      </c>
      <c r="D37" s="166" t="s">
        <v>156</v>
      </c>
      <c r="E37" s="166">
        <v>256289</v>
      </c>
      <c r="F37" s="167" t="s">
        <v>220</v>
      </c>
      <c r="G37" s="167" t="s">
        <v>220</v>
      </c>
      <c r="H37" s="166" t="s">
        <v>204</v>
      </c>
      <c r="I37" s="166" t="s">
        <v>139</v>
      </c>
      <c r="J37" s="166" t="s">
        <v>222</v>
      </c>
      <c r="K37" s="166" t="s">
        <v>137</v>
      </c>
      <c r="L37" s="168">
        <v>392</v>
      </c>
      <c r="M37" s="168">
        <v>392</v>
      </c>
      <c r="N37" s="168">
        <v>0</v>
      </c>
      <c r="O37" s="168" t="s">
        <v>143</v>
      </c>
      <c r="P37" s="168" t="s">
        <v>143</v>
      </c>
      <c r="Q37" s="169" t="s">
        <v>143</v>
      </c>
    </row>
    <row r="38" spans="3:17" s="122" customFormat="1" x14ac:dyDescent="0.35">
      <c r="C38" s="170" t="s">
        <v>11</v>
      </c>
      <c r="D38" s="171" t="s">
        <v>150</v>
      </c>
      <c r="E38" s="171">
        <v>256288</v>
      </c>
      <c r="F38" s="172" t="s">
        <v>220</v>
      </c>
      <c r="G38" s="172" t="s">
        <v>220</v>
      </c>
      <c r="H38" s="171" t="s">
        <v>204</v>
      </c>
      <c r="I38" s="171" t="s">
        <v>136</v>
      </c>
      <c r="J38" s="171" t="s">
        <v>223</v>
      </c>
      <c r="K38" s="171" t="s">
        <v>137</v>
      </c>
      <c r="L38" s="173">
        <v>23</v>
      </c>
      <c r="M38" s="173">
        <v>22</v>
      </c>
      <c r="N38" s="173">
        <v>1</v>
      </c>
      <c r="O38" s="173" t="s">
        <v>143</v>
      </c>
      <c r="P38" s="173" t="s">
        <v>143</v>
      </c>
      <c r="Q38" s="174" t="s">
        <v>143</v>
      </c>
    </row>
    <row r="39" spans="3:17" s="122" customFormat="1" x14ac:dyDescent="0.35">
      <c r="C39" s="165" t="s">
        <v>11</v>
      </c>
      <c r="D39" s="166" t="s">
        <v>150</v>
      </c>
      <c r="E39" s="166">
        <v>256287</v>
      </c>
      <c r="F39" s="167" t="s">
        <v>220</v>
      </c>
      <c r="G39" s="167" t="s">
        <v>220</v>
      </c>
      <c r="H39" s="166" t="s">
        <v>204</v>
      </c>
      <c r="I39" s="166" t="s">
        <v>136</v>
      </c>
      <c r="J39" s="166" t="s">
        <v>224</v>
      </c>
      <c r="K39" s="166" t="s">
        <v>137</v>
      </c>
      <c r="L39" s="168">
        <v>26</v>
      </c>
      <c r="M39" s="168">
        <v>25</v>
      </c>
      <c r="N39" s="168">
        <v>1</v>
      </c>
      <c r="O39" s="168" t="s">
        <v>143</v>
      </c>
      <c r="P39" s="168" t="s">
        <v>143</v>
      </c>
      <c r="Q39" s="169" t="s">
        <v>143</v>
      </c>
    </row>
    <row r="40" spans="3:17" s="122" customFormat="1" x14ac:dyDescent="0.35">
      <c r="C40" s="170" t="s">
        <v>11</v>
      </c>
      <c r="D40" s="171" t="s">
        <v>150</v>
      </c>
      <c r="E40" s="171">
        <v>256286</v>
      </c>
      <c r="F40" s="172" t="s">
        <v>220</v>
      </c>
      <c r="G40" s="172" t="s">
        <v>220</v>
      </c>
      <c r="H40" s="171" t="s">
        <v>204</v>
      </c>
      <c r="I40" s="171" t="s">
        <v>136</v>
      </c>
      <c r="J40" s="171" t="s">
        <v>225</v>
      </c>
      <c r="K40" s="171" t="s">
        <v>137</v>
      </c>
      <c r="L40" s="173">
        <v>26</v>
      </c>
      <c r="M40" s="173">
        <v>25</v>
      </c>
      <c r="N40" s="173">
        <v>1</v>
      </c>
      <c r="O40" s="173" t="s">
        <v>143</v>
      </c>
      <c r="P40" s="173" t="s">
        <v>143</v>
      </c>
      <c r="Q40" s="174" t="s">
        <v>143</v>
      </c>
    </row>
    <row r="41" spans="3:17" s="122" customFormat="1" x14ac:dyDescent="0.35">
      <c r="C41" s="175" t="s">
        <v>11</v>
      </c>
      <c r="D41" s="176" t="s">
        <v>150</v>
      </c>
      <c r="E41" s="176">
        <v>256285</v>
      </c>
      <c r="F41" s="177" t="s">
        <v>220</v>
      </c>
      <c r="G41" s="177" t="s">
        <v>220</v>
      </c>
      <c r="H41" s="176" t="s">
        <v>204</v>
      </c>
      <c r="I41" s="176" t="s">
        <v>136</v>
      </c>
      <c r="J41" s="176" t="s">
        <v>226</v>
      </c>
      <c r="K41" s="176" t="s">
        <v>137</v>
      </c>
      <c r="L41" s="178">
        <v>14</v>
      </c>
      <c r="M41" s="178">
        <v>13</v>
      </c>
      <c r="N41" s="178">
        <v>1</v>
      </c>
      <c r="O41" s="178" t="s">
        <v>143</v>
      </c>
      <c r="P41" s="178" t="s">
        <v>143</v>
      </c>
      <c r="Q41" s="179" t="s">
        <v>143</v>
      </c>
    </row>
    <row r="42" spans="3:17" s="122" customFormat="1" x14ac:dyDescent="0.35">
      <c r="C42" s="180" t="s">
        <v>11</v>
      </c>
      <c r="D42" s="181" t="s">
        <v>150</v>
      </c>
      <c r="E42" s="181">
        <v>256284</v>
      </c>
      <c r="F42" s="182" t="s">
        <v>220</v>
      </c>
      <c r="G42" s="182" t="s">
        <v>220</v>
      </c>
      <c r="H42" s="181" t="s">
        <v>204</v>
      </c>
      <c r="I42" s="181" t="s">
        <v>136</v>
      </c>
      <c r="J42" s="181" t="s">
        <v>227</v>
      </c>
      <c r="K42" s="181" t="s">
        <v>137</v>
      </c>
      <c r="L42" s="183">
        <v>26</v>
      </c>
      <c r="M42" s="183">
        <v>25</v>
      </c>
      <c r="N42" s="183">
        <v>1</v>
      </c>
      <c r="O42" s="183" t="s">
        <v>143</v>
      </c>
      <c r="P42" s="183" t="s">
        <v>143</v>
      </c>
      <c r="Q42" s="184" t="s">
        <v>143</v>
      </c>
    </row>
    <row r="43" spans="3:17" s="122" customFormat="1" x14ac:dyDescent="0.35">
      <c r="C43" s="165" t="s">
        <v>17</v>
      </c>
      <c r="D43" s="166" t="s">
        <v>149</v>
      </c>
      <c r="E43" s="166">
        <v>256283</v>
      </c>
      <c r="F43" s="167" t="s">
        <v>220</v>
      </c>
      <c r="G43" s="167" t="s">
        <v>220</v>
      </c>
      <c r="H43" s="166" t="s">
        <v>204</v>
      </c>
      <c r="I43" s="166" t="s">
        <v>141</v>
      </c>
      <c r="J43" s="166" t="s">
        <v>228</v>
      </c>
      <c r="K43" s="166" t="s">
        <v>137</v>
      </c>
      <c r="L43" s="168">
        <v>9136</v>
      </c>
      <c r="M43" s="168">
        <v>9135</v>
      </c>
      <c r="N43" s="168">
        <v>1</v>
      </c>
      <c r="O43" s="168" t="s">
        <v>143</v>
      </c>
      <c r="P43" s="168" t="s">
        <v>143</v>
      </c>
      <c r="Q43" s="169" t="s">
        <v>143</v>
      </c>
    </row>
    <row r="44" spans="3:17" s="122" customFormat="1" x14ac:dyDescent="0.35">
      <c r="C44" s="165" t="s">
        <v>17</v>
      </c>
      <c r="D44" s="166" t="s">
        <v>149</v>
      </c>
      <c r="E44" s="166">
        <v>256282</v>
      </c>
      <c r="F44" s="167" t="s">
        <v>220</v>
      </c>
      <c r="G44" s="167" t="s">
        <v>220</v>
      </c>
      <c r="H44" s="166" t="s">
        <v>204</v>
      </c>
      <c r="I44" s="166" t="s">
        <v>141</v>
      </c>
      <c r="J44" s="166" t="s">
        <v>229</v>
      </c>
      <c r="K44" s="166" t="s">
        <v>137</v>
      </c>
      <c r="L44" s="168">
        <v>30</v>
      </c>
      <c r="M44" s="168">
        <v>29</v>
      </c>
      <c r="N44" s="168">
        <v>1</v>
      </c>
      <c r="O44" s="168" t="s">
        <v>143</v>
      </c>
      <c r="P44" s="168" t="s">
        <v>143</v>
      </c>
      <c r="Q44" s="169" t="s">
        <v>143</v>
      </c>
    </row>
    <row r="45" spans="3:17" s="122" customFormat="1" x14ac:dyDescent="0.35">
      <c r="C45" s="165" t="s">
        <v>17</v>
      </c>
      <c r="D45" s="166" t="s">
        <v>149</v>
      </c>
      <c r="E45" s="166">
        <v>256281</v>
      </c>
      <c r="F45" s="167" t="s">
        <v>220</v>
      </c>
      <c r="G45" s="167" t="s">
        <v>220</v>
      </c>
      <c r="H45" s="166" t="s">
        <v>204</v>
      </c>
      <c r="I45" s="166" t="s">
        <v>141</v>
      </c>
      <c r="J45" s="166" t="s">
        <v>230</v>
      </c>
      <c r="K45" s="166" t="s">
        <v>137</v>
      </c>
      <c r="L45" s="168">
        <v>10963</v>
      </c>
      <c r="M45" s="168">
        <v>10962</v>
      </c>
      <c r="N45" s="168">
        <v>1</v>
      </c>
      <c r="O45" s="168" t="s">
        <v>143</v>
      </c>
      <c r="P45" s="168" t="s">
        <v>143</v>
      </c>
      <c r="Q45" s="169" t="s">
        <v>143</v>
      </c>
    </row>
    <row r="46" spans="3:17" s="122" customFormat="1" x14ac:dyDescent="0.35">
      <c r="C46" s="165" t="s">
        <v>17</v>
      </c>
      <c r="D46" s="166" t="s">
        <v>149</v>
      </c>
      <c r="E46" s="166">
        <v>256280</v>
      </c>
      <c r="F46" s="167" t="s">
        <v>220</v>
      </c>
      <c r="G46" s="167" t="s">
        <v>220</v>
      </c>
      <c r="H46" s="166" t="s">
        <v>204</v>
      </c>
      <c r="I46" s="166" t="s">
        <v>141</v>
      </c>
      <c r="J46" s="166" t="s">
        <v>231</v>
      </c>
      <c r="K46" s="166" t="s">
        <v>137</v>
      </c>
      <c r="L46" s="168">
        <v>22</v>
      </c>
      <c r="M46" s="168">
        <v>21</v>
      </c>
      <c r="N46" s="168">
        <v>1</v>
      </c>
      <c r="O46" s="168" t="s">
        <v>143</v>
      </c>
      <c r="P46" s="168" t="s">
        <v>143</v>
      </c>
      <c r="Q46" s="169" t="s">
        <v>143</v>
      </c>
    </row>
    <row r="47" spans="3:17" s="122" customFormat="1" x14ac:dyDescent="0.35">
      <c r="C47" s="165" t="s">
        <v>17</v>
      </c>
      <c r="D47" s="166" t="s">
        <v>149</v>
      </c>
      <c r="E47" s="166">
        <v>256279</v>
      </c>
      <c r="F47" s="167" t="s">
        <v>220</v>
      </c>
      <c r="G47" s="167" t="s">
        <v>220</v>
      </c>
      <c r="H47" s="166" t="s">
        <v>204</v>
      </c>
      <c r="I47" s="166" t="s">
        <v>141</v>
      </c>
      <c r="J47" s="166" t="s">
        <v>232</v>
      </c>
      <c r="K47" s="166" t="s">
        <v>137</v>
      </c>
      <c r="L47" s="168">
        <v>25</v>
      </c>
      <c r="M47" s="168">
        <v>24</v>
      </c>
      <c r="N47" s="168">
        <v>1</v>
      </c>
      <c r="O47" s="168">
        <v>24</v>
      </c>
      <c r="P47" s="168">
        <v>0</v>
      </c>
      <c r="Q47" s="169">
        <v>0</v>
      </c>
    </row>
    <row r="48" spans="3:17" s="122" customFormat="1" x14ac:dyDescent="0.35">
      <c r="C48" s="165" t="s">
        <v>17</v>
      </c>
      <c r="D48" s="166" t="s">
        <v>149</v>
      </c>
      <c r="E48" s="166">
        <v>256278</v>
      </c>
      <c r="F48" s="167" t="s">
        <v>220</v>
      </c>
      <c r="G48" s="167" t="s">
        <v>220</v>
      </c>
      <c r="H48" s="166" t="s">
        <v>204</v>
      </c>
      <c r="I48" s="166" t="s">
        <v>141</v>
      </c>
      <c r="J48" s="166" t="s">
        <v>233</v>
      </c>
      <c r="K48" s="166" t="s">
        <v>137</v>
      </c>
      <c r="L48" s="168">
        <v>22</v>
      </c>
      <c r="M48" s="168">
        <v>21</v>
      </c>
      <c r="N48" s="168">
        <v>1</v>
      </c>
      <c r="O48" s="168">
        <v>21</v>
      </c>
      <c r="P48" s="168">
        <v>0</v>
      </c>
      <c r="Q48" s="169">
        <v>0</v>
      </c>
    </row>
    <row r="49" spans="3:17" s="122" customFormat="1" x14ac:dyDescent="0.35">
      <c r="C49" s="165" t="s">
        <v>17</v>
      </c>
      <c r="D49" s="166" t="s">
        <v>149</v>
      </c>
      <c r="E49" s="166">
        <v>256277</v>
      </c>
      <c r="F49" s="167" t="s">
        <v>220</v>
      </c>
      <c r="G49" s="167" t="s">
        <v>220</v>
      </c>
      <c r="H49" s="166" t="s">
        <v>204</v>
      </c>
      <c r="I49" s="166" t="s">
        <v>141</v>
      </c>
      <c r="J49" s="166" t="s">
        <v>234</v>
      </c>
      <c r="K49" s="166" t="s">
        <v>137</v>
      </c>
      <c r="L49" s="168">
        <v>10963</v>
      </c>
      <c r="M49" s="168">
        <v>10962</v>
      </c>
      <c r="N49" s="168">
        <v>1</v>
      </c>
      <c r="O49" s="168">
        <v>10962</v>
      </c>
      <c r="P49" s="168">
        <v>0</v>
      </c>
      <c r="Q49" s="169">
        <v>0</v>
      </c>
    </row>
    <row r="50" spans="3:17" s="122" customFormat="1" x14ac:dyDescent="0.35">
      <c r="C50" s="165" t="s">
        <v>14</v>
      </c>
      <c r="D50" s="166" t="s">
        <v>150</v>
      </c>
      <c r="E50" s="166">
        <v>256276</v>
      </c>
      <c r="F50" s="167" t="s">
        <v>220</v>
      </c>
      <c r="G50" s="167" t="s">
        <v>220</v>
      </c>
      <c r="H50" s="166" t="s">
        <v>204</v>
      </c>
      <c r="I50" s="166" t="s">
        <v>141</v>
      </c>
      <c r="J50" s="166" t="s">
        <v>235</v>
      </c>
      <c r="K50" s="166" t="s">
        <v>137</v>
      </c>
      <c r="L50" s="168">
        <v>25</v>
      </c>
      <c r="M50" s="168">
        <v>24</v>
      </c>
      <c r="N50" s="168">
        <v>1</v>
      </c>
      <c r="O50" s="168">
        <v>24</v>
      </c>
      <c r="P50" s="168">
        <v>0</v>
      </c>
      <c r="Q50" s="169">
        <v>0</v>
      </c>
    </row>
    <row r="51" spans="3:17" s="122" customFormat="1" x14ac:dyDescent="0.35">
      <c r="C51" s="165" t="s">
        <v>140</v>
      </c>
      <c r="D51" s="166" t="s">
        <v>155</v>
      </c>
      <c r="E51" s="166">
        <v>256273</v>
      </c>
      <c r="F51" s="167" t="s">
        <v>220</v>
      </c>
      <c r="G51" s="167" t="s">
        <v>220</v>
      </c>
      <c r="H51" s="166" t="s">
        <v>204</v>
      </c>
      <c r="I51" s="166" t="s">
        <v>141</v>
      </c>
      <c r="J51" s="166" t="s">
        <v>236</v>
      </c>
      <c r="K51" s="166" t="s">
        <v>137</v>
      </c>
      <c r="L51" s="168">
        <v>330</v>
      </c>
      <c r="M51" s="168">
        <v>330</v>
      </c>
      <c r="N51" s="168">
        <v>0</v>
      </c>
      <c r="O51" s="168">
        <v>329</v>
      </c>
      <c r="P51" s="168">
        <v>0</v>
      </c>
      <c r="Q51" s="169">
        <v>1</v>
      </c>
    </row>
    <row r="52" spans="3:17" s="122" customFormat="1" x14ac:dyDescent="0.35">
      <c r="C52" s="165" t="s">
        <v>144</v>
      </c>
      <c r="D52" s="166" t="s">
        <v>160</v>
      </c>
      <c r="E52" s="166">
        <v>256266</v>
      </c>
      <c r="F52" s="167" t="s">
        <v>220</v>
      </c>
      <c r="G52" s="167" t="s">
        <v>220</v>
      </c>
      <c r="H52" s="166" t="s">
        <v>204</v>
      </c>
      <c r="I52" s="166" t="s">
        <v>141</v>
      </c>
      <c r="J52" s="166" t="s">
        <v>240</v>
      </c>
      <c r="K52" s="166" t="s">
        <v>137</v>
      </c>
      <c r="L52" s="168">
        <v>263354</v>
      </c>
      <c r="M52" s="168">
        <v>263354</v>
      </c>
      <c r="N52" s="168">
        <v>0</v>
      </c>
      <c r="O52" s="168">
        <v>263353</v>
      </c>
      <c r="P52" s="168">
        <v>0</v>
      </c>
      <c r="Q52" s="169">
        <v>1</v>
      </c>
    </row>
    <row r="53" spans="3:17" s="122" customFormat="1" x14ac:dyDescent="0.35">
      <c r="C53" s="165" t="s">
        <v>146</v>
      </c>
      <c r="D53" s="166" t="s">
        <v>159</v>
      </c>
      <c r="E53" s="166">
        <v>256265</v>
      </c>
      <c r="F53" s="167" t="s">
        <v>220</v>
      </c>
      <c r="G53" s="167" t="s">
        <v>220</v>
      </c>
      <c r="H53" s="166" t="s">
        <v>204</v>
      </c>
      <c r="I53" s="166" t="s">
        <v>141</v>
      </c>
      <c r="J53" s="166" t="s">
        <v>243</v>
      </c>
      <c r="K53" s="166" t="s">
        <v>137</v>
      </c>
      <c r="L53" s="168">
        <v>3</v>
      </c>
      <c r="M53" s="168">
        <v>3</v>
      </c>
      <c r="N53" s="168">
        <v>0</v>
      </c>
      <c r="O53" s="168">
        <v>2</v>
      </c>
      <c r="P53" s="168">
        <v>0</v>
      </c>
      <c r="Q53" s="169">
        <v>1</v>
      </c>
    </row>
    <row r="54" spans="3:17" s="122" customFormat="1" x14ac:dyDescent="0.35">
      <c r="C54" s="165" t="s">
        <v>135</v>
      </c>
      <c r="D54" s="166" t="s">
        <v>157</v>
      </c>
      <c r="E54" s="166">
        <v>256262</v>
      </c>
      <c r="F54" s="167" t="s">
        <v>220</v>
      </c>
      <c r="G54" s="167" t="s">
        <v>220</v>
      </c>
      <c r="H54" s="166" t="s">
        <v>204</v>
      </c>
      <c r="I54" s="166" t="s">
        <v>136</v>
      </c>
      <c r="J54" s="166" t="s">
        <v>237</v>
      </c>
      <c r="K54" s="166" t="s">
        <v>137</v>
      </c>
      <c r="L54" s="168">
        <v>1808</v>
      </c>
      <c r="M54" s="168">
        <v>1807</v>
      </c>
      <c r="N54" s="168">
        <v>1</v>
      </c>
      <c r="O54" s="168">
        <v>1801</v>
      </c>
      <c r="P54" s="168">
        <v>0</v>
      </c>
      <c r="Q54" s="169">
        <v>6</v>
      </c>
    </row>
    <row r="55" spans="3:17" s="122" customFormat="1" x14ac:dyDescent="0.35">
      <c r="C55" s="165" t="s">
        <v>142</v>
      </c>
      <c r="D55" s="166" t="s">
        <v>154</v>
      </c>
      <c r="E55" s="166">
        <v>256259</v>
      </c>
      <c r="F55" s="167" t="s">
        <v>220</v>
      </c>
      <c r="G55" s="167" t="s">
        <v>220</v>
      </c>
      <c r="H55" s="166" t="s">
        <v>204</v>
      </c>
      <c r="I55" s="166" t="s">
        <v>136</v>
      </c>
      <c r="J55" s="166" t="s">
        <v>238</v>
      </c>
      <c r="K55" s="166" t="s">
        <v>137</v>
      </c>
      <c r="L55" s="168">
        <v>1217</v>
      </c>
      <c r="M55" s="168">
        <v>1216</v>
      </c>
      <c r="N55" s="168">
        <v>1</v>
      </c>
      <c r="O55" s="168">
        <v>1216</v>
      </c>
      <c r="P55" s="168">
        <v>0</v>
      </c>
      <c r="Q55" s="169">
        <v>0</v>
      </c>
    </row>
    <row r="56" spans="3:17" s="10" customFormat="1" x14ac:dyDescent="0.35">
      <c r="C56" s="48" t="s">
        <v>145</v>
      </c>
      <c r="D56" s="49" t="s">
        <v>158</v>
      </c>
      <c r="E56" s="49">
        <v>256257</v>
      </c>
      <c r="F56" s="50" t="s">
        <v>220</v>
      </c>
      <c r="G56" s="50" t="s">
        <v>220</v>
      </c>
      <c r="H56" s="49" t="s">
        <v>153</v>
      </c>
      <c r="I56" s="49" t="s">
        <v>141</v>
      </c>
      <c r="J56" s="49" t="s">
        <v>241</v>
      </c>
      <c r="K56" s="49" t="s">
        <v>137</v>
      </c>
      <c r="L56" s="51">
        <v>18</v>
      </c>
      <c r="M56" s="51">
        <v>18</v>
      </c>
      <c r="N56" s="51">
        <v>0</v>
      </c>
      <c r="O56" s="51">
        <v>7</v>
      </c>
      <c r="P56" s="51">
        <v>0</v>
      </c>
      <c r="Q56" s="52">
        <v>11</v>
      </c>
    </row>
    <row r="57" spans="3:17" s="10" customFormat="1" x14ac:dyDescent="0.35">
      <c r="C57" s="48" t="s">
        <v>161</v>
      </c>
      <c r="D57" s="49" t="s">
        <v>162</v>
      </c>
      <c r="E57" s="49">
        <v>256255</v>
      </c>
      <c r="F57" s="50" t="s">
        <v>220</v>
      </c>
      <c r="G57" s="50" t="s">
        <v>220</v>
      </c>
      <c r="H57" s="49" t="s">
        <v>153</v>
      </c>
      <c r="I57" s="49" t="s">
        <v>141</v>
      </c>
      <c r="J57" s="49" t="s">
        <v>242</v>
      </c>
      <c r="K57" s="49" t="s">
        <v>137</v>
      </c>
      <c r="L57" s="51">
        <v>50</v>
      </c>
      <c r="M57" s="51">
        <v>50</v>
      </c>
      <c r="N57" s="51">
        <v>0</v>
      </c>
      <c r="O57" s="51">
        <v>50</v>
      </c>
      <c r="P57" s="51">
        <v>0</v>
      </c>
      <c r="Q57" s="52">
        <v>0</v>
      </c>
    </row>
    <row r="58" spans="3:17" s="10" customFormat="1" x14ac:dyDescent="0.35">
      <c r="C58" s="48" t="s">
        <v>164</v>
      </c>
      <c r="D58" s="49" t="s">
        <v>165</v>
      </c>
      <c r="E58" s="49">
        <v>256247</v>
      </c>
      <c r="F58" s="50" t="s">
        <v>220</v>
      </c>
      <c r="G58" s="50" t="s">
        <v>220</v>
      </c>
      <c r="H58" s="49" t="s">
        <v>153</v>
      </c>
      <c r="I58" s="49" t="s">
        <v>141</v>
      </c>
      <c r="J58" s="49" t="s">
        <v>166</v>
      </c>
      <c r="K58" s="49" t="s">
        <v>137</v>
      </c>
      <c r="L58" s="51">
        <v>28</v>
      </c>
      <c r="M58" s="51">
        <v>28</v>
      </c>
      <c r="N58" s="51">
        <v>0</v>
      </c>
      <c r="O58" s="51">
        <v>28</v>
      </c>
      <c r="P58" s="51">
        <v>0</v>
      </c>
      <c r="Q58" s="52">
        <v>0</v>
      </c>
    </row>
    <row r="59" spans="3:17" s="10" customFormat="1" x14ac:dyDescent="0.35">
      <c r="C59" s="43" t="s">
        <v>164</v>
      </c>
      <c r="D59" s="44" t="s">
        <v>165</v>
      </c>
      <c r="E59" s="44">
        <v>256244</v>
      </c>
      <c r="F59" s="45" t="s">
        <v>220</v>
      </c>
      <c r="G59" s="45" t="s">
        <v>220</v>
      </c>
      <c r="H59" s="44" t="s">
        <v>204</v>
      </c>
      <c r="I59" s="44" t="s">
        <v>141</v>
      </c>
      <c r="J59" s="44" t="s">
        <v>167</v>
      </c>
      <c r="K59" s="44" t="s">
        <v>137</v>
      </c>
      <c r="L59" s="46">
        <v>40</v>
      </c>
      <c r="M59" s="46">
        <v>40</v>
      </c>
      <c r="N59" s="46">
        <v>0</v>
      </c>
      <c r="O59" s="46">
        <v>40</v>
      </c>
      <c r="P59" s="46">
        <v>40</v>
      </c>
      <c r="Q59" s="47">
        <v>0</v>
      </c>
    </row>
    <row r="60" spans="3:17" s="10" customFormat="1" x14ac:dyDescent="0.35">
      <c r="C60" s="48"/>
      <c r="D60" s="49"/>
      <c r="E60" s="49"/>
      <c r="F60" s="50"/>
      <c r="G60" s="50"/>
      <c r="H60" s="49"/>
      <c r="I60" s="49"/>
      <c r="J60" s="49"/>
      <c r="K60" s="49"/>
      <c r="L60" s="51"/>
      <c r="M60" s="51"/>
      <c r="N60" s="51"/>
      <c r="O60" s="51"/>
      <c r="P60" s="51"/>
      <c r="Q60" s="52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164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164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E94" s="27"/>
    </row>
    <row r="100" spans="4:9" x14ac:dyDescent="0.35">
      <c r="D100"/>
    </row>
    <row r="103" spans="4:9" x14ac:dyDescent="0.35">
      <c r="D103" s="34"/>
    </row>
    <row r="104" spans="4:9" x14ac:dyDescent="0.35">
      <c r="D104" s="34"/>
      <c r="I104" s="53"/>
    </row>
    <row r="105" spans="4:9" x14ac:dyDescent="0.35">
      <c r="I105" s="54"/>
    </row>
    <row r="106" spans="4:9" x14ac:dyDescent="0.35">
      <c r="D106" s="34"/>
      <c r="I106" s="54"/>
    </row>
    <row r="107" spans="4:9" x14ac:dyDescent="0.35">
      <c r="I107" s="54"/>
    </row>
    <row r="108" spans="4:9" x14ac:dyDescent="0.35">
      <c r="I108" s="54"/>
    </row>
    <row r="109" spans="4:9" x14ac:dyDescent="0.35">
      <c r="D109" s="55"/>
      <c r="I109" s="54"/>
    </row>
    <row r="110" spans="4:9" x14ac:dyDescent="0.35">
      <c r="I110" s="54"/>
    </row>
    <row r="111" spans="4:9" x14ac:dyDescent="0.35">
      <c r="D111" s="34"/>
      <c r="I111" s="56"/>
    </row>
    <row r="112" spans="4:9" x14ac:dyDescent="0.35">
      <c r="D112" s="34"/>
    </row>
    <row r="114" spans="4:4" x14ac:dyDescent="0.35">
      <c r="D114" s="34"/>
    </row>
    <row r="117" spans="4:4" x14ac:dyDescent="0.35">
      <c r="D117" s="55"/>
    </row>
    <row r="119" spans="4:4" x14ac:dyDescent="0.35">
      <c r="D119" s="34"/>
    </row>
    <row r="120" spans="4:4" x14ac:dyDescent="0.35">
      <c r="D120" s="34"/>
    </row>
    <row r="121" spans="4:4" x14ac:dyDescent="0.35">
      <c r="D121" s="34"/>
    </row>
    <row r="122" spans="4:4" x14ac:dyDescent="0.35">
      <c r="D122" s="34"/>
    </row>
    <row r="125" spans="4:4" x14ac:dyDescent="0.35">
      <c r="D125" s="55"/>
    </row>
    <row r="127" spans="4:4" x14ac:dyDescent="0.35">
      <c r="D127" s="55"/>
    </row>
    <row r="129" spans="4:8" x14ac:dyDescent="0.35">
      <c r="D129" s="34"/>
    </row>
    <row r="130" spans="4:8" x14ac:dyDescent="0.35">
      <c r="D130" s="34"/>
    </row>
    <row r="131" spans="4:8" x14ac:dyDescent="0.35">
      <c r="D131" s="34"/>
      <c r="F131" s="57"/>
      <c r="G131" s="57"/>
      <c r="H131" s="27"/>
    </row>
    <row r="132" spans="4:8" x14ac:dyDescent="0.35">
      <c r="D132" s="34"/>
      <c r="F132" s="27"/>
      <c r="G132" s="27"/>
      <c r="H132" s="27"/>
    </row>
    <row r="135" spans="4:8" x14ac:dyDescent="0.35">
      <c r="D135" s="55"/>
      <c r="F135" s="27"/>
    </row>
    <row r="137" spans="4:8" x14ac:dyDescent="0.35">
      <c r="D137" s="34"/>
    </row>
    <row r="138" spans="4:8" x14ac:dyDescent="0.35">
      <c r="D138" s="34"/>
    </row>
    <row r="139" spans="4:8" x14ac:dyDescent="0.35">
      <c r="D139" s="34"/>
    </row>
    <row r="140" spans="4:8" x14ac:dyDescent="0.35">
      <c r="D140" s="34"/>
    </row>
    <row r="143" spans="4:8" x14ac:dyDescent="0.35">
      <c r="D143" s="55"/>
    </row>
    <row r="145" spans="4:10" x14ac:dyDescent="0.35">
      <c r="D145" s="34"/>
      <c r="I145" s="58"/>
    </row>
    <row r="146" spans="4:10" x14ac:dyDescent="0.35">
      <c r="D146" s="34"/>
      <c r="I146" s="27"/>
      <c r="J146" s="27"/>
    </row>
    <row r="147" spans="4:10" x14ac:dyDescent="0.35">
      <c r="D147" s="34"/>
    </row>
    <row r="148" spans="4:10" x14ac:dyDescent="0.35">
      <c r="D148" s="34"/>
      <c r="F148" s="27"/>
      <c r="I148" s="27"/>
      <c r="J148" s="58"/>
    </row>
    <row r="149" spans="4:10" x14ac:dyDescent="0.35">
      <c r="D149" s="34"/>
      <c r="I149" s="27"/>
    </row>
    <row r="150" spans="4:10" x14ac:dyDescent="0.35">
      <c r="D150" s="34"/>
      <c r="I150" s="27"/>
    </row>
    <row r="151" spans="4:10" x14ac:dyDescent="0.35">
      <c r="D151" s="34"/>
      <c r="F151" s="27"/>
      <c r="I151" s="27"/>
    </row>
    <row r="152" spans="4:10" x14ac:dyDescent="0.35">
      <c r="E152" s="59"/>
      <c r="F152" s="59"/>
      <c r="I152" s="27"/>
    </row>
    <row r="153" spans="4:10" x14ac:dyDescent="0.35">
      <c r="E153" s="60"/>
      <c r="F153" s="60"/>
    </row>
    <row r="154" spans="4:10" x14ac:dyDescent="0.35">
      <c r="D154" s="55"/>
    </row>
    <row r="155" spans="4:10" x14ac:dyDescent="0.35">
      <c r="E155" s="27"/>
    </row>
    <row r="156" spans="4:10" x14ac:dyDescent="0.35">
      <c r="E156" s="27"/>
    </row>
    <row r="157" spans="4:10" x14ac:dyDescent="0.35">
      <c r="D157" s="34"/>
    </row>
    <row r="158" spans="4:10" x14ac:dyDescent="0.35">
      <c r="D158" s="34"/>
    </row>
    <row r="159" spans="4:10" x14ac:dyDescent="0.35">
      <c r="D159" s="34"/>
    </row>
    <row r="160" spans="4:10" x14ac:dyDescent="0.35">
      <c r="D160" s="34"/>
    </row>
    <row r="163" spans="4:4" x14ac:dyDescent="0.35">
      <c r="D163" s="55"/>
    </row>
    <row r="165" spans="4:4" x14ac:dyDescent="0.35">
      <c r="D165" s="34"/>
    </row>
    <row r="166" spans="4:4" x14ac:dyDescent="0.35">
      <c r="D166" s="34"/>
    </row>
    <row r="167" spans="4:4" x14ac:dyDescent="0.35">
      <c r="D167" s="34"/>
    </row>
    <row r="168" spans="4:4" x14ac:dyDescent="0.35">
      <c r="D168" s="34"/>
    </row>
    <row r="171" spans="4:4" x14ac:dyDescent="0.35">
      <c r="D171" s="55"/>
    </row>
    <row r="223" spans="8:9" x14ac:dyDescent="0.35">
      <c r="H223" s="61"/>
    </row>
    <row r="224" spans="8:9" x14ac:dyDescent="0.35">
      <c r="I224" s="62"/>
    </row>
    <row r="227" spans="8:9" x14ac:dyDescent="0.35">
      <c r="I227" s="63"/>
    </row>
    <row r="231" spans="8:9" x14ac:dyDescent="0.35">
      <c r="H231" s="61"/>
    </row>
    <row r="232" spans="8:9" x14ac:dyDescent="0.35">
      <c r="I232" s="62"/>
    </row>
    <row r="235" spans="8:9" x14ac:dyDescent="0.35">
      <c r="I235" s="63"/>
    </row>
  </sheetData>
  <conditionalFormatting sqref="B19">
    <cfRule type="iconSet" priority="55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472" priority="84" operator="equal">
      <formula>"Cargado"</formula>
    </cfRule>
    <cfRule type="cellIs" dxfId="471" priority="85" operator="equal">
      <formula>"Falta"</formula>
    </cfRule>
  </conditionalFormatting>
  <conditionalFormatting sqref="F18:F30">
    <cfRule type="cellIs" dxfId="470" priority="54" operator="equal">
      <formula>"Falta"</formula>
    </cfRule>
    <cfRule type="cellIs" dxfId="469" priority="53" operator="equal">
      <formula>"Cargado"</formula>
    </cfRule>
  </conditionalFormatting>
  <conditionalFormatting sqref="F33">
    <cfRule type="duplicateValues" dxfId="468" priority="12"/>
  </conditionalFormatting>
  <conditionalFormatting sqref="G33">
    <cfRule type="duplicateValues" dxfId="467" priority="11"/>
  </conditionalFormatting>
  <conditionalFormatting sqref="J34:J55">
    <cfRule type="duplicateValues" dxfId="466" priority="105"/>
    <cfRule type="duplicateValues" dxfId="465" priority="104"/>
  </conditionalFormatting>
  <conditionalFormatting sqref="J34:J64">
    <cfRule type="duplicateValues" dxfId="464" priority="111"/>
    <cfRule type="duplicateValues" dxfId="463" priority="110"/>
    <cfRule type="duplicateValues" dxfId="462" priority="109"/>
    <cfRule type="duplicateValues" dxfId="461" priority="108"/>
  </conditionalFormatting>
  <conditionalFormatting sqref="J59 J61 J63 J56">
    <cfRule type="duplicateValues" dxfId="460" priority="1"/>
    <cfRule type="duplicateValues" dxfId="459" priority="2"/>
  </conditionalFormatting>
  <conditionalFormatting sqref="J60 J62 J64 J34:J58">
    <cfRule type="duplicateValues" dxfId="458" priority="9"/>
    <cfRule type="duplicateValues" dxfId="457" priority="10"/>
  </conditionalFormatting>
  <conditionalFormatting sqref="J65:J66">
    <cfRule type="duplicateValues" dxfId="456" priority="43"/>
    <cfRule type="duplicateValues" dxfId="455" priority="42"/>
  </conditionalFormatting>
  <conditionalFormatting sqref="J65:J79">
    <cfRule type="duplicateValues" dxfId="454" priority="24"/>
    <cfRule type="duplicateValues" dxfId="453" priority="25"/>
    <cfRule type="duplicateValues" dxfId="452" priority="26"/>
    <cfRule type="duplicateValues" dxfId="451" priority="27"/>
  </conditionalFormatting>
  <conditionalFormatting sqref="J65:J90">
    <cfRule type="duplicateValues" dxfId="450" priority="15"/>
  </conditionalFormatting>
  <conditionalFormatting sqref="J67:J68">
    <cfRule type="duplicateValues" dxfId="449" priority="40"/>
    <cfRule type="duplicateValues" dxfId="448" priority="41"/>
  </conditionalFormatting>
  <conditionalFormatting sqref="J69:J70">
    <cfRule type="duplicateValues" dxfId="447" priority="38"/>
    <cfRule type="duplicateValues" dxfId="446" priority="39"/>
  </conditionalFormatting>
  <conditionalFormatting sqref="J71:J72">
    <cfRule type="duplicateValues" dxfId="445" priority="36"/>
    <cfRule type="duplicateValues" dxfId="444" priority="37"/>
  </conditionalFormatting>
  <conditionalFormatting sqref="J73:J74">
    <cfRule type="duplicateValues" dxfId="443" priority="34"/>
    <cfRule type="duplicateValues" dxfId="442" priority="35"/>
  </conditionalFormatting>
  <conditionalFormatting sqref="J75:J76">
    <cfRule type="duplicateValues" dxfId="441" priority="33"/>
    <cfRule type="duplicateValues" dxfId="440" priority="32"/>
  </conditionalFormatting>
  <conditionalFormatting sqref="J77:J78">
    <cfRule type="duplicateValues" dxfId="439" priority="31"/>
    <cfRule type="duplicateValues" dxfId="438" priority="30"/>
  </conditionalFormatting>
  <conditionalFormatting sqref="J79">
    <cfRule type="duplicateValues" dxfId="437" priority="29"/>
    <cfRule type="duplicateValues" dxfId="436" priority="28"/>
  </conditionalFormatting>
  <conditionalFormatting sqref="J80 J82 J84 J86 J88 J90">
    <cfRule type="duplicateValues" dxfId="435" priority="23"/>
  </conditionalFormatting>
  <conditionalFormatting sqref="J80">
    <cfRule type="duplicateValues" dxfId="434" priority="22"/>
  </conditionalFormatting>
  <conditionalFormatting sqref="J80:J90">
    <cfRule type="duplicateValues" dxfId="433" priority="16"/>
    <cfRule type="duplicateValues" dxfId="432" priority="17"/>
    <cfRule type="duplicateValues" dxfId="431" priority="19"/>
    <cfRule type="duplicateValues" dxfId="430" priority="18"/>
  </conditionalFormatting>
  <conditionalFormatting sqref="J81 J83 J85 J87 J89">
    <cfRule type="duplicateValues" dxfId="429" priority="21"/>
  </conditionalFormatting>
  <conditionalFormatting sqref="J81">
    <cfRule type="duplicateValues" dxfId="428" priority="20"/>
  </conditionalFormatting>
  <conditionalFormatting sqref="J91 J93">
    <cfRule type="duplicateValues" dxfId="427" priority="64"/>
  </conditionalFormatting>
  <conditionalFormatting sqref="J91:J93">
    <cfRule type="duplicateValues" dxfId="426" priority="60"/>
    <cfRule type="duplicateValues" dxfId="425" priority="61"/>
    <cfRule type="duplicateValues" dxfId="424" priority="63"/>
    <cfRule type="duplicateValues" dxfId="423" priority="62"/>
  </conditionalFormatting>
  <conditionalFormatting sqref="J92">
    <cfRule type="duplicateValues" dxfId="422" priority="65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9D19-0ABF-4D90-9CC1-ADCFCBD5DF5B}">
  <sheetPr codeName="Sheet2"/>
  <dimension ref="A1:Y238"/>
  <sheetViews>
    <sheetView topLeftCell="A39" zoomScale="85" zoomScaleNormal="85" workbookViewId="0">
      <selection activeCell="A34" sqref="A34:XFD60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254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040826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Fwd2_EURUSD_Nodos_20260408.csv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Fwd2_USDCOP_Nodos_20260408.csv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SwapCC2_IBR_Nodos_20260408.csv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SwapCC2_USDOIS_Nodos_20260408.csv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Fwd2_USDMXN_Nodos_20260408.csv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Fwd2_USDBRL_Nodos_20260408.csv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Fwd2_GBPUSD_Nodos_20260408.csv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Fwd2_USDJPY_Nodos_20260408.csv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SwapCC2_EURCOP_Diaria_20260408.csv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SwapCC2_USDCO_Diaria_20260408.csv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SwapCC2_IBRUVR_Nodos_20260408.csv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SwapCC2_LIBORUVR_Nodos_20260408.csv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SwapCC2_COP_Colateral_USD_Diaria_20260408.csv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MX040826.txt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MX040826_RV.txt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SB040826.001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SP040826.001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SV040826.001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+"SW"&amp;C2&amp;".003"</f>
        <v>SW040826.003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800148514_cva_alloc_20260408.txt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NOTAS_ESTRUCTURADAS_20260408.txt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titulos_participativos_valoracion_20260408.txt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SC040826.001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SM040826.001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.399999999999999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147</v>
      </c>
      <c r="D34" s="135" t="s">
        <v>148</v>
      </c>
      <c r="E34" s="135">
        <v>258085</v>
      </c>
      <c r="F34" s="137">
        <v>46120</v>
      </c>
      <c r="G34" s="137">
        <v>46120</v>
      </c>
      <c r="H34" s="135" t="s">
        <v>246</v>
      </c>
      <c r="I34" s="135" t="s">
        <v>136</v>
      </c>
      <c r="J34" s="212" t="s">
        <v>247</v>
      </c>
      <c r="K34" s="135" t="s">
        <v>137</v>
      </c>
      <c r="L34" s="139">
        <v>1531</v>
      </c>
      <c r="M34" s="139">
        <v>1530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142</v>
      </c>
      <c r="D35" s="124" t="s">
        <v>154</v>
      </c>
      <c r="E35" s="124">
        <v>258084</v>
      </c>
      <c r="F35" s="125">
        <v>46120</v>
      </c>
      <c r="G35" s="125">
        <v>46120</v>
      </c>
      <c r="H35" s="124" t="s">
        <v>246</v>
      </c>
      <c r="I35" s="124" t="s">
        <v>136</v>
      </c>
      <c r="J35" s="219" t="s">
        <v>248</v>
      </c>
      <c r="K35" s="124" t="s">
        <v>137</v>
      </c>
      <c r="L35" s="126">
        <v>1239</v>
      </c>
      <c r="M35" s="126">
        <v>1238</v>
      </c>
      <c r="N35" s="126">
        <v>1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140</v>
      </c>
      <c r="D36" s="129" t="s">
        <v>155</v>
      </c>
      <c r="E36" s="129">
        <v>258083</v>
      </c>
      <c r="F36" s="130">
        <v>46120</v>
      </c>
      <c r="G36" s="130">
        <v>46120</v>
      </c>
      <c r="H36" s="129" t="s">
        <v>246</v>
      </c>
      <c r="I36" s="129" t="s">
        <v>141</v>
      </c>
      <c r="J36" s="220" t="s">
        <v>255</v>
      </c>
      <c r="K36" s="129" t="s">
        <v>137</v>
      </c>
      <c r="L36" s="131">
        <v>342</v>
      </c>
      <c r="M36" s="131">
        <v>342</v>
      </c>
      <c r="N36" s="131">
        <v>0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138</v>
      </c>
      <c r="D37" s="124" t="s">
        <v>156</v>
      </c>
      <c r="E37" s="124">
        <v>258082</v>
      </c>
      <c r="F37" s="125">
        <v>46120</v>
      </c>
      <c r="G37" s="125">
        <v>46120</v>
      </c>
      <c r="H37" s="124" t="s">
        <v>246</v>
      </c>
      <c r="I37" s="124" t="s">
        <v>139</v>
      </c>
      <c r="J37" s="124" t="s">
        <v>249</v>
      </c>
      <c r="K37" s="124" t="s">
        <v>137</v>
      </c>
      <c r="L37" s="126">
        <v>391</v>
      </c>
      <c r="M37" s="126">
        <v>391</v>
      </c>
      <c r="N37" s="126">
        <v>0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135</v>
      </c>
      <c r="D38" s="144" t="s">
        <v>157</v>
      </c>
      <c r="E38" s="144">
        <v>258081</v>
      </c>
      <c r="F38" s="145">
        <v>46120</v>
      </c>
      <c r="G38" s="145">
        <v>46120</v>
      </c>
      <c r="H38" s="144" t="s">
        <v>246</v>
      </c>
      <c r="I38" s="144" t="s">
        <v>136</v>
      </c>
      <c r="J38" s="144" t="s">
        <v>250</v>
      </c>
      <c r="K38" s="144" t="s">
        <v>137</v>
      </c>
      <c r="L38" s="146">
        <v>14</v>
      </c>
      <c r="M38" s="146">
        <v>11</v>
      </c>
      <c r="N38" s="146">
        <v>3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135</v>
      </c>
      <c r="D39" s="149" t="s">
        <v>157</v>
      </c>
      <c r="E39" s="149">
        <v>258080</v>
      </c>
      <c r="F39" s="150">
        <v>46120</v>
      </c>
      <c r="G39" s="150">
        <v>46120</v>
      </c>
      <c r="H39" s="149" t="s">
        <v>246</v>
      </c>
      <c r="I39" s="149" t="s">
        <v>136</v>
      </c>
      <c r="J39" s="149" t="s">
        <v>251</v>
      </c>
      <c r="K39" s="149" t="s">
        <v>137</v>
      </c>
      <c r="L39" s="151">
        <v>1810</v>
      </c>
      <c r="M39" s="151">
        <v>1809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145</v>
      </c>
      <c r="D40" s="154" t="s">
        <v>158</v>
      </c>
      <c r="E40" s="154">
        <v>258079</v>
      </c>
      <c r="F40" s="155">
        <v>46120</v>
      </c>
      <c r="G40" s="155">
        <v>46120</v>
      </c>
      <c r="H40" s="154" t="s">
        <v>246</v>
      </c>
      <c r="I40" s="154" t="s">
        <v>141</v>
      </c>
      <c r="J40" s="154" t="s">
        <v>272</v>
      </c>
      <c r="K40" s="154" t="s">
        <v>137</v>
      </c>
      <c r="L40" s="156">
        <v>18</v>
      </c>
      <c r="M40" s="156">
        <v>18</v>
      </c>
      <c r="N40" s="156">
        <v>0</v>
      </c>
      <c r="O40" s="156">
        <v>7</v>
      </c>
      <c r="P40" s="156">
        <v>0</v>
      </c>
      <c r="Q40" s="157">
        <v>11</v>
      </c>
    </row>
    <row r="41" spans="3:18" s="121" customFormat="1" x14ac:dyDescent="0.35">
      <c r="C41" s="148" t="s">
        <v>146</v>
      </c>
      <c r="D41" s="149" t="s">
        <v>159</v>
      </c>
      <c r="E41" s="149">
        <v>258078</v>
      </c>
      <c r="F41" s="150">
        <v>46120</v>
      </c>
      <c r="G41" s="150">
        <v>46120</v>
      </c>
      <c r="H41" s="149" t="s">
        <v>246</v>
      </c>
      <c r="I41" s="149" t="s">
        <v>141</v>
      </c>
      <c r="J41" s="149" t="s">
        <v>252</v>
      </c>
      <c r="K41" s="149" t="s">
        <v>137</v>
      </c>
      <c r="L41" s="151">
        <v>3</v>
      </c>
      <c r="M41" s="151">
        <v>3</v>
      </c>
      <c r="N41" s="151">
        <v>0</v>
      </c>
      <c r="O41" s="151">
        <v>2</v>
      </c>
      <c r="P41" s="151">
        <v>0</v>
      </c>
      <c r="Q41" s="152">
        <v>1</v>
      </c>
    </row>
    <row r="42" spans="3:18" s="121" customFormat="1" x14ac:dyDescent="0.35">
      <c r="C42" s="153" t="s">
        <v>144</v>
      </c>
      <c r="D42" s="154" t="s">
        <v>160</v>
      </c>
      <c r="E42" s="154">
        <v>258077</v>
      </c>
      <c r="F42" s="155">
        <v>46120</v>
      </c>
      <c r="G42" s="155">
        <v>46120</v>
      </c>
      <c r="H42" s="154" t="s">
        <v>246</v>
      </c>
      <c r="I42" s="154" t="s">
        <v>141</v>
      </c>
      <c r="J42" s="154" t="s">
        <v>253</v>
      </c>
      <c r="K42" s="154" t="s">
        <v>137</v>
      </c>
      <c r="L42" s="156">
        <v>273231</v>
      </c>
      <c r="M42" s="156">
        <v>273231</v>
      </c>
      <c r="N42" s="156">
        <v>0</v>
      </c>
      <c r="O42" s="156">
        <v>273230</v>
      </c>
      <c r="P42" s="156">
        <v>0</v>
      </c>
      <c r="Q42" s="157">
        <v>1</v>
      </c>
    </row>
    <row r="43" spans="3:18" s="122" customFormat="1" x14ac:dyDescent="0.35">
      <c r="C43" s="148" t="s">
        <v>11</v>
      </c>
      <c r="D43" s="149" t="s">
        <v>150</v>
      </c>
      <c r="E43" s="149">
        <v>258076</v>
      </c>
      <c r="F43" s="150">
        <v>46120</v>
      </c>
      <c r="G43" s="150">
        <v>46120</v>
      </c>
      <c r="H43" s="149" t="s">
        <v>256</v>
      </c>
      <c r="I43" s="149" t="s">
        <v>136</v>
      </c>
      <c r="J43" s="149" t="s">
        <v>257</v>
      </c>
      <c r="K43" s="149" t="s">
        <v>137</v>
      </c>
      <c r="L43" s="151">
        <v>23</v>
      </c>
      <c r="M43" s="151">
        <v>22</v>
      </c>
      <c r="N43" s="151">
        <v>1</v>
      </c>
      <c r="O43" s="151">
        <v>22</v>
      </c>
      <c r="P43" s="151">
        <v>0</v>
      </c>
      <c r="Q43" s="152">
        <v>0</v>
      </c>
      <c r="R43" s="121"/>
    </row>
    <row r="44" spans="3:18" s="121" customFormat="1" x14ac:dyDescent="0.35">
      <c r="C44" s="153" t="s">
        <v>11</v>
      </c>
      <c r="D44" s="154" t="s">
        <v>150</v>
      </c>
      <c r="E44" s="154">
        <v>258075</v>
      </c>
      <c r="F44" s="155">
        <v>46120</v>
      </c>
      <c r="G44" s="155">
        <v>46120</v>
      </c>
      <c r="H44" s="154" t="s">
        <v>256</v>
      </c>
      <c r="I44" s="154" t="s">
        <v>136</v>
      </c>
      <c r="J44" s="154" t="s">
        <v>258</v>
      </c>
      <c r="K44" s="154" t="s">
        <v>137</v>
      </c>
      <c r="L44" s="156">
        <v>26</v>
      </c>
      <c r="M44" s="156">
        <v>25</v>
      </c>
      <c r="N44" s="156">
        <v>1</v>
      </c>
      <c r="O44" s="156">
        <v>25</v>
      </c>
      <c r="P44" s="156">
        <v>0</v>
      </c>
      <c r="Q44" s="157">
        <v>0</v>
      </c>
    </row>
    <row r="45" spans="3:18" s="122" customFormat="1" x14ac:dyDescent="0.35">
      <c r="C45" s="148" t="s">
        <v>17</v>
      </c>
      <c r="D45" s="149" t="s">
        <v>149</v>
      </c>
      <c r="E45" s="149">
        <v>258074</v>
      </c>
      <c r="F45" s="150">
        <v>46120</v>
      </c>
      <c r="G45" s="150">
        <v>46120</v>
      </c>
      <c r="H45" s="149" t="s">
        <v>256</v>
      </c>
      <c r="I45" s="149" t="s">
        <v>141</v>
      </c>
      <c r="J45" s="149" t="s">
        <v>259</v>
      </c>
      <c r="K45" s="149" t="s">
        <v>137</v>
      </c>
      <c r="L45" s="151">
        <v>30</v>
      </c>
      <c r="M45" s="151">
        <v>29</v>
      </c>
      <c r="N45" s="151">
        <v>1</v>
      </c>
      <c r="O45" s="151">
        <v>29</v>
      </c>
      <c r="P45" s="151">
        <v>0</v>
      </c>
      <c r="Q45" s="152">
        <v>0</v>
      </c>
      <c r="R45" s="121"/>
    </row>
    <row r="46" spans="3:18" s="122" customFormat="1" x14ac:dyDescent="0.35">
      <c r="C46" s="143" t="s">
        <v>17</v>
      </c>
      <c r="D46" s="144" t="s">
        <v>149</v>
      </c>
      <c r="E46" s="144">
        <v>258073</v>
      </c>
      <c r="F46" s="145">
        <v>46120</v>
      </c>
      <c r="G46" s="145">
        <v>46120</v>
      </c>
      <c r="H46" s="144" t="s">
        <v>256</v>
      </c>
      <c r="I46" s="144" t="s">
        <v>141</v>
      </c>
      <c r="J46" s="144" t="s">
        <v>260</v>
      </c>
      <c r="K46" s="144" t="s">
        <v>137</v>
      </c>
      <c r="L46" s="146">
        <v>9134</v>
      </c>
      <c r="M46" s="146">
        <v>9133</v>
      </c>
      <c r="N46" s="146">
        <v>1</v>
      </c>
      <c r="O46" s="146">
        <v>9133</v>
      </c>
      <c r="P46" s="146">
        <v>0</v>
      </c>
      <c r="Q46" s="147">
        <v>0</v>
      </c>
    </row>
    <row r="47" spans="3:18" s="121" customFormat="1" x14ac:dyDescent="0.35">
      <c r="C47" s="158" t="s">
        <v>17</v>
      </c>
      <c r="D47" s="159" t="s">
        <v>149</v>
      </c>
      <c r="E47" s="159">
        <v>258072</v>
      </c>
      <c r="F47" s="160">
        <v>46120</v>
      </c>
      <c r="G47" s="160">
        <v>46120</v>
      </c>
      <c r="H47" s="159" t="s">
        <v>256</v>
      </c>
      <c r="I47" s="159" t="s">
        <v>141</v>
      </c>
      <c r="J47" s="159" t="s">
        <v>261</v>
      </c>
      <c r="K47" s="159" t="s">
        <v>137</v>
      </c>
      <c r="L47" s="161">
        <v>10961</v>
      </c>
      <c r="M47" s="161">
        <v>10960</v>
      </c>
      <c r="N47" s="161">
        <v>1</v>
      </c>
      <c r="O47" s="161">
        <v>10960</v>
      </c>
      <c r="P47" s="161">
        <v>0</v>
      </c>
      <c r="Q47" s="162">
        <v>0</v>
      </c>
    </row>
    <row r="48" spans="3:18" s="121" customFormat="1" x14ac:dyDescent="0.35">
      <c r="C48" s="153" t="s">
        <v>17</v>
      </c>
      <c r="D48" s="154" t="s">
        <v>149</v>
      </c>
      <c r="E48" s="154">
        <v>258071</v>
      </c>
      <c r="F48" s="155">
        <v>46120</v>
      </c>
      <c r="G48" s="155">
        <v>46120</v>
      </c>
      <c r="H48" s="154" t="s">
        <v>256</v>
      </c>
      <c r="I48" s="154" t="s">
        <v>141</v>
      </c>
      <c r="J48" s="154" t="s">
        <v>261</v>
      </c>
      <c r="K48" s="154" t="s">
        <v>137</v>
      </c>
      <c r="L48" s="156">
        <v>10961</v>
      </c>
      <c r="M48" s="156">
        <v>10960</v>
      </c>
      <c r="N48" s="156">
        <v>1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17</v>
      </c>
      <c r="D49" s="159" t="s">
        <v>149</v>
      </c>
      <c r="E49" s="159">
        <v>258070</v>
      </c>
      <c r="F49" s="160">
        <v>46120</v>
      </c>
      <c r="G49" s="160">
        <v>46120</v>
      </c>
      <c r="H49" s="159" t="s">
        <v>256</v>
      </c>
      <c r="I49" s="159" t="s">
        <v>141</v>
      </c>
      <c r="J49" s="159" t="s">
        <v>262</v>
      </c>
      <c r="K49" s="159" t="s">
        <v>137</v>
      </c>
      <c r="L49" s="161">
        <v>10961</v>
      </c>
      <c r="M49" s="161">
        <v>10960</v>
      </c>
      <c r="N49" s="161">
        <v>1</v>
      </c>
      <c r="O49" s="161">
        <v>10960</v>
      </c>
      <c r="P49" s="161">
        <v>0</v>
      </c>
      <c r="Q49" s="162">
        <v>0</v>
      </c>
    </row>
    <row r="50" spans="3:17" s="121" customFormat="1" x14ac:dyDescent="0.35">
      <c r="C50" s="143" t="s">
        <v>17</v>
      </c>
      <c r="D50" s="144" t="s">
        <v>149</v>
      </c>
      <c r="E50" s="144">
        <v>258069</v>
      </c>
      <c r="F50" s="145">
        <v>46120</v>
      </c>
      <c r="G50" s="145">
        <v>46120</v>
      </c>
      <c r="H50" s="144" t="s">
        <v>256</v>
      </c>
      <c r="I50" s="144" t="s">
        <v>141</v>
      </c>
      <c r="J50" s="144" t="s">
        <v>263</v>
      </c>
      <c r="K50" s="144" t="s">
        <v>137</v>
      </c>
      <c r="L50" s="146">
        <v>23</v>
      </c>
      <c r="M50" s="146">
        <v>22</v>
      </c>
      <c r="N50" s="146">
        <v>1</v>
      </c>
      <c r="O50" s="146">
        <v>22</v>
      </c>
      <c r="P50" s="146">
        <v>0</v>
      </c>
      <c r="Q50" s="147">
        <v>0</v>
      </c>
    </row>
    <row r="51" spans="3:17" s="10" customFormat="1" x14ac:dyDescent="0.35">
      <c r="C51" s="123" t="s">
        <v>17</v>
      </c>
      <c r="D51" s="124" t="s">
        <v>149</v>
      </c>
      <c r="E51" s="124">
        <v>258068</v>
      </c>
      <c r="F51" s="125">
        <v>46120</v>
      </c>
      <c r="G51" s="125">
        <v>46120</v>
      </c>
      <c r="H51" s="124" t="s">
        <v>256</v>
      </c>
      <c r="I51" s="124" t="s">
        <v>141</v>
      </c>
      <c r="J51" s="124" t="s">
        <v>264</v>
      </c>
      <c r="K51" s="124" t="s">
        <v>137</v>
      </c>
      <c r="L51" s="126">
        <v>22</v>
      </c>
      <c r="M51" s="126">
        <v>21</v>
      </c>
      <c r="N51" s="126">
        <v>1</v>
      </c>
      <c r="O51" s="126">
        <v>21</v>
      </c>
      <c r="P51" s="126">
        <v>0</v>
      </c>
      <c r="Q51" s="127">
        <v>0</v>
      </c>
    </row>
    <row r="52" spans="3:17" s="10" customFormat="1" x14ac:dyDescent="0.35">
      <c r="C52" s="128" t="s">
        <v>17</v>
      </c>
      <c r="D52" s="129" t="s">
        <v>149</v>
      </c>
      <c r="E52" s="129">
        <v>258067</v>
      </c>
      <c r="F52" s="130">
        <v>46120</v>
      </c>
      <c r="G52" s="130">
        <v>46120</v>
      </c>
      <c r="H52" s="129" t="s">
        <v>256</v>
      </c>
      <c r="I52" s="129" t="s">
        <v>141</v>
      </c>
      <c r="J52" s="129" t="s">
        <v>265</v>
      </c>
      <c r="K52" s="129" t="s">
        <v>137</v>
      </c>
      <c r="L52" s="131">
        <v>22</v>
      </c>
      <c r="M52" s="131">
        <v>21</v>
      </c>
      <c r="N52" s="131">
        <v>1</v>
      </c>
      <c r="O52" s="131">
        <v>21</v>
      </c>
      <c r="P52" s="131">
        <v>0</v>
      </c>
      <c r="Q52" s="132">
        <v>0</v>
      </c>
    </row>
    <row r="53" spans="3:17" s="10" customFormat="1" x14ac:dyDescent="0.35">
      <c r="C53" s="133" t="s">
        <v>14</v>
      </c>
      <c r="D53" s="135" t="s">
        <v>150</v>
      </c>
      <c r="E53" s="135">
        <v>258066</v>
      </c>
      <c r="F53" s="137">
        <v>46120</v>
      </c>
      <c r="G53" s="137">
        <v>46120</v>
      </c>
      <c r="H53" s="135" t="s">
        <v>256</v>
      </c>
      <c r="I53" s="135" t="s">
        <v>141</v>
      </c>
      <c r="J53" s="135" t="s">
        <v>266</v>
      </c>
      <c r="K53" s="135" t="s">
        <v>137</v>
      </c>
      <c r="L53" s="139">
        <v>25</v>
      </c>
      <c r="M53" s="139">
        <v>24</v>
      </c>
      <c r="N53" s="139">
        <v>1</v>
      </c>
      <c r="O53" s="139">
        <v>24</v>
      </c>
      <c r="P53" s="139">
        <v>0</v>
      </c>
      <c r="Q53" s="141">
        <v>0</v>
      </c>
    </row>
    <row r="54" spans="3:17" s="10" customFormat="1" x14ac:dyDescent="0.35">
      <c r="C54" s="134" t="s">
        <v>11</v>
      </c>
      <c r="D54" s="136" t="s">
        <v>150</v>
      </c>
      <c r="E54" s="136">
        <v>258065</v>
      </c>
      <c r="F54" s="138">
        <v>46120</v>
      </c>
      <c r="G54" s="138">
        <v>46120</v>
      </c>
      <c r="H54" s="136" t="s">
        <v>256</v>
      </c>
      <c r="I54" s="136" t="s">
        <v>136</v>
      </c>
      <c r="J54" s="136" t="s">
        <v>267</v>
      </c>
      <c r="K54" s="136" t="s">
        <v>137</v>
      </c>
      <c r="L54" s="140">
        <v>26</v>
      </c>
      <c r="M54" s="140">
        <v>25</v>
      </c>
      <c r="N54" s="140">
        <v>1</v>
      </c>
      <c r="O54" s="140">
        <v>25</v>
      </c>
      <c r="P54" s="140">
        <v>0</v>
      </c>
      <c r="Q54" s="142">
        <v>0</v>
      </c>
    </row>
    <row r="55" spans="3:17" s="10" customFormat="1" x14ac:dyDescent="0.35">
      <c r="C55" s="123" t="s">
        <v>11</v>
      </c>
      <c r="D55" s="124" t="s">
        <v>150</v>
      </c>
      <c r="E55" s="124">
        <v>258064</v>
      </c>
      <c r="F55" s="125">
        <v>46120</v>
      </c>
      <c r="G55" s="125">
        <v>46120</v>
      </c>
      <c r="H55" s="124" t="s">
        <v>256</v>
      </c>
      <c r="I55" s="124" t="s">
        <v>136</v>
      </c>
      <c r="J55" s="124" t="s">
        <v>268</v>
      </c>
      <c r="K55" s="124" t="s">
        <v>137</v>
      </c>
      <c r="L55" s="126">
        <v>26</v>
      </c>
      <c r="M55" s="126">
        <v>25</v>
      </c>
      <c r="N55" s="126">
        <v>1</v>
      </c>
      <c r="O55" s="126">
        <v>25</v>
      </c>
      <c r="P55" s="126">
        <v>0</v>
      </c>
      <c r="Q55" s="127">
        <v>0</v>
      </c>
    </row>
    <row r="56" spans="3:17" s="10" customFormat="1" x14ac:dyDescent="0.35">
      <c r="C56" s="128" t="s">
        <v>11</v>
      </c>
      <c r="D56" s="129" t="s">
        <v>150</v>
      </c>
      <c r="E56" s="129">
        <v>258063</v>
      </c>
      <c r="F56" s="130">
        <v>46120</v>
      </c>
      <c r="G56" s="130">
        <v>46120</v>
      </c>
      <c r="H56" s="129" t="s">
        <v>256</v>
      </c>
      <c r="I56" s="129" t="s">
        <v>136</v>
      </c>
      <c r="J56" s="129" t="s">
        <v>269</v>
      </c>
      <c r="K56" s="129" t="s">
        <v>137</v>
      </c>
      <c r="L56" s="131">
        <v>14</v>
      </c>
      <c r="M56" s="131">
        <v>13</v>
      </c>
      <c r="N56" s="131">
        <v>1</v>
      </c>
      <c r="O56" s="131">
        <v>13</v>
      </c>
      <c r="P56" s="131">
        <v>0</v>
      </c>
      <c r="Q56" s="132">
        <v>0</v>
      </c>
    </row>
    <row r="57" spans="3:17" s="10" customFormat="1" x14ac:dyDescent="0.35">
      <c r="C57" s="123" t="s">
        <v>11</v>
      </c>
      <c r="D57" s="124" t="s">
        <v>150</v>
      </c>
      <c r="E57" s="124">
        <v>258062</v>
      </c>
      <c r="F57" s="125">
        <v>46120</v>
      </c>
      <c r="G57" s="125">
        <v>46120</v>
      </c>
      <c r="H57" s="124" t="s">
        <v>256</v>
      </c>
      <c r="I57" s="124" t="s">
        <v>136</v>
      </c>
      <c r="J57" s="124" t="s">
        <v>257</v>
      </c>
      <c r="K57" s="124" t="s">
        <v>137</v>
      </c>
      <c r="L57" s="126">
        <v>23</v>
      </c>
      <c r="M57" s="126">
        <v>22</v>
      </c>
      <c r="N57" s="126">
        <v>1</v>
      </c>
      <c r="O57" s="126" t="s">
        <v>143</v>
      </c>
      <c r="P57" s="126" t="s">
        <v>143</v>
      </c>
      <c r="Q57" s="127" t="s">
        <v>143</v>
      </c>
    </row>
    <row r="58" spans="3:17" s="10" customFormat="1" x14ac:dyDescent="0.35">
      <c r="C58" s="128" t="s">
        <v>11</v>
      </c>
      <c r="D58" s="129" t="s">
        <v>150</v>
      </c>
      <c r="E58" s="129">
        <v>258061</v>
      </c>
      <c r="F58" s="130">
        <v>46120</v>
      </c>
      <c r="G58" s="130">
        <v>46120</v>
      </c>
      <c r="H58" s="129" t="s">
        <v>256</v>
      </c>
      <c r="I58" s="129" t="s">
        <v>136</v>
      </c>
      <c r="J58" s="129" t="s">
        <v>258</v>
      </c>
      <c r="K58" s="129" t="s">
        <v>137</v>
      </c>
      <c r="L58" s="131">
        <v>26</v>
      </c>
      <c r="M58" s="131">
        <v>25</v>
      </c>
      <c r="N58" s="131">
        <v>1</v>
      </c>
      <c r="O58" s="131" t="s">
        <v>143</v>
      </c>
      <c r="P58" s="131" t="s">
        <v>143</v>
      </c>
      <c r="Q58" s="132" t="s">
        <v>143</v>
      </c>
    </row>
    <row r="59" spans="3:17" s="10" customFormat="1" x14ac:dyDescent="0.35">
      <c r="C59" s="123" t="s">
        <v>164</v>
      </c>
      <c r="D59" s="124" t="s">
        <v>165</v>
      </c>
      <c r="E59" s="124">
        <v>258036</v>
      </c>
      <c r="F59" s="125">
        <v>46120</v>
      </c>
      <c r="G59" s="125">
        <v>46120</v>
      </c>
      <c r="H59" s="124" t="s">
        <v>256</v>
      </c>
      <c r="I59" s="124" t="s">
        <v>141</v>
      </c>
      <c r="J59" s="124" t="s">
        <v>270</v>
      </c>
      <c r="K59" s="124" t="s">
        <v>137</v>
      </c>
      <c r="L59" s="126">
        <v>202</v>
      </c>
      <c r="M59" s="126">
        <v>202</v>
      </c>
      <c r="N59" s="126">
        <v>0</v>
      </c>
      <c r="O59" s="126">
        <v>196</v>
      </c>
      <c r="P59" s="126">
        <v>196</v>
      </c>
      <c r="Q59" s="127">
        <v>6</v>
      </c>
    </row>
    <row r="60" spans="3:17" s="10" customFormat="1" x14ac:dyDescent="0.35">
      <c r="C60" s="43" t="s">
        <v>164</v>
      </c>
      <c r="D60" s="44" t="s">
        <v>165</v>
      </c>
      <c r="E60" s="44">
        <v>258035</v>
      </c>
      <c r="F60" s="45">
        <v>46120</v>
      </c>
      <c r="G60" s="45">
        <v>46120</v>
      </c>
      <c r="H60" s="44" t="s">
        <v>256</v>
      </c>
      <c r="I60" s="44" t="s">
        <v>141</v>
      </c>
      <c r="J60" s="44" t="s">
        <v>271</v>
      </c>
      <c r="K60" s="44" t="s">
        <v>137</v>
      </c>
      <c r="L60" s="46">
        <v>76</v>
      </c>
      <c r="M60" s="46">
        <v>76</v>
      </c>
      <c r="N60" s="46">
        <v>0</v>
      </c>
      <c r="O60" s="46">
        <v>76</v>
      </c>
      <c r="P60" s="46">
        <v>76</v>
      </c>
      <c r="Q60" s="47">
        <v>0</v>
      </c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421" priority="56" operator="equal">
      <formula>"Falta"</formula>
    </cfRule>
    <cfRule type="cellIs" dxfId="420" priority="55" operator="equal">
      <formula>"Cargado"</formula>
    </cfRule>
  </conditionalFormatting>
  <conditionalFormatting sqref="F18:F27">
    <cfRule type="cellIs" dxfId="419" priority="43" operator="equal">
      <formula>"Falta"</formula>
    </cfRule>
    <cfRule type="cellIs" dxfId="418" priority="42" operator="equal">
      <formula>"Cargado"</formula>
    </cfRule>
  </conditionalFormatting>
  <conditionalFormatting sqref="F29:F30">
    <cfRule type="cellIs" dxfId="417" priority="52" operator="equal">
      <formula>"Cargado"</formula>
    </cfRule>
    <cfRule type="cellIs" dxfId="416" priority="53" operator="equal">
      <formula>"Falta"</formula>
    </cfRule>
  </conditionalFormatting>
  <conditionalFormatting sqref="F33">
    <cfRule type="duplicateValues" dxfId="415" priority="12"/>
  </conditionalFormatting>
  <conditionalFormatting sqref="G33">
    <cfRule type="duplicateValues" dxfId="414" priority="11"/>
  </conditionalFormatting>
  <conditionalFormatting sqref="J34:J35 J37 J39 J41 J43 J45 J47 J49 J51 J53 J55 J57 J59 J61 J63 J65 J67">
    <cfRule type="duplicateValues" dxfId="413" priority="9"/>
    <cfRule type="duplicateValues" dxfId="412" priority="10"/>
  </conditionalFormatting>
  <conditionalFormatting sqref="J34:J67">
    <cfRule type="duplicateValues" dxfId="411" priority="149"/>
    <cfRule type="duplicateValues" dxfId="410" priority="148"/>
    <cfRule type="duplicateValues" dxfId="409" priority="147"/>
    <cfRule type="duplicateValues" dxfId="408" priority="146"/>
  </conditionalFormatting>
  <conditionalFormatting sqref="J36 J38 J40 J42 J44 J46 J48 J50 J52">
    <cfRule type="duplicateValues" dxfId="407" priority="3"/>
    <cfRule type="duplicateValues" dxfId="406" priority="4"/>
  </conditionalFormatting>
  <conditionalFormatting sqref="J54 J56 J58 J60 J62 J64 J66">
    <cfRule type="duplicateValues" dxfId="405" priority="2"/>
    <cfRule type="duplicateValues" dxfId="404" priority="1"/>
  </conditionalFormatting>
  <conditionalFormatting sqref="J68:J69">
    <cfRule type="duplicateValues" dxfId="403" priority="41"/>
    <cfRule type="duplicateValues" dxfId="402" priority="40"/>
  </conditionalFormatting>
  <conditionalFormatting sqref="J68:J82">
    <cfRule type="duplicateValues" dxfId="401" priority="22"/>
    <cfRule type="duplicateValues" dxfId="400" priority="23"/>
    <cfRule type="duplicateValues" dxfId="399" priority="24"/>
    <cfRule type="duplicateValues" dxfId="398" priority="25"/>
  </conditionalFormatting>
  <conditionalFormatting sqref="J68:J93">
    <cfRule type="duplicateValues" dxfId="397" priority="13"/>
  </conditionalFormatting>
  <conditionalFormatting sqref="J70:J71">
    <cfRule type="duplicateValues" dxfId="396" priority="38"/>
    <cfRule type="duplicateValues" dxfId="395" priority="39"/>
  </conditionalFormatting>
  <conditionalFormatting sqref="J72:J73">
    <cfRule type="duplicateValues" dxfId="394" priority="36"/>
    <cfRule type="duplicateValues" dxfId="393" priority="37"/>
  </conditionalFormatting>
  <conditionalFormatting sqref="J74:J75">
    <cfRule type="duplicateValues" dxfId="392" priority="34"/>
    <cfRule type="duplicateValues" dxfId="391" priority="35"/>
  </conditionalFormatting>
  <conditionalFormatting sqref="J76:J77">
    <cfRule type="duplicateValues" dxfId="390" priority="32"/>
    <cfRule type="duplicateValues" dxfId="389" priority="33"/>
  </conditionalFormatting>
  <conditionalFormatting sqref="J78:J79">
    <cfRule type="duplicateValues" dxfId="388" priority="31"/>
    <cfRule type="duplicateValues" dxfId="387" priority="30"/>
  </conditionalFormatting>
  <conditionalFormatting sqref="J80:J81">
    <cfRule type="duplicateValues" dxfId="386" priority="29"/>
    <cfRule type="duplicateValues" dxfId="385" priority="28"/>
  </conditionalFormatting>
  <conditionalFormatting sqref="J82">
    <cfRule type="duplicateValues" dxfId="384" priority="27"/>
    <cfRule type="duplicateValues" dxfId="383" priority="26"/>
  </conditionalFormatting>
  <conditionalFormatting sqref="J83 J85 J87 J89 J91 J93">
    <cfRule type="duplicateValues" dxfId="382" priority="21"/>
  </conditionalFormatting>
  <conditionalFormatting sqref="J83">
    <cfRule type="duplicateValues" dxfId="381" priority="20"/>
  </conditionalFormatting>
  <conditionalFormatting sqref="J83:J93">
    <cfRule type="duplicateValues" dxfId="380" priority="14"/>
    <cfRule type="duplicateValues" dxfId="379" priority="15"/>
    <cfRule type="duplicateValues" dxfId="378" priority="17"/>
    <cfRule type="duplicateValues" dxfId="377" priority="16"/>
  </conditionalFormatting>
  <conditionalFormatting sqref="J84 J86 J88 J90 J92">
    <cfRule type="duplicateValues" dxfId="376" priority="19"/>
  </conditionalFormatting>
  <conditionalFormatting sqref="J84">
    <cfRule type="duplicateValues" dxfId="375" priority="18"/>
  </conditionalFormatting>
  <conditionalFormatting sqref="J94 J96">
    <cfRule type="duplicateValues" dxfId="374" priority="49"/>
  </conditionalFormatting>
  <conditionalFormatting sqref="J94:J96">
    <cfRule type="duplicateValues" dxfId="373" priority="45"/>
    <cfRule type="duplicateValues" dxfId="372" priority="47"/>
    <cfRule type="duplicateValues" dxfId="371" priority="48"/>
    <cfRule type="duplicateValues" dxfId="370" priority="46"/>
  </conditionalFormatting>
  <conditionalFormatting sqref="J95">
    <cfRule type="duplicateValues" dxfId="369" priority="50"/>
  </conditionalFormatting>
  <pageMargins left="0.7" right="0.7" top="0.75" bottom="0.75" header="0.3" footer="0.3"/>
  <pageSetup orientation="portrait" horizontalDpi="300" verticalDpi="300" r:id="rId1"/>
  <ignoredErrors>
    <ignoredError sqref="F20:F2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DA84-9557-4FD6-9354-D2DD3ABAED73}">
  <dimension ref="A1:Y238"/>
  <sheetViews>
    <sheetView zoomScale="90" zoomScaleNormal="90" workbookViewId="0">
      <selection activeCell="C34" sqref="C34:Q64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274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051526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Fwd2_EURUSD_Nodos_20260515.csv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Fwd2_USDCOP_Nodos_20260515.csv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SwapCC2_IBR_Nodos_20260515.csv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SwapCC2_USDOIS_Nodos_20260515.csv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Fwd2_USDMXN_Nodos_20260515.csv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Fwd2_USDBRL_Nodos_20260515.csv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Fwd2_GBPUSD_Nodos_20260515.csv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Fwd2_USDJPY_Nodos_20260515.csv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SwapCC2_EURCOP_Diaria_20260515.csv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SwapCC2_USDCO_Diaria_20260515.csv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SwapCC2_IBRUVR_Nodos_20260515.csv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SwapCC2_LIBORUVR_Nodos_20260515.csv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SwapCC2_COP_Colateral_USD_Diaria_20260515.csv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MX051526.txt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MX051526_RV.txt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SB051526.001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SP051526.001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SV051526.001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SW051526.002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800148514_cva_alloc_20260515.txt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NOTAS_ESTRUCTURADAS_20260515.txt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titulos_participativos_valoracion_20260515.txt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SC051526.001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SM051526.001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8.5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221" t="s">
        <v>147</v>
      </c>
      <c r="D34" s="135" t="s">
        <v>148</v>
      </c>
      <c r="E34" s="135">
        <v>260195</v>
      </c>
      <c r="F34" s="137">
        <v>46157</v>
      </c>
      <c r="G34" s="137">
        <v>46157</v>
      </c>
      <c r="H34" s="135" t="s">
        <v>246</v>
      </c>
      <c r="I34" s="135" t="s">
        <v>136</v>
      </c>
      <c r="J34" s="135" t="s">
        <v>322</v>
      </c>
      <c r="K34" s="135" t="s">
        <v>137</v>
      </c>
      <c r="L34" s="139">
        <v>1493</v>
      </c>
      <c r="M34" s="139">
        <v>1492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138</v>
      </c>
      <c r="D35" s="124" t="s">
        <v>156</v>
      </c>
      <c r="E35" s="124">
        <v>260174</v>
      </c>
      <c r="F35" s="125">
        <v>46157</v>
      </c>
      <c r="G35" s="125">
        <v>46157</v>
      </c>
      <c r="H35" s="124" t="s">
        <v>246</v>
      </c>
      <c r="I35" s="124" t="s">
        <v>139</v>
      </c>
      <c r="J35" s="124" t="s">
        <v>323</v>
      </c>
      <c r="K35" s="124" t="s">
        <v>137</v>
      </c>
      <c r="L35" s="126">
        <v>393</v>
      </c>
      <c r="M35" s="126">
        <v>393</v>
      </c>
      <c r="N35" s="126">
        <v>0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135</v>
      </c>
      <c r="D36" s="129" t="s">
        <v>157</v>
      </c>
      <c r="E36" s="129">
        <v>260166</v>
      </c>
      <c r="F36" s="130">
        <v>46157</v>
      </c>
      <c r="G36" s="130">
        <v>46157</v>
      </c>
      <c r="H36" s="129" t="s">
        <v>246</v>
      </c>
      <c r="I36" s="129" t="s">
        <v>136</v>
      </c>
      <c r="J36" s="217" t="s">
        <v>324</v>
      </c>
      <c r="K36" s="129" t="s">
        <v>137</v>
      </c>
      <c r="L36" s="131">
        <v>17</v>
      </c>
      <c r="M36" s="131">
        <v>14</v>
      </c>
      <c r="N36" s="131">
        <v>3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142</v>
      </c>
      <c r="D37" s="124" t="s">
        <v>154</v>
      </c>
      <c r="E37" s="124">
        <v>260149</v>
      </c>
      <c r="F37" s="125">
        <v>46157</v>
      </c>
      <c r="G37" s="125">
        <v>46157</v>
      </c>
      <c r="H37" s="124" t="s">
        <v>246</v>
      </c>
      <c r="I37" s="124" t="s">
        <v>136</v>
      </c>
      <c r="J37" s="218" t="s">
        <v>325</v>
      </c>
      <c r="K37" s="124" t="s">
        <v>137</v>
      </c>
      <c r="L37" s="126">
        <v>1247</v>
      </c>
      <c r="M37" s="126">
        <v>1246</v>
      </c>
      <c r="N37" s="126">
        <v>1</v>
      </c>
      <c r="O37" s="126">
        <v>1246</v>
      </c>
      <c r="P37" s="126">
        <v>0</v>
      </c>
      <c r="Q37" s="127">
        <v>0</v>
      </c>
    </row>
    <row r="38" spans="3:18" s="121" customFormat="1" x14ac:dyDescent="0.35">
      <c r="C38" s="143" t="s">
        <v>140</v>
      </c>
      <c r="D38" s="144" t="s">
        <v>155</v>
      </c>
      <c r="E38" s="144">
        <v>260142</v>
      </c>
      <c r="F38" s="145">
        <v>46157</v>
      </c>
      <c r="G38" s="145">
        <v>46157</v>
      </c>
      <c r="H38" s="144" t="s">
        <v>246</v>
      </c>
      <c r="I38" s="144" t="s">
        <v>141</v>
      </c>
      <c r="J38" s="144" t="s">
        <v>326</v>
      </c>
      <c r="K38" s="144" t="s">
        <v>137</v>
      </c>
      <c r="L38" s="146">
        <v>343</v>
      </c>
      <c r="M38" s="146">
        <v>343</v>
      </c>
      <c r="N38" s="146">
        <v>0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135</v>
      </c>
      <c r="D39" s="149" t="s">
        <v>157</v>
      </c>
      <c r="E39" s="149">
        <v>260138</v>
      </c>
      <c r="F39" s="150">
        <v>46157</v>
      </c>
      <c r="G39" s="150">
        <v>46157</v>
      </c>
      <c r="H39" s="149" t="s">
        <v>246</v>
      </c>
      <c r="I39" s="149" t="s">
        <v>136</v>
      </c>
      <c r="J39" s="149" t="s">
        <v>327</v>
      </c>
      <c r="K39" s="149" t="s">
        <v>137</v>
      </c>
      <c r="L39" s="151">
        <v>1804</v>
      </c>
      <c r="M39" s="151">
        <v>1803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145</v>
      </c>
      <c r="D40" s="154" t="s">
        <v>158</v>
      </c>
      <c r="E40" s="154">
        <v>260136</v>
      </c>
      <c r="F40" s="155">
        <v>46157</v>
      </c>
      <c r="G40" s="155">
        <v>46157</v>
      </c>
      <c r="H40" s="154" t="s">
        <v>246</v>
      </c>
      <c r="I40" s="154" t="s">
        <v>141</v>
      </c>
      <c r="J40" s="154" t="s">
        <v>328</v>
      </c>
      <c r="K40" s="154" t="s">
        <v>137</v>
      </c>
      <c r="L40" s="156">
        <v>18</v>
      </c>
      <c r="M40" s="156">
        <v>18</v>
      </c>
      <c r="N40" s="156">
        <v>0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17</v>
      </c>
      <c r="D41" s="149" t="s">
        <v>149</v>
      </c>
      <c r="E41" s="149">
        <v>260134</v>
      </c>
      <c r="F41" s="150">
        <v>46157</v>
      </c>
      <c r="G41" s="150">
        <v>46157</v>
      </c>
      <c r="H41" s="149" t="s">
        <v>246</v>
      </c>
      <c r="I41" s="149" t="s">
        <v>141</v>
      </c>
      <c r="J41" s="149" t="s">
        <v>329</v>
      </c>
      <c r="K41" s="149" t="s">
        <v>137</v>
      </c>
      <c r="L41" s="151">
        <v>10966</v>
      </c>
      <c r="M41" s="151">
        <v>10965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17</v>
      </c>
      <c r="D42" s="154" t="s">
        <v>149</v>
      </c>
      <c r="E42" s="154">
        <v>260133</v>
      </c>
      <c r="F42" s="155">
        <v>46157</v>
      </c>
      <c r="G42" s="155">
        <v>46157</v>
      </c>
      <c r="H42" s="154" t="s">
        <v>246</v>
      </c>
      <c r="I42" s="154" t="s">
        <v>141</v>
      </c>
      <c r="J42" s="154" t="s">
        <v>330</v>
      </c>
      <c r="K42" s="154" t="s">
        <v>137</v>
      </c>
      <c r="L42" s="156">
        <v>47</v>
      </c>
      <c r="M42" s="156">
        <v>46</v>
      </c>
      <c r="N42" s="156">
        <v>1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17</v>
      </c>
      <c r="D43" s="149" t="s">
        <v>149</v>
      </c>
      <c r="E43" s="149">
        <v>260132</v>
      </c>
      <c r="F43" s="150">
        <v>46157</v>
      </c>
      <c r="G43" s="150">
        <v>46157</v>
      </c>
      <c r="H43" s="149" t="s">
        <v>246</v>
      </c>
      <c r="I43" s="149" t="s">
        <v>141</v>
      </c>
      <c r="J43" s="149" t="s">
        <v>331</v>
      </c>
      <c r="K43" s="149" t="s">
        <v>137</v>
      </c>
      <c r="L43" s="151">
        <v>22</v>
      </c>
      <c r="M43" s="151">
        <v>21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17</v>
      </c>
      <c r="D44" s="154" t="s">
        <v>149</v>
      </c>
      <c r="E44" s="154">
        <v>260131</v>
      </c>
      <c r="F44" s="155">
        <v>46157</v>
      </c>
      <c r="G44" s="155">
        <v>46157</v>
      </c>
      <c r="H44" s="154" t="s">
        <v>246</v>
      </c>
      <c r="I44" s="154" t="s">
        <v>141</v>
      </c>
      <c r="J44" s="154" t="s">
        <v>332</v>
      </c>
      <c r="K44" s="154" t="s">
        <v>137</v>
      </c>
      <c r="L44" s="156">
        <v>10966</v>
      </c>
      <c r="M44" s="156">
        <v>10965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17</v>
      </c>
      <c r="D45" s="149" t="s">
        <v>149</v>
      </c>
      <c r="E45" s="149">
        <v>260130</v>
      </c>
      <c r="F45" s="150">
        <v>46157</v>
      </c>
      <c r="G45" s="150">
        <v>46157</v>
      </c>
      <c r="H45" s="149" t="s">
        <v>246</v>
      </c>
      <c r="I45" s="149" t="s">
        <v>141</v>
      </c>
      <c r="J45" s="149" t="s">
        <v>333</v>
      </c>
      <c r="K45" s="149" t="s">
        <v>137</v>
      </c>
      <c r="L45" s="151">
        <v>9136</v>
      </c>
      <c r="M45" s="151">
        <v>9135</v>
      </c>
      <c r="N45" s="151">
        <v>1</v>
      </c>
      <c r="O45" s="151" t="s">
        <v>143</v>
      </c>
      <c r="P45" s="151" t="s">
        <v>143</v>
      </c>
      <c r="Q45" s="152" t="s">
        <v>143</v>
      </c>
      <c r="R45" s="121"/>
    </row>
    <row r="46" spans="3:18" s="122" customFormat="1" x14ac:dyDescent="0.35">
      <c r="C46" s="143" t="s">
        <v>11</v>
      </c>
      <c r="D46" s="144" t="s">
        <v>150</v>
      </c>
      <c r="E46" s="144">
        <v>260129</v>
      </c>
      <c r="F46" s="145">
        <v>46157</v>
      </c>
      <c r="G46" s="145">
        <v>46157</v>
      </c>
      <c r="H46" s="144" t="s">
        <v>246</v>
      </c>
      <c r="I46" s="144" t="s">
        <v>136</v>
      </c>
      <c r="J46" s="144" t="s">
        <v>334</v>
      </c>
      <c r="K46" s="144" t="s">
        <v>137</v>
      </c>
      <c r="L46" s="146">
        <v>26</v>
      </c>
      <c r="M46" s="146">
        <v>25</v>
      </c>
      <c r="N46" s="146">
        <v>1</v>
      </c>
      <c r="O46" s="146" t="s">
        <v>143</v>
      </c>
      <c r="P46" s="146" t="s">
        <v>143</v>
      </c>
      <c r="Q46" s="147" t="s">
        <v>143</v>
      </c>
    </row>
    <row r="47" spans="3:18" s="121" customFormat="1" x14ac:dyDescent="0.35">
      <c r="C47" s="158" t="s">
        <v>11</v>
      </c>
      <c r="D47" s="159" t="s">
        <v>150</v>
      </c>
      <c r="E47" s="159">
        <v>260128</v>
      </c>
      <c r="F47" s="160">
        <v>46157</v>
      </c>
      <c r="G47" s="160">
        <v>46157</v>
      </c>
      <c r="H47" s="159" t="s">
        <v>246</v>
      </c>
      <c r="I47" s="159" t="s">
        <v>136</v>
      </c>
      <c r="J47" s="159" t="s">
        <v>335</v>
      </c>
      <c r="K47" s="159" t="s">
        <v>137</v>
      </c>
      <c r="L47" s="161">
        <v>26</v>
      </c>
      <c r="M47" s="161">
        <v>25</v>
      </c>
      <c r="N47" s="161">
        <v>1</v>
      </c>
      <c r="O47" s="161" t="s">
        <v>143</v>
      </c>
      <c r="P47" s="161" t="s">
        <v>143</v>
      </c>
      <c r="Q47" s="162" t="s">
        <v>143</v>
      </c>
    </row>
    <row r="48" spans="3:18" s="121" customFormat="1" x14ac:dyDescent="0.35">
      <c r="C48" s="153" t="s">
        <v>11</v>
      </c>
      <c r="D48" s="154" t="s">
        <v>150</v>
      </c>
      <c r="E48" s="154">
        <v>260127</v>
      </c>
      <c r="F48" s="155">
        <v>46157</v>
      </c>
      <c r="G48" s="155">
        <v>46157</v>
      </c>
      <c r="H48" s="154" t="s">
        <v>246</v>
      </c>
      <c r="I48" s="154" t="s">
        <v>136</v>
      </c>
      <c r="J48" s="154" t="s">
        <v>336</v>
      </c>
      <c r="K48" s="154" t="s">
        <v>137</v>
      </c>
      <c r="L48" s="156">
        <v>14</v>
      </c>
      <c r="M48" s="156">
        <v>13</v>
      </c>
      <c r="N48" s="156">
        <v>1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11</v>
      </c>
      <c r="D49" s="159" t="s">
        <v>150</v>
      </c>
      <c r="E49" s="159">
        <v>260126</v>
      </c>
      <c r="F49" s="160">
        <v>46157</v>
      </c>
      <c r="G49" s="160">
        <v>46157</v>
      </c>
      <c r="H49" s="159" t="s">
        <v>246</v>
      </c>
      <c r="I49" s="159" t="s">
        <v>136</v>
      </c>
      <c r="J49" s="159" t="s">
        <v>337</v>
      </c>
      <c r="K49" s="159" t="s">
        <v>137</v>
      </c>
      <c r="L49" s="161">
        <v>23</v>
      </c>
      <c r="M49" s="161">
        <v>22</v>
      </c>
      <c r="N49" s="161">
        <v>1</v>
      </c>
      <c r="O49" s="161" t="s">
        <v>143</v>
      </c>
      <c r="P49" s="161" t="s">
        <v>143</v>
      </c>
      <c r="Q49" s="162" t="s">
        <v>143</v>
      </c>
    </row>
    <row r="50" spans="3:17" s="121" customFormat="1" x14ac:dyDescent="0.35">
      <c r="C50" s="143" t="s">
        <v>17</v>
      </c>
      <c r="D50" s="144" t="s">
        <v>149</v>
      </c>
      <c r="E50" s="144">
        <v>260125</v>
      </c>
      <c r="F50" s="145">
        <v>46157</v>
      </c>
      <c r="G50" s="145">
        <v>46157</v>
      </c>
      <c r="H50" s="144" t="s">
        <v>246</v>
      </c>
      <c r="I50" s="144" t="s">
        <v>141</v>
      </c>
      <c r="J50" s="144" t="s">
        <v>338</v>
      </c>
      <c r="K50" s="144" t="s">
        <v>137</v>
      </c>
      <c r="L50" s="146">
        <v>30</v>
      </c>
      <c r="M50" s="146">
        <v>29</v>
      </c>
      <c r="N50" s="146">
        <v>1</v>
      </c>
      <c r="O50" s="146" t="s">
        <v>143</v>
      </c>
      <c r="P50" s="146" t="s">
        <v>143</v>
      </c>
      <c r="Q50" s="147" t="s">
        <v>143</v>
      </c>
    </row>
    <row r="51" spans="3:17" s="10" customFormat="1" x14ac:dyDescent="0.35">
      <c r="C51" s="123" t="s">
        <v>17</v>
      </c>
      <c r="D51" s="124" t="s">
        <v>149</v>
      </c>
      <c r="E51" s="124">
        <v>260124</v>
      </c>
      <c r="F51" s="125">
        <v>46157</v>
      </c>
      <c r="G51" s="125">
        <v>46157</v>
      </c>
      <c r="H51" s="124" t="s">
        <v>246</v>
      </c>
      <c r="I51" s="124" t="s">
        <v>141</v>
      </c>
      <c r="J51" s="226" t="s">
        <v>339</v>
      </c>
      <c r="K51" s="124" t="s">
        <v>137</v>
      </c>
      <c r="L51" s="126">
        <v>22</v>
      </c>
      <c r="M51" s="126">
        <v>21</v>
      </c>
      <c r="N51" s="126">
        <v>1</v>
      </c>
      <c r="O51" s="126" t="s">
        <v>143</v>
      </c>
      <c r="P51" s="126" t="s">
        <v>143</v>
      </c>
      <c r="Q51" s="127" t="s">
        <v>143</v>
      </c>
    </row>
    <row r="52" spans="3:17" s="10" customFormat="1" x14ac:dyDescent="0.35">
      <c r="C52" s="128" t="s">
        <v>14</v>
      </c>
      <c r="D52" s="129" t="s">
        <v>150</v>
      </c>
      <c r="E52" s="129">
        <v>260123</v>
      </c>
      <c r="F52" s="130">
        <v>46157</v>
      </c>
      <c r="G52" s="130">
        <v>46157</v>
      </c>
      <c r="H52" s="129" t="s">
        <v>246</v>
      </c>
      <c r="I52" s="129" t="s">
        <v>141</v>
      </c>
      <c r="J52" s="231" t="s">
        <v>340</v>
      </c>
      <c r="K52" s="129" t="s">
        <v>137</v>
      </c>
      <c r="L52" s="131">
        <v>25</v>
      </c>
      <c r="M52" s="131">
        <v>24</v>
      </c>
      <c r="N52" s="131">
        <v>1</v>
      </c>
      <c r="O52" s="131" t="s">
        <v>143</v>
      </c>
      <c r="P52" s="131" t="s">
        <v>143</v>
      </c>
      <c r="Q52" s="132" t="s">
        <v>143</v>
      </c>
    </row>
    <row r="53" spans="3:17" s="10" customFormat="1" x14ac:dyDescent="0.35">
      <c r="C53" s="133" t="s">
        <v>11</v>
      </c>
      <c r="D53" s="135" t="s">
        <v>150</v>
      </c>
      <c r="E53" s="135">
        <v>260122</v>
      </c>
      <c r="F53" s="137">
        <v>46157</v>
      </c>
      <c r="G53" s="137">
        <v>46157</v>
      </c>
      <c r="H53" s="135" t="s">
        <v>246</v>
      </c>
      <c r="I53" s="135" t="s">
        <v>136</v>
      </c>
      <c r="J53" s="224" t="s">
        <v>341</v>
      </c>
      <c r="K53" s="135" t="s">
        <v>137</v>
      </c>
      <c r="L53" s="139">
        <v>26</v>
      </c>
      <c r="M53" s="139">
        <v>25</v>
      </c>
      <c r="N53" s="139">
        <v>1</v>
      </c>
      <c r="O53" s="139" t="s">
        <v>143</v>
      </c>
      <c r="P53" s="139" t="s">
        <v>143</v>
      </c>
      <c r="Q53" s="141" t="s">
        <v>143</v>
      </c>
    </row>
    <row r="54" spans="3:17" s="10" customFormat="1" x14ac:dyDescent="0.35">
      <c r="C54" s="134" t="s">
        <v>144</v>
      </c>
      <c r="D54" s="136" t="s">
        <v>160</v>
      </c>
      <c r="E54" s="136">
        <v>260119</v>
      </c>
      <c r="F54" s="138">
        <v>46157</v>
      </c>
      <c r="G54" s="138">
        <v>46157</v>
      </c>
      <c r="H54" s="136" t="s">
        <v>246</v>
      </c>
      <c r="I54" s="136" t="s">
        <v>141</v>
      </c>
      <c r="J54" s="223" t="s">
        <v>342</v>
      </c>
      <c r="K54" s="136" t="s">
        <v>137</v>
      </c>
      <c r="L54" s="140">
        <v>289092</v>
      </c>
      <c r="M54" s="140">
        <v>289092</v>
      </c>
      <c r="N54" s="140">
        <v>0</v>
      </c>
      <c r="O54" s="140" t="s">
        <v>143</v>
      </c>
      <c r="P54" s="140" t="s">
        <v>143</v>
      </c>
      <c r="Q54" s="142" t="s">
        <v>143</v>
      </c>
    </row>
    <row r="55" spans="3:17" s="10" customFormat="1" x14ac:dyDescent="0.35">
      <c r="C55" s="123" t="s">
        <v>164</v>
      </c>
      <c r="D55" s="124" t="s">
        <v>165</v>
      </c>
      <c r="E55" s="124">
        <v>260118</v>
      </c>
      <c r="F55" s="125">
        <v>46157</v>
      </c>
      <c r="G55" s="125">
        <v>46157</v>
      </c>
      <c r="H55" s="124" t="s">
        <v>246</v>
      </c>
      <c r="I55" s="124" t="s">
        <v>141</v>
      </c>
      <c r="J55" s="230" t="s">
        <v>343</v>
      </c>
      <c r="K55" s="124" t="s">
        <v>137</v>
      </c>
      <c r="L55" s="126">
        <v>5</v>
      </c>
      <c r="M55" s="126">
        <v>5</v>
      </c>
      <c r="N55" s="126">
        <v>0</v>
      </c>
      <c r="O55" s="126">
        <v>5</v>
      </c>
      <c r="P55" s="126">
        <v>5</v>
      </c>
      <c r="Q55" s="127">
        <v>0</v>
      </c>
    </row>
    <row r="56" spans="3:17" s="10" customFormat="1" x14ac:dyDescent="0.35">
      <c r="C56" t="s">
        <v>164</v>
      </c>
      <c r="D56" t="s">
        <v>165</v>
      </c>
      <c r="E56">
        <v>260117</v>
      </c>
      <c r="F56" s="214">
        <v>46157</v>
      </c>
      <c r="G56" s="214">
        <v>46157</v>
      </c>
      <c r="H56" t="s">
        <v>246</v>
      </c>
      <c r="I56" t="s">
        <v>141</v>
      </c>
      <c r="J56" t="s">
        <v>344</v>
      </c>
      <c r="K56" t="s">
        <v>137</v>
      </c>
      <c r="L56">
        <v>48</v>
      </c>
      <c r="M56">
        <v>48</v>
      </c>
      <c r="N56">
        <v>0</v>
      </c>
      <c r="O56">
        <v>48</v>
      </c>
      <c r="P56">
        <v>48</v>
      </c>
      <c r="Q56">
        <v>0</v>
      </c>
    </row>
    <row r="57" spans="3:17" s="10" customFormat="1" x14ac:dyDescent="0.35">
      <c r="C57" s="123" t="s">
        <v>164</v>
      </c>
      <c r="D57" s="124" t="s">
        <v>165</v>
      </c>
      <c r="E57" s="124">
        <v>260115</v>
      </c>
      <c r="F57" s="125">
        <v>46157</v>
      </c>
      <c r="G57" s="125">
        <v>46157</v>
      </c>
      <c r="H57" s="124" t="s">
        <v>246</v>
      </c>
      <c r="I57" s="124" t="s">
        <v>141</v>
      </c>
      <c r="J57" s="124" t="s">
        <v>345</v>
      </c>
      <c r="K57" s="124" t="s">
        <v>137</v>
      </c>
      <c r="L57" s="126">
        <v>36</v>
      </c>
      <c r="M57" s="126">
        <v>36</v>
      </c>
      <c r="N57" s="126">
        <v>0</v>
      </c>
      <c r="O57" s="126" t="s">
        <v>143</v>
      </c>
      <c r="P57" s="126" t="s">
        <v>143</v>
      </c>
      <c r="Q57" s="127" t="s">
        <v>143</v>
      </c>
    </row>
    <row r="58" spans="3:17" s="10" customFormat="1" x14ac:dyDescent="0.35">
      <c r="C58" s="128" t="s">
        <v>164</v>
      </c>
      <c r="D58" s="129" t="s">
        <v>165</v>
      </c>
      <c r="E58" s="129">
        <v>260108</v>
      </c>
      <c r="F58" s="130">
        <v>46157</v>
      </c>
      <c r="G58" s="130">
        <v>46157</v>
      </c>
      <c r="H58" s="129" t="s">
        <v>246</v>
      </c>
      <c r="I58" s="129" t="s">
        <v>141</v>
      </c>
      <c r="J58" s="129" t="s">
        <v>346</v>
      </c>
      <c r="K58" s="129" t="s">
        <v>137</v>
      </c>
      <c r="L58" s="131">
        <v>38</v>
      </c>
      <c r="M58" s="131">
        <v>38</v>
      </c>
      <c r="N58" s="131">
        <v>0</v>
      </c>
      <c r="O58" s="131">
        <v>37</v>
      </c>
      <c r="P58" s="131">
        <v>37</v>
      </c>
      <c r="Q58" s="132">
        <v>1</v>
      </c>
    </row>
    <row r="59" spans="3:17" s="10" customFormat="1" x14ac:dyDescent="0.35">
      <c r="C59" s="123" t="s">
        <v>164</v>
      </c>
      <c r="D59" s="124" t="s">
        <v>165</v>
      </c>
      <c r="E59" s="124">
        <v>260105</v>
      </c>
      <c r="F59" s="125">
        <v>46157</v>
      </c>
      <c r="G59" s="125">
        <v>46157</v>
      </c>
      <c r="H59" s="124" t="s">
        <v>246</v>
      </c>
      <c r="I59" s="124" t="s">
        <v>141</v>
      </c>
      <c r="J59" s="124" t="s">
        <v>347</v>
      </c>
      <c r="K59" s="124" t="s">
        <v>137</v>
      </c>
      <c r="L59" s="126">
        <v>90</v>
      </c>
      <c r="M59" s="126">
        <v>90</v>
      </c>
      <c r="N59" s="126">
        <v>0</v>
      </c>
      <c r="O59" s="126">
        <v>90</v>
      </c>
      <c r="P59" s="126">
        <v>90</v>
      </c>
      <c r="Q59" s="127">
        <v>0</v>
      </c>
    </row>
    <row r="60" spans="3:17" s="10" customFormat="1" x14ac:dyDescent="0.35">
      <c r="C60" s="43" t="s">
        <v>146</v>
      </c>
      <c r="D60" s="44" t="s">
        <v>159</v>
      </c>
      <c r="E60" s="44">
        <v>260103</v>
      </c>
      <c r="F60" s="45">
        <v>46157</v>
      </c>
      <c r="G60" s="45">
        <v>46157</v>
      </c>
      <c r="H60" s="44" t="s">
        <v>246</v>
      </c>
      <c r="I60" s="44" t="s">
        <v>141</v>
      </c>
      <c r="J60" s="44" t="s">
        <v>348</v>
      </c>
      <c r="K60" s="44" t="s">
        <v>137</v>
      </c>
      <c r="L60" s="46">
        <v>3</v>
      </c>
      <c r="M60" s="46">
        <v>3</v>
      </c>
      <c r="N60" s="46">
        <v>0</v>
      </c>
      <c r="O60" s="46" t="s">
        <v>143</v>
      </c>
      <c r="P60" s="46" t="s">
        <v>143</v>
      </c>
      <c r="Q60" s="47" t="s">
        <v>143</v>
      </c>
    </row>
    <row r="61" spans="3:17" s="10" customFormat="1" x14ac:dyDescent="0.35">
      <c r="C61" s="48" t="s">
        <v>145</v>
      </c>
      <c r="D61" s="49" t="s">
        <v>158</v>
      </c>
      <c r="E61" s="49">
        <v>260102</v>
      </c>
      <c r="F61" s="50">
        <v>46157</v>
      </c>
      <c r="G61" s="50">
        <v>46157</v>
      </c>
      <c r="H61" s="49" t="s">
        <v>246</v>
      </c>
      <c r="I61" s="49" t="s">
        <v>141</v>
      </c>
      <c r="J61" s="49" t="s">
        <v>349</v>
      </c>
      <c r="K61" s="49" t="s">
        <v>137</v>
      </c>
      <c r="L61" s="51">
        <v>18</v>
      </c>
      <c r="M61" s="51">
        <v>18</v>
      </c>
      <c r="N61" s="51">
        <v>0</v>
      </c>
      <c r="O61" s="51" t="s">
        <v>143</v>
      </c>
      <c r="P61" s="51" t="s">
        <v>143</v>
      </c>
      <c r="Q61" s="52" t="s">
        <v>143</v>
      </c>
    </row>
    <row r="62" spans="3:17" s="10" customFormat="1" x14ac:dyDescent="0.35">
      <c r="C62" s="43" t="s">
        <v>164</v>
      </c>
      <c r="D62" s="44" t="s">
        <v>165</v>
      </c>
      <c r="E62" s="44">
        <v>260100</v>
      </c>
      <c r="F62" s="45">
        <v>46157</v>
      </c>
      <c r="G62" s="45">
        <v>46157</v>
      </c>
      <c r="H62" s="44" t="s">
        <v>246</v>
      </c>
      <c r="I62" s="44" t="s">
        <v>141</v>
      </c>
      <c r="J62" s="44" t="s">
        <v>270</v>
      </c>
      <c r="K62" s="44" t="s">
        <v>137</v>
      </c>
      <c r="L62" s="46">
        <v>228</v>
      </c>
      <c r="M62" s="46">
        <v>228</v>
      </c>
      <c r="N62" s="46">
        <v>0</v>
      </c>
      <c r="O62" s="46" t="s">
        <v>143</v>
      </c>
      <c r="P62" s="46" t="s">
        <v>143</v>
      </c>
      <c r="Q62" s="47" t="s">
        <v>143</v>
      </c>
    </row>
    <row r="63" spans="3:17" s="10" customFormat="1" x14ac:dyDescent="0.35">
      <c r="C63" s="48" t="s">
        <v>164</v>
      </c>
      <c r="D63" s="49" t="s">
        <v>165</v>
      </c>
      <c r="E63" s="49">
        <v>260087</v>
      </c>
      <c r="F63" s="50">
        <v>46157</v>
      </c>
      <c r="G63" s="50">
        <v>46157</v>
      </c>
      <c r="H63" s="49" t="s">
        <v>246</v>
      </c>
      <c r="I63" s="49" t="s">
        <v>141</v>
      </c>
      <c r="J63" s="49" t="s">
        <v>270</v>
      </c>
      <c r="K63" s="49" t="s">
        <v>137</v>
      </c>
      <c r="L63" s="51">
        <v>228</v>
      </c>
      <c r="M63" s="51">
        <v>228</v>
      </c>
      <c r="N63" s="51">
        <v>0</v>
      </c>
      <c r="O63" s="51" t="s">
        <v>143</v>
      </c>
      <c r="P63" s="51" t="s">
        <v>143</v>
      </c>
      <c r="Q63" s="52" t="s">
        <v>143</v>
      </c>
    </row>
    <row r="64" spans="3:17" s="10" customFormat="1" x14ac:dyDescent="0.35">
      <c r="C64" s="43" t="s">
        <v>164</v>
      </c>
      <c r="D64" s="44" t="s">
        <v>165</v>
      </c>
      <c r="E64" s="44">
        <v>260084</v>
      </c>
      <c r="F64" s="45">
        <v>46157</v>
      </c>
      <c r="G64" s="45">
        <v>46157</v>
      </c>
      <c r="H64" s="44" t="s">
        <v>246</v>
      </c>
      <c r="I64" s="44" t="s">
        <v>141</v>
      </c>
      <c r="J64" s="44" t="s">
        <v>271</v>
      </c>
      <c r="K64" s="44" t="s">
        <v>137</v>
      </c>
      <c r="L64" s="46">
        <v>96</v>
      </c>
      <c r="M64" s="46">
        <v>96</v>
      </c>
      <c r="N64" s="46">
        <v>0</v>
      </c>
      <c r="O64" s="46">
        <v>96</v>
      </c>
      <c r="P64" s="46">
        <v>96</v>
      </c>
      <c r="Q64" s="47">
        <v>0</v>
      </c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368" priority="56" operator="equal">
      <formula>"Falta"</formula>
    </cfRule>
    <cfRule type="cellIs" dxfId="367" priority="55" operator="equal">
      <formula>"Cargado"</formula>
    </cfRule>
  </conditionalFormatting>
  <conditionalFormatting sqref="F18:F27">
    <cfRule type="cellIs" dxfId="366" priority="43" operator="equal">
      <formula>"Falta"</formula>
    </cfRule>
    <cfRule type="cellIs" dxfId="365" priority="42" operator="equal">
      <formula>"Cargado"</formula>
    </cfRule>
  </conditionalFormatting>
  <conditionalFormatting sqref="F29:F30">
    <cfRule type="cellIs" dxfId="364" priority="52" operator="equal">
      <formula>"Cargado"</formula>
    </cfRule>
    <cfRule type="cellIs" dxfId="363" priority="53" operator="equal">
      <formula>"Falta"</formula>
    </cfRule>
  </conditionalFormatting>
  <conditionalFormatting sqref="F33">
    <cfRule type="duplicateValues" dxfId="362" priority="12"/>
  </conditionalFormatting>
  <conditionalFormatting sqref="G33">
    <cfRule type="duplicateValues" dxfId="361" priority="11"/>
  </conditionalFormatting>
  <conditionalFormatting sqref="J34:J35 J37 J39 J41 J43 J45 J47 J49 J51 J53 J55 J57 J59 J61 J63 J65 J67">
    <cfRule type="duplicateValues" dxfId="360" priority="9"/>
    <cfRule type="duplicateValues" dxfId="359" priority="10"/>
  </conditionalFormatting>
  <conditionalFormatting sqref="J34:J67">
    <cfRule type="duplicateValues" dxfId="358" priority="187"/>
    <cfRule type="duplicateValues" dxfId="357" priority="186"/>
    <cfRule type="duplicateValues" dxfId="356" priority="185"/>
    <cfRule type="duplicateValues" dxfId="355" priority="184"/>
  </conditionalFormatting>
  <conditionalFormatting sqref="J36 J38 J40 J42 J44 J46 J48 J50 J52">
    <cfRule type="duplicateValues" dxfId="354" priority="3"/>
    <cfRule type="duplicateValues" dxfId="353" priority="4"/>
  </conditionalFormatting>
  <conditionalFormatting sqref="J54 J56 J58 J60 J62 J64 J66">
    <cfRule type="duplicateValues" dxfId="352" priority="2"/>
    <cfRule type="duplicateValues" dxfId="351" priority="1"/>
  </conditionalFormatting>
  <conditionalFormatting sqref="J68:J69">
    <cfRule type="duplicateValues" dxfId="350" priority="41"/>
    <cfRule type="duplicateValues" dxfId="349" priority="40"/>
  </conditionalFormatting>
  <conditionalFormatting sqref="J68:J82">
    <cfRule type="duplicateValues" dxfId="348" priority="22"/>
    <cfRule type="duplicateValues" dxfId="347" priority="23"/>
    <cfRule type="duplicateValues" dxfId="346" priority="24"/>
    <cfRule type="duplicateValues" dxfId="345" priority="25"/>
  </conditionalFormatting>
  <conditionalFormatting sqref="J68:J93">
    <cfRule type="duplicateValues" dxfId="344" priority="13"/>
  </conditionalFormatting>
  <conditionalFormatting sqref="J70:J71">
    <cfRule type="duplicateValues" dxfId="343" priority="38"/>
    <cfRule type="duplicateValues" dxfId="342" priority="39"/>
  </conditionalFormatting>
  <conditionalFormatting sqref="J72:J73">
    <cfRule type="duplicateValues" dxfId="341" priority="36"/>
    <cfRule type="duplicateValues" dxfId="340" priority="37"/>
  </conditionalFormatting>
  <conditionalFormatting sqref="J74:J75">
    <cfRule type="duplicateValues" dxfId="339" priority="34"/>
    <cfRule type="duplicateValues" dxfId="338" priority="35"/>
  </conditionalFormatting>
  <conditionalFormatting sqref="J76:J77">
    <cfRule type="duplicateValues" dxfId="337" priority="32"/>
    <cfRule type="duplicateValues" dxfId="336" priority="33"/>
  </conditionalFormatting>
  <conditionalFormatting sqref="J78:J79">
    <cfRule type="duplicateValues" dxfId="335" priority="31"/>
    <cfRule type="duplicateValues" dxfId="334" priority="30"/>
  </conditionalFormatting>
  <conditionalFormatting sqref="J80:J81">
    <cfRule type="duplicateValues" dxfId="333" priority="29"/>
    <cfRule type="duplicateValues" dxfId="332" priority="28"/>
  </conditionalFormatting>
  <conditionalFormatting sqref="J82">
    <cfRule type="duplicateValues" dxfId="331" priority="27"/>
    <cfRule type="duplicateValues" dxfId="330" priority="26"/>
  </conditionalFormatting>
  <conditionalFormatting sqref="J83 J85 J87 J89 J91 J93">
    <cfRule type="duplicateValues" dxfId="329" priority="21"/>
  </conditionalFormatting>
  <conditionalFormatting sqref="J83">
    <cfRule type="duplicateValues" dxfId="328" priority="20"/>
  </conditionalFormatting>
  <conditionalFormatting sqref="J83:J93">
    <cfRule type="duplicateValues" dxfId="327" priority="14"/>
    <cfRule type="duplicateValues" dxfId="326" priority="15"/>
    <cfRule type="duplicateValues" dxfId="325" priority="17"/>
    <cfRule type="duplicateValues" dxfId="324" priority="16"/>
  </conditionalFormatting>
  <conditionalFormatting sqref="J84 J86 J88 J90 J92">
    <cfRule type="duplicateValues" dxfId="323" priority="19"/>
  </conditionalFormatting>
  <conditionalFormatting sqref="J84">
    <cfRule type="duplicateValues" dxfId="322" priority="18"/>
  </conditionalFormatting>
  <conditionalFormatting sqref="J94 J96">
    <cfRule type="duplicateValues" dxfId="321" priority="49"/>
  </conditionalFormatting>
  <conditionalFormatting sqref="J94:J96">
    <cfRule type="duplicateValues" dxfId="320" priority="45"/>
    <cfRule type="duplicateValues" dxfId="319" priority="47"/>
    <cfRule type="duplicateValues" dxfId="318" priority="48"/>
    <cfRule type="duplicateValues" dxfId="317" priority="46"/>
  </conditionalFormatting>
  <conditionalFormatting sqref="J95">
    <cfRule type="duplicateValues" dxfId="316" priority="50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4CAB-8F07-4D41-A6E3-7A8337D2FA02}">
  <dimension ref="A1:Y238"/>
  <sheetViews>
    <sheetView tabSelected="1" zoomScale="70" zoomScaleNormal="70" workbookViewId="0">
      <selection activeCell="I21" sqref="I21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275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051626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Fwd2_EURUSD_Nodos_20260516.csv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Fwd2_USDCOP_Nodos_20260516.csv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SwapCC2_IBR_Nodos_20260516.csv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SwapCC2_USDOIS_Nodos_20260516.csv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Fwd2_USDMXN_Nodos_20260516.csv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Fwd2_USDBRL_Nodos_20260516.csv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Fwd2_GBPUSD_Nodos_20260516.csv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Fwd2_USDJPY_Nodos_20260516.csv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SwapCC2_EURCOP_Diaria_20260516.csv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SwapCC2_USDCO_Diaria_20260516.csv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SwapCC2_IBRUVR_Nodos_20260516.csv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SwapCC2_LIBORUVR_Nodos_20260516.csv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SwapCC2_COP_Colateral_USD_Diaria_20260516.csv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MX051626.txt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MX051626_RV.txt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SB051626.001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SP051626.001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SV051626.001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SW051626.002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800148514_cva_alloc_20260516.txt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NOTAS_ESTRUCTURADAS_20260516.txt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titulos_participativos_valoracion_20260516.txt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SC051626.001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SM051626.001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.399999999999999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145</v>
      </c>
      <c r="D34" s="135" t="s">
        <v>158</v>
      </c>
      <c r="E34" s="135">
        <v>260212</v>
      </c>
      <c r="F34" s="137">
        <v>46158</v>
      </c>
      <c r="G34" s="137">
        <v>46157</v>
      </c>
      <c r="H34" s="135" t="s">
        <v>246</v>
      </c>
      <c r="I34" s="135" t="s">
        <v>141</v>
      </c>
      <c r="J34" s="135" t="s">
        <v>328</v>
      </c>
      <c r="K34" s="135" t="s">
        <v>137</v>
      </c>
      <c r="L34" s="139">
        <v>18</v>
      </c>
      <c r="M34" s="139">
        <v>18</v>
      </c>
      <c r="N34" s="139">
        <v>0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147</v>
      </c>
      <c r="D35" s="124" t="s">
        <v>148</v>
      </c>
      <c r="E35" s="124">
        <v>260197</v>
      </c>
      <c r="F35" s="125">
        <v>46158</v>
      </c>
      <c r="G35" s="125">
        <v>46157</v>
      </c>
      <c r="H35" s="124" t="s">
        <v>246</v>
      </c>
      <c r="I35" s="124" t="s">
        <v>136</v>
      </c>
      <c r="J35" s="216" t="s">
        <v>350</v>
      </c>
      <c r="K35" s="124" t="s">
        <v>137</v>
      </c>
      <c r="L35" s="126">
        <v>1493</v>
      </c>
      <c r="M35" s="126">
        <v>1492</v>
      </c>
      <c r="N35" s="126">
        <v>1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17</v>
      </c>
      <c r="D36" s="129" t="s">
        <v>149</v>
      </c>
      <c r="E36" s="129">
        <v>260185</v>
      </c>
      <c r="F36" s="130">
        <v>46158</v>
      </c>
      <c r="G36" s="130">
        <v>46157</v>
      </c>
      <c r="H36" s="129" t="s">
        <v>153</v>
      </c>
      <c r="I36" s="129" t="s">
        <v>141</v>
      </c>
      <c r="J36" s="232" t="s">
        <v>351</v>
      </c>
      <c r="K36" s="129" t="s">
        <v>137</v>
      </c>
      <c r="L36" s="131">
        <v>10966</v>
      </c>
      <c r="M36" s="131">
        <v>10965</v>
      </c>
      <c r="N36" s="131">
        <v>1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17</v>
      </c>
      <c r="D37" s="124" t="s">
        <v>149</v>
      </c>
      <c r="E37" s="124">
        <v>260183</v>
      </c>
      <c r="F37" s="125">
        <v>46158</v>
      </c>
      <c r="G37" s="125">
        <v>46157</v>
      </c>
      <c r="H37" s="124" t="s">
        <v>153</v>
      </c>
      <c r="I37" s="124" t="s">
        <v>141</v>
      </c>
      <c r="J37" s="222" t="s">
        <v>352</v>
      </c>
      <c r="K37" s="124" t="s">
        <v>137</v>
      </c>
      <c r="L37" s="126">
        <v>47</v>
      </c>
      <c r="M37" s="126">
        <v>46</v>
      </c>
      <c r="N37" s="126">
        <v>1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17</v>
      </c>
      <c r="D38" s="144" t="s">
        <v>149</v>
      </c>
      <c r="E38" s="144">
        <v>260182</v>
      </c>
      <c r="F38" s="145">
        <v>46158</v>
      </c>
      <c r="G38" s="145">
        <v>46157</v>
      </c>
      <c r="H38" s="144" t="s">
        <v>153</v>
      </c>
      <c r="I38" s="144" t="s">
        <v>141</v>
      </c>
      <c r="J38" s="144" t="s">
        <v>353</v>
      </c>
      <c r="K38" s="144" t="s">
        <v>137</v>
      </c>
      <c r="L38" s="146">
        <v>22</v>
      </c>
      <c r="M38" s="146">
        <v>21</v>
      </c>
      <c r="N38" s="146">
        <v>1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17</v>
      </c>
      <c r="D39" s="149" t="s">
        <v>149</v>
      </c>
      <c r="E39" s="149">
        <v>260181</v>
      </c>
      <c r="F39" s="150">
        <v>46158</v>
      </c>
      <c r="G39" s="150">
        <v>46157</v>
      </c>
      <c r="H39" s="149" t="s">
        <v>153</v>
      </c>
      <c r="I39" s="149" t="s">
        <v>141</v>
      </c>
      <c r="J39" s="149" t="s">
        <v>354</v>
      </c>
      <c r="K39" s="149" t="s">
        <v>137</v>
      </c>
      <c r="L39" s="151">
        <v>10966</v>
      </c>
      <c r="M39" s="151">
        <v>10965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17</v>
      </c>
      <c r="D40" s="154" t="s">
        <v>149</v>
      </c>
      <c r="E40" s="154">
        <v>260179</v>
      </c>
      <c r="F40" s="155">
        <v>46158</v>
      </c>
      <c r="G40" s="155">
        <v>46157</v>
      </c>
      <c r="H40" s="154" t="s">
        <v>153</v>
      </c>
      <c r="I40" s="154" t="s">
        <v>141</v>
      </c>
      <c r="J40" s="154" t="s">
        <v>355</v>
      </c>
      <c r="K40" s="154" t="s">
        <v>137</v>
      </c>
      <c r="L40" s="156">
        <v>9136</v>
      </c>
      <c r="M40" s="156">
        <v>9135</v>
      </c>
      <c r="N40" s="156">
        <v>1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11</v>
      </c>
      <c r="D41" s="149" t="s">
        <v>150</v>
      </c>
      <c r="E41" s="149">
        <v>260177</v>
      </c>
      <c r="F41" s="150">
        <v>46158</v>
      </c>
      <c r="G41" s="150">
        <v>46157</v>
      </c>
      <c r="H41" s="149" t="s">
        <v>153</v>
      </c>
      <c r="I41" s="149" t="s">
        <v>136</v>
      </c>
      <c r="J41" s="149" t="s">
        <v>356</v>
      </c>
      <c r="K41" s="149" t="s">
        <v>137</v>
      </c>
      <c r="L41" s="151">
        <v>26</v>
      </c>
      <c r="M41" s="151">
        <v>25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138</v>
      </c>
      <c r="D42" s="154" t="s">
        <v>156</v>
      </c>
      <c r="E42" s="154">
        <v>260176</v>
      </c>
      <c r="F42" s="155">
        <v>46158</v>
      </c>
      <c r="G42" s="155">
        <v>46157</v>
      </c>
      <c r="H42" s="154" t="s">
        <v>246</v>
      </c>
      <c r="I42" s="154" t="s">
        <v>139</v>
      </c>
      <c r="J42" s="154" t="s">
        <v>357</v>
      </c>
      <c r="K42" s="154" t="s">
        <v>137</v>
      </c>
      <c r="L42" s="156">
        <v>393</v>
      </c>
      <c r="M42" s="156">
        <v>393</v>
      </c>
      <c r="N42" s="156">
        <v>0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11</v>
      </c>
      <c r="D43" s="149" t="s">
        <v>150</v>
      </c>
      <c r="E43" s="149">
        <v>260175</v>
      </c>
      <c r="F43" s="150">
        <v>46158</v>
      </c>
      <c r="G43" s="150">
        <v>46157</v>
      </c>
      <c r="H43" s="149" t="s">
        <v>153</v>
      </c>
      <c r="I43" s="149" t="s">
        <v>136</v>
      </c>
      <c r="J43" s="149" t="s">
        <v>358</v>
      </c>
      <c r="K43" s="149" t="s">
        <v>137</v>
      </c>
      <c r="L43" s="151">
        <v>26</v>
      </c>
      <c r="M43" s="151">
        <v>25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11</v>
      </c>
      <c r="D44" s="154" t="s">
        <v>150</v>
      </c>
      <c r="E44" s="154">
        <v>260173</v>
      </c>
      <c r="F44" s="155">
        <v>46158</v>
      </c>
      <c r="G44" s="155">
        <v>46157</v>
      </c>
      <c r="H44" s="154" t="s">
        <v>153</v>
      </c>
      <c r="I44" s="154" t="s">
        <v>136</v>
      </c>
      <c r="J44" s="154" t="s">
        <v>359</v>
      </c>
      <c r="K44" s="154" t="s">
        <v>137</v>
      </c>
      <c r="L44" s="156">
        <v>14</v>
      </c>
      <c r="M44" s="156">
        <v>13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11</v>
      </c>
      <c r="D45" s="149" t="s">
        <v>150</v>
      </c>
      <c r="E45" s="149">
        <v>260172</v>
      </c>
      <c r="F45" s="150">
        <v>46158</v>
      </c>
      <c r="G45" s="150">
        <v>46157</v>
      </c>
      <c r="H45" s="149" t="s">
        <v>153</v>
      </c>
      <c r="I45" s="149" t="s">
        <v>136</v>
      </c>
      <c r="J45" s="149" t="s">
        <v>360</v>
      </c>
      <c r="K45" s="149" t="s">
        <v>137</v>
      </c>
      <c r="L45" s="151">
        <v>23</v>
      </c>
      <c r="M45" s="151">
        <v>22</v>
      </c>
      <c r="N45" s="151">
        <v>1</v>
      </c>
      <c r="O45" s="151" t="s">
        <v>143</v>
      </c>
      <c r="P45" s="151" t="s">
        <v>143</v>
      </c>
      <c r="Q45" s="152" t="s">
        <v>143</v>
      </c>
      <c r="R45" s="121"/>
    </row>
    <row r="46" spans="3:18" s="122" customFormat="1" x14ac:dyDescent="0.35">
      <c r="C46" s="143" t="s">
        <v>17</v>
      </c>
      <c r="D46" s="144" t="s">
        <v>149</v>
      </c>
      <c r="E46" s="144">
        <v>260171</v>
      </c>
      <c r="F46" s="145">
        <v>46158</v>
      </c>
      <c r="G46" s="145">
        <v>46157</v>
      </c>
      <c r="H46" s="144" t="s">
        <v>153</v>
      </c>
      <c r="I46" s="144" t="s">
        <v>141</v>
      </c>
      <c r="J46" s="144" t="s">
        <v>361</v>
      </c>
      <c r="K46" s="144" t="s">
        <v>137</v>
      </c>
      <c r="L46" s="146">
        <v>30</v>
      </c>
      <c r="M46" s="146">
        <v>29</v>
      </c>
      <c r="N46" s="146">
        <v>1</v>
      </c>
      <c r="O46" s="146" t="s">
        <v>143</v>
      </c>
      <c r="P46" s="146" t="s">
        <v>143</v>
      </c>
      <c r="Q46" s="147" t="s">
        <v>143</v>
      </c>
    </row>
    <row r="47" spans="3:18" s="121" customFormat="1" x14ac:dyDescent="0.35">
      <c r="C47" s="158" t="s">
        <v>17</v>
      </c>
      <c r="D47" s="159" t="s">
        <v>149</v>
      </c>
      <c r="E47" s="159">
        <v>260169</v>
      </c>
      <c r="F47" s="160">
        <v>46158</v>
      </c>
      <c r="G47" s="160">
        <v>46157</v>
      </c>
      <c r="H47" s="159" t="s">
        <v>153</v>
      </c>
      <c r="I47" s="159" t="s">
        <v>141</v>
      </c>
      <c r="J47" s="159" t="s">
        <v>362</v>
      </c>
      <c r="K47" s="159" t="s">
        <v>137</v>
      </c>
      <c r="L47" s="161">
        <v>22</v>
      </c>
      <c r="M47" s="161">
        <v>21</v>
      </c>
      <c r="N47" s="161">
        <v>1</v>
      </c>
      <c r="O47" s="161" t="s">
        <v>143</v>
      </c>
      <c r="P47" s="161" t="s">
        <v>143</v>
      </c>
      <c r="Q47" s="162" t="s">
        <v>143</v>
      </c>
    </row>
    <row r="48" spans="3:18" s="121" customFormat="1" x14ac:dyDescent="0.35">
      <c r="C48" s="153" t="s">
        <v>135</v>
      </c>
      <c r="D48" s="154" t="s">
        <v>157</v>
      </c>
      <c r="E48" s="154">
        <v>260167</v>
      </c>
      <c r="F48" s="155">
        <v>46158</v>
      </c>
      <c r="G48" s="155">
        <v>46157</v>
      </c>
      <c r="H48" s="154" t="s">
        <v>246</v>
      </c>
      <c r="I48" s="154" t="s">
        <v>136</v>
      </c>
      <c r="J48" s="154" t="s">
        <v>363</v>
      </c>
      <c r="K48" s="154" t="s">
        <v>137</v>
      </c>
      <c r="L48" s="156">
        <v>17</v>
      </c>
      <c r="M48" s="156">
        <v>14</v>
      </c>
      <c r="N48" s="156">
        <v>3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14</v>
      </c>
      <c r="D49" s="159" t="s">
        <v>150</v>
      </c>
      <c r="E49" s="159">
        <v>260165</v>
      </c>
      <c r="F49" s="160">
        <v>46158</v>
      </c>
      <c r="G49" s="160">
        <v>46157</v>
      </c>
      <c r="H49" s="159" t="s">
        <v>153</v>
      </c>
      <c r="I49" s="159" t="s">
        <v>141</v>
      </c>
      <c r="J49" s="159" t="s">
        <v>364</v>
      </c>
      <c r="K49" s="159" t="s">
        <v>137</v>
      </c>
      <c r="L49" s="161">
        <v>25</v>
      </c>
      <c r="M49" s="161">
        <v>24</v>
      </c>
      <c r="N49" s="161">
        <v>1</v>
      </c>
      <c r="O49" s="161" t="s">
        <v>143</v>
      </c>
      <c r="P49" s="161" t="s">
        <v>143</v>
      </c>
      <c r="Q49" s="162" t="s">
        <v>143</v>
      </c>
    </row>
    <row r="50" spans="3:17" s="121" customFormat="1" x14ac:dyDescent="0.35">
      <c r="C50" s="143" t="s">
        <v>11</v>
      </c>
      <c r="D50" s="144" t="s">
        <v>150</v>
      </c>
      <c r="E50" s="144">
        <v>260162</v>
      </c>
      <c r="F50" s="145">
        <v>46158</v>
      </c>
      <c r="G50" s="145">
        <v>46157</v>
      </c>
      <c r="H50" s="144" t="s">
        <v>153</v>
      </c>
      <c r="I50" s="144" t="s">
        <v>136</v>
      </c>
      <c r="J50" s="144" t="s">
        <v>365</v>
      </c>
      <c r="K50" s="144" t="s">
        <v>137</v>
      </c>
      <c r="L50" s="146">
        <v>26</v>
      </c>
      <c r="M50" s="146">
        <v>25</v>
      </c>
      <c r="N50" s="146">
        <v>1</v>
      </c>
      <c r="O50" s="146" t="s">
        <v>143</v>
      </c>
      <c r="P50" s="146" t="s">
        <v>143</v>
      </c>
      <c r="Q50" s="147" t="s">
        <v>143</v>
      </c>
    </row>
    <row r="51" spans="3:17" s="10" customFormat="1" x14ac:dyDescent="0.35">
      <c r="C51" s="123" t="s">
        <v>142</v>
      </c>
      <c r="D51" s="124" t="s">
        <v>154</v>
      </c>
      <c r="E51" s="124">
        <v>260151</v>
      </c>
      <c r="F51" s="125">
        <v>46158</v>
      </c>
      <c r="G51" s="125">
        <v>46157</v>
      </c>
      <c r="H51" s="124" t="s">
        <v>246</v>
      </c>
      <c r="I51" s="124" t="s">
        <v>136</v>
      </c>
      <c r="J51" s="233" t="s">
        <v>366</v>
      </c>
      <c r="K51" s="124" t="s">
        <v>137</v>
      </c>
      <c r="L51" s="126">
        <v>1247</v>
      </c>
      <c r="M51" s="126">
        <v>1246</v>
      </c>
      <c r="N51" s="126">
        <v>1</v>
      </c>
      <c r="O51" s="126">
        <v>1246</v>
      </c>
      <c r="P51" s="126">
        <v>0</v>
      </c>
      <c r="Q51" s="127">
        <v>0</v>
      </c>
    </row>
    <row r="52" spans="3:17" s="10" customFormat="1" x14ac:dyDescent="0.35">
      <c r="C52" s="128" t="s">
        <v>140</v>
      </c>
      <c r="D52" s="129" t="s">
        <v>155</v>
      </c>
      <c r="E52" s="129">
        <v>260144</v>
      </c>
      <c r="F52" s="130">
        <v>46158</v>
      </c>
      <c r="G52" s="130">
        <v>46157</v>
      </c>
      <c r="H52" s="129" t="s">
        <v>246</v>
      </c>
      <c r="I52" s="129" t="s">
        <v>141</v>
      </c>
      <c r="J52" s="235" t="s">
        <v>370</v>
      </c>
      <c r="K52" s="129" t="s">
        <v>137</v>
      </c>
      <c r="L52" s="131">
        <v>343</v>
      </c>
      <c r="M52" s="131">
        <v>343</v>
      </c>
      <c r="N52" s="131">
        <v>0</v>
      </c>
      <c r="O52" s="131" t="s">
        <v>143</v>
      </c>
      <c r="P52" s="131" t="s">
        <v>143</v>
      </c>
      <c r="Q52" s="132" t="s">
        <v>143</v>
      </c>
    </row>
    <row r="53" spans="3:17" s="10" customFormat="1" x14ac:dyDescent="0.35">
      <c r="C53" s="133" t="s">
        <v>135</v>
      </c>
      <c r="D53" s="135" t="s">
        <v>157</v>
      </c>
      <c r="E53" s="135">
        <v>260139</v>
      </c>
      <c r="F53" s="137">
        <v>46158</v>
      </c>
      <c r="G53" s="137">
        <v>46157</v>
      </c>
      <c r="H53" s="135" t="s">
        <v>246</v>
      </c>
      <c r="I53" s="135" t="s">
        <v>136</v>
      </c>
      <c r="J53" s="227" t="s">
        <v>367</v>
      </c>
      <c r="K53" s="135" t="s">
        <v>137</v>
      </c>
      <c r="L53" s="139">
        <v>1803</v>
      </c>
      <c r="M53" s="139">
        <v>1802</v>
      </c>
      <c r="N53" s="139">
        <v>1</v>
      </c>
      <c r="O53" s="139" t="s">
        <v>143</v>
      </c>
      <c r="P53" s="139" t="s">
        <v>143</v>
      </c>
      <c r="Q53" s="141" t="s">
        <v>143</v>
      </c>
    </row>
    <row r="54" spans="3:17" s="10" customFormat="1" x14ac:dyDescent="0.35">
      <c r="C54" s="134" t="s">
        <v>146</v>
      </c>
      <c r="D54" s="136" t="s">
        <v>159</v>
      </c>
      <c r="E54" s="136">
        <v>260137</v>
      </c>
      <c r="F54" s="138">
        <v>46158</v>
      </c>
      <c r="G54" s="138">
        <v>46157</v>
      </c>
      <c r="H54" s="136" t="s">
        <v>246</v>
      </c>
      <c r="I54" s="136" t="s">
        <v>141</v>
      </c>
      <c r="J54" s="225" t="s">
        <v>368</v>
      </c>
      <c r="K54" s="136" t="s">
        <v>137</v>
      </c>
      <c r="L54" s="140">
        <v>3</v>
      </c>
      <c r="M54" s="140">
        <v>3</v>
      </c>
      <c r="N54" s="140">
        <v>0</v>
      </c>
      <c r="O54" s="140" t="s">
        <v>143</v>
      </c>
      <c r="P54" s="140" t="s">
        <v>143</v>
      </c>
      <c r="Q54" s="142" t="s">
        <v>143</v>
      </c>
    </row>
    <row r="55" spans="3:17" s="10" customFormat="1" x14ac:dyDescent="0.35">
      <c r="C55" s="123" t="s">
        <v>144</v>
      </c>
      <c r="D55" s="124" t="s">
        <v>160</v>
      </c>
      <c r="E55" s="124">
        <v>260135</v>
      </c>
      <c r="F55" s="125">
        <v>46158</v>
      </c>
      <c r="G55" s="125">
        <v>46157</v>
      </c>
      <c r="H55" s="124" t="s">
        <v>246</v>
      </c>
      <c r="I55" s="124" t="s">
        <v>141</v>
      </c>
      <c r="J55" s="124" t="s">
        <v>369</v>
      </c>
      <c r="K55" s="124" t="s">
        <v>137</v>
      </c>
      <c r="L55" s="126">
        <v>288327</v>
      </c>
      <c r="M55" s="126">
        <v>288327</v>
      </c>
      <c r="N55" s="126">
        <v>0</v>
      </c>
      <c r="O55" s="126" t="s">
        <v>143</v>
      </c>
      <c r="P55" s="126" t="s">
        <v>143</v>
      </c>
      <c r="Q55" s="127" t="s">
        <v>143</v>
      </c>
    </row>
    <row r="56" spans="3:17" s="10" customFormat="1" x14ac:dyDescent="0.35">
      <c r="C56"/>
      <c r="D56"/>
      <c r="E56"/>
      <c r="F56" s="214"/>
      <c r="G56" s="214"/>
      <c r="H56"/>
      <c r="I56"/>
      <c r="J56"/>
      <c r="K56"/>
      <c r="L56"/>
      <c r="M56"/>
      <c r="N56"/>
      <c r="O56"/>
      <c r="P56"/>
      <c r="Q56"/>
    </row>
    <row r="57" spans="3:17" s="10" customFormat="1" x14ac:dyDescent="0.35">
      <c r="C57" s="123"/>
      <c r="D57" s="124"/>
      <c r="E57" s="124"/>
      <c r="F57" s="125"/>
      <c r="G57" s="125"/>
      <c r="H57" s="124"/>
      <c r="I57" s="124"/>
      <c r="J57" s="124"/>
      <c r="K57" s="124"/>
      <c r="L57" s="126"/>
      <c r="M57" s="126"/>
      <c r="N57" s="126"/>
      <c r="O57" s="126"/>
      <c r="P57" s="126"/>
      <c r="Q57" s="127"/>
    </row>
    <row r="58" spans="3:17" s="10" customFormat="1" x14ac:dyDescent="0.35">
      <c r="C58" s="128"/>
      <c r="D58" s="129"/>
      <c r="E58" s="129"/>
      <c r="F58" s="130"/>
      <c r="G58" s="130"/>
      <c r="H58" s="129"/>
      <c r="I58" s="129"/>
      <c r="J58" s="129"/>
      <c r="K58" s="129"/>
      <c r="L58" s="131"/>
      <c r="M58" s="131"/>
      <c r="N58" s="131"/>
      <c r="O58" s="131"/>
      <c r="P58" s="131"/>
      <c r="Q58" s="132"/>
    </row>
    <row r="59" spans="3:17" s="10" customFormat="1" x14ac:dyDescent="0.35">
      <c r="C59" s="123"/>
      <c r="D59" s="124"/>
      <c r="E59" s="124"/>
      <c r="F59" s="125"/>
      <c r="G59" s="125"/>
      <c r="H59" s="124"/>
      <c r="I59" s="124"/>
      <c r="J59" s="124"/>
      <c r="K59" s="124"/>
      <c r="L59" s="126"/>
      <c r="M59" s="126"/>
      <c r="N59" s="126"/>
      <c r="O59" s="126"/>
      <c r="P59" s="126"/>
      <c r="Q59" s="127"/>
    </row>
    <row r="60" spans="3:17" s="10" customFormat="1" x14ac:dyDescent="0.35">
      <c r="C60" s="43"/>
      <c r="D60" s="44"/>
      <c r="E60" s="44"/>
      <c r="F60" s="45"/>
      <c r="G60" s="45"/>
      <c r="H60" s="44"/>
      <c r="I60" s="44"/>
      <c r="J60" s="44"/>
      <c r="K60" s="44"/>
      <c r="L60" s="46"/>
      <c r="M60" s="46"/>
      <c r="N60" s="46"/>
      <c r="O60" s="46"/>
      <c r="P60" s="46"/>
      <c r="Q60" s="47"/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315" priority="52" operator="equal">
      <formula>"Falta"</formula>
    </cfRule>
    <cfRule type="cellIs" dxfId="314" priority="51" operator="equal">
      <formula>"Cargado"</formula>
    </cfRule>
  </conditionalFormatting>
  <conditionalFormatting sqref="F18:F27">
    <cfRule type="cellIs" dxfId="313" priority="39" operator="equal">
      <formula>"Falta"</formula>
    </cfRule>
    <cfRule type="cellIs" dxfId="312" priority="38" operator="equal">
      <formula>"Cargado"</formula>
    </cfRule>
  </conditionalFormatting>
  <conditionalFormatting sqref="F29:F30">
    <cfRule type="cellIs" dxfId="311" priority="48" operator="equal">
      <formula>"Cargado"</formula>
    </cfRule>
    <cfRule type="cellIs" dxfId="310" priority="49" operator="equal">
      <formula>"Falta"</formula>
    </cfRule>
  </conditionalFormatting>
  <conditionalFormatting sqref="F33">
    <cfRule type="duplicateValues" dxfId="309" priority="8"/>
  </conditionalFormatting>
  <conditionalFormatting sqref="G33">
    <cfRule type="duplicateValues" dxfId="308" priority="7"/>
  </conditionalFormatting>
  <conditionalFormatting sqref="J34:J35 J37 J39 J41 J43 J45 J47 J49 J51 J53 J55 J57 J59 J61 J63 J65 J67">
    <cfRule type="duplicateValues" dxfId="307" priority="5"/>
    <cfRule type="duplicateValues" dxfId="306" priority="6"/>
  </conditionalFormatting>
  <conditionalFormatting sqref="J34:J67">
    <cfRule type="duplicateValues" dxfId="305" priority="56"/>
    <cfRule type="duplicateValues" dxfId="304" priority="55"/>
    <cfRule type="duplicateValues" dxfId="303" priority="54"/>
    <cfRule type="duplicateValues" dxfId="302" priority="53"/>
  </conditionalFormatting>
  <conditionalFormatting sqref="J36 J38 J40 J42 J44 J46 J48 J50 J52">
    <cfRule type="duplicateValues" dxfId="301" priority="3"/>
    <cfRule type="duplicateValues" dxfId="300" priority="4"/>
  </conditionalFormatting>
  <conditionalFormatting sqref="J54 J56 J58 J60 J62 J64 J66">
    <cfRule type="duplicateValues" dxfId="299" priority="2"/>
    <cfRule type="duplicateValues" dxfId="298" priority="1"/>
  </conditionalFormatting>
  <conditionalFormatting sqref="J68:J69">
    <cfRule type="duplicateValues" dxfId="297" priority="37"/>
    <cfRule type="duplicateValues" dxfId="296" priority="36"/>
  </conditionalFormatting>
  <conditionalFormatting sqref="J68:J82">
    <cfRule type="duplicateValues" dxfId="295" priority="18"/>
    <cfRule type="duplicateValues" dxfId="294" priority="19"/>
    <cfRule type="duplicateValues" dxfId="293" priority="20"/>
    <cfRule type="duplicateValues" dxfId="292" priority="21"/>
  </conditionalFormatting>
  <conditionalFormatting sqref="J68:J93">
    <cfRule type="duplicateValues" dxfId="291" priority="9"/>
  </conditionalFormatting>
  <conditionalFormatting sqref="J70:J71">
    <cfRule type="duplicateValues" dxfId="290" priority="34"/>
    <cfRule type="duplicateValues" dxfId="289" priority="35"/>
  </conditionalFormatting>
  <conditionalFormatting sqref="J72:J73">
    <cfRule type="duplicateValues" dxfId="288" priority="32"/>
    <cfRule type="duplicateValues" dxfId="287" priority="33"/>
  </conditionalFormatting>
  <conditionalFormatting sqref="J74:J75">
    <cfRule type="duplicateValues" dxfId="286" priority="30"/>
    <cfRule type="duplicateValues" dxfId="285" priority="31"/>
  </conditionalFormatting>
  <conditionalFormatting sqref="J76:J77">
    <cfRule type="duplicateValues" dxfId="284" priority="28"/>
    <cfRule type="duplicateValues" dxfId="283" priority="29"/>
  </conditionalFormatting>
  <conditionalFormatting sqref="J78:J79">
    <cfRule type="duplicateValues" dxfId="282" priority="27"/>
    <cfRule type="duplicateValues" dxfId="281" priority="26"/>
  </conditionalFormatting>
  <conditionalFormatting sqref="J80:J81">
    <cfRule type="duplicateValues" dxfId="280" priority="25"/>
    <cfRule type="duplicateValues" dxfId="279" priority="24"/>
  </conditionalFormatting>
  <conditionalFormatting sqref="J82">
    <cfRule type="duplicateValues" dxfId="278" priority="23"/>
    <cfRule type="duplicateValues" dxfId="277" priority="22"/>
  </conditionalFormatting>
  <conditionalFormatting sqref="J83 J85 J87 J89 J91 J93">
    <cfRule type="duplicateValues" dxfId="276" priority="17"/>
  </conditionalFormatting>
  <conditionalFormatting sqref="J83">
    <cfRule type="duplicateValues" dxfId="275" priority="16"/>
  </conditionalFormatting>
  <conditionalFormatting sqref="J83:J93">
    <cfRule type="duplicateValues" dxfId="274" priority="10"/>
    <cfRule type="duplicateValues" dxfId="273" priority="11"/>
    <cfRule type="duplicateValues" dxfId="272" priority="13"/>
    <cfRule type="duplicateValues" dxfId="271" priority="12"/>
  </conditionalFormatting>
  <conditionalFormatting sqref="J84 J86 J88 J90 J92">
    <cfRule type="duplicateValues" dxfId="270" priority="15"/>
  </conditionalFormatting>
  <conditionalFormatting sqref="J84">
    <cfRule type="duplicateValues" dxfId="269" priority="14"/>
  </conditionalFormatting>
  <conditionalFormatting sqref="J94 J96">
    <cfRule type="duplicateValues" dxfId="268" priority="45"/>
  </conditionalFormatting>
  <conditionalFormatting sqref="J94:J96">
    <cfRule type="duplicateValues" dxfId="267" priority="41"/>
    <cfRule type="duplicateValues" dxfId="266" priority="43"/>
    <cfRule type="duplicateValues" dxfId="265" priority="44"/>
    <cfRule type="duplicateValues" dxfId="264" priority="42"/>
  </conditionalFormatting>
  <conditionalFormatting sqref="J95">
    <cfRule type="duplicateValues" dxfId="263" priority="46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FCA3-52BC-4305-91ED-48CF2057C418}">
  <dimension ref="A1:Y238"/>
  <sheetViews>
    <sheetView zoomScale="80" zoomScaleNormal="80" workbookViewId="0">
      <selection activeCell="J55" sqref="J55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276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051726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Fwd2_EURUSD_Nodos_20260517.csv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Fwd2_USDCOP_Nodos_20260517.csv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SwapCC2_IBR_Nodos_20260517.csv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SwapCC2_USDOIS_Nodos_20260517.csv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Fwd2_USDMXN_Nodos_20260517.csv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Fwd2_USDBRL_Nodos_20260517.csv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Fwd2_GBPUSD_Nodos_20260517.csv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Fwd2_USDJPY_Nodos_20260517.csv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SwapCC2_EURCOP_Diaria_20260517.csv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SwapCC2_USDCO_Diaria_20260517.csv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SwapCC2_IBRUVR_Nodos_20260517.csv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SwapCC2_LIBORUVR_Nodos_20260517.csv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SwapCC2_COP_Colateral_USD_Diaria_20260517.csv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MX051726.txt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MX051726_RV.txt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SB051726.001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SP051726.001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SV051726.001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SW051726.002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800148514_cva_alloc_20260517.txt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NOTAS_ESTRUCTURADAS_20260517.txt</v>
      </c>
      <c r="F25" s="1" t="str">
        <f>+IF(ISERROR(VLOOKUP(D25,$J$34:$Q$60,1,FALSE)),"Falta","Cargado")</f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titulos_participativos_valoracion_20260517.txt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SC051726.001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SM051726.001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17</v>
      </c>
      <c r="D34" s="135" t="s">
        <v>149</v>
      </c>
      <c r="E34" s="135">
        <v>260210</v>
      </c>
      <c r="F34" s="137">
        <v>46159</v>
      </c>
      <c r="G34" s="137">
        <v>46157</v>
      </c>
      <c r="H34" s="135" t="s">
        <v>153</v>
      </c>
      <c r="I34" s="135" t="s">
        <v>141</v>
      </c>
      <c r="J34" s="135" t="s">
        <v>300</v>
      </c>
      <c r="K34" s="135" t="s">
        <v>137</v>
      </c>
      <c r="L34" s="139">
        <v>10966</v>
      </c>
      <c r="M34" s="139">
        <v>10965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17</v>
      </c>
      <c r="D35" s="124" t="s">
        <v>149</v>
      </c>
      <c r="E35" s="124">
        <v>260209</v>
      </c>
      <c r="F35" s="125">
        <v>46159</v>
      </c>
      <c r="G35" s="125">
        <v>46157</v>
      </c>
      <c r="H35" s="124" t="s">
        <v>153</v>
      </c>
      <c r="I35" s="124" t="s">
        <v>141</v>
      </c>
      <c r="J35" s="124" t="s">
        <v>301</v>
      </c>
      <c r="K35" s="124" t="s">
        <v>137</v>
      </c>
      <c r="L35" s="126">
        <v>47</v>
      </c>
      <c r="M35" s="126">
        <v>46</v>
      </c>
      <c r="N35" s="126">
        <v>1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17</v>
      </c>
      <c r="D36" s="129" t="s">
        <v>149</v>
      </c>
      <c r="E36" s="129">
        <v>260208</v>
      </c>
      <c r="F36" s="130">
        <v>46159</v>
      </c>
      <c r="G36" s="130">
        <v>46157</v>
      </c>
      <c r="H36" s="129" t="s">
        <v>153</v>
      </c>
      <c r="I36" s="129" t="s">
        <v>141</v>
      </c>
      <c r="J36" s="232" t="s">
        <v>302</v>
      </c>
      <c r="K36" s="129" t="s">
        <v>137</v>
      </c>
      <c r="L36" s="131">
        <v>22</v>
      </c>
      <c r="M36" s="131">
        <v>21</v>
      </c>
      <c r="N36" s="131">
        <v>1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17</v>
      </c>
      <c r="D37" s="124" t="s">
        <v>149</v>
      </c>
      <c r="E37" s="124">
        <v>260207</v>
      </c>
      <c r="F37" s="125">
        <v>46159</v>
      </c>
      <c r="G37" s="125">
        <v>46157</v>
      </c>
      <c r="H37" s="124" t="s">
        <v>153</v>
      </c>
      <c r="I37" s="124" t="s">
        <v>141</v>
      </c>
      <c r="J37" s="226" t="s">
        <v>303</v>
      </c>
      <c r="K37" s="124" t="s">
        <v>137</v>
      </c>
      <c r="L37" s="126">
        <v>10966</v>
      </c>
      <c r="M37" s="126">
        <v>10965</v>
      </c>
      <c r="N37" s="126">
        <v>1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17</v>
      </c>
      <c r="D38" s="144" t="s">
        <v>149</v>
      </c>
      <c r="E38" s="144">
        <v>260206</v>
      </c>
      <c r="F38" s="145">
        <v>46159</v>
      </c>
      <c r="G38" s="145">
        <v>46157</v>
      </c>
      <c r="H38" s="144" t="s">
        <v>153</v>
      </c>
      <c r="I38" s="144" t="s">
        <v>141</v>
      </c>
      <c r="J38" s="144" t="s">
        <v>304</v>
      </c>
      <c r="K38" s="144" t="s">
        <v>137</v>
      </c>
      <c r="L38" s="146">
        <v>9136</v>
      </c>
      <c r="M38" s="146">
        <v>9135</v>
      </c>
      <c r="N38" s="146">
        <v>1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11</v>
      </c>
      <c r="D39" s="149" t="s">
        <v>150</v>
      </c>
      <c r="E39" s="149">
        <v>260205</v>
      </c>
      <c r="F39" s="150">
        <v>46159</v>
      </c>
      <c r="G39" s="150">
        <v>46157</v>
      </c>
      <c r="H39" s="149" t="s">
        <v>153</v>
      </c>
      <c r="I39" s="149" t="s">
        <v>136</v>
      </c>
      <c r="J39" s="149" t="s">
        <v>305</v>
      </c>
      <c r="K39" s="149" t="s">
        <v>137</v>
      </c>
      <c r="L39" s="151">
        <v>26</v>
      </c>
      <c r="M39" s="151">
        <v>25</v>
      </c>
      <c r="N39" s="151">
        <v>1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11</v>
      </c>
      <c r="D40" s="154" t="s">
        <v>150</v>
      </c>
      <c r="E40" s="154">
        <v>260204</v>
      </c>
      <c r="F40" s="155">
        <v>46159</v>
      </c>
      <c r="G40" s="155">
        <v>46157</v>
      </c>
      <c r="H40" s="154" t="s">
        <v>153</v>
      </c>
      <c r="I40" s="154" t="s">
        <v>136</v>
      </c>
      <c r="J40" s="154" t="s">
        <v>306</v>
      </c>
      <c r="K40" s="154" t="s">
        <v>137</v>
      </c>
      <c r="L40" s="156">
        <v>26</v>
      </c>
      <c r="M40" s="156">
        <v>25</v>
      </c>
      <c r="N40" s="156">
        <v>1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11</v>
      </c>
      <c r="D41" s="149" t="s">
        <v>150</v>
      </c>
      <c r="E41" s="149">
        <v>260203</v>
      </c>
      <c r="F41" s="150">
        <v>46159</v>
      </c>
      <c r="G41" s="150">
        <v>46157</v>
      </c>
      <c r="H41" s="149" t="s">
        <v>153</v>
      </c>
      <c r="I41" s="149" t="s">
        <v>136</v>
      </c>
      <c r="J41" s="149" t="s">
        <v>307</v>
      </c>
      <c r="K41" s="149" t="s">
        <v>137</v>
      </c>
      <c r="L41" s="151">
        <v>14</v>
      </c>
      <c r="M41" s="151">
        <v>13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11</v>
      </c>
      <c r="D42" s="154" t="s">
        <v>150</v>
      </c>
      <c r="E42" s="154">
        <v>260201</v>
      </c>
      <c r="F42" s="155">
        <v>46159</v>
      </c>
      <c r="G42" s="155">
        <v>46157</v>
      </c>
      <c r="H42" s="154" t="s">
        <v>153</v>
      </c>
      <c r="I42" s="154" t="s">
        <v>136</v>
      </c>
      <c r="J42" s="154" t="s">
        <v>308</v>
      </c>
      <c r="K42" s="154" t="s">
        <v>137</v>
      </c>
      <c r="L42" s="156">
        <v>23</v>
      </c>
      <c r="M42" s="156">
        <v>22</v>
      </c>
      <c r="N42" s="156">
        <v>1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17</v>
      </c>
      <c r="D43" s="149" t="s">
        <v>149</v>
      </c>
      <c r="E43" s="149">
        <v>260199</v>
      </c>
      <c r="F43" s="150">
        <v>46159</v>
      </c>
      <c r="G43" s="150">
        <v>46157</v>
      </c>
      <c r="H43" s="149" t="s">
        <v>153</v>
      </c>
      <c r="I43" s="149" t="s">
        <v>141</v>
      </c>
      <c r="J43" s="149" t="s">
        <v>309</v>
      </c>
      <c r="K43" s="149" t="s">
        <v>137</v>
      </c>
      <c r="L43" s="151">
        <v>30</v>
      </c>
      <c r="M43" s="151">
        <v>29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147</v>
      </c>
      <c r="D44" s="154" t="s">
        <v>148</v>
      </c>
      <c r="E44" s="154">
        <v>260198</v>
      </c>
      <c r="F44" s="155">
        <v>46159</v>
      </c>
      <c r="G44" s="155">
        <v>46157</v>
      </c>
      <c r="H44" s="154" t="s">
        <v>246</v>
      </c>
      <c r="I44" s="154" t="s">
        <v>136</v>
      </c>
      <c r="J44" s="154" t="s">
        <v>310</v>
      </c>
      <c r="K44" s="154" t="s">
        <v>137</v>
      </c>
      <c r="L44" s="156">
        <v>1493</v>
      </c>
      <c r="M44" s="156">
        <v>1492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17</v>
      </c>
      <c r="D45" s="149" t="s">
        <v>149</v>
      </c>
      <c r="E45" s="149">
        <v>260196</v>
      </c>
      <c r="F45" s="150">
        <v>46159</v>
      </c>
      <c r="G45" s="150">
        <v>46157</v>
      </c>
      <c r="H45" s="149" t="s">
        <v>153</v>
      </c>
      <c r="I45" s="149" t="s">
        <v>141</v>
      </c>
      <c r="J45" s="149" t="s">
        <v>311</v>
      </c>
      <c r="K45" s="149" t="s">
        <v>137</v>
      </c>
      <c r="L45" s="151">
        <v>22</v>
      </c>
      <c r="M45" s="151">
        <v>21</v>
      </c>
      <c r="N45" s="151">
        <v>1</v>
      </c>
      <c r="O45" s="151" t="s">
        <v>143</v>
      </c>
      <c r="P45" s="151" t="s">
        <v>143</v>
      </c>
      <c r="Q45" s="152" t="s">
        <v>143</v>
      </c>
      <c r="R45" s="121"/>
    </row>
    <row r="46" spans="3:18" s="122" customFormat="1" x14ac:dyDescent="0.35">
      <c r="C46" s="143" t="s">
        <v>14</v>
      </c>
      <c r="D46" s="144" t="s">
        <v>150</v>
      </c>
      <c r="E46" s="144">
        <v>260194</v>
      </c>
      <c r="F46" s="145">
        <v>46159</v>
      </c>
      <c r="G46" s="145">
        <v>46157</v>
      </c>
      <c r="H46" s="144" t="s">
        <v>153</v>
      </c>
      <c r="I46" s="144" t="s">
        <v>141</v>
      </c>
      <c r="J46" s="144" t="s">
        <v>312</v>
      </c>
      <c r="K46" s="144" t="s">
        <v>137</v>
      </c>
      <c r="L46" s="146">
        <v>25</v>
      </c>
      <c r="M46" s="146">
        <v>24</v>
      </c>
      <c r="N46" s="146">
        <v>1</v>
      </c>
      <c r="O46" s="146" t="s">
        <v>143</v>
      </c>
      <c r="P46" s="146" t="s">
        <v>143</v>
      </c>
      <c r="Q46" s="147" t="s">
        <v>143</v>
      </c>
    </row>
    <row r="47" spans="3:18" s="121" customFormat="1" x14ac:dyDescent="0.35">
      <c r="C47" s="158" t="s">
        <v>11</v>
      </c>
      <c r="D47" s="159" t="s">
        <v>150</v>
      </c>
      <c r="E47" s="159">
        <v>260193</v>
      </c>
      <c r="F47" s="160">
        <v>46159</v>
      </c>
      <c r="G47" s="160">
        <v>46157</v>
      </c>
      <c r="H47" s="159" t="s">
        <v>153</v>
      </c>
      <c r="I47" s="159" t="s">
        <v>136</v>
      </c>
      <c r="J47" s="159" t="s">
        <v>313</v>
      </c>
      <c r="K47" s="159" t="s">
        <v>137</v>
      </c>
      <c r="L47" s="161">
        <v>26</v>
      </c>
      <c r="M47" s="161">
        <v>25</v>
      </c>
      <c r="N47" s="161">
        <v>1</v>
      </c>
      <c r="O47" s="161" t="s">
        <v>143</v>
      </c>
      <c r="P47" s="161" t="s">
        <v>143</v>
      </c>
      <c r="Q47" s="162" t="s">
        <v>143</v>
      </c>
    </row>
    <row r="48" spans="3:18" s="121" customFormat="1" x14ac:dyDescent="0.35">
      <c r="C48" s="153" t="s">
        <v>146</v>
      </c>
      <c r="D48" s="154" t="s">
        <v>159</v>
      </c>
      <c r="E48" s="154">
        <v>260187</v>
      </c>
      <c r="F48" s="155">
        <v>46159</v>
      </c>
      <c r="G48" s="155">
        <v>46157</v>
      </c>
      <c r="H48" s="154" t="s">
        <v>246</v>
      </c>
      <c r="I48" s="154" t="s">
        <v>141</v>
      </c>
      <c r="J48" s="154" t="s">
        <v>314</v>
      </c>
      <c r="K48" s="154" t="s">
        <v>137</v>
      </c>
      <c r="L48" s="156">
        <v>3</v>
      </c>
      <c r="M48" s="156">
        <v>3</v>
      </c>
      <c r="N48" s="156">
        <v>0</v>
      </c>
      <c r="O48" s="156" t="s">
        <v>143</v>
      </c>
      <c r="P48" s="156" t="s">
        <v>143</v>
      </c>
      <c r="Q48" s="157" t="s">
        <v>143</v>
      </c>
    </row>
    <row r="49" spans="3:17" s="121" customFormat="1" x14ac:dyDescent="0.35">
      <c r="C49" s="158" t="s">
        <v>145</v>
      </c>
      <c r="D49" s="159" t="s">
        <v>158</v>
      </c>
      <c r="E49" s="159">
        <v>260186</v>
      </c>
      <c r="F49" s="160">
        <v>46159</v>
      </c>
      <c r="G49" s="160">
        <v>46157</v>
      </c>
      <c r="H49" s="159" t="s">
        <v>246</v>
      </c>
      <c r="I49" s="159" t="s">
        <v>141</v>
      </c>
      <c r="J49" s="159" t="s">
        <v>315</v>
      </c>
      <c r="K49" s="159" t="s">
        <v>137</v>
      </c>
      <c r="L49" s="161">
        <v>18</v>
      </c>
      <c r="M49" s="161">
        <v>18</v>
      </c>
      <c r="N49" s="161">
        <v>0</v>
      </c>
      <c r="O49" s="161" t="s">
        <v>143</v>
      </c>
      <c r="P49" s="161" t="s">
        <v>143</v>
      </c>
      <c r="Q49" s="162" t="s">
        <v>143</v>
      </c>
    </row>
    <row r="50" spans="3:17" s="121" customFormat="1" x14ac:dyDescent="0.35">
      <c r="C50" s="143" t="s">
        <v>144</v>
      </c>
      <c r="D50" s="144" t="s">
        <v>160</v>
      </c>
      <c r="E50" s="144">
        <v>260184</v>
      </c>
      <c r="F50" s="145">
        <v>46159</v>
      </c>
      <c r="G50" s="145">
        <v>46157</v>
      </c>
      <c r="H50" s="144" t="s">
        <v>246</v>
      </c>
      <c r="I50" s="144" t="s">
        <v>141</v>
      </c>
      <c r="J50" s="144" t="s">
        <v>316</v>
      </c>
      <c r="K50" s="144" t="s">
        <v>137</v>
      </c>
      <c r="L50" s="146">
        <v>287852</v>
      </c>
      <c r="M50" s="146">
        <v>287852</v>
      </c>
      <c r="N50" s="146">
        <v>0</v>
      </c>
      <c r="O50" s="146" t="s">
        <v>143</v>
      </c>
      <c r="P50" s="146" t="s">
        <v>143</v>
      </c>
      <c r="Q50" s="147" t="s">
        <v>143</v>
      </c>
    </row>
    <row r="51" spans="3:17" s="10" customFormat="1" x14ac:dyDescent="0.35">
      <c r="C51" s="123" t="s">
        <v>138</v>
      </c>
      <c r="D51" s="124" t="s">
        <v>156</v>
      </c>
      <c r="E51" s="124">
        <v>260178</v>
      </c>
      <c r="F51" s="125">
        <v>46159</v>
      </c>
      <c r="G51" s="125">
        <v>46157</v>
      </c>
      <c r="H51" s="124" t="s">
        <v>246</v>
      </c>
      <c r="I51" s="124" t="s">
        <v>139</v>
      </c>
      <c r="J51" s="124" t="s">
        <v>317</v>
      </c>
      <c r="K51" s="124" t="s">
        <v>137</v>
      </c>
      <c r="L51" s="126">
        <v>393</v>
      </c>
      <c r="M51" s="126">
        <v>393</v>
      </c>
      <c r="N51" s="126">
        <v>0</v>
      </c>
      <c r="O51" s="126" t="s">
        <v>143</v>
      </c>
      <c r="P51" s="126" t="s">
        <v>143</v>
      </c>
      <c r="Q51" s="127" t="s">
        <v>143</v>
      </c>
    </row>
    <row r="52" spans="3:17" s="10" customFormat="1" x14ac:dyDescent="0.35">
      <c r="C52" s="128" t="s">
        <v>135</v>
      </c>
      <c r="D52" s="129" t="s">
        <v>157</v>
      </c>
      <c r="E52" s="129">
        <v>260168</v>
      </c>
      <c r="F52" s="130">
        <v>46159</v>
      </c>
      <c r="G52" s="130">
        <v>46157</v>
      </c>
      <c r="H52" s="129" t="s">
        <v>246</v>
      </c>
      <c r="I52" s="129" t="s">
        <v>136</v>
      </c>
      <c r="J52" s="228" t="s">
        <v>318</v>
      </c>
      <c r="K52" s="129" t="s">
        <v>137</v>
      </c>
      <c r="L52" s="131">
        <v>17</v>
      </c>
      <c r="M52" s="131">
        <v>14</v>
      </c>
      <c r="N52" s="131">
        <v>3</v>
      </c>
      <c r="O52" s="131" t="s">
        <v>143</v>
      </c>
      <c r="P52" s="131" t="s">
        <v>143</v>
      </c>
      <c r="Q52" s="132" t="s">
        <v>143</v>
      </c>
    </row>
    <row r="53" spans="3:17" s="10" customFormat="1" x14ac:dyDescent="0.35">
      <c r="C53" s="133" t="s">
        <v>142</v>
      </c>
      <c r="D53" s="135" t="s">
        <v>154</v>
      </c>
      <c r="E53" s="135">
        <v>260153</v>
      </c>
      <c r="F53" s="137">
        <v>46159</v>
      </c>
      <c r="G53" s="137">
        <v>46157</v>
      </c>
      <c r="H53" s="135" t="s">
        <v>246</v>
      </c>
      <c r="I53" s="135" t="s">
        <v>136</v>
      </c>
      <c r="J53" s="227" t="s">
        <v>319</v>
      </c>
      <c r="K53" s="135" t="s">
        <v>137</v>
      </c>
      <c r="L53" s="139">
        <v>1247</v>
      </c>
      <c r="M53" s="139">
        <v>1246</v>
      </c>
      <c r="N53" s="139">
        <v>1</v>
      </c>
      <c r="O53" s="139">
        <v>1246</v>
      </c>
      <c r="P53" s="139">
        <v>0</v>
      </c>
      <c r="Q53" s="141">
        <v>0</v>
      </c>
    </row>
    <row r="54" spans="3:17" s="10" customFormat="1" x14ac:dyDescent="0.35">
      <c r="C54" s="134" t="s">
        <v>140</v>
      </c>
      <c r="D54" s="136" t="s">
        <v>155</v>
      </c>
      <c r="E54" s="136">
        <v>260145</v>
      </c>
      <c r="F54" s="138">
        <v>46159</v>
      </c>
      <c r="G54" s="138">
        <v>46157</v>
      </c>
      <c r="H54" s="136" t="s">
        <v>246</v>
      </c>
      <c r="I54" s="136" t="s">
        <v>141</v>
      </c>
      <c r="J54" s="234" t="s">
        <v>321</v>
      </c>
      <c r="K54" s="136" t="s">
        <v>137</v>
      </c>
      <c r="L54" s="140">
        <v>343</v>
      </c>
      <c r="M54" s="140">
        <v>343</v>
      </c>
      <c r="N54" s="140">
        <v>0</v>
      </c>
      <c r="O54" s="140">
        <v>342</v>
      </c>
      <c r="P54" s="140">
        <v>0</v>
      </c>
      <c r="Q54" s="142">
        <v>1</v>
      </c>
    </row>
    <row r="55" spans="3:17" s="10" customFormat="1" x14ac:dyDescent="0.35">
      <c r="C55" s="123" t="s">
        <v>135</v>
      </c>
      <c r="D55" s="124" t="s">
        <v>157</v>
      </c>
      <c r="E55" s="124">
        <v>260140</v>
      </c>
      <c r="F55" s="125">
        <v>46159</v>
      </c>
      <c r="G55" s="125">
        <v>46157</v>
      </c>
      <c r="H55" s="124" t="s">
        <v>246</v>
      </c>
      <c r="I55" s="124" t="s">
        <v>136</v>
      </c>
      <c r="J55" s="124" t="s">
        <v>320</v>
      </c>
      <c r="K55" s="124" t="s">
        <v>137</v>
      </c>
      <c r="L55" s="126">
        <v>1803</v>
      </c>
      <c r="M55" s="126">
        <v>1802</v>
      </c>
      <c r="N55" s="126">
        <v>1</v>
      </c>
      <c r="O55" s="126" t="s">
        <v>143</v>
      </c>
      <c r="P55" s="126" t="s">
        <v>143</v>
      </c>
      <c r="Q55" s="127" t="s">
        <v>143</v>
      </c>
    </row>
    <row r="56" spans="3:17" s="10" customFormat="1" x14ac:dyDescent="0.35">
      <c r="C56"/>
      <c r="D56"/>
      <c r="E56"/>
      <c r="F56" s="214"/>
      <c r="G56" s="214"/>
      <c r="H56"/>
      <c r="I56"/>
      <c r="J56"/>
      <c r="K56"/>
      <c r="L56"/>
      <c r="M56"/>
      <c r="N56"/>
      <c r="O56"/>
      <c r="P56"/>
      <c r="Q56"/>
    </row>
    <row r="57" spans="3:17" s="10" customFormat="1" x14ac:dyDescent="0.35">
      <c r="C57" s="123"/>
      <c r="D57" s="124"/>
      <c r="E57" s="124"/>
      <c r="F57" s="125"/>
      <c r="G57" s="125"/>
      <c r="H57" s="124"/>
      <c r="I57" s="124"/>
      <c r="J57" s="124"/>
      <c r="K57" s="124"/>
      <c r="L57" s="126"/>
      <c r="M57" s="126"/>
      <c r="N57" s="126"/>
      <c r="O57" s="126"/>
      <c r="P57" s="126"/>
      <c r="Q57" s="127"/>
    </row>
    <row r="58" spans="3:17" s="10" customFormat="1" x14ac:dyDescent="0.35">
      <c r="C58" s="128"/>
      <c r="D58" s="129"/>
      <c r="E58" s="129"/>
      <c r="F58" s="130"/>
      <c r="G58" s="130"/>
      <c r="H58" s="129"/>
      <c r="I58" s="129"/>
      <c r="J58" s="129"/>
      <c r="K58" s="129"/>
      <c r="L58" s="131"/>
      <c r="M58" s="131"/>
      <c r="N58" s="131"/>
      <c r="O58" s="131"/>
      <c r="P58" s="131"/>
      <c r="Q58" s="132"/>
    </row>
    <row r="59" spans="3:17" s="10" customFormat="1" x14ac:dyDescent="0.35">
      <c r="C59" s="123"/>
      <c r="D59" s="124"/>
      <c r="E59" s="124"/>
      <c r="F59" s="125"/>
      <c r="G59" s="125"/>
      <c r="H59" s="124"/>
      <c r="I59" s="124"/>
      <c r="J59" s="124"/>
      <c r="K59" s="124"/>
      <c r="L59" s="126"/>
      <c r="M59" s="126"/>
      <c r="N59" s="126"/>
      <c r="O59" s="126"/>
      <c r="P59" s="126"/>
      <c r="Q59" s="127"/>
    </row>
    <row r="60" spans="3:17" s="10" customFormat="1" x14ac:dyDescent="0.35">
      <c r="C60" s="43"/>
      <c r="D60" s="44"/>
      <c r="E60" s="44"/>
      <c r="F60" s="45"/>
      <c r="G60" s="45"/>
      <c r="H60" s="44"/>
      <c r="I60" s="44"/>
      <c r="J60" s="44"/>
      <c r="K60" s="44"/>
      <c r="L60" s="46"/>
      <c r="M60" s="46"/>
      <c r="N60" s="46"/>
      <c r="O60" s="46"/>
      <c r="P60" s="46"/>
      <c r="Q60" s="47"/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262" priority="52" operator="equal">
      <formula>"Falta"</formula>
    </cfRule>
    <cfRule type="cellIs" dxfId="261" priority="51" operator="equal">
      <formula>"Cargado"</formula>
    </cfRule>
  </conditionalFormatting>
  <conditionalFormatting sqref="F18:F27">
    <cfRule type="cellIs" dxfId="260" priority="39" operator="equal">
      <formula>"Falta"</formula>
    </cfRule>
    <cfRule type="cellIs" dxfId="259" priority="38" operator="equal">
      <formula>"Cargado"</formula>
    </cfRule>
  </conditionalFormatting>
  <conditionalFormatting sqref="F29:F30">
    <cfRule type="cellIs" dxfId="258" priority="48" operator="equal">
      <formula>"Cargado"</formula>
    </cfRule>
    <cfRule type="cellIs" dxfId="257" priority="49" operator="equal">
      <formula>"Falta"</formula>
    </cfRule>
  </conditionalFormatting>
  <conditionalFormatting sqref="F33">
    <cfRule type="duplicateValues" dxfId="256" priority="8"/>
  </conditionalFormatting>
  <conditionalFormatting sqref="G33">
    <cfRule type="duplicateValues" dxfId="255" priority="7"/>
  </conditionalFormatting>
  <conditionalFormatting sqref="J34:J35 J37 J39 J41 J43 J45 J47 J49 J51 J53 J55 J57 J59 J61 J63 J65 J67">
    <cfRule type="duplicateValues" dxfId="254" priority="5"/>
    <cfRule type="duplicateValues" dxfId="253" priority="6"/>
  </conditionalFormatting>
  <conditionalFormatting sqref="J34:J67">
    <cfRule type="duplicateValues" dxfId="252" priority="56"/>
    <cfRule type="duplicateValues" dxfId="251" priority="55"/>
    <cfRule type="duplicateValues" dxfId="250" priority="54"/>
    <cfRule type="duplicateValues" dxfId="249" priority="53"/>
  </conditionalFormatting>
  <conditionalFormatting sqref="J36 J38 J40 J42 J44 J46 J48 J50 J52">
    <cfRule type="duplicateValues" dxfId="248" priority="3"/>
    <cfRule type="duplicateValues" dxfId="247" priority="4"/>
  </conditionalFormatting>
  <conditionalFormatting sqref="J54 J56 J58 J60 J62 J64 J66">
    <cfRule type="duplicateValues" dxfId="246" priority="2"/>
    <cfRule type="duplicateValues" dxfId="245" priority="1"/>
  </conditionalFormatting>
  <conditionalFormatting sqref="J68:J69">
    <cfRule type="duplicateValues" dxfId="244" priority="37"/>
    <cfRule type="duplicateValues" dxfId="243" priority="36"/>
  </conditionalFormatting>
  <conditionalFormatting sqref="J68:J82">
    <cfRule type="duplicateValues" dxfId="242" priority="18"/>
    <cfRule type="duplicateValues" dxfId="241" priority="19"/>
    <cfRule type="duplicateValues" dxfId="240" priority="20"/>
    <cfRule type="duplicateValues" dxfId="239" priority="21"/>
  </conditionalFormatting>
  <conditionalFormatting sqref="J68:J93">
    <cfRule type="duplicateValues" dxfId="238" priority="9"/>
  </conditionalFormatting>
  <conditionalFormatting sqref="J70:J71">
    <cfRule type="duplicateValues" dxfId="237" priority="34"/>
    <cfRule type="duplicateValues" dxfId="236" priority="35"/>
  </conditionalFormatting>
  <conditionalFormatting sqref="J72:J73">
    <cfRule type="duplicateValues" dxfId="235" priority="32"/>
    <cfRule type="duplicateValues" dxfId="234" priority="33"/>
  </conditionalFormatting>
  <conditionalFormatting sqref="J74:J75">
    <cfRule type="duplicateValues" dxfId="233" priority="30"/>
    <cfRule type="duplicateValues" dxfId="232" priority="31"/>
  </conditionalFormatting>
  <conditionalFormatting sqref="J76:J77">
    <cfRule type="duplicateValues" dxfId="231" priority="28"/>
    <cfRule type="duplicateValues" dxfId="230" priority="29"/>
  </conditionalFormatting>
  <conditionalFormatting sqref="J78:J79">
    <cfRule type="duplicateValues" dxfId="229" priority="27"/>
    <cfRule type="duplicateValues" dxfId="228" priority="26"/>
  </conditionalFormatting>
  <conditionalFormatting sqref="J80:J81">
    <cfRule type="duplicateValues" dxfId="227" priority="25"/>
    <cfRule type="duplicateValues" dxfId="226" priority="24"/>
  </conditionalFormatting>
  <conditionalFormatting sqref="J82">
    <cfRule type="duplicateValues" dxfId="225" priority="23"/>
    <cfRule type="duplicateValues" dxfId="224" priority="22"/>
  </conditionalFormatting>
  <conditionalFormatting sqref="J83 J85 J87 J89 J91 J93">
    <cfRule type="duplicateValues" dxfId="223" priority="17"/>
  </conditionalFormatting>
  <conditionalFormatting sqref="J83">
    <cfRule type="duplicateValues" dxfId="222" priority="16"/>
  </conditionalFormatting>
  <conditionalFormatting sqref="J83:J93">
    <cfRule type="duplicateValues" dxfId="221" priority="10"/>
    <cfRule type="duplicateValues" dxfId="220" priority="11"/>
    <cfRule type="duplicateValues" dxfId="219" priority="13"/>
    <cfRule type="duplicateValues" dxfId="218" priority="12"/>
  </conditionalFormatting>
  <conditionalFormatting sqref="J84 J86 J88 J90 J92">
    <cfRule type="duplicateValues" dxfId="217" priority="15"/>
  </conditionalFormatting>
  <conditionalFormatting sqref="J84">
    <cfRule type="duplicateValues" dxfId="216" priority="14"/>
  </conditionalFormatting>
  <conditionalFormatting sqref="J94 J96">
    <cfRule type="duplicateValues" dxfId="215" priority="45"/>
  </conditionalFormatting>
  <conditionalFormatting sqref="J94:J96">
    <cfRule type="duplicateValues" dxfId="214" priority="41"/>
    <cfRule type="duplicateValues" dxfId="213" priority="43"/>
    <cfRule type="duplicateValues" dxfId="212" priority="44"/>
    <cfRule type="duplicateValues" dxfId="211" priority="42"/>
  </conditionalFormatting>
  <conditionalFormatting sqref="J95">
    <cfRule type="duplicateValues" dxfId="210" priority="46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858E-FC77-47E2-A360-0E7FF1B07B3C}">
  <dimension ref="A1:Y238"/>
  <sheetViews>
    <sheetView zoomScale="90" zoomScaleNormal="90" workbookViewId="0">
      <selection activeCell="L32" sqref="L32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273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051826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Fwd2_EURUSD_Nodos_20260518.csv</v>
      </c>
      <c r="E3" s="113">
        <v>26</v>
      </c>
      <c r="F3" s="114" t="str">
        <f>+IF(ISERROR(VLOOKUP(D3,$J$34:$Q$60,1,FALSE)),"Falta","Cargado")</f>
        <v>Cargado</v>
      </c>
      <c r="G3" s="113">
        <f t="shared" ref="G3:G8" si="0">+COUNTIF($K$34:$K$60,D3)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Fwd2_USDCOP_Nodos_20260518.csv</v>
      </c>
      <c r="E4" s="113">
        <v>24</v>
      </c>
      <c r="F4" s="114" t="str">
        <f>+IF(ISERROR(VLOOKUP(D4,$J$34:$Q$71,1,FALSE)),"Falta","Cargado")</f>
        <v>Cargado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SwapCC2_IBR_Nodos_20260518.csv</v>
      </c>
      <c r="E5" s="113">
        <v>21</v>
      </c>
      <c r="F5" s="114" t="str">
        <f>+IF(ISERROR(VLOOKUP(D5,$J$34:$Q$71,1,FALSE)),"Falta","Cargado")</f>
        <v>Cargado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SwapCC2_USDOIS_Nodos_20260518.csv</v>
      </c>
      <c r="E6" s="113">
        <v>18</v>
      </c>
      <c r="F6" s="114" t="str">
        <f>+IF(ISERROR(VLOOKUP(D6,$J$34:$Q$60,1,FALSE)),"Falta","Cargado")</f>
        <v>Cargado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Fwd2_USDMXN_Nodos_20260518.csv</v>
      </c>
      <c r="E7" s="113">
        <v>23</v>
      </c>
      <c r="F7" s="114" t="str">
        <f>+IF(ISERROR(VLOOKUP(D7,$J$34:$Q$60,1,FALSE)),"Falta","Cargado")</f>
        <v>Cargado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Fwd2_USDBRL_Nodos_20260518.csv</v>
      </c>
      <c r="E8" s="113">
        <v>14</v>
      </c>
      <c r="F8" s="114" t="str">
        <f>+IF(ISERROR(VLOOKUP(D8,$J$34:$Q$60,1,FALSE)),"Falta","Cargado")</f>
        <v>Cargado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Fwd2_GBPUSD_Nodos_20260518.csv</v>
      </c>
      <c r="E9" s="113">
        <v>25</v>
      </c>
      <c r="F9" s="114" t="str">
        <f>+IF(ISERROR(VLOOKUP(D9,$J$34:$Q$60,1,FALSE)),"Falta","Cargado")</f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Fwd2_USDJPY_Nodos_20260518.csv</v>
      </c>
      <c r="E10" s="113">
        <v>26</v>
      </c>
      <c r="F10" s="114" t="str">
        <f>+IF(ISERROR(VLOOKUP(D10,$J$34:$Q$60,1,FALSE)),"Falta","Cargado")</f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SwapCC2_EURCOP_Diaria_20260518.csv</v>
      </c>
      <c r="E12" s="113">
        <v>9135</v>
      </c>
      <c r="F12" s="114" t="str">
        <f>+IF(ISERROR(VLOOKUP(D12,$J$34:$Q$60,1,FALSE)),"Falta","Cargado")</f>
        <v>Cargado</v>
      </c>
      <c r="G12" s="113">
        <f>+COUNTIF($K$34:$K$60,D12)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SwapCC2_USDCO_Diaria_20260518.csv</v>
      </c>
      <c r="E13" s="113">
        <v>10962</v>
      </c>
      <c r="F13" s="114" t="str">
        <f>+IF(ISERROR(VLOOKUP(D13,$J$34:$Q$60,1,FALSE)),"Falta","Cargado")</f>
        <v>Cargado</v>
      </c>
      <c r="G13" s="113">
        <f>+COUNTIF($K$34:$K$60,D13)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SwapCC2_IBRUVR_Nodos_20260518.csv</v>
      </c>
      <c r="E14" s="113">
        <v>19</v>
      </c>
      <c r="F14" s="114" t="str">
        <f>+IF(ISERROR(VLOOKUP(D14,$J$34:$Q$60,1,FALSE)),"Falta","Cargado")</f>
        <v>Cargado</v>
      </c>
      <c r="G14" s="113">
        <f>+COUNTIF($K$34:$K$60,D14)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SwapCC2_LIBORUVR_Nodos_20260518.csv</v>
      </c>
      <c r="E15" s="113">
        <v>45</v>
      </c>
      <c r="F15" s="114" t="str">
        <f>+IF(ISERROR(VLOOKUP(D15,$J$34:$Q$60,1,FALSE)),"Falta","Cargado")</f>
        <v>Cargado</v>
      </c>
      <c r="G15" s="113">
        <f>+COUNTIF($K$34:$K$60,D15)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SwapCC2_COP_Colateral_USD_Diaria_20260518.csv</v>
      </c>
      <c r="E16" s="113"/>
      <c r="F16" s="114" t="str">
        <f>+IF(ISERROR(VLOOKUP(D16,$J$34:$Q$60,1,FALSE)),"Falta","Cargado")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MX051826.txt</v>
      </c>
      <c r="E18" s="5"/>
      <c r="F18" s="1" t="str">
        <f>+IF(ISERROR(VLOOKUP(D18,$J$34:$Q$60,1,FALSE)),"Falta","Cargado")</f>
        <v>Cargado</v>
      </c>
      <c r="G18" s="5">
        <f t="shared" ref="G18:G24" si="1">+COUNTIF($K$34:$K$60,D18)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MX051826_RV.txt</v>
      </c>
      <c r="E19" s="5"/>
      <c r="F19" s="1" t="str">
        <f>+IF(ISERROR(VLOOKUP(D19,$J$34:$Q$60,1,FALSE)),"Falta","Cargado")</f>
        <v>Cargado</v>
      </c>
      <c r="G19" s="5">
        <f t="shared" si="1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2">+C19+1</f>
        <v>16</v>
      </c>
      <c r="D20" s="6" t="str">
        <f>+"SB"&amp;C2&amp;".001"</f>
        <v>SB051826.001</v>
      </c>
      <c r="E20" s="5"/>
      <c r="F20" s="1" t="str">
        <f>+IF(ISERROR(VLOOKUP(D20,$J$34:$Q$71,1,FALSE)),"Falta","Cargado")</f>
        <v>Cargado</v>
      </c>
      <c r="G20" s="5">
        <f t="shared" si="1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2"/>
        <v>17</v>
      </c>
      <c r="D21" s="6" t="str">
        <f>+"SP"&amp;C2&amp;".001"</f>
        <v>SP051826.001</v>
      </c>
      <c r="E21" s="5"/>
      <c r="F21" s="1" t="str">
        <f>+IF(ISERROR(VLOOKUP(D21,$J$34:$Q$60,1,FALSE)),"Falta","Cargado")</f>
        <v>Cargado</v>
      </c>
      <c r="G21" s="5">
        <f t="shared" si="1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2"/>
        <v>18</v>
      </c>
      <c r="D22" s="6" t="str">
        <f>+"SV"&amp;C2&amp;".001"</f>
        <v>SV051826.001</v>
      </c>
      <c r="E22" s="5"/>
      <c r="F22" s="1" t="str">
        <f>+IF(ISERROR(VLOOKUP(D22,$J$34:$Q$71,1,FALSE)),"Falta","Cargado")</f>
        <v>Cargado</v>
      </c>
      <c r="G22" s="5">
        <f t="shared" si="1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2"/>
        <v>19</v>
      </c>
      <c r="D23" s="6" t="str">
        <f>+"SW"&amp;C2&amp;".002"</f>
        <v>SW051826.002</v>
      </c>
      <c r="E23" s="5"/>
      <c r="F23" s="1" t="str">
        <f>+IF(ISERROR(VLOOKUP(D23,$J$34:$Q$60,1,FALSE)),"Falta","Cargado")</f>
        <v>Cargado</v>
      </c>
      <c r="G23" s="5">
        <f t="shared" si="1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2"/>
        <v>20</v>
      </c>
      <c r="D24" s="6" t="str">
        <f>+"800148514_cva_alloc_"&amp;C1&amp;".txt"</f>
        <v>800148514_cva_alloc_20260518.txt</v>
      </c>
      <c r="F24" s="1" t="str">
        <f>+IF(ISERROR(VLOOKUP(D24,$J$34:$Q$60,1,FALSE)),"Falta","Cargado")</f>
        <v>Cargado</v>
      </c>
      <c r="G24" s="5">
        <f t="shared" si="1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2"/>
        <v>21</v>
      </c>
      <c r="D25" s="6" t="str">
        <f>+"NOTAS_ESTRUCTURADAS_"&amp;C1&amp;".txt"</f>
        <v>NOTAS_ESTRUCTURADAS_20260518.txt</v>
      </c>
      <c r="F25" s="1" t="str">
        <f>+IF(ISERROR(VLOOKUP(D25,$J$34:$Q$60,1,FALSE)),"Falta","Cargado")</f>
        <v>Cargado</v>
      </c>
      <c r="G25"/>
      <c r="H25" s="24" t="s">
        <v>299</v>
      </c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2"/>
        <v>22</v>
      </c>
      <c r="D26" s="6" t="str">
        <f>+"titulos_participativos_valoracion_"&amp;C1&amp;".txt"</f>
        <v>titulos_participativos_valoracion_20260518.txt</v>
      </c>
      <c r="F26" s="1" t="str">
        <f>+IF(ISERROR(VLOOKUP(D26,$J$34:$Q$60,1,FALSE)),"Falta","Cargado")</f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SC051826.001</v>
      </c>
      <c r="F29" s="1" t="str">
        <f>+IF(ISERROR(VLOOKUP(D29,$J$34:$Q$60,1,FALSE)),"Falta","Cargado")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SM051826.001</v>
      </c>
      <c r="F30" s="1" t="str">
        <f>+IF(ISERROR(VLOOKUP(D30,$J$34:$Q$60,1,FALSE)),"Falta","Cargado")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ht="16.399999999999999" customHeight="1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135</v>
      </c>
      <c r="D34" s="135" t="s">
        <v>157</v>
      </c>
      <c r="E34" s="135">
        <v>260211</v>
      </c>
      <c r="F34" s="137">
        <v>46160</v>
      </c>
      <c r="G34" s="137">
        <v>46157</v>
      </c>
      <c r="H34" s="135" t="s">
        <v>246</v>
      </c>
      <c r="I34" s="135" t="s">
        <v>136</v>
      </c>
      <c r="J34" s="135" t="s">
        <v>277</v>
      </c>
      <c r="K34" s="135" t="s">
        <v>137</v>
      </c>
      <c r="L34" s="139">
        <v>1803</v>
      </c>
      <c r="M34" s="139">
        <v>1802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23" t="s">
        <v>144</v>
      </c>
      <c r="D35" s="124" t="s">
        <v>160</v>
      </c>
      <c r="E35" s="124">
        <v>260202</v>
      </c>
      <c r="F35" s="125">
        <v>46160</v>
      </c>
      <c r="G35" s="125">
        <v>46157</v>
      </c>
      <c r="H35" s="124" t="s">
        <v>246</v>
      </c>
      <c r="I35" s="124" t="s">
        <v>141</v>
      </c>
      <c r="J35" s="124" t="s">
        <v>278</v>
      </c>
      <c r="K35" s="124" t="s">
        <v>137</v>
      </c>
      <c r="L35" s="126">
        <v>287090</v>
      </c>
      <c r="M35" s="126">
        <v>287090</v>
      </c>
      <c r="N35" s="126">
        <v>0</v>
      </c>
      <c r="O35" s="126" t="s">
        <v>143</v>
      </c>
      <c r="P35" s="126" t="s">
        <v>143</v>
      </c>
      <c r="Q35" s="127" t="s">
        <v>143</v>
      </c>
    </row>
    <row r="36" spans="3:18" s="121" customFormat="1" x14ac:dyDescent="0.35">
      <c r="C36" s="128" t="s">
        <v>147</v>
      </c>
      <c r="D36" s="129" t="s">
        <v>148</v>
      </c>
      <c r="E36" s="129">
        <v>260200</v>
      </c>
      <c r="F36" s="130">
        <v>46160</v>
      </c>
      <c r="G36" s="130">
        <v>46157</v>
      </c>
      <c r="H36" s="129" t="s">
        <v>246</v>
      </c>
      <c r="I36" s="129" t="s">
        <v>136</v>
      </c>
      <c r="J36" s="228" t="s">
        <v>279</v>
      </c>
      <c r="K36" s="129" t="s">
        <v>137</v>
      </c>
      <c r="L36" s="131">
        <v>1493</v>
      </c>
      <c r="M36" s="131">
        <v>1492</v>
      </c>
      <c r="N36" s="131">
        <v>1</v>
      </c>
      <c r="O36" s="131" t="s">
        <v>143</v>
      </c>
      <c r="P36" s="131" t="s">
        <v>143</v>
      </c>
      <c r="Q36" s="132" t="s">
        <v>143</v>
      </c>
    </row>
    <row r="37" spans="3:18" s="121" customFormat="1" x14ac:dyDescent="0.35">
      <c r="C37" s="123" t="s">
        <v>146</v>
      </c>
      <c r="D37" s="124" t="s">
        <v>159</v>
      </c>
      <c r="E37" s="124">
        <v>260189</v>
      </c>
      <c r="F37" s="125">
        <v>46160</v>
      </c>
      <c r="G37" s="125">
        <v>46157</v>
      </c>
      <c r="H37" s="124" t="s">
        <v>246</v>
      </c>
      <c r="I37" s="124" t="s">
        <v>141</v>
      </c>
      <c r="J37" s="215" t="s">
        <v>280</v>
      </c>
      <c r="K37" s="124" t="s">
        <v>137</v>
      </c>
      <c r="L37" s="126">
        <v>3</v>
      </c>
      <c r="M37" s="126">
        <v>3</v>
      </c>
      <c r="N37" s="126">
        <v>0</v>
      </c>
      <c r="O37" s="126" t="s">
        <v>143</v>
      </c>
      <c r="P37" s="126" t="s">
        <v>143</v>
      </c>
      <c r="Q37" s="127" t="s">
        <v>143</v>
      </c>
    </row>
    <row r="38" spans="3:18" s="121" customFormat="1" x14ac:dyDescent="0.35">
      <c r="C38" s="143" t="s">
        <v>145</v>
      </c>
      <c r="D38" s="144" t="s">
        <v>158</v>
      </c>
      <c r="E38" s="144">
        <v>260188</v>
      </c>
      <c r="F38" s="145">
        <v>46160</v>
      </c>
      <c r="G38" s="145">
        <v>46157</v>
      </c>
      <c r="H38" s="144" t="s">
        <v>246</v>
      </c>
      <c r="I38" s="144" t="s">
        <v>141</v>
      </c>
      <c r="J38" s="144" t="s">
        <v>281</v>
      </c>
      <c r="K38" s="144" t="s">
        <v>137</v>
      </c>
      <c r="L38" s="146">
        <v>18</v>
      </c>
      <c r="M38" s="146">
        <v>18</v>
      </c>
      <c r="N38" s="146">
        <v>0</v>
      </c>
      <c r="O38" s="146" t="s">
        <v>143</v>
      </c>
      <c r="P38" s="146" t="s">
        <v>143</v>
      </c>
      <c r="Q38" s="147" t="s">
        <v>143</v>
      </c>
    </row>
    <row r="39" spans="3:18" s="121" customFormat="1" x14ac:dyDescent="0.35">
      <c r="C39" s="148" t="s">
        <v>138</v>
      </c>
      <c r="D39" s="149" t="s">
        <v>156</v>
      </c>
      <c r="E39" s="149">
        <v>260180</v>
      </c>
      <c r="F39" s="150">
        <v>46160</v>
      </c>
      <c r="G39" s="150">
        <v>46157</v>
      </c>
      <c r="H39" s="149" t="s">
        <v>246</v>
      </c>
      <c r="I39" s="149" t="s">
        <v>139</v>
      </c>
      <c r="J39" s="149" t="s">
        <v>282</v>
      </c>
      <c r="K39" s="149" t="s">
        <v>137</v>
      </c>
      <c r="L39" s="151">
        <v>393</v>
      </c>
      <c r="M39" s="151">
        <v>393</v>
      </c>
      <c r="N39" s="151">
        <v>0</v>
      </c>
      <c r="O39" s="151" t="s">
        <v>143</v>
      </c>
      <c r="P39" s="151" t="s">
        <v>143</v>
      </c>
      <c r="Q39" s="152" t="s">
        <v>143</v>
      </c>
    </row>
    <row r="40" spans="3:18" s="121" customFormat="1" x14ac:dyDescent="0.35">
      <c r="C40" s="153" t="s">
        <v>135</v>
      </c>
      <c r="D40" s="154" t="s">
        <v>157</v>
      </c>
      <c r="E40" s="154">
        <v>260170</v>
      </c>
      <c r="F40" s="155">
        <v>46160</v>
      </c>
      <c r="G40" s="155">
        <v>46157</v>
      </c>
      <c r="H40" s="154" t="s">
        <v>246</v>
      </c>
      <c r="I40" s="154" t="s">
        <v>136</v>
      </c>
      <c r="J40" s="154" t="s">
        <v>283</v>
      </c>
      <c r="K40" s="154" t="s">
        <v>137</v>
      </c>
      <c r="L40" s="156">
        <v>17</v>
      </c>
      <c r="M40" s="156">
        <v>14</v>
      </c>
      <c r="N40" s="156">
        <v>3</v>
      </c>
      <c r="O40" s="156" t="s">
        <v>143</v>
      </c>
      <c r="P40" s="156" t="s">
        <v>143</v>
      </c>
      <c r="Q40" s="157" t="s">
        <v>143</v>
      </c>
    </row>
    <row r="41" spans="3:18" s="121" customFormat="1" x14ac:dyDescent="0.35">
      <c r="C41" s="148" t="s">
        <v>17</v>
      </c>
      <c r="D41" s="149" t="s">
        <v>149</v>
      </c>
      <c r="E41" s="149">
        <v>260164</v>
      </c>
      <c r="F41" s="150">
        <v>46160</v>
      </c>
      <c r="G41" s="150">
        <v>46157</v>
      </c>
      <c r="H41" s="149" t="s">
        <v>163</v>
      </c>
      <c r="I41" s="149" t="s">
        <v>141</v>
      </c>
      <c r="J41" s="149" t="s">
        <v>284</v>
      </c>
      <c r="K41" s="149" t="s">
        <v>137</v>
      </c>
      <c r="L41" s="151">
        <v>10966</v>
      </c>
      <c r="M41" s="151">
        <v>10965</v>
      </c>
      <c r="N41" s="151">
        <v>1</v>
      </c>
      <c r="O41" s="151" t="s">
        <v>143</v>
      </c>
      <c r="P41" s="151" t="s">
        <v>143</v>
      </c>
      <c r="Q41" s="152" t="s">
        <v>143</v>
      </c>
    </row>
    <row r="42" spans="3:18" s="121" customFormat="1" x14ac:dyDescent="0.35">
      <c r="C42" s="153" t="s">
        <v>17</v>
      </c>
      <c r="D42" s="154" t="s">
        <v>149</v>
      </c>
      <c r="E42" s="154">
        <v>260163</v>
      </c>
      <c r="F42" s="155">
        <v>46160</v>
      </c>
      <c r="G42" s="155">
        <v>46157</v>
      </c>
      <c r="H42" s="154" t="s">
        <v>163</v>
      </c>
      <c r="I42" s="154" t="s">
        <v>141</v>
      </c>
      <c r="J42" s="154" t="s">
        <v>285</v>
      </c>
      <c r="K42" s="154" t="s">
        <v>137</v>
      </c>
      <c r="L42" s="156">
        <v>47</v>
      </c>
      <c r="M42" s="156">
        <v>46</v>
      </c>
      <c r="N42" s="156">
        <v>1</v>
      </c>
      <c r="O42" s="156" t="s">
        <v>143</v>
      </c>
      <c r="P42" s="156" t="s">
        <v>143</v>
      </c>
      <c r="Q42" s="157" t="s">
        <v>143</v>
      </c>
    </row>
    <row r="43" spans="3:18" s="122" customFormat="1" x14ac:dyDescent="0.35">
      <c r="C43" s="148" t="s">
        <v>17</v>
      </c>
      <c r="D43" s="149" t="s">
        <v>149</v>
      </c>
      <c r="E43" s="149">
        <v>260161</v>
      </c>
      <c r="F43" s="150">
        <v>46160</v>
      </c>
      <c r="G43" s="150">
        <v>46157</v>
      </c>
      <c r="H43" s="149" t="s">
        <v>163</v>
      </c>
      <c r="I43" s="149" t="s">
        <v>141</v>
      </c>
      <c r="J43" s="149" t="s">
        <v>286</v>
      </c>
      <c r="K43" s="149" t="s">
        <v>137</v>
      </c>
      <c r="L43" s="151">
        <v>22</v>
      </c>
      <c r="M43" s="151">
        <v>21</v>
      </c>
      <c r="N43" s="151">
        <v>1</v>
      </c>
      <c r="O43" s="151" t="s">
        <v>143</v>
      </c>
      <c r="P43" s="151" t="s">
        <v>143</v>
      </c>
      <c r="Q43" s="152" t="s">
        <v>143</v>
      </c>
      <c r="R43" s="121"/>
    </row>
    <row r="44" spans="3:18" s="121" customFormat="1" x14ac:dyDescent="0.35">
      <c r="C44" s="153" t="s">
        <v>17</v>
      </c>
      <c r="D44" s="154" t="s">
        <v>149</v>
      </c>
      <c r="E44" s="154">
        <v>260160</v>
      </c>
      <c r="F44" s="155">
        <v>46160</v>
      </c>
      <c r="G44" s="155">
        <v>46157</v>
      </c>
      <c r="H44" s="154" t="s">
        <v>163</v>
      </c>
      <c r="I44" s="154" t="s">
        <v>141</v>
      </c>
      <c r="J44" s="154" t="s">
        <v>287</v>
      </c>
      <c r="K44" s="154" t="s">
        <v>137</v>
      </c>
      <c r="L44" s="156">
        <v>10966</v>
      </c>
      <c r="M44" s="156">
        <v>10965</v>
      </c>
      <c r="N44" s="156">
        <v>1</v>
      </c>
      <c r="O44" s="156" t="s">
        <v>143</v>
      </c>
      <c r="P44" s="156" t="s">
        <v>143</v>
      </c>
      <c r="Q44" s="157" t="s">
        <v>143</v>
      </c>
    </row>
    <row r="45" spans="3:18" s="122" customFormat="1" x14ac:dyDescent="0.35">
      <c r="C45" s="148" t="s">
        <v>17</v>
      </c>
      <c r="D45" s="149" t="s">
        <v>149</v>
      </c>
      <c r="E45" s="149">
        <v>260159</v>
      </c>
      <c r="F45" s="150">
        <v>46160</v>
      </c>
      <c r="G45" s="150">
        <v>46157</v>
      </c>
      <c r="H45" s="149" t="s">
        <v>163</v>
      </c>
      <c r="I45" s="149" t="s">
        <v>141</v>
      </c>
      <c r="J45" s="149" t="s">
        <v>288</v>
      </c>
      <c r="K45" s="149" t="s">
        <v>137</v>
      </c>
      <c r="L45" s="151">
        <v>9136</v>
      </c>
      <c r="M45" s="151">
        <v>9135</v>
      </c>
      <c r="N45" s="151">
        <v>1</v>
      </c>
      <c r="O45" s="151">
        <v>9135</v>
      </c>
      <c r="P45" s="151">
        <v>0</v>
      </c>
      <c r="Q45" s="152">
        <v>0</v>
      </c>
      <c r="R45" s="121"/>
    </row>
    <row r="46" spans="3:18" s="122" customFormat="1" x14ac:dyDescent="0.35">
      <c r="C46" s="143" t="s">
        <v>11</v>
      </c>
      <c r="D46" s="144" t="s">
        <v>150</v>
      </c>
      <c r="E46" s="144">
        <v>260158</v>
      </c>
      <c r="F46" s="145">
        <v>46160</v>
      </c>
      <c r="G46" s="145">
        <v>46157</v>
      </c>
      <c r="H46" s="144" t="s">
        <v>163</v>
      </c>
      <c r="I46" s="144" t="s">
        <v>136</v>
      </c>
      <c r="J46" s="144" t="s">
        <v>289</v>
      </c>
      <c r="K46" s="144" t="s">
        <v>137</v>
      </c>
      <c r="L46" s="146">
        <v>26</v>
      </c>
      <c r="M46" s="146">
        <v>25</v>
      </c>
      <c r="N46" s="146">
        <v>1</v>
      </c>
      <c r="O46" s="146">
        <v>25</v>
      </c>
      <c r="P46" s="146">
        <v>0</v>
      </c>
      <c r="Q46" s="147">
        <v>0</v>
      </c>
    </row>
    <row r="47" spans="3:18" s="121" customFormat="1" x14ac:dyDescent="0.35">
      <c r="C47" s="158" t="s">
        <v>11</v>
      </c>
      <c r="D47" s="159" t="s">
        <v>150</v>
      </c>
      <c r="E47" s="159">
        <v>260157</v>
      </c>
      <c r="F47" s="160">
        <v>46160</v>
      </c>
      <c r="G47" s="160">
        <v>46157</v>
      </c>
      <c r="H47" s="159" t="s">
        <v>163</v>
      </c>
      <c r="I47" s="159" t="s">
        <v>136</v>
      </c>
      <c r="J47" s="159" t="s">
        <v>290</v>
      </c>
      <c r="K47" s="159" t="s">
        <v>137</v>
      </c>
      <c r="L47" s="161">
        <v>26</v>
      </c>
      <c r="M47" s="161">
        <v>25</v>
      </c>
      <c r="N47" s="161">
        <v>1</v>
      </c>
      <c r="O47" s="161">
        <v>25</v>
      </c>
      <c r="P47" s="161">
        <v>0</v>
      </c>
      <c r="Q47" s="162">
        <v>0</v>
      </c>
    </row>
    <row r="48" spans="3:18" s="121" customFormat="1" x14ac:dyDescent="0.35">
      <c r="C48" s="153" t="s">
        <v>11</v>
      </c>
      <c r="D48" s="154" t="s">
        <v>150</v>
      </c>
      <c r="E48" s="154">
        <v>260156</v>
      </c>
      <c r="F48" s="155">
        <v>46160</v>
      </c>
      <c r="G48" s="155">
        <v>46157</v>
      </c>
      <c r="H48" s="154" t="s">
        <v>163</v>
      </c>
      <c r="I48" s="154" t="s">
        <v>136</v>
      </c>
      <c r="J48" s="154" t="s">
        <v>291</v>
      </c>
      <c r="K48" s="154" t="s">
        <v>137</v>
      </c>
      <c r="L48" s="156">
        <v>14</v>
      </c>
      <c r="M48" s="156">
        <v>13</v>
      </c>
      <c r="N48" s="156">
        <v>1</v>
      </c>
      <c r="O48" s="156">
        <v>13</v>
      </c>
      <c r="P48" s="156">
        <v>0</v>
      </c>
      <c r="Q48" s="157">
        <v>0</v>
      </c>
    </row>
    <row r="49" spans="3:17" s="121" customFormat="1" x14ac:dyDescent="0.35">
      <c r="C49" s="158" t="s">
        <v>142</v>
      </c>
      <c r="D49" s="159" t="s">
        <v>154</v>
      </c>
      <c r="E49" s="159">
        <v>260155</v>
      </c>
      <c r="F49" s="160">
        <v>46160</v>
      </c>
      <c r="G49" s="160">
        <v>46157</v>
      </c>
      <c r="H49" s="159" t="s">
        <v>246</v>
      </c>
      <c r="I49" s="159" t="s">
        <v>136</v>
      </c>
      <c r="J49" s="159" t="s">
        <v>292</v>
      </c>
      <c r="K49" s="159" t="s">
        <v>137</v>
      </c>
      <c r="L49" s="161">
        <v>1247</v>
      </c>
      <c r="M49" s="161">
        <v>1246</v>
      </c>
      <c r="N49" s="161">
        <v>1</v>
      </c>
      <c r="O49" s="161">
        <v>1246</v>
      </c>
      <c r="P49" s="161">
        <v>0</v>
      </c>
      <c r="Q49" s="162">
        <v>0</v>
      </c>
    </row>
    <row r="50" spans="3:17" s="121" customFormat="1" x14ac:dyDescent="0.35">
      <c r="C50" s="143" t="s">
        <v>11</v>
      </c>
      <c r="D50" s="144" t="s">
        <v>150</v>
      </c>
      <c r="E50" s="144">
        <v>260154</v>
      </c>
      <c r="F50" s="145">
        <v>46160</v>
      </c>
      <c r="G50" s="145">
        <v>46157</v>
      </c>
      <c r="H50" s="144" t="s">
        <v>163</v>
      </c>
      <c r="I50" s="144" t="s">
        <v>136</v>
      </c>
      <c r="J50" s="144" t="s">
        <v>293</v>
      </c>
      <c r="K50" s="144" t="s">
        <v>137</v>
      </c>
      <c r="L50" s="146">
        <v>23</v>
      </c>
      <c r="M50" s="146">
        <v>22</v>
      </c>
      <c r="N50" s="146">
        <v>1</v>
      </c>
      <c r="O50" s="146">
        <v>22</v>
      </c>
      <c r="P50" s="146">
        <v>0</v>
      </c>
      <c r="Q50" s="147">
        <v>0</v>
      </c>
    </row>
    <row r="51" spans="3:17" s="10" customFormat="1" x14ac:dyDescent="0.35">
      <c r="C51" s="123" t="s">
        <v>17</v>
      </c>
      <c r="D51" s="124" t="s">
        <v>149</v>
      </c>
      <c r="E51" s="124">
        <v>260152</v>
      </c>
      <c r="F51" s="125">
        <v>46160</v>
      </c>
      <c r="G51" s="125">
        <v>46157</v>
      </c>
      <c r="H51" s="124" t="s">
        <v>163</v>
      </c>
      <c r="I51" s="124" t="s">
        <v>141</v>
      </c>
      <c r="J51" s="124" t="s">
        <v>294</v>
      </c>
      <c r="K51" s="124" t="s">
        <v>137</v>
      </c>
      <c r="L51" s="126">
        <v>30</v>
      </c>
      <c r="M51" s="126">
        <v>29</v>
      </c>
      <c r="N51" s="126">
        <v>1</v>
      </c>
      <c r="O51" s="126">
        <v>29</v>
      </c>
      <c r="P51" s="126">
        <v>0</v>
      </c>
      <c r="Q51" s="127">
        <v>0</v>
      </c>
    </row>
    <row r="52" spans="3:17" s="10" customFormat="1" x14ac:dyDescent="0.35">
      <c r="C52" s="128" t="s">
        <v>17</v>
      </c>
      <c r="D52" s="129" t="s">
        <v>149</v>
      </c>
      <c r="E52" s="129">
        <v>260150</v>
      </c>
      <c r="F52" s="130">
        <v>46160</v>
      </c>
      <c r="G52" s="130">
        <v>46157</v>
      </c>
      <c r="H52" s="129" t="s">
        <v>163</v>
      </c>
      <c r="I52" s="129" t="s">
        <v>141</v>
      </c>
      <c r="J52" s="213" t="s">
        <v>295</v>
      </c>
      <c r="K52" s="129" t="s">
        <v>137</v>
      </c>
      <c r="L52" s="131">
        <v>22</v>
      </c>
      <c r="M52" s="131">
        <v>21</v>
      </c>
      <c r="N52" s="131">
        <v>1</v>
      </c>
      <c r="O52" s="131">
        <v>21</v>
      </c>
      <c r="P52" s="131">
        <v>0</v>
      </c>
      <c r="Q52" s="132">
        <v>0</v>
      </c>
    </row>
    <row r="53" spans="3:17" s="10" customFormat="1" x14ac:dyDescent="0.35">
      <c r="C53" s="133" t="s">
        <v>14</v>
      </c>
      <c r="D53" s="135" t="s">
        <v>150</v>
      </c>
      <c r="E53" s="135">
        <v>260148</v>
      </c>
      <c r="F53" s="137">
        <v>46160</v>
      </c>
      <c r="G53" s="137">
        <v>46157</v>
      </c>
      <c r="H53" s="135" t="s">
        <v>163</v>
      </c>
      <c r="I53" s="135" t="s">
        <v>141</v>
      </c>
      <c r="J53" s="135" t="s">
        <v>296</v>
      </c>
      <c r="K53" s="135" t="s">
        <v>137</v>
      </c>
      <c r="L53" s="139">
        <v>25</v>
      </c>
      <c r="M53" s="139">
        <v>24</v>
      </c>
      <c r="N53" s="139">
        <v>1</v>
      </c>
      <c r="O53" s="139">
        <v>24</v>
      </c>
      <c r="P53" s="139">
        <v>0</v>
      </c>
      <c r="Q53" s="141">
        <v>0</v>
      </c>
    </row>
    <row r="54" spans="3:17" s="10" customFormat="1" x14ac:dyDescent="0.35">
      <c r="C54" s="134" t="s">
        <v>11</v>
      </c>
      <c r="D54" s="136" t="s">
        <v>150</v>
      </c>
      <c r="E54" s="136">
        <v>260147</v>
      </c>
      <c r="F54" s="138">
        <v>46160</v>
      </c>
      <c r="G54" s="138">
        <v>46157</v>
      </c>
      <c r="H54" s="136" t="s">
        <v>163</v>
      </c>
      <c r="I54" s="136" t="s">
        <v>136</v>
      </c>
      <c r="J54" s="229" t="s">
        <v>297</v>
      </c>
      <c r="K54" s="136" t="s">
        <v>137</v>
      </c>
      <c r="L54" s="140">
        <v>26</v>
      </c>
      <c r="M54" s="140">
        <v>25</v>
      </c>
      <c r="N54" s="140">
        <v>1</v>
      </c>
      <c r="O54" s="140">
        <v>25</v>
      </c>
      <c r="P54" s="140">
        <v>0</v>
      </c>
      <c r="Q54" s="142">
        <v>0</v>
      </c>
    </row>
    <row r="55" spans="3:17" s="10" customFormat="1" x14ac:dyDescent="0.35">
      <c r="C55" s="123" t="s">
        <v>140</v>
      </c>
      <c r="D55" s="124" t="s">
        <v>155</v>
      </c>
      <c r="E55" s="124">
        <v>260146</v>
      </c>
      <c r="F55" s="125">
        <v>46160</v>
      </c>
      <c r="G55" s="125">
        <v>46157</v>
      </c>
      <c r="H55" s="124" t="s">
        <v>246</v>
      </c>
      <c r="I55" s="124" t="s">
        <v>141</v>
      </c>
      <c r="J55" s="233" t="s">
        <v>298</v>
      </c>
      <c r="K55" s="124" t="s">
        <v>137</v>
      </c>
      <c r="L55" s="126">
        <v>343</v>
      </c>
      <c r="M55" s="126">
        <v>343</v>
      </c>
      <c r="N55" s="126">
        <v>0</v>
      </c>
      <c r="O55" s="126">
        <v>342</v>
      </c>
      <c r="P55" s="126">
        <v>0</v>
      </c>
      <c r="Q55" s="127">
        <v>1</v>
      </c>
    </row>
    <row r="56" spans="3:17" s="10" customFormat="1" x14ac:dyDescent="0.35">
      <c r="C56"/>
      <c r="D56"/>
      <c r="E56"/>
      <c r="F56" s="214"/>
      <c r="G56" s="214"/>
      <c r="H56"/>
      <c r="I56"/>
      <c r="J56"/>
      <c r="K56"/>
      <c r="L56"/>
      <c r="M56"/>
      <c r="N56"/>
      <c r="O56"/>
      <c r="P56"/>
      <c r="Q56"/>
    </row>
    <row r="57" spans="3:17" s="10" customFormat="1" x14ac:dyDescent="0.35">
      <c r="C57" s="123"/>
      <c r="D57" s="124"/>
      <c r="E57" s="124"/>
      <c r="F57" s="125"/>
      <c r="G57" s="125"/>
      <c r="H57" s="124"/>
      <c r="I57" s="124"/>
      <c r="J57" s="124"/>
      <c r="K57" s="124"/>
      <c r="L57" s="126"/>
      <c r="M57" s="126"/>
      <c r="N57" s="126"/>
      <c r="O57" s="126"/>
      <c r="P57" s="126"/>
      <c r="Q57" s="127"/>
    </row>
    <row r="58" spans="3:17" s="10" customFormat="1" x14ac:dyDescent="0.35">
      <c r="C58" s="128"/>
      <c r="D58" s="129"/>
      <c r="E58" s="129"/>
      <c r="F58" s="130"/>
      <c r="G58" s="130"/>
      <c r="H58" s="129"/>
      <c r="I58" s="129"/>
      <c r="J58" s="129"/>
      <c r="K58" s="129"/>
      <c r="L58" s="131"/>
      <c r="M58" s="131"/>
      <c r="N58" s="131"/>
      <c r="O58" s="131"/>
      <c r="P58" s="131"/>
      <c r="Q58" s="132"/>
    </row>
    <row r="59" spans="3:17" s="10" customFormat="1" x14ac:dyDescent="0.35">
      <c r="C59" s="123"/>
      <c r="D59" s="124"/>
      <c r="E59" s="124"/>
      <c r="F59" s="125"/>
      <c r="G59" s="125"/>
      <c r="H59" s="124"/>
      <c r="I59" s="124"/>
      <c r="J59" s="124"/>
      <c r="K59" s="124"/>
      <c r="L59" s="126"/>
      <c r="M59" s="126"/>
      <c r="N59" s="126"/>
      <c r="O59" s="126"/>
      <c r="P59" s="126"/>
      <c r="Q59" s="127"/>
    </row>
    <row r="60" spans="3:17" s="10" customFormat="1" x14ac:dyDescent="0.35">
      <c r="C60" s="43"/>
      <c r="D60" s="44"/>
      <c r="E60" s="44"/>
      <c r="F60" s="45"/>
      <c r="G60" s="45"/>
      <c r="H60" s="44"/>
      <c r="I60" s="44"/>
      <c r="J60" s="44"/>
      <c r="K60" s="44"/>
      <c r="L60" s="46"/>
      <c r="M60" s="46"/>
      <c r="N60" s="46"/>
      <c r="O60" s="46"/>
      <c r="P60" s="46"/>
      <c r="Q60" s="47"/>
    </row>
    <row r="61" spans="3:17" s="10" customFormat="1" x14ac:dyDescent="0.35">
      <c r="C61" s="48"/>
      <c r="D61" s="49"/>
      <c r="E61" s="49"/>
      <c r="F61" s="50"/>
      <c r="G61" s="50"/>
      <c r="H61" s="49"/>
      <c r="I61" s="49"/>
      <c r="J61" s="49"/>
      <c r="K61" s="49"/>
      <c r="L61" s="51"/>
      <c r="M61" s="51"/>
      <c r="N61" s="51"/>
      <c r="O61" s="51"/>
      <c r="P61" s="51"/>
      <c r="Q61" s="52"/>
    </row>
    <row r="62" spans="3:17" s="10" customFormat="1" x14ac:dyDescent="0.35">
      <c r="C62" s="43"/>
      <c r="D62" s="44"/>
      <c r="E62" s="44"/>
      <c r="F62" s="45"/>
      <c r="G62" s="45"/>
      <c r="H62" s="44"/>
      <c r="I62" s="44"/>
      <c r="J62" s="44"/>
      <c r="K62" s="44"/>
      <c r="L62" s="46"/>
      <c r="M62" s="46"/>
      <c r="N62" s="46"/>
      <c r="O62" s="46"/>
      <c r="P62" s="46"/>
      <c r="Q62" s="47"/>
    </row>
    <row r="63" spans="3:17" s="10" customFormat="1" x14ac:dyDescent="0.35">
      <c r="C63" s="48"/>
      <c r="D63" s="49"/>
      <c r="E63" s="49"/>
      <c r="F63" s="50"/>
      <c r="G63" s="50"/>
      <c r="H63" s="49"/>
      <c r="I63" s="49"/>
      <c r="J63" s="49"/>
      <c r="K63" s="49"/>
      <c r="L63" s="51"/>
      <c r="M63" s="51"/>
      <c r="N63" s="51"/>
      <c r="O63" s="51"/>
      <c r="P63" s="51"/>
      <c r="Q63" s="52"/>
    </row>
    <row r="64" spans="3:17" s="10" customFormat="1" x14ac:dyDescent="0.35">
      <c r="C64" s="43"/>
      <c r="D64" s="44"/>
      <c r="E64" s="44"/>
      <c r="F64" s="45"/>
      <c r="G64" s="45"/>
      <c r="H64" s="44"/>
      <c r="I64" s="44"/>
      <c r="J64" s="44"/>
      <c r="K64" s="44"/>
      <c r="L64" s="46"/>
      <c r="M64" s="46"/>
      <c r="N64" s="46"/>
      <c r="O64" s="46"/>
      <c r="P64" s="46"/>
      <c r="Q64" s="47"/>
    </row>
    <row r="65" spans="3:17" s="10" customFormat="1" x14ac:dyDescent="0.35">
      <c r="C65" s="48"/>
      <c r="D65" s="49"/>
      <c r="E65" s="49"/>
      <c r="F65" s="50"/>
      <c r="G65" s="50"/>
      <c r="H65" s="49"/>
      <c r="I65" s="49"/>
      <c r="J65" s="49"/>
      <c r="K65" s="49"/>
      <c r="L65" s="51"/>
      <c r="M65" s="51"/>
      <c r="N65" s="51"/>
      <c r="O65" s="51"/>
      <c r="P65" s="51"/>
      <c r="Q65" s="52"/>
    </row>
    <row r="66" spans="3:17" x14ac:dyDescent="0.35">
      <c r="C66" s="43"/>
      <c r="D66" s="44"/>
      <c r="E66" s="44"/>
      <c r="F66" s="45"/>
      <c r="G66" s="45"/>
      <c r="H66" s="44"/>
      <c r="I66" s="44"/>
      <c r="J66" s="44"/>
      <c r="K66" s="44"/>
      <c r="L66" s="46"/>
      <c r="M66" s="46"/>
      <c r="N66" s="46"/>
      <c r="O66" s="46"/>
      <c r="P66" s="46"/>
      <c r="Q66" s="47"/>
    </row>
    <row r="67" spans="3:17" x14ac:dyDescent="0.35">
      <c r="C67" s="48"/>
      <c r="D67" s="49"/>
      <c r="E67" s="49"/>
      <c r="F67" s="50"/>
      <c r="G67" s="50"/>
      <c r="H67" s="49"/>
      <c r="I67" s="49"/>
      <c r="J67" s="49"/>
      <c r="K67" s="49"/>
      <c r="L67" s="51"/>
      <c r="M67" s="51"/>
      <c r="N67" s="51"/>
      <c r="O67" s="51"/>
      <c r="P67" s="51"/>
      <c r="Q67" s="52"/>
    </row>
    <row r="68" spans="3:17" x14ac:dyDescent="0.35">
      <c r="C68" s="43"/>
      <c r="D68" s="44"/>
      <c r="E68" s="44"/>
      <c r="F68" s="45"/>
      <c r="G68" s="45"/>
      <c r="H68" s="44"/>
      <c r="I68" s="44"/>
      <c r="J68" s="44"/>
      <c r="K68" s="44"/>
      <c r="L68" s="46"/>
      <c r="M68" s="46"/>
      <c r="N68" s="46"/>
      <c r="O68" s="46"/>
      <c r="P68" s="46"/>
      <c r="Q68" s="47"/>
    </row>
    <row r="69" spans="3:17" x14ac:dyDescent="0.35">
      <c r="C69" s="48"/>
      <c r="D69" s="49"/>
      <c r="E69" s="49"/>
      <c r="F69" s="50"/>
      <c r="G69" s="50"/>
      <c r="H69" s="49"/>
      <c r="I69" s="49"/>
      <c r="J69" s="49"/>
      <c r="K69" s="49"/>
      <c r="L69" s="51"/>
      <c r="M69" s="51"/>
      <c r="N69" s="51"/>
      <c r="O69" s="51"/>
      <c r="P69" s="51"/>
      <c r="Q69" s="52"/>
    </row>
    <row r="70" spans="3:17" x14ac:dyDescent="0.35">
      <c r="C70" s="43"/>
      <c r="D70" s="44"/>
      <c r="E70" s="44"/>
      <c r="F70" s="45"/>
      <c r="G70" s="45"/>
      <c r="H70" s="44"/>
      <c r="I70" s="44"/>
      <c r="J70" s="44"/>
      <c r="K70" s="44"/>
      <c r="L70" s="46"/>
      <c r="M70" s="46"/>
      <c r="N70" s="46"/>
      <c r="O70" s="46"/>
      <c r="P70" s="46"/>
      <c r="Q70" s="47"/>
    </row>
    <row r="71" spans="3:17" x14ac:dyDescent="0.35">
      <c r="C71" s="48"/>
      <c r="D71" s="49"/>
      <c r="E71" s="49"/>
      <c r="F71" s="50"/>
      <c r="G71" s="50"/>
      <c r="H71" s="49"/>
      <c r="I71" s="49"/>
      <c r="J71" s="49"/>
      <c r="K71" s="49"/>
      <c r="L71" s="51"/>
      <c r="M71" s="51"/>
      <c r="N71" s="51"/>
      <c r="O71" s="51"/>
      <c r="P71" s="51"/>
      <c r="Q71" s="52"/>
    </row>
    <row r="72" spans="3:17" x14ac:dyDescent="0.35">
      <c r="C72" s="43"/>
      <c r="D72" s="44"/>
      <c r="E72" s="44"/>
      <c r="F72" s="45"/>
      <c r="G72" s="45"/>
      <c r="H72" s="44"/>
      <c r="I72" s="44"/>
      <c r="J72" s="44"/>
      <c r="K72" s="44"/>
      <c r="L72" s="46"/>
      <c r="M72" s="46"/>
      <c r="N72" s="46"/>
      <c r="O72" s="46"/>
      <c r="P72" s="46"/>
      <c r="Q72" s="47"/>
    </row>
    <row r="73" spans="3:17" x14ac:dyDescent="0.35">
      <c r="C73" s="48"/>
      <c r="D73" s="49"/>
      <c r="E73" s="49"/>
      <c r="F73" s="50"/>
      <c r="G73" s="50"/>
      <c r="H73" s="49"/>
      <c r="I73" s="49"/>
      <c r="J73" s="49"/>
      <c r="K73" s="49"/>
      <c r="L73" s="51"/>
      <c r="M73" s="51"/>
      <c r="N73" s="51"/>
      <c r="O73" s="51"/>
      <c r="P73" s="51"/>
      <c r="Q73" s="52"/>
    </row>
    <row r="74" spans="3:17" x14ac:dyDescent="0.35">
      <c r="C74" s="43"/>
      <c r="D74" s="44"/>
      <c r="E74" s="44"/>
      <c r="F74" s="45"/>
      <c r="G74" s="45"/>
      <c r="H74" s="44"/>
      <c r="I74" s="44"/>
      <c r="J74" s="44"/>
      <c r="K74" s="44"/>
      <c r="L74" s="46"/>
      <c r="M74" s="46"/>
      <c r="N74" s="46"/>
      <c r="O74" s="46"/>
      <c r="P74" s="46"/>
      <c r="Q74" s="47"/>
    </row>
    <row r="75" spans="3:17" x14ac:dyDescent="0.35">
      <c r="C75" s="48"/>
      <c r="D75" s="49"/>
      <c r="E75" s="49"/>
      <c r="F75" s="50"/>
      <c r="G75" s="50"/>
      <c r="H75" s="49"/>
      <c r="I75" s="49"/>
      <c r="J75" s="49"/>
      <c r="K75" s="49"/>
      <c r="L75" s="51"/>
      <c r="M75" s="51"/>
      <c r="N75" s="51"/>
      <c r="O75" s="51"/>
      <c r="P75" s="51"/>
      <c r="Q75" s="52"/>
    </row>
    <row r="76" spans="3:17" x14ac:dyDescent="0.35">
      <c r="C76" s="43"/>
      <c r="D76" s="44"/>
      <c r="E76" s="44"/>
      <c r="F76" s="45"/>
      <c r="G76" s="45"/>
      <c r="H76" s="44"/>
      <c r="I76" s="44"/>
      <c r="J76" s="44"/>
      <c r="K76" s="44"/>
      <c r="L76" s="46"/>
      <c r="M76" s="46"/>
      <c r="N76" s="46"/>
      <c r="O76" s="46"/>
      <c r="P76" s="46"/>
      <c r="Q76" s="47"/>
    </row>
    <row r="77" spans="3:17" x14ac:dyDescent="0.35">
      <c r="C77" s="48"/>
      <c r="D77" s="49"/>
      <c r="E77" s="49"/>
      <c r="F77" s="50"/>
      <c r="G77" s="50"/>
      <c r="H77" s="49"/>
      <c r="I77" s="49"/>
      <c r="J77" s="49"/>
      <c r="K77" s="49"/>
      <c r="L77" s="51"/>
      <c r="M77" s="51"/>
      <c r="N77" s="51"/>
      <c r="O77" s="51"/>
      <c r="P77" s="51"/>
      <c r="Q77" s="52"/>
    </row>
    <row r="78" spans="3:17" x14ac:dyDescent="0.35">
      <c r="C78" s="43"/>
      <c r="D78" s="44"/>
      <c r="E78" s="44"/>
      <c r="F78" s="45"/>
      <c r="G78" s="45"/>
      <c r="H78" s="44"/>
      <c r="I78" s="44"/>
      <c r="J78" s="44"/>
      <c r="K78" s="44"/>
      <c r="L78" s="46"/>
      <c r="M78" s="46"/>
      <c r="N78" s="46"/>
      <c r="O78" s="46"/>
      <c r="P78" s="46"/>
      <c r="Q78" s="47"/>
    </row>
    <row r="79" spans="3:17" x14ac:dyDescent="0.35">
      <c r="C79" s="48"/>
      <c r="D79" s="49"/>
      <c r="E79" s="49"/>
      <c r="F79" s="50"/>
      <c r="G79" s="50"/>
      <c r="H79" s="49"/>
      <c r="I79" s="49"/>
      <c r="J79" s="49"/>
      <c r="K79" s="49"/>
      <c r="L79" s="51"/>
      <c r="M79" s="51"/>
      <c r="N79" s="51"/>
      <c r="O79" s="51"/>
      <c r="P79" s="51"/>
      <c r="Q79" s="52"/>
    </row>
    <row r="80" spans="3:17" x14ac:dyDescent="0.35">
      <c r="C80" s="43"/>
      <c r="D80" s="44"/>
      <c r="E80" s="44"/>
      <c r="F80" s="45"/>
      <c r="G80" s="45"/>
      <c r="H80" s="44"/>
      <c r="I80" s="44"/>
      <c r="J80" s="44"/>
      <c r="K80" s="44"/>
      <c r="L80" s="46"/>
      <c r="M80" s="46"/>
      <c r="N80" s="46"/>
      <c r="O80" s="46"/>
      <c r="P80" s="46"/>
      <c r="Q80" s="47"/>
    </row>
    <row r="81" spans="3:17" x14ac:dyDescent="0.35">
      <c r="C81" s="48"/>
      <c r="D81" s="49"/>
      <c r="E81" s="49"/>
      <c r="F81" s="50"/>
      <c r="G81" s="50"/>
      <c r="H81" s="49"/>
      <c r="I81" s="49"/>
      <c r="J81" s="49"/>
      <c r="K81" s="49"/>
      <c r="L81" s="51"/>
      <c r="M81" s="51"/>
      <c r="N81" s="51"/>
      <c r="O81" s="51"/>
      <c r="P81" s="51"/>
      <c r="Q81" s="52"/>
    </row>
    <row r="82" spans="3:17" x14ac:dyDescent="0.35">
      <c r="C82" s="43"/>
      <c r="D82" s="44"/>
      <c r="E82" s="44"/>
      <c r="F82" s="45"/>
      <c r="G82" s="45"/>
      <c r="H82" s="44"/>
      <c r="I82" s="44"/>
      <c r="J82" s="44"/>
      <c r="K82" s="44"/>
      <c r="L82" s="46"/>
      <c r="M82" s="46"/>
      <c r="N82" s="46"/>
      <c r="O82" s="46"/>
      <c r="P82" s="46"/>
      <c r="Q82" s="47"/>
    </row>
    <row r="83" spans="3:17" x14ac:dyDescent="0.35">
      <c r="C83" s="48"/>
      <c r="D83" s="49"/>
      <c r="E83" s="49"/>
      <c r="F83" s="50"/>
      <c r="G83" s="50"/>
      <c r="H83" s="49"/>
      <c r="I83" s="49"/>
      <c r="J83" s="49"/>
      <c r="K83" s="49"/>
      <c r="L83" s="51"/>
      <c r="M83" s="51"/>
      <c r="N83" s="51"/>
      <c r="O83" s="51"/>
      <c r="P83" s="51"/>
      <c r="Q83" s="52"/>
    </row>
    <row r="84" spans="3:17" x14ac:dyDescent="0.35">
      <c r="C84" s="43"/>
      <c r="D84" s="44"/>
      <c r="E84" s="44"/>
      <c r="F84" s="45"/>
      <c r="G84" s="45"/>
      <c r="H84" s="44"/>
      <c r="I84" s="44"/>
      <c r="J84" s="44"/>
      <c r="K84" s="44"/>
      <c r="L84" s="46"/>
      <c r="M84" s="46"/>
      <c r="N84" s="46"/>
      <c r="O84" s="46"/>
      <c r="P84" s="46"/>
      <c r="Q84" s="47"/>
    </row>
    <row r="85" spans="3:17" x14ac:dyDescent="0.35">
      <c r="C85" s="48"/>
      <c r="D85" s="49"/>
      <c r="E85" s="49"/>
      <c r="F85" s="50"/>
      <c r="G85" s="50"/>
      <c r="H85" s="49"/>
      <c r="I85" s="49"/>
      <c r="J85" s="49"/>
      <c r="K85" s="49"/>
      <c r="L85" s="51"/>
      <c r="M85" s="51"/>
      <c r="N85" s="51"/>
      <c r="O85" s="51"/>
      <c r="P85" s="51"/>
      <c r="Q85" s="52"/>
    </row>
    <row r="86" spans="3:17" x14ac:dyDescent="0.35">
      <c r="C86" s="43"/>
      <c r="D86" s="44"/>
      <c r="E86" s="44"/>
      <c r="F86" s="45"/>
      <c r="G86" s="45"/>
      <c r="H86" s="44"/>
      <c r="I86" s="44"/>
      <c r="J86" s="44"/>
      <c r="K86" s="44"/>
      <c r="L86" s="46"/>
      <c r="M86" s="46"/>
      <c r="N86" s="46"/>
      <c r="O86" s="46"/>
      <c r="P86" s="46"/>
      <c r="Q86" s="47"/>
    </row>
    <row r="87" spans="3:17" x14ac:dyDescent="0.35">
      <c r="C87" s="48"/>
      <c r="D87" s="49"/>
      <c r="E87" s="49"/>
      <c r="F87" s="50"/>
      <c r="G87" s="50"/>
      <c r="H87" s="49"/>
      <c r="I87" s="49"/>
      <c r="J87" s="49"/>
      <c r="K87" s="49"/>
      <c r="L87" s="51"/>
      <c r="M87" s="51"/>
      <c r="N87" s="51"/>
      <c r="O87" s="51"/>
      <c r="P87" s="51"/>
      <c r="Q87" s="52"/>
    </row>
    <row r="88" spans="3:17" x14ac:dyDescent="0.35">
      <c r="C88" s="43"/>
      <c r="D88" s="44"/>
      <c r="E88" s="44"/>
      <c r="F88" s="45"/>
      <c r="G88" s="45"/>
      <c r="H88" s="44"/>
      <c r="I88" s="44"/>
      <c r="J88" s="44"/>
      <c r="K88" s="44"/>
      <c r="L88" s="46"/>
      <c r="M88" s="46"/>
      <c r="N88" s="46"/>
      <c r="O88" s="46"/>
      <c r="P88" s="46"/>
      <c r="Q88" s="47"/>
    </row>
    <row r="89" spans="3:17" x14ac:dyDescent="0.35">
      <c r="C89" s="48"/>
      <c r="D89" s="49"/>
      <c r="E89" s="49"/>
      <c r="F89" s="50"/>
      <c r="G89" s="50"/>
      <c r="H89" s="49"/>
      <c r="I89" s="49"/>
      <c r="J89" s="49"/>
      <c r="K89" s="49"/>
      <c r="L89" s="51"/>
      <c r="M89" s="51"/>
      <c r="N89" s="51"/>
      <c r="O89" s="51"/>
      <c r="P89" s="51"/>
      <c r="Q89" s="52"/>
    </row>
    <row r="90" spans="3:17" x14ac:dyDescent="0.35">
      <c r="C90" s="43"/>
      <c r="D90" s="44"/>
      <c r="E90" s="44"/>
      <c r="F90" s="45"/>
      <c r="G90" s="45"/>
      <c r="H90" s="44"/>
      <c r="I90" s="44"/>
      <c r="J90" s="44"/>
      <c r="K90" s="44"/>
      <c r="L90" s="46"/>
      <c r="M90" s="46"/>
      <c r="N90" s="46"/>
      <c r="O90" s="46"/>
      <c r="P90" s="46"/>
      <c r="Q90" s="47"/>
    </row>
    <row r="91" spans="3:17" x14ac:dyDescent="0.35">
      <c r="C91" s="48"/>
      <c r="D91" s="49"/>
      <c r="E91" s="49"/>
      <c r="F91" s="50"/>
      <c r="G91" s="50"/>
      <c r="H91" s="49"/>
      <c r="I91" s="49"/>
      <c r="J91" s="49"/>
      <c r="K91" s="49"/>
      <c r="L91" s="51"/>
      <c r="M91" s="51"/>
      <c r="N91" s="51"/>
      <c r="O91" s="51"/>
      <c r="P91" s="51"/>
      <c r="Q91" s="52"/>
    </row>
    <row r="92" spans="3:17" x14ac:dyDescent="0.35">
      <c r="C92" s="43"/>
      <c r="D92" s="44"/>
      <c r="E92" s="44"/>
      <c r="F92" s="45"/>
      <c r="G92" s="45"/>
      <c r="H92" s="44"/>
      <c r="I92" s="44"/>
      <c r="J92" s="44"/>
      <c r="K92" s="44"/>
      <c r="L92" s="46"/>
      <c r="M92" s="46"/>
      <c r="N92" s="46"/>
      <c r="O92" s="46"/>
      <c r="P92" s="46"/>
      <c r="Q92" s="47"/>
    </row>
    <row r="93" spans="3:17" x14ac:dyDescent="0.35">
      <c r="C93" s="48"/>
      <c r="D93" s="49"/>
      <c r="E93" s="49"/>
      <c r="F93" s="50"/>
      <c r="G93" s="50"/>
      <c r="H93" s="49"/>
      <c r="I93" s="49"/>
      <c r="J93" s="49"/>
      <c r="K93" s="49"/>
      <c r="L93" s="51"/>
      <c r="M93" s="51"/>
      <c r="N93" s="51"/>
      <c r="O93" s="51"/>
      <c r="P93" s="51"/>
      <c r="Q93" s="52"/>
    </row>
    <row r="94" spans="3:17" x14ac:dyDescent="0.35">
      <c r="C94" s="43"/>
      <c r="D94" s="44"/>
      <c r="E94" s="44"/>
      <c r="F94" s="45"/>
      <c r="G94" s="45"/>
      <c r="H94" s="44"/>
      <c r="I94" s="44"/>
      <c r="J94" s="44"/>
      <c r="K94" s="44"/>
      <c r="L94" s="46"/>
      <c r="M94" s="46"/>
      <c r="N94" s="46"/>
      <c r="O94" s="46"/>
      <c r="P94" s="46"/>
      <c r="Q94" s="47"/>
    </row>
    <row r="95" spans="3:17" x14ac:dyDescent="0.35">
      <c r="C95" s="48"/>
      <c r="D95" s="49"/>
      <c r="E95" s="49"/>
      <c r="F95" s="50"/>
      <c r="G95" s="50"/>
      <c r="H95" s="49"/>
      <c r="I95" s="49"/>
      <c r="J95" s="49"/>
      <c r="K95" s="49"/>
      <c r="L95" s="51"/>
      <c r="M95" s="51"/>
      <c r="N95" s="51"/>
      <c r="O95" s="51"/>
      <c r="P95" s="51"/>
      <c r="Q95" s="52"/>
    </row>
    <row r="96" spans="3:17" x14ac:dyDescent="0.35">
      <c r="C96" s="43"/>
      <c r="D96" s="44"/>
      <c r="E96" s="44"/>
      <c r="F96" s="45"/>
      <c r="G96" s="45"/>
      <c r="H96" s="44"/>
      <c r="I96" s="44"/>
      <c r="J96" s="44"/>
      <c r="K96" s="44"/>
      <c r="L96" s="46"/>
      <c r="M96" s="46"/>
      <c r="N96" s="46"/>
      <c r="O96" s="46"/>
      <c r="P96" s="46"/>
      <c r="Q96" s="47"/>
    </row>
    <row r="97" spans="4:9" x14ac:dyDescent="0.35">
      <c r="E97" s="27"/>
    </row>
    <row r="103" spans="4:9" x14ac:dyDescent="0.35">
      <c r="D103"/>
    </row>
    <row r="106" spans="4:9" x14ac:dyDescent="0.35">
      <c r="D106" s="34"/>
    </row>
    <row r="107" spans="4:9" x14ac:dyDescent="0.35">
      <c r="D107" s="34"/>
      <c r="I107" s="53"/>
    </row>
    <row r="108" spans="4:9" x14ac:dyDescent="0.35">
      <c r="I108" s="54"/>
    </row>
    <row r="109" spans="4:9" x14ac:dyDescent="0.35">
      <c r="D109" s="34"/>
      <c r="I109" s="54"/>
    </row>
    <row r="110" spans="4:9" x14ac:dyDescent="0.35">
      <c r="I110" s="54"/>
    </row>
    <row r="111" spans="4:9" x14ac:dyDescent="0.35">
      <c r="I111" s="54"/>
    </row>
    <row r="112" spans="4:9" x14ac:dyDescent="0.35">
      <c r="D112" s="55"/>
      <c r="I112" s="54"/>
    </row>
    <row r="113" spans="4:9" x14ac:dyDescent="0.35">
      <c r="I113" s="54"/>
    </row>
    <row r="114" spans="4:9" x14ac:dyDescent="0.35">
      <c r="D114" s="34"/>
      <c r="I114" s="56"/>
    </row>
    <row r="115" spans="4:9" x14ac:dyDescent="0.35">
      <c r="D115" s="34"/>
    </row>
    <row r="117" spans="4:9" x14ac:dyDescent="0.35">
      <c r="D117" s="34"/>
    </row>
    <row r="120" spans="4:9" x14ac:dyDescent="0.35">
      <c r="D120" s="55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8" spans="4:9" x14ac:dyDescent="0.35">
      <c r="D128" s="55"/>
    </row>
    <row r="130" spans="4:8" x14ac:dyDescent="0.35">
      <c r="D130" s="55"/>
    </row>
    <row r="132" spans="4:8" x14ac:dyDescent="0.35">
      <c r="D132" s="34"/>
    </row>
    <row r="133" spans="4:8" x14ac:dyDescent="0.35">
      <c r="D133" s="34"/>
    </row>
    <row r="134" spans="4:8" x14ac:dyDescent="0.35">
      <c r="D134" s="34"/>
      <c r="F134" s="57"/>
      <c r="G134" s="57"/>
      <c r="H134" s="27"/>
    </row>
    <row r="135" spans="4:8" x14ac:dyDescent="0.35">
      <c r="D135" s="34"/>
      <c r="F135" s="27"/>
      <c r="G135" s="27"/>
      <c r="H135" s="27"/>
    </row>
    <row r="138" spans="4:8" x14ac:dyDescent="0.35">
      <c r="D138" s="55"/>
      <c r="F138" s="27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6" spans="4:10" x14ac:dyDescent="0.35">
      <c r="D146" s="55"/>
    </row>
    <row r="148" spans="4:10" x14ac:dyDescent="0.35">
      <c r="D148" s="34"/>
      <c r="I148" s="58"/>
    </row>
    <row r="149" spans="4:10" x14ac:dyDescent="0.35">
      <c r="D149" s="34"/>
      <c r="I149" s="27"/>
      <c r="J149" s="27"/>
    </row>
    <row r="150" spans="4:10" x14ac:dyDescent="0.35">
      <c r="D150" s="34"/>
    </row>
    <row r="151" spans="4:10" x14ac:dyDescent="0.35">
      <c r="D151" s="34"/>
      <c r="F151" s="27"/>
      <c r="I151" s="27"/>
      <c r="J151" s="58"/>
    </row>
    <row r="152" spans="4:10" x14ac:dyDescent="0.35">
      <c r="D152" s="34"/>
      <c r="I152" s="27"/>
    </row>
    <row r="153" spans="4:10" x14ac:dyDescent="0.35">
      <c r="D153" s="34"/>
      <c r="I153" s="27"/>
    </row>
    <row r="154" spans="4:10" x14ac:dyDescent="0.35">
      <c r="D154" s="34"/>
      <c r="F154" s="27"/>
      <c r="I154" s="27"/>
    </row>
    <row r="155" spans="4:10" x14ac:dyDescent="0.35">
      <c r="E155" s="59"/>
      <c r="F155" s="59"/>
      <c r="I155" s="27"/>
    </row>
    <row r="156" spans="4:10" x14ac:dyDescent="0.35">
      <c r="E156" s="60"/>
      <c r="F156" s="60"/>
    </row>
    <row r="157" spans="4:10" x14ac:dyDescent="0.35">
      <c r="D157" s="55"/>
    </row>
    <row r="158" spans="4:10" x14ac:dyDescent="0.35">
      <c r="E158" s="27"/>
    </row>
    <row r="159" spans="4:10" x14ac:dyDescent="0.35">
      <c r="E159" s="27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6" spans="4:4" x14ac:dyDescent="0.35">
      <c r="D166" s="55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4" spans="4:4" x14ac:dyDescent="0.35">
      <c r="D174" s="55"/>
    </row>
    <row r="226" spans="8:9" x14ac:dyDescent="0.35">
      <c r="H226" s="61"/>
    </row>
    <row r="227" spans="8:9" x14ac:dyDescent="0.35">
      <c r="I227" s="62"/>
    </row>
    <row r="230" spans="8:9" x14ac:dyDescent="0.35">
      <c r="I230" s="63"/>
    </row>
    <row r="234" spans="8:9" x14ac:dyDescent="0.35">
      <c r="H234" s="61"/>
    </row>
    <row r="235" spans="8:9" x14ac:dyDescent="0.35">
      <c r="I235" s="62"/>
    </row>
    <row r="238" spans="8:9" x14ac:dyDescent="0.35">
      <c r="I238" s="63"/>
    </row>
  </sheetData>
  <conditionalFormatting sqref="B19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0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209" priority="52" operator="equal">
      <formula>"Falta"</formula>
    </cfRule>
    <cfRule type="cellIs" dxfId="208" priority="51" operator="equal">
      <formula>"Cargado"</formula>
    </cfRule>
  </conditionalFormatting>
  <conditionalFormatting sqref="F18:F27">
    <cfRule type="cellIs" dxfId="207" priority="39" operator="equal">
      <formula>"Falta"</formula>
    </cfRule>
    <cfRule type="cellIs" dxfId="206" priority="38" operator="equal">
      <formula>"Cargado"</formula>
    </cfRule>
  </conditionalFormatting>
  <conditionalFormatting sqref="F29:F30">
    <cfRule type="cellIs" dxfId="205" priority="48" operator="equal">
      <formula>"Cargado"</formula>
    </cfRule>
    <cfRule type="cellIs" dxfId="204" priority="49" operator="equal">
      <formula>"Falta"</formula>
    </cfRule>
  </conditionalFormatting>
  <conditionalFormatting sqref="F33">
    <cfRule type="duplicateValues" dxfId="203" priority="8"/>
  </conditionalFormatting>
  <conditionalFormatting sqref="G33">
    <cfRule type="duplicateValues" dxfId="202" priority="7"/>
  </conditionalFormatting>
  <conditionalFormatting sqref="J34:J35 J37 J39 J41 J43 J45 J47 J49 J51 J53 J55 J57 J59 J61 J63 J65 J67">
    <cfRule type="duplicateValues" dxfId="201" priority="5"/>
    <cfRule type="duplicateValues" dxfId="200" priority="6"/>
  </conditionalFormatting>
  <conditionalFormatting sqref="J34:J67">
    <cfRule type="duplicateValues" dxfId="199" priority="56"/>
    <cfRule type="duplicateValues" dxfId="198" priority="55"/>
    <cfRule type="duplicateValues" dxfId="197" priority="54"/>
    <cfRule type="duplicateValues" dxfId="196" priority="53"/>
  </conditionalFormatting>
  <conditionalFormatting sqref="J36 J38 J40 J42 J44 J46 J48 J50 J52">
    <cfRule type="duplicateValues" dxfId="195" priority="3"/>
    <cfRule type="duplicateValues" dxfId="194" priority="4"/>
  </conditionalFormatting>
  <conditionalFormatting sqref="J54 J56 J58 J60 J62 J64 J66">
    <cfRule type="duplicateValues" dxfId="193" priority="2"/>
    <cfRule type="duplicateValues" dxfId="192" priority="1"/>
  </conditionalFormatting>
  <conditionalFormatting sqref="J68:J69">
    <cfRule type="duplicateValues" dxfId="191" priority="37"/>
    <cfRule type="duplicateValues" dxfId="190" priority="36"/>
  </conditionalFormatting>
  <conditionalFormatting sqref="J68:J82">
    <cfRule type="duplicateValues" dxfId="189" priority="18"/>
    <cfRule type="duplicateValues" dxfId="188" priority="19"/>
    <cfRule type="duplicateValues" dxfId="187" priority="20"/>
    <cfRule type="duplicateValues" dxfId="186" priority="21"/>
  </conditionalFormatting>
  <conditionalFormatting sqref="J68:J93">
    <cfRule type="duplicateValues" dxfId="185" priority="9"/>
  </conditionalFormatting>
  <conditionalFormatting sqref="J70:J71">
    <cfRule type="duplicateValues" dxfId="184" priority="34"/>
    <cfRule type="duplicateValues" dxfId="183" priority="35"/>
  </conditionalFormatting>
  <conditionalFormatting sqref="J72:J73">
    <cfRule type="duplicateValues" dxfId="182" priority="32"/>
    <cfRule type="duplicateValues" dxfId="181" priority="33"/>
  </conditionalFormatting>
  <conditionalFormatting sqref="J74:J75">
    <cfRule type="duplicateValues" dxfId="180" priority="30"/>
    <cfRule type="duplicateValues" dxfId="179" priority="31"/>
  </conditionalFormatting>
  <conditionalFormatting sqref="J76:J77">
    <cfRule type="duplicateValues" dxfId="178" priority="28"/>
    <cfRule type="duplicateValues" dxfId="177" priority="29"/>
  </conditionalFormatting>
  <conditionalFormatting sqref="J78:J79">
    <cfRule type="duplicateValues" dxfId="176" priority="27"/>
    <cfRule type="duplicateValues" dxfId="175" priority="26"/>
  </conditionalFormatting>
  <conditionalFormatting sqref="J80:J81">
    <cfRule type="duplicateValues" dxfId="174" priority="25"/>
    <cfRule type="duplicateValues" dxfId="173" priority="24"/>
  </conditionalFormatting>
  <conditionalFormatting sqref="J82">
    <cfRule type="duplicateValues" dxfId="172" priority="23"/>
    <cfRule type="duplicateValues" dxfId="171" priority="22"/>
  </conditionalFormatting>
  <conditionalFormatting sqref="J83 J85 J87 J89 J91 J93">
    <cfRule type="duplicateValues" dxfId="170" priority="17"/>
  </conditionalFormatting>
  <conditionalFormatting sqref="J83">
    <cfRule type="duplicateValues" dxfId="169" priority="16"/>
  </conditionalFormatting>
  <conditionalFormatting sqref="J83:J93">
    <cfRule type="duplicateValues" dxfId="168" priority="10"/>
    <cfRule type="duplicateValues" dxfId="167" priority="11"/>
    <cfRule type="duplicateValues" dxfId="166" priority="13"/>
    <cfRule type="duplicateValues" dxfId="165" priority="12"/>
  </conditionalFormatting>
  <conditionalFormatting sqref="J84 J86 J88 J90 J92">
    <cfRule type="duplicateValues" dxfId="164" priority="15"/>
  </conditionalFormatting>
  <conditionalFormatting sqref="J84">
    <cfRule type="duplicateValues" dxfId="163" priority="14"/>
  </conditionalFormatting>
  <conditionalFormatting sqref="J94 J96">
    <cfRule type="duplicateValues" dxfId="162" priority="45"/>
  </conditionalFormatting>
  <conditionalFormatting sqref="J94:J96">
    <cfRule type="duplicateValues" dxfId="161" priority="41"/>
    <cfRule type="duplicateValues" dxfId="160" priority="43"/>
    <cfRule type="duplicateValues" dxfId="159" priority="44"/>
    <cfRule type="duplicateValues" dxfId="158" priority="42"/>
  </conditionalFormatting>
  <conditionalFormatting sqref="J95">
    <cfRule type="duplicateValues" dxfId="157" priority="46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A449-B4F5-43DF-BB59-F43A30070C3E}">
  <dimension ref="A1:Y237"/>
  <sheetViews>
    <sheetView zoomScale="85" zoomScaleNormal="85" workbookViewId="0">
      <selection activeCell="A34" sqref="A34:XFD34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 t="s">
        <v>218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021526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185">
        <f>COUNTIF($C$34:$C$60,A3)</f>
        <v>5</v>
      </c>
      <c r="C3" s="111">
        <v>1</v>
      </c>
      <c r="D3" s="112" t="str">
        <f>+"Fwd2_EURUSD_Nodos_"&amp;C1&amp;".csv"</f>
        <v>Fwd2_EURUSD_Nodos_20260215.csv</v>
      </c>
      <c r="E3" s="113">
        <v>26</v>
      </c>
      <c r="F3" s="114" t="str">
        <f t="shared" ref="F3:F10" si="0">+IF(ISERROR(VLOOKUP(D3,$J$34:$Q$95,1,FALSE)),"Falta","Cargado")</f>
        <v>Cargado</v>
      </c>
      <c r="G3" s="113">
        <f t="shared" ref="G3:G8" si="1">+COUNTIF($K$34:$K$59,D3)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185">
        <f>COUNTIF($C$34:$C$60,A4)</f>
        <v>1</v>
      </c>
      <c r="C4" s="111">
        <v>2</v>
      </c>
      <c r="D4" s="112" t="str">
        <f>+"Fwd2_USDCOP_Nodos_"&amp;C1&amp;".csv"</f>
        <v>Fwd2_USDCOP_Nodos_20260215.csv</v>
      </c>
      <c r="E4" s="113">
        <v>24</v>
      </c>
      <c r="F4" s="114" t="str">
        <f t="shared" si="0"/>
        <v>Cargado</v>
      </c>
      <c r="G4" s="113">
        <f t="shared" si="1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185">
        <f>COUNTIF($C$34:$C$60,A5)</f>
        <v>7</v>
      </c>
      <c r="C5" s="111">
        <v>3</v>
      </c>
      <c r="D5" s="112" t="str">
        <f>+"SwapCC2_IBR_Nodos_"&amp;C1&amp;".csv"</f>
        <v>SwapCC2_IBR_Nodos_20260215.csv</v>
      </c>
      <c r="E5" s="113">
        <v>21</v>
      </c>
      <c r="F5" s="114" t="str">
        <f t="shared" si="0"/>
        <v>Cargado</v>
      </c>
      <c r="G5" s="113">
        <f t="shared" si="1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/>
      <c r="C6" s="111">
        <v>4</v>
      </c>
      <c r="D6" s="112" t="str">
        <f>+"SwapCC2_USDOIS_Nodos_"&amp;C1&amp;".csv"</f>
        <v>SwapCC2_USDOIS_Nodos_20260215.csv</v>
      </c>
      <c r="E6" s="113">
        <v>18</v>
      </c>
      <c r="F6" s="114" t="str">
        <f t="shared" si="0"/>
        <v>Cargado</v>
      </c>
      <c r="G6" s="113">
        <f t="shared" si="1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/>
      <c r="C7" s="111">
        <v>5</v>
      </c>
      <c r="D7" s="112" t="str">
        <f>+"Fwd2_USDMXN_Nodos_"&amp;C1&amp;".csv"</f>
        <v>Fwd2_USDMXN_Nodos_20260215.csv</v>
      </c>
      <c r="E7" s="113">
        <v>23</v>
      </c>
      <c r="F7" s="114" t="str">
        <f t="shared" si="0"/>
        <v>Cargado</v>
      </c>
      <c r="G7" s="113">
        <f t="shared" si="1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/>
      <c r="C8" s="111">
        <v>6</v>
      </c>
      <c r="D8" s="112" t="str">
        <f>+"Fwd2_USDBRL_Nodos_"&amp;C1&amp;".csv"</f>
        <v>Fwd2_USDBRL_Nodos_20260215.csv</v>
      </c>
      <c r="E8" s="113">
        <v>14</v>
      </c>
      <c r="F8" s="114" t="str">
        <f t="shared" si="0"/>
        <v>Cargado</v>
      </c>
      <c r="G8" s="113">
        <f t="shared" si="1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/>
      <c r="C9" s="111">
        <v>7</v>
      </c>
      <c r="D9" s="112" t="str">
        <f>+"Fwd2_GBPUSD_Nodos_"&amp;C1&amp;".csv"</f>
        <v>Fwd2_GBPUSD_Nodos_20260215.csv</v>
      </c>
      <c r="E9" s="113">
        <v>25</v>
      </c>
      <c r="F9" s="114" t="str">
        <f t="shared" si="0"/>
        <v>Cargado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/>
      <c r="C10" s="111">
        <v>8</v>
      </c>
      <c r="D10" s="112" t="str">
        <f>+"Fwd2_USDJPY_Nodos_"&amp;C1&amp;".csv"</f>
        <v>Fwd2_USDJPY_Nodos_20260215.csv</v>
      </c>
      <c r="E10" s="113">
        <v>26</v>
      </c>
      <c r="F10" s="114" t="str">
        <f t="shared" si="0"/>
        <v>Cargado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/>
      <c r="C12" s="111">
        <v>9</v>
      </c>
      <c r="D12" s="112" t="str">
        <f>+"SwapCC2_EURCOP_Diaria_"&amp;C1&amp;".csv"</f>
        <v>SwapCC2_EURCOP_Diaria_20260215.csv</v>
      </c>
      <c r="E12" s="113">
        <v>9135</v>
      </c>
      <c r="F12" s="114" t="str">
        <f>+IF(ISERROR(VLOOKUP(D12,$J$34:$Q$95,1,FALSE)),"Falta","Cargado")</f>
        <v>Cargado</v>
      </c>
      <c r="G12" s="113">
        <f>+COUNTIF($K$34:$K$59,D12)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/>
      <c r="C13" s="111">
        <v>10</v>
      </c>
      <c r="D13" s="112" t="str">
        <f>+"SwapCC2_USDCO_Diaria_"&amp;C1&amp;".csv"</f>
        <v>SwapCC2_USDCO_Diaria_20260215.csv</v>
      </c>
      <c r="E13" s="113">
        <v>10962</v>
      </c>
      <c r="F13" s="114" t="str">
        <f>+IF(ISERROR(VLOOKUP(D13,$J$34:$Q$95,1,FALSE)),"Falta","Cargado")</f>
        <v>Cargado</v>
      </c>
      <c r="G13" s="113">
        <f>+COUNTIF($K$34:$K$59,D13)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/>
      <c r="C14" s="111">
        <v>12</v>
      </c>
      <c r="D14" s="112" t="str">
        <f>+"SwapCC2_IBRUVR_Nodos_"&amp;C1&amp;".csv"</f>
        <v>SwapCC2_IBRUVR_Nodos_20260215.csv</v>
      </c>
      <c r="E14" s="113">
        <v>19</v>
      </c>
      <c r="F14" s="114" t="str">
        <f>+IF(ISERROR(VLOOKUP(D14,$J$34:$Q$95,1,FALSE)),"Falta","Cargado")</f>
        <v>Cargado</v>
      </c>
      <c r="G14" s="113">
        <f>+COUNTIF($K$34:$K$59,D14)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/>
      <c r="C15" s="111">
        <v>13</v>
      </c>
      <c r="D15" s="112" t="str">
        <f>+"SwapCC2_LIBORUVR_Nodos_"&amp;C1&amp;".csv"</f>
        <v>SwapCC2_LIBORUVR_Nodos_20260215.csv</v>
      </c>
      <c r="E15" s="113">
        <v>45</v>
      </c>
      <c r="F15" s="114" t="str">
        <f>+IF(ISERROR(VLOOKUP(D15,$J$34:$Q$95,1,FALSE)),"Falta","Cargado")</f>
        <v>Cargado</v>
      </c>
      <c r="G15" s="113">
        <f>+COUNTIF($K$34:$K$59,D15)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/>
      <c r="C16" s="111">
        <v>14</v>
      </c>
      <c r="D16" s="112" t="str">
        <f>+"SwapCC2_COP_Colateral_USD_Diaria_"&amp;C1&amp;".csv"</f>
        <v>SwapCC2_COP_Colateral_USD_Diaria_20260215.csv</v>
      </c>
      <c r="E16" s="113"/>
      <c r="F16" s="114" t="str">
        <f>+IF(ISERROR(VLOOKUP(D16,$J$34:$Q$95,1,FALSE)),"Falta","Cargado")</f>
        <v>Cargado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MX021526.txt</v>
      </c>
      <c r="E18" s="5"/>
      <c r="F18" s="1" t="str">
        <f t="shared" ref="F18:F26" si="2">+IF(ISERROR(VLOOKUP(D18,$J$34:$Q$95,1,FALSE)),"Falta","Cargado")</f>
        <v>Cargado</v>
      </c>
      <c r="G18" s="5">
        <f t="shared" ref="G18:G24" si="3">+COUNTIF($K$34:$K$59,D18)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 t="shared" ref="C19:C26" si="4">+C18+1</f>
        <v>15</v>
      </c>
      <c r="D19" s="6" t="str">
        <f>+"MX"&amp;C2&amp;"_RV.txt"</f>
        <v>MX021526_RV.txt</v>
      </c>
      <c r="E19" s="5"/>
      <c r="F19" s="1" t="str">
        <f t="shared" si="2"/>
        <v>Cargado</v>
      </c>
      <c r="G19" s="5">
        <f t="shared" si="3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si="4"/>
        <v>16</v>
      </c>
      <c r="D20" s="6" t="str">
        <f>+"SB"&amp;C2&amp;".001"</f>
        <v>SB021526.001</v>
      </c>
      <c r="E20" s="5"/>
      <c r="F20" s="1" t="str">
        <f t="shared" si="2"/>
        <v>Cargado</v>
      </c>
      <c r="G20" s="5">
        <f t="shared" si="3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4"/>
        <v>17</v>
      </c>
      <c r="D21" s="6" t="str">
        <f>+"SP"&amp;C2&amp;".002"</f>
        <v>SP021526.002</v>
      </c>
      <c r="E21" s="5"/>
      <c r="F21" s="1" t="str">
        <f t="shared" si="2"/>
        <v>Cargado</v>
      </c>
      <c r="G21" s="5">
        <f t="shared" si="3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4"/>
        <v>18</v>
      </c>
      <c r="D22" s="6" t="str">
        <f>+"SV"&amp;C2&amp;".001"</f>
        <v>SV021526.001</v>
      </c>
      <c r="E22" s="5"/>
      <c r="F22" s="1" t="str">
        <f t="shared" si="2"/>
        <v>Cargado</v>
      </c>
      <c r="G22" s="5">
        <f t="shared" si="3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4"/>
        <v>19</v>
      </c>
      <c r="D23" s="6" t="str">
        <f>+"SW"&amp;C2&amp;".002"</f>
        <v>SW021526.002</v>
      </c>
      <c r="E23" s="5"/>
      <c r="F23" s="1" t="str">
        <f t="shared" si="2"/>
        <v>Cargado</v>
      </c>
      <c r="G23" s="5">
        <f t="shared" si="3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ht="14.9" customHeight="1" x14ac:dyDescent="0.35">
      <c r="B24" s="7"/>
      <c r="C24" s="2">
        <f t="shared" si="4"/>
        <v>20</v>
      </c>
      <c r="D24" s="6" t="str">
        <f>+"800148514_cva_alloc_"&amp;C1&amp;".txt"</f>
        <v>800148514_cva_alloc_20260215.txt</v>
      </c>
      <c r="F24" s="1" t="str">
        <f t="shared" si="2"/>
        <v>Cargado</v>
      </c>
      <c r="G24" s="5">
        <f t="shared" si="3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4"/>
        <v>21</v>
      </c>
      <c r="D25" s="6" t="str">
        <f>+"NOTAS_ESTRUCTURADAS_"&amp;C1&amp;".txt"</f>
        <v>NOTAS_ESTRUCTURADAS_20260215.txt</v>
      </c>
      <c r="F25" s="1" t="str">
        <f t="shared" si="2"/>
        <v>Cargado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4"/>
        <v>22</v>
      </c>
      <c r="D26" s="6" t="str">
        <f>+"titulos_participativos_valoracion_"&amp;C1&amp;".txt"</f>
        <v>titulos_participativos_valoracion_20260215.txt</v>
      </c>
      <c r="F26" s="1" t="str">
        <f t="shared" si="2"/>
        <v>Cargado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customHeight="1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>
        <v>22</v>
      </c>
      <c r="D28" s="6" t="s">
        <v>152</v>
      </c>
      <c r="F28" s="1" t="str">
        <f>+IF(ISERROR(VLOOKUP(D28,$J$34:$Q$59,1,FALSE)),"Falta","Cargado")</f>
        <v>Falta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23</v>
      </c>
      <c r="D29" s="6" t="s">
        <v>151</v>
      </c>
      <c r="F29" s="1" t="str">
        <f>+IF(ISERROR(VLOOKUP(D29,$J$34:$Q$59,1,FALSE)),"Falta","Cargado")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/>
      <c r="D30" s="6" t="s">
        <v>35</v>
      </c>
      <c r="F30" s="1" t="str">
        <f>+IF(ISERROR(VLOOKUP(D30,$J$34:$Q$59,1,FALSE)),"Falta","Cargado")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7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7" s="120" customFormat="1" x14ac:dyDescent="0.35">
      <c r="C34" s="165" t="s">
        <v>140</v>
      </c>
      <c r="D34" s="166" t="s">
        <v>155</v>
      </c>
      <c r="E34" s="166">
        <v>255152</v>
      </c>
      <c r="F34" s="167" t="s">
        <v>194</v>
      </c>
      <c r="G34" s="167" t="s">
        <v>168</v>
      </c>
      <c r="H34" s="166" t="s">
        <v>163</v>
      </c>
      <c r="I34" s="166" t="s">
        <v>141</v>
      </c>
      <c r="J34" s="166" t="s">
        <v>219</v>
      </c>
      <c r="K34" s="166" t="s">
        <v>137</v>
      </c>
      <c r="L34" s="168">
        <v>1204</v>
      </c>
      <c r="M34" s="168">
        <v>1203</v>
      </c>
      <c r="N34" s="168">
        <v>1</v>
      </c>
      <c r="O34" s="168" t="s">
        <v>143</v>
      </c>
      <c r="P34" s="168" t="s">
        <v>143</v>
      </c>
      <c r="Q34" s="169" t="s">
        <v>143</v>
      </c>
    </row>
    <row r="35" spans="3:17" s="122" customFormat="1" x14ac:dyDescent="0.35">
      <c r="C35" s="180" t="s">
        <v>135</v>
      </c>
      <c r="D35" s="181" t="s">
        <v>157</v>
      </c>
      <c r="E35" s="181">
        <v>255149</v>
      </c>
      <c r="F35" s="182" t="s">
        <v>194</v>
      </c>
      <c r="G35" s="182" t="s">
        <v>168</v>
      </c>
      <c r="H35" s="181" t="s">
        <v>163</v>
      </c>
      <c r="I35" s="181" t="s">
        <v>136</v>
      </c>
      <c r="J35" s="181" t="s">
        <v>196</v>
      </c>
      <c r="K35" s="181" t="s">
        <v>137</v>
      </c>
      <c r="L35" s="183">
        <v>1620</v>
      </c>
      <c r="M35" s="183">
        <v>1619</v>
      </c>
      <c r="N35" s="183">
        <v>1</v>
      </c>
      <c r="O35" s="183" t="s">
        <v>143</v>
      </c>
      <c r="P35" s="183" t="s">
        <v>143</v>
      </c>
      <c r="Q35" s="184" t="s">
        <v>143</v>
      </c>
    </row>
    <row r="36" spans="3:17" s="122" customFormat="1" x14ac:dyDescent="0.35">
      <c r="C36" s="175" t="s">
        <v>135</v>
      </c>
      <c r="D36" s="176" t="s">
        <v>157</v>
      </c>
      <c r="E36" s="176">
        <v>255146</v>
      </c>
      <c r="F36" s="177" t="s">
        <v>194</v>
      </c>
      <c r="G36" s="177" t="s">
        <v>168</v>
      </c>
      <c r="H36" s="176" t="s">
        <v>163</v>
      </c>
      <c r="I36" s="176" t="s">
        <v>136</v>
      </c>
      <c r="J36" s="176" t="s">
        <v>197</v>
      </c>
      <c r="K36" s="176" t="s">
        <v>137</v>
      </c>
      <c r="L36" s="178">
        <v>12</v>
      </c>
      <c r="M36" s="178">
        <v>9</v>
      </c>
      <c r="N36" s="178">
        <v>3</v>
      </c>
      <c r="O36" s="178" t="s">
        <v>143</v>
      </c>
      <c r="P36" s="178" t="s">
        <v>143</v>
      </c>
      <c r="Q36" s="179" t="s">
        <v>143</v>
      </c>
    </row>
    <row r="37" spans="3:17" s="122" customFormat="1" x14ac:dyDescent="0.35">
      <c r="C37" s="180" t="s">
        <v>138</v>
      </c>
      <c r="D37" s="181" t="s">
        <v>156</v>
      </c>
      <c r="E37" s="181">
        <v>255143</v>
      </c>
      <c r="F37" s="182" t="s">
        <v>194</v>
      </c>
      <c r="G37" s="182" t="s">
        <v>168</v>
      </c>
      <c r="H37" s="181" t="s">
        <v>153</v>
      </c>
      <c r="I37" s="181" t="s">
        <v>139</v>
      </c>
      <c r="J37" s="181" t="s">
        <v>198</v>
      </c>
      <c r="K37" s="181" t="s">
        <v>137</v>
      </c>
      <c r="L37" s="183">
        <v>392</v>
      </c>
      <c r="M37" s="183">
        <v>392</v>
      </c>
      <c r="N37" s="183">
        <v>0</v>
      </c>
      <c r="O37" s="183" t="s">
        <v>143</v>
      </c>
      <c r="P37" s="183" t="s">
        <v>143</v>
      </c>
      <c r="Q37" s="184" t="s">
        <v>143</v>
      </c>
    </row>
    <row r="38" spans="3:17" s="122" customFormat="1" x14ac:dyDescent="0.35">
      <c r="C38" s="165" t="s">
        <v>142</v>
      </c>
      <c r="D38" s="166" t="s">
        <v>154</v>
      </c>
      <c r="E38" s="166">
        <v>255140</v>
      </c>
      <c r="F38" s="167" t="s">
        <v>194</v>
      </c>
      <c r="G38" s="167" t="s">
        <v>168</v>
      </c>
      <c r="H38" s="166" t="s">
        <v>153</v>
      </c>
      <c r="I38" s="166" t="s">
        <v>136</v>
      </c>
      <c r="J38" s="166" t="s">
        <v>199</v>
      </c>
      <c r="K38" s="166" t="s">
        <v>137</v>
      </c>
      <c r="L38" s="168">
        <v>330</v>
      </c>
      <c r="M38" s="168">
        <v>330</v>
      </c>
      <c r="N38" s="168">
        <v>0</v>
      </c>
      <c r="O38" s="168" t="s">
        <v>143</v>
      </c>
      <c r="P38" s="168" t="s">
        <v>143</v>
      </c>
      <c r="Q38" s="169" t="s">
        <v>143</v>
      </c>
    </row>
    <row r="39" spans="3:17" s="122" customFormat="1" x14ac:dyDescent="0.35">
      <c r="C39" s="170" t="s">
        <v>144</v>
      </c>
      <c r="D39" s="171" t="s">
        <v>160</v>
      </c>
      <c r="E39" s="171">
        <v>255136</v>
      </c>
      <c r="F39" s="172" t="s">
        <v>194</v>
      </c>
      <c r="G39" s="172" t="s">
        <v>168</v>
      </c>
      <c r="H39" s="171" t="s">
        <v>153</v>
      </c>
      <c r="I39" s="171" t="s">
        <v>141</v>
      </c>
      <c r="J39" s="171" t="s">
        <v>200</v>
      </c>
      <c r="K39" s="171" t="s">
        <v>137</v>
      </c>
      <c r="L39" s="173">
        <v>10961</v>
      </c>
      <c r="M39" s="173">
        <v>10960</v>
      </c>
      <c r="N39" s="173">
        <v>1</v>
      </c>
      <c r="O39" s="173" t="s">
        <v>143</v>
      </c>
      <c r="P39" s="173" t="s">
        <v>143</v>
      </c>
      <c r="Q39" s="174" t="s">
        <v>143</v>
      </c>
    </row>
    <row r="40" spans="3:17" s="122" customFormat="1" x14ac:dyDescent="0.35">
      <c r="C40" s="165" t="s">
        <v>147</v>
      </c>
      <c r="D40" s="166" t="s">
        <v>148</v>
      </c>
      <c r="E40" s="166">
        <v>255135</v>
      </c>
      <c r="F40" s="167" t="s">
        <v>194</v>
      </c>
      <c r="G40" s="167" t="s">
        <v>168</v>
      </c>
      <c r="H40" s="166" t="s">
        <v>153</v>
      </c>
      <c r="I40" s="166" t="s">
        <v>136</v>
      </c>
      <c r="J40" s="166" t="s">
        <v>201</v>
      </c>
      <c r="K40" s="166" t="s">
        <v>137</v>
      </c>
      <c r="L40" s="168">
        <v>48</v>
      </c>
      <c r="M40" s="168">
        <v>47</v>
      </c>
      <c r="N40" s="168">
        <v>1</v>
      </c>
      <c r="O40" s="168" t="s">
        <v>143</v>
      </c>
      <c r="P40" s="168" t="s">
        <v>143</v>
      </c>
      <c r="Q40" s="169" t="s">
        <v>143</v>
      </c>
    </row>
    <row r="41" spans="3:17" s="122" customFormat="1" x14ac:dyDescent="0.35">
      <c r="C41" s="170" t="s">
        <v>145</v>
      </c>
      <c r="D41" s="171" t="s">
        <v>158</v>
      </c>
      <c r="E41" s="171">
        <v>255131</v>
      </c>
      <c r="F41" s="172" t="s">
        <v>194</v>
      </c>
      <c r="G41" s="172" t="s">
        <v>168</v>
      </c>
      <c r="H41" s="171" t="s">
        <v>153</v>
      </c>
      <c r="I41" s="171" t="s">
        <v>141</v>
      </c>
      <c r="J41" s="171" t="s">
        <v>202</v>
      </c>
      <c r="K41" s="171" t="s">
        <v>137</v>
      </c>
      <c r="L41" s="173">
        <v>22</v>
      </c>
      <c r="M41" s="173">
        <v>21</v>
      </c>
      <c r="N41" s="173">
        <v>1</v>
      </c>
      <c r="O41" s="173" t="s">
        <v>143</v>
      </c>
      <c r="P41" s="173" t="s">
        <v>143</v>
      </c>
      <c r="Q41" s="174" t="s">
        <v>143</v>
      </c>
    </row>
    <row r="42" spans="3:17" s="122" customFormat="1" x14ac:dyDescent="0.35">
      <c r="C42" s="175" t="s">
        <v>146</v>
      </c>
      <c r="D42" s="176" t="s">
        <v>159</v>
      </c>
      <c r="E42" s="176">
        <v>255130</v>
      </c>
      <c r="F42" s="177" t="s">
        <v>194</v>
      </c>
      <c r="G42" s="177" t="s">
        <v>168</v>
      </c>
      <c r="H42" s="176" t="s">
        <v>153</v>
      </c>
      <c r="I42" s="176" t="s">
        <v>141</v>
      </c>
      <c r="J42" s="176" t="s">
        <v>203</v>
      </c>
      <c r="K42" s="176" t="s">
        <v>137</v>
      </c>
      <c r="L42" s="178">
        <v>10961</v>
      </c>
      <c r="M42" s="178">
        <v>10960</v>
      </c>
      <c r="N42" s="178">
        <v>1</v>
      </c>
      <c r="O42" s="178" t="s">
        <v>143</v>
      </c>
      <c r="P42" s="178" t="s">
        <v>143</v>
      </c>
      <c r="Q42" s="179" t="s">
        <v>143</v>
      </c>
    </row>
    <row r="43" spans="3:17" s="122" customFormat="1" x14ac:dyDescent="0.35">
      <c r="C43" s="180" t="s">
        <v>11</v>
      </c>
      <c r="D43" s="181" t="s">
        <v>150</v>
      </c>
      <c r="E43" s="181">
        <v>255125</v>
      </c>
      <c r="F43" s="182" t="s">
        <v>194</v>
      </c>
      <c r="G43" s="182" t="s">
        <v>168</v>
      </c>
      <c r="H43" s="181" t="s">
        <v>204</v>
      </c>
      <c r="I43" s="181" t="s">
        <v>136</v>
      </c>
      <c r="J43" s="181" t="s">
        <v>205</v>
      </c>
      <c r="K43" s="181" t="s">
        <v>137</v>
      </c>
      <c r="L43" s="183">
        <v>9134</v>
      </c>
      <c r="M43" s="183">
        <v>9133</v>
      </c>
      <c r="N43" s="183">
        <v>1</v>
      </c>
      <c r="O43" s="183" t="s">
        <v>143</v>
      </c>
      <c r="P43" s="183" t="s">
        <v>143</v>
      </c>
      <c r="Q43" s="184" t="s">
        <v>143</v>
      </c>
    </row>
    <row r="44" spans="3:17" s="122" customFormat="1" x14ac:dyDescent="0.35">
      <c r="C44" s="165" t="s">
        <v>11</v>
      </c>
      <c r="D44" s="166" t="s">
        <v>150</v>
      </c>
      <c r="E44" s="166">
        <v>255124</v>
      </c>
      <c r="F44" s="167" t="s">
        <v>194</v>
      </c>
      <c r="G44" s="167" t="s">
        <v>168</v>
      </c>
      <c r="H44" s="166" t="s">
        <v>204</v>
      </c>
      <c r="I44" s="166" t="s">
        <v>136</v>
      </c>
      <c r="J44" s="166" t="s">
        <v>206</v>
      </c>
      <c r="K44" s="166" t="s">
        <v>137</v>
      </c>
      <c r="L44" s="168">
        <v>26</v>
      </c>
      <c r="M44" s="168">
        <v>25</v>
      </c>
      <c r="N44" s="168">
        <v>1</v>
      </c>
      <c r="O44" s="168" t="s">
        <v>143</v>
      </c>
      <c r="P44" s="168" t="s">
        <v>143</v>
      </c>
      <c r="Q44" s="169" t="s">
        <v>143</v>
      </c>
    </row>
    <row r="45" spans="3:17" s="122" customFormat="1" x14ac:dyDescent="0.35">
      <c r="C45" s="165" t="s">
        <v>11</v>
      </c>
      <c r="D45" s="166" t="s">
        <v>150</v>
      </c>
      <c r="E45" s="166">
        <v>255123</v>
      </c>
      <c r="F45" s="167" t="s">
        <v>194</v>
      </c>
      <c r="G45" s="167" t="s">
        <v>168</v>
      </c>
      <c r="H45" s="166" t="s">
        <v>204</v>
      </c>
      <c r="I45" s="166" t="s">
        <v>136</v>
      </c>
      <c r="J45" s="166" t="s">
        <v>207</v>
      </c>
      <c r="K45" s="166" t="s">
        <v>137</v>
      </c>
      <c r="L45" s="168">
        <v>26</v>
      </c>
      <c r="M45" s="168">
        <v>25</v>
      </c>
      <c r="N45" s="168">
        <v>1</v>
      </c>
      <c r="O45" s="168">
        <v>25</v>
      </c>
      <c r="P45" s="168">
        <v>0</v>
      </c>
      <c r="Q45" s="169">
        <v>0</v>
      </c>
    </row>
    <row r="46" spans="3:17" s="122" customFormat="1" x14ac:dyDescent="0.35">
      <c r="C46" s="165" t="s">
        <v>11</v>
      </c>
      <c r="D46" s="166" t="s">
        <v>150</v>
      </c>
      <c r="E46" s="166">
        <v>255122</v>
      </c>
      <c r="F46" s="167" t="s">
        <v>194</v>
      </c>
      <c r="G46" s="167" t="s">
        <v>168</v>
      </c>
      <c r="H46" s="166" t="s">
        <v>204</v>
      </c>
      <c r="I46" s="166" t="s">
        <v>136</v>
      </c>
      <c r="J46" s="166" t="s">
        <v>208</v>
      </c>
      <c r="K46" s="166" t="s">
        <v>137</v>
      </c>
      <c r="L46" s="168">
        <v>14</v>
      </c>
      <c r="M46" s="168">
        <v>13</v>
      </c>
      <c r="N46" s="168">
        <v>1</v>
      </c>
      <c r="O46" s="168">
        <v>13</v>
      </c>
      <c r="P46" s="168">
        <v>0</v>
      </c>
      <c r="Q46" s="169">
        <v>0</v>
      </c>
    </row>
    <row r="47" spans="3:17" s="122" customFormat="1" x14ac:dyDescent="0.35">
      <c r="C47" s="165" t="s">
        <v>11</v>
      </c>
      <c r="D47" s="166" t="s">
        <v>150</v>
      </c>
      <c r="E47" s="166">
        <v>255121</v>
      </c>
      <c r="F47" s="167" t="s">
        <v>194</v>
      </c>
      <c r="G47" s="167" t="s">
        <v>168</v>
      </c>
      <c r="H47" s="166" t="s">
        <v>204</v>
      </c>
      <c r="I47" s="166" t="s">
        <v>136</v>
      </c>
      <c r="J47" s="166" t="s">
        <v>209</v>
      </c>
      <c r="K47" s="166" t="s">
        <v>137</v>
      </c>
      <c r="L47" s="168">
        <v>23</v>
      </c>
      <c r="M47" s="168">
        <v>22</v>
      </c>
      <c r="N47" s="168">
        <v>1</v>
      </c>
      <c r="O47" s="168">
        <v>22</v>
      </c>
      <c r="P47" s="168">
        <v>0</v>
      </c>
      <c r="Q47" s="169">
        <v>0</v>
      </c>
    </row>
    <row r="48" spans="3:17" s="122" customFormat="1" x14ac:dyDescent="0.35">
      <c r="C48" s="165" t="s">
        <v>17</v>
      </c>
      <c r="D48" s="166" t="s">
        <v>149</v>
      </c>
      <c r="E48" s="166">
        <v>255120</v>
      </c>
      <c r="F48" s="167" t="s">
        <v>194</v>
      </c>
      <c r="G48" s="167" t="s">
        <v>168</v>
      </c>
      <c r="H48" s="166" t="s">
        <v>204</v>
      </c>
      <c r="I48" s="166" t="s">
        <v>141</v>
      </c>
      <c r="J48" s="166" t="s">
        <v>210</v>
      </c>
      <c r="K48" s="166" t="s">
        <v>137</v>
      </c>
      <c r="L48" s="168">
        <v>30</v>
      </c>
      <c r="M48" s="168">
        <v>29</v>
      </c>
      <c r="N48" s="168">
        <v>1</v>
      </c>
      <c r="O48" s="168">
        <v>29</v>
      </c>
      <c r="P48" s="168">
        <v>0</v>
      </c>
      <c r="Q48" s="169">
        <v>0</v>
      </c>
    </row>
    <row r="49" spans="3:17" s="122" customFormat="1" x14ac:dyDescent="0.35">
      <c r="C49" s="165" t="s">
        <v>17</v>
      </c>
      <c r="D49" s="166" t="s">
        <v>149</v>
      </c>
      <c r="E49" s="166">
        <v>255119</v>
      </c>
      <c r="F49" s="167" t="s">
        <v>194</v>
      </c>
      <c r="G49" s="167" t="s">
        <v>168</v>
      </c>
      <c r="H49" s="166" t="s">
        <v>204</v>
      </c>
      <c r="I49" s="166" t="s">
        <v>141</v>
      </c>
      <c r="J49" s="166" t="s">
        <v>211</v>
      </c>
      <c r="K49" s="166" t="s">
        <v>137</v>
      </c>
      <c r="L49" s="168">
        <v>22</v>
      </c>
      <c r="M49" s="168">
        <v>21</v>
      </c>
      <c r="N49" s="168">
        <v>1</v>
      </c>
      <c r="O49" s="168">
        <v>21</v>
      </c>
      <c r="P49" s="168">
        <v>0</v>
      </c>
      <c r="Q49" s="169">
        <v>0</v>
      </c>
    </row>
    <row r="50" spans="3:17" s="122" customFormat="1" x14ac:dyDescent="0.35">
      <c r="C50" s="165" t="s">
        <v>17</v>
      </c>
      <c r="D50" s="166" t="s">
        <v>149</v>
      </c>
      <c r="E50" s="166">
        <v>255118</v>
      </c>
      <c r="F50" s="167" t="s">
        <v>194</v>
      </c>
      <c r="G50" s="167" t="s">
        <v>168</v>
      </c>
      <c r="H50" s="166" t="s">
        <v>204</v>
      </c>
      <c r="I50" s="166" t="s">
        <v>141</v>
      </c>
      <c r="J50" s="166" t="s">
        <v>212</v>
      </c>
      <c r="K50" s="166" t="s">
        <v>137</v>
      </c>
      <c r="L50" s="168">
        <v>25</v>
      </c>
      <c r="M50" s="168">
        <v>24</v>
      </c>
      <c r="N50" s="168">
        <v>1</v>
      </c>
      <c r="O50" s="168">
        <v>24</v>
      </c>
      <c r="P50" s="168">
        <v>0</v>
      </c>
      <c r="Q50" s="169">
        <v>0</v>
      </c>
    </row>
    <row r="51" spans="3:17" s="122" customFormat="1" x14ac:dyDescent="0.35">
      <c r="C51" s="165" t="s">
        <v>17</v>
      </c>
      <c r="D51" s="166" t="s">
        <v>149</v>
      </c>
      <c r="E51" s="166">
        <v>255117</v>
      </c>
      <c r="F51" s="167" t="s">
        <v>194</v>
      </c>
      <c r="G51" s="167" t="s">
        <v>168</v>
      </c>
      <c r="H51" s="166" t="s">
        <v>204</v>
      </c>
      <c r="I51" s="166" t="s">
        <v>141</v>
      </c>
      <c r="J51" s="166" t="s">
        <v>213</v>
      </c>
      <c r="K51" s="166" t="s">
        <v>137</v>
      </c>
      <c r="L51" s="168">
        <v>26</v>
      </c>
      <c r="M51" s="168">
        <v>25</v>
      </c>
      <c r="N51" s="168">
        <v>1</v>
      </c>
      <c r="O51" s="168">
        <v>25</v>
      </c>
      <c r="P51" s="168">
        <v>0</v>
      </c>
      <c r="Q51" s="169">
        <v>0</v>
      </c>
    </row>
    <row r="52" spans="3:17" s="122" customFormat="1" x14ac:dyDescent="0.35">
      <c r="C52" s="165" t="s">
        <v>17</v>
      </c>
      <c r="D52" s="166" t="s">
        <v>149</v>
      </c>
      <c r="E52" s="166">
        <v>255116</v>
      </c>
      <c r="F52" s="167" t="s">
        <v>194</v>
      </c>
      <c r="G52" s="167" t="s">
        <v>168</v>
      </c>
      <c r="H52" s="166" t="s">
        <v>204</v>
      </c>
      <c r="I52" s="166" t="s">
        <v>141</v>
      </c>
      <c r="J52" s="166" t="s">
        <v>214</v>
      </c>
      <c r="K52" s="166" t="s">
        <v>137</v>
      </c>
      <c r="L52" s="168">
        <v>1745</v>
      </c>
      <c r="M52" s="168">
        <v>1744</v>
      </c>
      <c r="N52" s="168">
        <v>1</v>
      </c>
      <c r="O52" s="168">
        <v>1738</v>
      </c>
      <c r="P52" s="168">
        <v>0</v>
      </c>
      <c r="Q52" s="169">
        <v>6</v>
      </c>
    </row>
    <row r="53" spans="3:17" s="122" customFormat="1" x14ac:dyDescent="0.35">
      <c r="C53" s="165" t="s">
        <v>17</v>
      </c>
      <c r="D53" s="166" t="s">
        <v>149</v>
      </c>
      <c r="E53" s="166">
        <v>255115</v>
      </c>
      <c r="F53" s="167" t="s">
        <v>194</v>
      </c>
      <c r="G53" s="167" t="s">
        <v>168</v>
      </c>
      <c r="H53" s="166" t="s">
        <v>204</v>
      </c>
      <c r="I53" s="166" t="s">
        <v>141</v>
      </c>
      <c r="J53" s="166" t="s">
        <v>215</v>
      </c>
      <c r="K53" s="166" t="s">
        <v>137</v>
      </c>
      <c r="L53" s="168">
        <v>18</v>
      </c>
      <c r="M53" s="168">
        <v>18</v>
      </c>
      <c r="N53" s="168">
        <v>0</v>
      </c>
      <c r="O53" s="168">
        <v>7</v>
      </c>
      <c r="P53" s="168">
        <v>0</v>
      </c>
      <c r="Q53" s="169">
        <v>11</v>
      </c>
    </row>
    <row r="54" spans="3:17" s="122" customFormat="1" x14ac:dyDescent="0.35">
      <c r="C54" s="165" t="s">
        <v>17</v>
      </c>
      <c r="D54" s="166" t="s">
        <v>149</v>
      </c>
      <c r="E54" s="166">
        <v>255114</v>
      </c>
      <c r="F54" s="167" t="s">
        <v>194</v>
      </c>
      <c r="G54" s="167" t="s">
        <v>168</v>
      </c>
      <c r="H54" s="166" t="s">
        <v>204</v>
      </c>
      <c r="I54" s="166" t="s">
        <v>141</v>
      </c>
      <c r="J54" s="166" t="s">
        <v>216</v>
      </c>
      <c r="K54" s="166" t="s">
        <v>137</v>
      </c>
      <c r="L54" s="168">
        <v>3</v>
      </c>
      <c r="M54" s="168">
        <v>3</v>
      </c>
      <c r="N54" s="168">
        <v>0</v>
      </c>
      <c r="O54" s="168">
        <v>2</v>
      </c>
      <c r="P54" s="168">
        <v>0</v>
      </c>
      <c r="Q54" s="169">
        <v>1</v>
      </c>
    </row>
    <row r="55" spans="3:17" s="122" customFormat="1" x14ac:dyDescent="0.35">
      <c r="C55" s="165" t="s">
        <v>14</v>
      </c>
      <c r="D55" s="166" t="s">
        <v>150</v>
      </c>
      <c r="E55" s="166">
        <v>255113</v>
      </c>
      <c r="F55" s="167" t="s">
        <v>194</v>
      </c>
      <c r="G55" s="167" t="s">
        <v>168</v>
      </c>
      <c r="H55" s="166" t="s">
        <v>204</v>
      </c>
      <c r="I55" s="166" t="s">
        <v>141</v>
      </c>
      <c r="J55" s="166" t="s">
        <v>217</v>
      </c>
      <c r="K55" s="166" t="s">
        <v>137</v>
      </c>
      <c r="L55" s="168">
        <v>254290</v>
      </c>
      <c r="M55" s="168">
        <v>254290</v>
      </c>
      <c r="N55" s="168">
        <v>0</v>
      </c>
      <c r="O55" s="168">
        <v>254289</v>
      </c>
      <c r="P55" s="168">
        <v>0</v>
      </c>
      <c r="Q55" s="169">
        <v>1</v>
      </c>
    </row>
    <row r="56" spans="3:17" s="122" customFormat="1" x14ac:dyDescent="0.35">
      <c r="C56" s="165" t="s">
        <v>145</v>
      </c>
      <c r="D56" s="166" t="s">
        <v>158</v>
      </c>
      <c r="E56" s="166">
        <v>255076</v>
      </c>
      <c r="F56" s="167" t="s">
        <v>168</v>
      </c>
      <c r="G56" s="167" t="s">
        <v>168</v>
      </c>
      <c r="H56" s="166" t="s">
        <v>153</v>
      </c>
      <c r="I56" s="166" t="s">
        <v>141</v>
      </c>
      <c r="J56" s="166" t="s">
        <v>169</v>
      </c>
      <c r="K56" s="166" t="s">
        <v>137</v>
      </c>
      <c r="L56" s="168">
        <v>50</v>
      </c>
      <c r="M56" s="168">
        <v>50</v>
      </c>
      <c r="N56" s="168">
        <v>0</v>
      </c>
      <c r="O56" s="168" t="s">
        <v>143</v>
      </c>
      <c r="P56" s="168" t="s">
        <v>143</v>
      </c>
      <c r="Q56" s="169" t="s">
        <v>143</v>
      </c>
    </row>
    <row r="57" spans="3:17" s="122" customFormat="1" x14ac:dyDescent="0.35">
      <c r="C57" s="165" t="s">
        <v>164</v>
      </c>
      <c r="D57" s="166" t="s">
        <v>165</v>
      </c>
      <c r="E57" s="166">
        <v>255072</v>
      </c>
      <c r="F57" s="167" t="s">
        <v>168</v>
      </c>
      <c r="G57" s="167" t="s">
        <v>168</v>
      </c>
      <c r="H57" s="166" t="s">
        <v>163</v>
      </c>
      <c r="I57" s="166" t="s">
        <v>141</v>
      </c>
      <c r="J57" s="166" t="s">
        <v>167</v>
      </c>
      <c r="K57" s="166"/>
      <c r="L57" s="168"/>
      <c r="M57" s="168"/>
      <c r="N57" s="168"/>
      <c r="O57" s="168"/>
      <c r="P57" s="168"/>
      <c r="Q57" s="169"/>
    </row>
    <row r="58" spans="3:17" s="10" customFormat="1" x14ac:dyDescent="0.35">
      <c r="C58" s="48" t="s">
        <v>164</v>
      </c>
      <c r="D58" s="49" t="s">
        <v>165</v>
      </c>
      <c r="E58" s="49">
        <v>255071</v>
      </c>
      <c r="F58" s="50" t="s">
        <v>168</v>
      </c>
      <c r="G58" s="50" t="s">
        <v>168</v>
      </c>
      <c r="H58" s="49" t="s">
        <v>163</v>
      </c>
      <c r="I58" s="49" t="s">
        <v>141</v>
      </c>
      <c r="J58" s="49" t="s">
        <v>166</v>
      </c>
      <c r="K58" s="49"/>
      <c r="L58" s="51"/>
      <c r="M58" s="51"/>
      <c r="N58" s="51"/>
      <c r="O58" s="51"/>
      <c r="P58" s="51"/>
      <c r="Q58" s="52"/>
    </row>
    <row r="59" spans="3:17" s="10" customFormat="1" x14ac:dyDescent="0.35">
      <c r="C59" s="48" t="s">
        <v>161</v>
      </c>
      <c r="D59" s="49" t="s">
        <v>162</v>
      </c>
      <c r="E59" s="49">
        <v>255065</v>
      </c>
      <c r="F59" s="50" t="s">
        <v>168</v>
      </c>
      <c r="G59" s="50" t="s">
        <v>168</v>
      </c>
      <c r="H59" s="49" t="s">
        <v>153</v>
      </c>
      <c r="I59" s="49" t="s">
        <v>141</v>
      </c>
      <c r="J59" s="49" t="s">
        <v>170</v>
      </c>
      <c r="K59" s="49"/>
      <c r="L59" s="51"/>
      <c r="M59" s="51"/>
      <c r="N59" s="51"/>
      <c r="O59" s="51"/>
      <c r="P59" s="51"/>
      <c r="Q59" s="52"/>
    </row>
    <row r="60" spans="3:17" s="10" customFormat="1" x14ac:dyDescent="0.35">
      <c r="C60" s="48"/>
      <c r="D60" s="49"/>
      <c r="E60" s="49"/>
      <c r="F60" s="50"/>
      <c r="G60" s="50"/>
      <c r="H60" s="49"/>
      <c r="I60" s="49"/>
      <c r="J60" s="49"/>
      <c r="K60" s="49"/>
      <c r="L60" s="51"/>
      <c r="M60" s="51"/>
      <c r="N60" s="51"/>
      <c r="O60" s="51"/>
      <c r="P60" s="51"/>
      <c r="Q60" s="52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s="10" customFormat="1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s="10" customFormat="1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164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164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C94" s="48"/>
      <c r="D94" s="49"/>
      <c r="E94" s="49"/>
      <c r="F94" s="50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2"/>
    </row>
    <row r="95" spans="3:17" x14ac:dyDescent="0.35">
      <c r="C95" s="43"/>
      <c r="D95" s="44"/>
      <c r="E95" s="44"/>
      <c r="F95" s="45"/>
      <c r="G95" s="45"/>
      <c r="H95" s="44"/>
      <c r="I95" s="44"/>
      <c r="J95" s="44"/>
      <c r="K95" s="44"/>
      <c r="L95" s="46"/>
      <c r="M95" s="46"/>
      <c r="N95" s="46"/>
      <c r="O95" s="46"/>
      <c r="P95" s="46"/>
      <c r="Q95" s="47"/>
    </row>
    <row r="96" spans="3:17" x14ac:dyDescent="0.35">
      <c r="E96" s="27"/>
    </row>
    <row r="102" spans="4:9" x14ac:dyDescent="0.35">
      <c r="D102"/>
    </row>
    <row r="105" spans="4:9" x14ac:dyDescent="0.35">
      <c r="D105" s="34"/>
    </row>
    <row r="106" spans="4:9" x14ac:dyDescent="0.35">
      <c r="D106" s="34"/>
      <c r="I106" s="53"/>
    </row>
    <row r="107" spans="4:9" x14ac:dyDescent="0.35">
      <c r="I107" s="54"/>
    </row>
    <row r="108" spans="4:9" x14ac:dyDescent="0.35">
      <c r="D108" s="34"/>
      <c r="I108" s="54"/>
    </row>
    <row r="109" spans="4:9" x14ac:dyDescent="0.35">
      <c r="I109" s="54"/>
    </row>
    <row r="110" spans="4:9" x14ac:dyDescent="0.35">
      <c r="I110" s="54"/>
    </row>
    <row r="111" spans="4:9" x14ac:dyDescent="0.35">
      <c r="D111" s="55"/>
      <c r="I111" s="54"/>
    </row>
    <row r="112" spans="4:9" x14ac:dyDescent="0.35">
      <c r="I112" s="54"/>
    </row>
    <row r="113" spans="4:9" x14ac:dyDescent="0.35">
      <c r="D113" s="34"/>
      <c r="I113" s="56"/>
    </row>
    <row r="114" spans="4:9" x14ac:dyDescent="0.35">
      <c r="D114" s="34"/>
    </row>
    <row r="116" spans="4:9" x14ac:dyDescent="0.35">
      <c r="D116" s="34"/>
    </row>
    <row r="119" spans="4:9" x14ac:dyDescent="0.35">
      <c r="D119" s="55"/>
    </row>
    <row r="121" spans="4:9" x14ac:dyDescent="0.35">
      <c r="D121" s="34"/>
    </row>
    <row r="122" spans="4:9" x14ac:dyDescent="0.35">
      <c r="D122" s="34"/>
    </row>
    <row r="123" spans="4:9" x14ac:dyDescent="0.35">
      <c r="D123" s="34"/>
    </row>
    <row r="124" spans="4:9" x14ac:dyDescent="0.35">
      <c r="D124" s="34"/>
    </row>
    <row r="127" spans="4:9" x14ac:dyDescent="0.35">
      <c r="D127" s="55"/>
    </row>
    <row r="129" spans="4:8" x14ac:dyDescent="0.35">
      <c r="D129" s="55"/>
    </row>
    <row r="131" spans="4:8" x14ac:dyDescent="0.35">
      <c r="D131" s="34"/>
    </row>
    <row r="132" spans="4:8" x14ac:dyDescent="0.35">
      <c r="D132" s="34"/>
    </row>
    <row r="133" spans="4:8" x14ac:dyDescent="0.35">
      <c r="D133" s="34"/>
      <c r="F133" s="57"/>
      <c r="G133" s="57"/>
      <c r="H133" s="27"/>
    </row>
    <row r="134" spans="4:8" x14ac:dyDescent="0.35">
      <c r="D134" s="34"/>
      <c r="F134" s="27"/>
      <c r="G134" s="27"/>
      <c r="H134" s="27"/>
    </row>
    <row r="137" spans="4:8" x14ac:dyDescent="0.35">
      <c r="D137" s="55"/>
      <c r="F137" s="27"/>
    </row>
    <row r="139" spans="4:8" x14ac:dyDescent="0.35">
      <c r="D139" s="34"/>
    </row>
    <row r="140" spans="4:8" x14ac:dyDescent="0.35">
      <c r="D140" s="34"/>
    </row>
    <row r="141" spans="4:8" x14ac:dyDescent="0.35">
      <c r="D141" s="34"/>
    </row>
    <row r="142" spans="4:8" x14ac:dyDescent="0.35">
      <c r="D142" s="34"/>
    </row>
    <row r="145" spans="4:10" x14ac:dyDescent="0.35">
      <c r="D145" s="55"/>
    </row>
    <row r="147" spans="4:10" x14ac:dyDescent="0.35">
      <c r="D147" s="34"/>
      <c r="I147" s="58"/>
    </row>
    <row r="148" spans="4:10" x14ac:dyDescent="0.35">
      <c r="D148" s="34"/>
      <c r="I148" s="27"/>
      <c r="J148" s="27"/>
    </row>
    <row r="149" spans="4:10" x14ac:dyDescent="0.35">
      <c r="D149" s="34"/>
    </row>
    <row r="150" spans="4:10" x14ac:dyDescent="0.35">
      <c r="D150" s="34"/>
      <c r="F150" s="27"/>
      <c r="I150" s="27"/>
      <c r="J150" s="58"/>
    </row>
    <row r="151" spans="4:10" x14ac:dyDescent="0.35">
      <c r="D151" s="34"/>
      <c r="I151" s="27"/>
    </row>
    <row r="152" spans="4:10" x14ac:dyDescent="0.35">
      <c r="D152" s="34"/>
      <c r="I152" s="27"/>
    </row>
    <row r="153" spans="4:10" x14ac:dyDescent="0.35">
      <c r="D153" s="34"/>
      <c r="F153" s="27"/>
      <c r="I153" s="27"/>
    </row>
    <row r="154" spans="4:10" x14ac:dyDescent="0.35">
      <c r="E154" s="59"/>
      <c r="F154" s="59"/>
      <c r="I154" s="27"/>
    </row>
    <row r="155" spans="4:10" x14ac:dyDescent="0.35">
      <c r="E155" s="60"/>
      <c r="F155" s="60"/>
    </row>
    <row r="156" spans="4:10" x14ac:dyDescent="0.35">
      <c r="D156" s="55"/>
    </row>
    <row r="157" spans="4:10" x14ac:dyDescent="0.35">
      <c r="E157" s="27"/>
    </row>
    <row r="158" spans="4:10" x14ac:dyDescent="0.35">
      <c r="E158" s="27"/>
    </row>
    <row r="159" spans="4:10" x14ac:dyDescent="0.35">
      <c r="D159" s="34"/>
    </row>
    <row r="160" spans="4:10" x14ac:dyDescent="0.35">
      <c r="D160" s="34"/>
    </row>
    <row r="161" spans="4:4" x14ac:dyDescent="0.35">
      <c r="D161" s="34"/>
    </row>
    <row r="162" spans="4:4" x14ac:dyDescent="0.35">
      <c r="D162" s="34"/>
    </row>
    <row r="165" spans="4:4" x14ac:dyDescent="0.35">
      <c r="D165" s="55"/>
    </row>
    <row r="167" spans="4:4" x14ac:dyDescent="0.35">
      <c r="D167" s="34"/>
    </row>
    <row r="168" spans="4:4" x14ac:dyDescent="0.35">
      <c r="D168" s="34"/>
    </row>
    <row r="169" spans="4:4" x14ac:dyDescent="0.35">
      <c r="D169" s="34"/>
    </row>
    <row r="170" spans="4:4" x14ac:dyDescent="0.35">
      <c r="D170" s="34"/>
    </row>
    <row r="173" spans="4:4" x14ac:dyDescent="0.35">
      <c r="D173" s="55"/>
    </row>
    <row r="225" spans="8:9" x14ac:dyDescent="0.35">
      <c r="H225" s="61"/>
    </row>
    <row r="226" spans="8:9" x14ac:dyDescent="0.35">
      <c r="I226" s="62"/>
    </row>
    <row r="229" spans="8:9" x14ac:dyDescent="0.35">
      <c r="I229" s="63"/>
    </row>
    <row r="233" spans="8:9" x14ac:dyDescent="0.35">
      <c r="H233" s="61"/>
    </row>
    <row r="234" spans="8:9" x14ac:dyDescent="0.35">
      <c r="I234" s="62"/>
    </row>
    <row r="237" spans="8:9" x14ac:dyDescent="0.35">
      <c r="I237" s="63"/>
    </row>
  </sheetData>
  <conditionalFormatting sqref="B19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156" priority="46" operator="equal">
      <formula>"Cargado"</formula>
    </cfRule>
    <cfRule type="cellIs" dxfId="155" priority="47" operator="equal">
      <formula>"Falta"</formula>
    </cfRule>
  </conditionalFormatting>
  <conditionalFormatting sqref="F18:F30">
    <cfRule type="cellIs" dxfId="154" priority="37" operator="equal">
      <formula>"Falta"</formula>
    </cfRule>
    <cfRule type="cellIs" dxfId="153" priority="36" operator="equal">
      <formula>"Cargado"</formula>
    </cfRule>
  </conditionalFormatting>
  <conditionalFormatting sqref="F33">
    <cfRule type="duplicateValues" dxfId="152" priority="6"/>
  </conditionalFormatting>
  <conditionalFormatting sqref="G33">
    <cfRule type="duplicateValues" dxfId="151" priority="5"/>
  </conditionalFormatting>
  <conditionalFormatting sqref="J34:J57">
    <cfRule type="duplicateValues" dxfId="150" priority="49"/>
    <cfRule type="duplicateValues" dxfId="149" priority="48"/>
  </conditionalFormatting>
  <conditionalFormatting sqref="J34:J66">
    <cfRule type="duplicateValues" dxfId="148" priority="53"/>
    <cfRule type="duplicateValues" dxfId="147" priority="52"/>
    <cfRule type="duplicateValues" dxfId="146" priority="51"/>
    <cfRule type="duplicateValues" dxfId="145" priority="50"/>
  </conditionalFormatting>
  <conditionalFormatting sqref="J61 J63 J65 J58">
    <cfRule type="duplicateValues" dxfId="144" priority="1"/>
    <cfRule type="duplicateValues" dxfId="143" priority="2"/>
  </conditionalFormatting>
  <conditionalFormatting sqref="J62 J64 J66 J34:J60">
    <cfRule type="duplicateValues" dxfId="142" priority="3"/>
    <cfRule type="duplicateValues" dxfId="141" priority="4"/>
  </conditionalFormatting>
  <conditionalFormatting sqref="J67:J68">
    <cfRule type="duplicateValues" dxfId="140" priority="35"/>
    <cfRule type="duplicateValues" dxfId="139" priority="34"/>
  </conditionalFormatting>
  <conditionalFormatting sqref="J67:J81">
    <cfRule type="duplicateValues" dxfId="138" priority="16"/>
    <cfRule type="duplicateValues" dxfId="137" priority="17"/>
    <cfRule type="duplicateValues" dxfId="136" priority="18"/>
    <cfRule type="duplicateValues" dxfId="135" priority="19"/>
  </conditionalFormatting>
  <conditionalFormatting sqref="J67:J92">
    <cfRule type="duplicateValues" dxfId="134" priority="7"/>
  </conditionalFormatting>
  <conditionalFormatting sqref="J69:J70">
    <cfRule type="duplicateValues" dxfId="133" priority="32"/>
    <cfRule type="duplicateValues" dxfId="132" priority="33"/>
  </conditionalFormatting>
  <conditionalFormatting sqref="J71:J72">
    <cfRule type="duplicateValues" dxfId="131" priority="30"/>
    <cfRule type="duplicateValues" dxfId="130" priority="31"/>
  </conditionalFormatting>
  <conditionalFormatting sqref="J73:J74">
    <cfRule type="duplicateValues" dxfId="129" priority="28"/>
    <cfRule type="duplicateValues" dxfId="128" priority="29"/>
  </conditionalFormatting>
  <conditionalFormatting sqref="J75:J76">
    <cfRule type="duplicateValues" dxfId="127" priority="26"/>
    <cfRule type="duplicateValues" dxfId="126" priority="27"/>
  </conditionalFormatting>
  <conditionalFormatting sqref="J77:J78">
    <cfRule type="duplicateValues" dxfId="125" priority="25"/>
    <cfRule type="duplicateValues" dxfId="124" priority="24"/>
  </conditionalFormatting>
  <conditionalFormatting sqref="J79:J80">
    <cfRule type="duplicateValues" dxfId="123" priority="23"/>
    <cfRule type="duplicateValues" dxfId="122" priority="22"/>
  </conditionalFormatting>
  <conditionalFormatting sqref="J81">
    <cfRule type="duplicateValues" dxfId="121" priority="21"/>
    <cfRule type="duplicateValues" dxfId="120" priority="20"/>
  </conditionalFormatting>
  <conditionalFormatting sqref="J82 J84 J86 J88 J90 J92">
    <cfRule type="duplicateValues" dxfId="119" priority="15"/>
  </conditionalFormatting>
  <conditionalFormatting sqref="J82">
    <cfRule type="duplicateValues" dxfId="118" priority="14"/>
  </conditionalFormatting>
  <conditionalFormatting sqref="J82:J92">
    <cfRule type="duplicateValues" dxfId="117" priority="8"/>
    <cfRule type="duplicateValues" dxfId="116" priority="9"/>
    <cfRule type="duplicateValues" dxfId="115" priority="11"/>
    <cfRule type="duplicateValues" dxfId="114" priority="10"/>
  </conditionalFormatting>
  <conditionalFormatting sqref="J83 J85 J87 J89 J91">
    <cfRule type="duplicateValues" dxfId="113" priority="13"/>
  </conditionalFormatting>
  <conditionalFormatting sqref="J83">
    <cfRule type="duplicateValues" dxfId="112" priority="12"/>
  </conditionalFormatting>
  <conditionalFormatting sqref="J93 J95">
    <cfRule type="duplicateValues" dxfId="111" priority="43"/>
  </conditionalFormatting>
  <conditionalFormatting sqref="J93:J95">
    <cfRule type="duplicateValues" dxfId="110" priority="39"/>
    <cfRule type="duplicateValues" dxfId="109" priority="40"/>
    <cfRule type="duplicateValues" dxfId="108" priority="42"/>
    <cfRule type="duplicateValues" dxfId="107" priority="41"/>
  </conditionalFormatting>
  <conditionalFormatting sqref="J94">
    <cfRule type="duplicateValues" dxfId="106" priority="44"/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CA3A-F77A-4557-884C-0E482B68B4F5}">
  <sheetPr codeName="Sheet3"/>
  <dimension ref="A1:Y239"/>
  <sheetViews>
    <sheetView zoomScale="85" zoomScaleNormal="85" workbookViewId="0">
      <selection activeCell="C34" sqref="C34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>
        <f>+Uploads!C1+1</f>
        <v>20260307</v>
      </c>
      <c r="D1" s="2" t="s">
        <v>0</v>
      </c>
    </row>
    <row r="2" spans="1:25" x14ac:dyDescent="0.35">
      <c r="A2" s="3" t="s">
        <v>1</v>
      </c>
      <c r="C2" s="13">
        <v>21526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Fwd2_EURUSD_Nodos_20260307.csv</v>
      </c>
      <c r="E3" s="113">
        <v>26</v>
      </c>
      <c r="F3" s="114" t="str">
        <f>+IF(ISERROR(VLOOKUP(D3,$J$34:$Q$61,1,FALSE)),"Falta","Cargado")</f>
        <v>Falta</v>
      </c>
      <c r="G3" s="113">
        <f t="shared" ref="G3:G8" si="0">+COUNTIF($K$34:$K$61,D3)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Fwd2_USDCOP_Nodos_20260307.csv</v>
      </c>
      <c r="E4" s="113">
        <v>24</v>
      </c>
      <c r="F4" s="114" t="str">
        <f>+IF(ISERROR(VLOOKUP(D4,$J$34:$Q$72,1,FALSE)),"Falta","Cargado")</f>
        <v>Falta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SwapCC2_IBR_Nodos_20260307.csv</v>
      </c>
      <c r="E5" s="113">
        <v>21</v>
      </c>
      <c r="F5" s="114" t="str">
        <f>+IF(ISERROR(VLOOKUP(D5,$J$34:$Q$72,1,FALSE)),"Falta","Cargado")</f>
        <v>Falta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SwapCC2_USDOIS_Nodos_20260307.csv</v>
      </c>
      <c r="E6" s="113">
        <v>18</v>
      </c>
      <c r="F6" s="114" t="str">
        <f>+IF(ISERROR(VLOOKUP(D6,$J$34:$Q$61,1,FALSE)),"Falta","Cargado")</f>
        <v>Falta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Fwd2_USDMXN_Nodos_20260307.csv</v>
      </c>
      <c r="E7" s="113">
        <v>23</v>
      </c>
      <c r="F7" s="114" t="str">
        <f>+IF(ISERROR(VLOOKUP(D7,$J$34:$Q$61,1,FALSE)),"Falta","Cargado")</f>
        <v>Falta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Fwd2_USDBRL_Nodos_20260307.csv</v>
      </c>
      <c r="E8" s="113">
        <v>14</v>
      </c>
      <c r="F8" s="114" t="str">
        <f>+IF(ISERROR(VLOOKUP(D8,$J$34:$Q$61,1,FALSE)),"Falta","Cargado")</f>
        <v>Falta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Fwd2_GBPUSD_Nodos_20260307.csv</v>
      </c>
      <c r="E9" s="113">
        <v>25</v>
      </c>
      <c r="F9" s="114" t="str">
        <f>+IF(ISERROR(VLOOKUP(D9,$J$34:$Q$61,1,FALSE)),"Falta","Cargado")</f>
        <v>Falta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Fwd2_USDJPY_Nodos_20260307.csv</v>
      </c>
      <c r="E10" s="113">
        <v>26</v>
      </c>
      <c r="F10" s="114" t="str">
        <f>+IF(ISERROR(VLOOKUP(D10,$J$34:$Q$61,1,FALSE)),"Falta","Cargado")</f>
        <v>Falta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SwapCC2_EURCOP_Diaria_20260307.csv</v>
      </c>
      <c r="E12" s="113">
        <v>9135</v>
      </c>
      <c r="F12" s="114" t="str">
        <f>+IF(ISERROR(VLOOKUP(D12,$J$34:$Q$61,1,FALSE)),"Falta","Cargado")</f>
        <v>Falta</v>
      </c>
      <c r="G12" s="113">
        <f>+COUNTIF($K$34:$K$61,D12)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SwapCC2_USDCO_Diaria_20260307.csv</v>
      </c>
      <c r="E13" s="113">
        <v>10962</v>
      </c>
      <c r="F13" s="114" t="str">
        <f>+IF(ISERROR(VLOOKUP(D13,$J$34:$Q$61,1,FALSE)),"Falta","Cargado")</f>
        <v>Falta</v>
      </c>
      <c r="G13" s="113">
        <f>+COUNTIF($K$34:$K$61,D13)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SwapCC2_IBRUVR_Nodos_20260307.csv</v>
      </c>
      <c r="E14" s="113">
        <v>19</v>
      </c>
      <c r="F14" s="114" t="str">
        <f>+IF(ISERROR(VLOOKUP(D14,$J$34:$Q$61,1,FALSE)),"Falta","Cargado")</f>
        <v>Falta</v>
      </c>
      <c r="G14" s="113">
        <f>+COUNTIF($K$34:$K$61,D14)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SwapCC2_LIBORUVR_Nodos_20260307.csv</v>
      </c>
      <c r="E15" s="113">
        <v>45</v>
      </c>
      <c r="F15" s="114" t="str">
        <f>+IF(ISERROR(VLOOKUP(D15,$J$34:$Q$61,1,FALSE)),"Falta","Cargado")</f>
        <v>Falta</v>
      </c>
      <c r="G15" s="113">
        <f>+COUNTIF($K$34:$K$61,D15)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SwapCC2_COP_Colateral_USD_Diaria_20260307.csv</v>
      </c>
      <c r="E16" s="113"/>
      <c r="F16" s="114" t="str">
        <f>+IF(ISERROR(VLOOKUP(D16,$J$34:$Q$61,1,FALSE)),"Falta","Cargado")</f>
        <v>Falta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MX21526.txt</v>
      </c>
      <c r="E18" s="5"/>
      <c r="F18" s="1" t="str">
        <f t="shared" ref="F18:F26" si="1">+IF(ISERROR(VLOOKUP(D18,$J$34:$Q$61,1,FALSE)),"Falta","Cargado")</f>
        <v>Falta</v>
      </c>
      <c r="G18" s="5">
        <f t="shared" ref="G18:G24" si="2">+COUNTIF($K$34:$K$61,D18)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MX21526_RV.txt</v>
      </c>
      <c r="E19" s="5"/>
      <c r="F19" s="1" t="str">
        <f t="shared" si="1"/>
        <v>Falta</v>
      </c>
      <c r="G19" s="5">
        <f t="shared" si="2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3">+C19+1</f>
        <v>16</v>
      </c>
      <c r="D20" s="6" t="str">
        <f>+"SB"&amp;C2&amp;".001"</f>
        <v>SB21526.001</v>
      </c>
      <c r="E20" s="5"/>
      <c r="F20" s="1" t="str">
        <f>+IF(ISERROR(VLOOKUP(D20,$J$34:$Q$72,1,FALSE)),"Falta","Cargado")</f>
        <v>Falta</v>
      </c>
      <c r="G20" s="5">
        <f t="shared" si="2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s="207" customFormat="1" x14ac:dyDescent="0.35">
      <c r="B21" s="7"/>
      <c r="C21" s="2">
        <f t="shared" si="3"/>
        <v>17</v>
      </c>
      <c r="D21" s="6" t="str">
        <f>+"SP"&amp;C2&amp;".002"</f>
        <v>SP21526.002</v>
      </c>
      <c r="E21" s="206"/>
      <c r="F21" s="207" t="str">
        <f t="shared" si="1"/>
        <v>Falta</v>
      </c>
      <c r="G21" s="206">
        <f t="shared" si="2"/>
        <v>0</v>
      </c>
      <c r="H21" s="9"/>
      <c r="I21" s="23"/>
      <c r="J21" s="17"/>
      <c r="K21" s="24" t="s">
        <v>34</v>
      </c>
      <c r="L21" s="18"/>
      <c r="M21" s="24">
        <v>16436864</v>
      </c>
      <c r="N21" s="9"/>
      <c r="O21" s="25">
        <v>44738</v>
      </c>
      <c r="P21" s="26">
        <v>247035298855</v>
      </c>
      <c r="Q21" s="26">
        <v>89949098</v>
      </c>
      <c r="R21" s="9">
        <v>89949098</v>
      </c>
      <c r="S21" s="208">
        <f>+Q21-R21</f>
        <v>0</v>
      </c>
      <c r="T21" s="9"/>
      <c r="U21" s="9"/>
      <c r="V21" s="9"/>
      <c r="W21" s="9"/>
      <c r="X21" s="9"/>
      <c r="Y21" s="9"/>
    </row>
    <row r="22" spans="2:25" s="207" customFormat="1" x14ac:dyDescent="0.35">
      <c r="B22" s="7"/>
      <c r="C22" s="2">
        <f t="shared" si="3"/>
        <v>18</v>
      </c>
      <c r="D22" s="6" t="str">
        <f>+"SV"&amp;C2&amp;".001"</f>
        <v>SV21526.001</v>
      </c>
      <c r="E22" s="206"/>
      <c r="F22" s="207" t="str">
        <f>+IF(ISERROR(VLOOKUP(D22,$J$34:$Q$72,1,FALSE)),"Falta","Cargado")</f>
        <v>Falta</v>
      </c>
      <c r="G22" s="206">
        <f t="shared" si="2"/>
        <v>0</v>
      </c>
      <c r="H22" s="9"/>
      <c r="I22" s="23"/>
      <c r="J22" s="9"/>
      <c r="K22" s="24" t="s">
        <v>34</v>
      </c>
      <c r="L22" s="18"/>
      <c r="M22" s="209">
        <v>870653091.21000004</v>
      </c>
      <c r="N22" s="9"/>
      <c r="O22" s="25">
        <v>44739</v>
      </c>
      <c r="P22" s="26">
        <v>247125928832</v>
      </c>
      <c r="Q22" s="26">
        <v>90629977</v>
      </c>
      <c r="R22" s="9">
        <v>90629977</v>
      </c>
      <c r="S22" s="208">
        <f>+Q22-R22</f>
        <v>0</v>
      </c>
      <c r="T22" s="9"/>
      <c r="U22" s="9"/>
      <c r="V22" s="9"/>
      <c r="W22" s="9"/>
      <c r="X22" s="9"/>
      <c r="Y22" s="9"/>
    </row>
    <row r="23" spans="2:25" s="207" customFormat="1" x14ac:dyDescent="0.35">
      <c r="B23" s="7"/>
      <c r="C23" s="2">
        <f t="shared" si="3"/>
        <v>19</v>
      </c>
      <c r="D23" s="6" t="str">
        <f>+"SW"&amp;C2&amp;".004"</f>
        <v>SW21526.004</v>
      </c>
      <c r="E23" s="206"/>
      <c r="F23" s="207" t="str">
        <f t="shared" si="1"/>
        <v>Falta</v>
      </c>
      <c r="G23" s="206">
        <f t="shared" si="2"/>
        <v>0</v>
      </c>
      <c r="H23" s="9"/>
      <c r="I23" s="23"/>
      <c r="J23" s="9"/>
      <c r="K23" s="24" t="s">
        <v>34</v>
      </c>
      <c r="L23" s="18"/>
      <c r="M23" s="209">
        <f>+M21+M22</f>
        <v>887089955.21000004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2:25" x14ac:dyDescent="0.35">
      <c r="B24" s="7"/>
      <c r="C24" s="2">
        <f t="shared" si="3"/>
        <v>20</v>
      </c>
      <c r="D24" s="6" t="str">
        <f>+"800148514_cva_alloc_"&amp;C1&amp;".txt"</f>
        <v>800148514_cva_alloc_20260307.txt</v>
      </c>
      <c r="F24" s="1" t="str">
        <f t="shared" si="1"/>
        <v>Falta</v>
      </c>
      <c r="G24" s="5">
        <f t="shared" si="2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3"/>
        <v>21</v>
      </c>
      <c r="D25" s="6" t="str">
        <f>+"NOTAS_ESTRUCTURADAS_"&amp;C1&amp;".txt"</f>
        <v>NOTAS_ESTRUCTURADAS_20260307.txt</v>
      </c>
      <c r="F25" s="1" t="str">
        <f t="shared" si="1"/>
        <v>Falta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3"/>
        <v>22</v>
      </c>
      <c r="D26" s="6" t="str">
        <f>+"titulos_participativos_valoracion_"&amp;C1&amp;".txt"</f>
        <v>titulos_participativos_valoracion_20260307.txt</v>
      </c>
      <c r="F26" s="1" t="str">
        <f t="shared" si="1"/>
        <v>Falta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SC21526.001</v>
      </c>
      <c r="F29" s="1" t="str">
        <f>+IF(ISERROR(VLOOKUP(D29,$J$34:$Q$61,1,FALSE)),"Falta","Cargado")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SM21526.001</v>
      </c>
      <c r="F30" s="1" t="str">
        <f>+IF(ISERROR(VLOOKUP(D30,$J$34:$Q$61,1,FALSE)),"Falta","Cargado")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86" t="s">
        <v>140</v>
      </c>
      <c r="D34" s="187" t="s">
        <v>155</v>
      </c>
      <c r="E34" s="187">
        <v>255152</v>
      </c>
      <c r="F34" s="188" t="s">
        <v>194</v>
      </c>
      <c r="G34" s="188" t="s">
        <v>168</v>
      </c>
      <c r="H34" s="187" t="s">
        <v>163</v>
      </c>
      <c r="I34" s="187" t="s">
        <v>141</v>
      </c>
      <c r="J34" s="187" t="s">
        <v>195</v>
      </c>
      <c r="K34" s="187" t="s">
        <v>137</v>
      </c>
      <c r="L34" s="189">
        <v>10962</v>
      </c>
      <c r="M34" s="189">
        <v>10961</v>
      </c>
      <c r="N34" s="189">
        <v>1</v>
      </c>
      <c r="O34" s="189">
        <v>10961</v>
      </c>
      <c r="P34" s="189">
        <v>0</v>
      </c>
      <c r="Q34" s="190">
        <v>0</v>
      </c>
    </row>
    <row r="35" spans="3:18" s="10" customFormat="1" x14ac:dyDescent="0.35">
      <c r="C35" s="191" t="s">
        <v>135</v>
      </c>
      <c r="D35" s="192" t="s">
        <v>157</v>
      </c>
      <c r="E35" s="192">
        <v>255149</v>
      </c>
      <c r="F35" s="193" t="s">
        <v>194</v>
      </c>
      <c r="G35" s="193" t="s">
        <v>168</v>
      </c>
      <c r="H35" s="192" t="s">
        <v>163</v>
      </c>
      <c r="I35" s="192" t="s">
        <v>136</v>
      </c>
      <c r="J35" s="192" t="s">
        <v>196</v>
      </c>
      <c r="K35" s="192" t="s">
        <v>137</v>
      </c>
      <c r="L35" s="194">
        <v>25</v>
      </c>
      <c r="M35" s="194">
        <v>24</v>
      </c>
      <c r="N35" s="194">
        <v>1</v>
      </c>
      <c r="O35" s="194">
        <v>24</v>
      </c>
      <c r="P35" s="194">
        <v>0</v>
      </c>
      <c r="Q35" s="195">
        <v>0</v>
      </c>
    </row>
    <row r="36" spans="3:18" s="10" customFormat="1" x14ac:dyDescent="0.35">
      <c r="C36" s="196" t="s">
        <v>135</v>
      </c>
      <c r="D36" s="197" t="s">
        <v>157</v>
      </c>
      <c r="E36" s="197">
        <v>255146</v>
      </c>
      <c r="F36" s="198" t="s">
        <v>194</v>
      </c>
      <c r="G36" s="198" t="s">
        <v>168</v>
      </c>
      <c r="H36" s="197" t="s">
        <v>163</v>
      </c>
      <c r="I36" s="197" t="s">
        <v>136</v>
      </c>
      <c r="J36" s="197" t="s">
        <v>197</v>
      </c>
      <c r="K36" s="197" t="s">
        <v>137</v>
      </c>
      <c r="L36" s="199">
        <v>22</v>
      </c>
      <c r="M36" s="199">
        <v>21</v>
      </c>
      <c r="N36" s="199">
        <v>1</v>
      </c>
      <c r="O36" s="199">
        <v>21</v>
      </c>
      <c r="P36" s="199">
        <v>0</v>
      </c>
      <c r="Q36" s="200">
        <v>0</v>
      </c>
    </row>
    <row r="37" spans="3:18" s="121" customFormat="1" x14ac:dyDescent="0.35">
      <c r="C37" s="201" t="s">
        <v>138</v>
      </c>
      <c r="D37" s="202" t="s">
        <v>156</v>
      </c>
      <c r="E37" s="202">
        <v>255143</v>
      </c>
      <c r="F37" s="203" t="s">
        <v>194</v>
      </c>
      <c r="G37" s="203" t="s">
        <v>168</v>
      </c>
      <c r="H37" s="202" t="s">
        <v>153</v>
      </c>
      <c r="I37" s="202" t="s">
        <v>139</v>
      </c>
      <c r="J37" s="202" t="s">
        <v>198</v>
      </c>
      <c r="K37" s="202" t="s">
        <v>137</v>
      </c>
      <c r="L37" s="204">
        <v>10962</v>
      </c>
      <c r="M37" s="204">
        <v>10961</v>
      </c>
      <c r="N37" s="204">
        <v>1</v>
      </c>
      <c r="O37" s="204">
        <v>10961</v>
      </c>
      <c r="P37" s="204">
        <v>0</v>
      </c>
      <c r="Q37" s="205">
        <v>0</v>
      </c>
    </row>
    <row r="38" spans="3:18" s="121" customFormat="1" x14ac:dyDescent="0.35">
      <c r="C38" s="196" t="s">
        <v>142</v>
      </c>
      <c r="D38" s="197" t="s">
        <v>154</v>
      </c>
      <c r="E38" s="197">
        <v>255140</v>
      </c>
      <c r="F38" s="198" t="s">
        <v>194</v>
      </c>
      <c r="G38" s="198" t="s">
        <v>168</v>
      </c>
      <c r="H38" s="197" t="s">
        <v>153</v>
      </c>
      <c r="I38" s="197" t="s">
        <v>136</v>
      </c>
      <c r="J38" s="197" t="s">
        <v>199</v>
      </c>
      <c r="K38" s="197" t="s">
        <v>137</v>
      </c>
      <c r="L38" s="199">
        <v>9136</v>
      </c>
      <c r="M38" s="199">
        <v>9135</v>
      </c>
      <c r="N38" s="199">
        <v>1</v>
      </c>
      <c r="O38" s="199">
        <v>9135</v>
      </c>
      <c r="P38" s="199">
        <v>0</v>
      </c>
      <c r="Q38" s="200">
        <v>0</v>
      </c>
    </row>
    <row r="39" spans="3:18" s="121" customFormat="1" x14ac:dyDescent="0.35">
      <c r="C39" s="201" t="s">
        <v>144</v>
      </c>
      <c r="D39" s="202" t="s">
        <v>160</v>
      </c>
      <c r="E39" s="202">
        <v>255136</v>
      </c>
      <c r="F39" s="203" t="s">
        <v>194</v>
      </c>
      <c r="G39" s="203" t="s">
        <v>168</v>
      </c>
      <c r="H39" s="202" t="s">
        <v>153</v>
      </c>
      <c r="I39" s="202" t="s">
        <v>141</v>
      </c>
      <c r="J39" s="202" t="s">
        <v>200</v>
      </c>
      <c r="K39" s="202" t="s">
        <v>137</v>
      </c>
      <c r="L39" s="204">
        <v>26</v>
      </c>
      <c r="M39" s="204">
        <v>25</v>
      </c>
      <c r="N39" s="204">
        <v>1</v>
      </c>
      <c r="O39" s="204">
        <v>25</v>
      </c>
      <c r="P39" s="204">
        <v>0</v>
      </c>
      <c r="Q39" s="205">
        <v>0</v>
      </c>
    </row>
    <row r="40" spans="3:18" s="121" customFormat="1" x14ac:dyDescent="0.35">
      <c r="C40" s="186" t="s">
        <v>147</v>
      </c>
      <c r="D40" s="187" t="s">
        <v>148</v>
      </c>
      <c r="E40" s="187">
        <v>255135</v>
      </c>
      <c r="F40" s="188" t="s">
        <v>194</v>
      </c>
      <c r="G40" s="188" t="s">
        <v>168</v>
      </c>
      <c r="H40" s="187" t="s">
        <v>153</v>
      </c>
      <c r="I40" s="187" t="s">
        <v>136</v>
      </c>
      <c r="J40" s="187" t="s">
        <v>201</v>
      </c>
      <c r="K40" s="187" t="s">
        <v>137</v>
      </c>
      <c r="L40" s="189">
        <v>26</v>
      </c>
      <c r="M40" s="189">
        <v>25</v>
      </c>
      <c r="N40" s="189">
        <v>1</v>
      </c>
      <c r="O40" s="189">
        <v>25</v>
      </c>
      <c r="P40" s="189">
        <v>0</v>
      </c>
      <c r="Q40" s="190">
        <v>0</v>
      </c>
    </row>
    <row r="41" spans="3:18" s="121" customFormat="1" x14ac:dyDescent="0.35">
      <c r="C41" s="191" t="s">
        <v>145</v>
      </c>
      <c r="D41" s="192" t="s">
        <v>158</v>
      </c>
      <c r="E41" s="192">
        <v>255131</v>
      </c>
      <c r="F41" s="193" t="s">
        <v>194</v>
      </c>
      <c r="G41" s="193" t="s">
        <v>168</v>
      </c>
      <c r="H41" s="192" t="s">
        <v>153</v>
      </c>
      <c r="I41" s="192" t="s">
        <v>141</v>
      </c>
      <c r="J41" s="192" t="s">
        <v>202</v>
      </c>
      <c r="K41" s="192" t="s">
        <v>137</v>
      </c>
      <c r="L41" s="194">
        <v>14</v>
      </c>
      <c r="M41" s="194">
        <v>13</v>
      </c>
      <c r="N41" s="194">
        <v>1</v>
      </c>
      <c r="O41" s="194">
        <v>13</v>
      </c>
      <c r="P41" s="194">
        <v>0</v>
      </c>
      <c r="Q41" s="195">
        <v>0</v>
      </c>
    </row>
    <row r="42" spans="3:18" s="121" customFormat="1" x14ac:dyDescent="0.35">
      <c r="C42" s="186" t="s">
        <v>146</v>
      </c>
      <c r="D42" s="187" t="s">
        <v>159</v>
      </c>
      <c r="E42" s="187">
        <v>255130</v>
      </c>
      <c r="F42" s="188" t="s">
        <v>194</v>
      </c>
      <c r="G42" s="188" t="s">
        <v>168</v>
      </c>
      <c r="H42" s="187" t="s">
        <v>153</v>
      </c>
      <c r="I42" s="187" t="s">
        <v>141</v>
      </c>
      <c r="J42" s="187" t="s">
        <v>203</v>
      </c>
      <c r="K42" s="187" t="s">
        <v>137</v>
      </c>
      <c r="L42" s="189">
        <v>23</v>
      </c>
      <c r="M42" s="189">
        <v>22</v>
      </c>
      <c r="N42" s="189">
        <v>1</v>
      </c>
      <c r="O42" s="189">
        <v>22</v>
      </c>
      <c r="P42" s="189">
        <v>0</v>
      </c>
      <c r="Q42" s="190">
        <v>0</v>
      </c>
    </row>
    <row r="43" spans="3:18" s="121" customFormat="1" x14ac:dyDescent="0.35">
      <c r="C43" s="191" t="s">
        <v>11</v>
      </c>
      <c r="D43" s="192" t="s">
        <v>150</v>
      </c>
      <c r="E43" s="192">
        <v>255125</v>
      </c>
      <c r="F43" s="193" t="s">
        <v>194</v>
      </c>
      <c r="G43" s="193" t="s">
        <v>168</v>
      </c>
      <c r="H43" s="192" t="s">
        <v>204</v>
      </c>
      <c r="I43" s="192" t="s">
        <v>136</v>
      </c>
      <c r="J43" s="192" t="s">
        <v>205</v>
      </c>
      <c r="K43" s="192" t="s">
        <v>137</v>
      </c>
      <c r="L43" s="194">
        <v>30</v>
      </c>
      <c r="M43" s="194">
        <v>29</v>
      </c>
      <c r="N43" s="194">
        <v>1</v>
      </c>
      <c r="O43" s="194">
        <v>29</v>
      </c>
      <c r="P43" s="194">
        <v>0</v>
      </c>
      <c r="Q43" s="195">
        <v>0</v>
      </c>
    </row>
    <row r="44" spans="3:18" s="122" customFormat="1" x14ac:dyDescent="0.35">
      <c r="C44" s="186" t="s">
        <v>11</v>
      </c>
      <c r="D44" s="187" t="s">
        <v>150</v>
      </c>
      <c r="E44" s="187">
        <v>255124</v>
      </c>
      <c r="F44" s="188" t="s">
        <v>194</v>
      </c>
      <c r="G44" s="188" t="s">
        <v>168</v>
      </c>
      <c r="H44" s="187" t="s">
        <v>204</v>
      </c>
      <c r="I44" s="187" t="s">
        <v>136</v>
      </c>
      <c r="J44" s="187" t="s">
        <v>206</v>
      </c>
      <c r="K44" s="187" t="s">
        <v>137</v>
      </c>
      <c r="L44" s="189">
        <v>22</v>
      </c>
      <c r="M44" s="189">
        <v>21</v>
      </c>
      <c r="N44" s="189">
        <v>1</v>
      </c>
      <c r="O44" s="189">
        <v>21</v>
      </c>
      <c r="P44" s="189">
        <v>0</v>
      </c>
      <c r="Q44" s="190">
        <v>0</v>
      </c>
      <c r="R44" s="121"/>
    </row>
    <row r="45" spans="3:18" s="121" customFormat="1" x14ac:dyDescent="0.35">
      <c r="C45" s="191" t="s">
        <v>11</v>
      </c>
      <c r="D45" s="192" t="s">
        <v>150</v>
      </c>
      <c r="E45" s="192">
        <v>255123</v>
      </c>
      <c r="F45" s="193" t="s">
        <v>194</v>
      </c>
      <c r="G45" s="193" t="s">
        <v>168</v>
      </c>
      <c r="H45" s="192" t="s">
        <v>204</v>
      </c>
      <c r="I45" s="192" t="s">
        <v>136</v>
      </c>
      <c r="J45" s="192" t="s">
        <v>207</v>
      </c>
      <c r="K45" s="192" t="s">
        <v>137</v>
      </c>
      <c r="L45" s="194">
        <v>25</v>
      </c>
      <c r="M45" s="194">
        <v>24</v>
      </c>
      <c r="N45" s="194">
        <v>1</v>
      </c>
      <c r="O45" s="194">
        <v>24</v>
      </c>
      <c r="P45" s="194">
        <v>0</v>
      </c>
      <c r="Q45" s="195">
        <v>0</v>
      </c>
    </row>
    <row r="46" spans="3:18" s="122" customFormat="1" x14ac:dyDescent="0.35">
      <c r="C46" s="186" t="s">
        <v>11</v>
      </c>
      <c r="D46" s="187" t="s">
        <v>150</v>
      </c>
      <c r="E46" s="187">
        <v>255122</v>
      </c>
      <c r="F46" s="188" t="s">
        <v>194</v>
      </c>
      <c r="G46" s="188" t="s">
        <v>168</v>
      </c>
      <c r="H46" s="187" t="s">
        <v>204</v>
      </c>
      <c r="I46" s="187" t="s">
        <v>136</v>
      </c>
      <c r="J46" s="187" t="s">
        <v>208</v>
      </c>
      <c r="K46" s="187" t="s">
        <v>137</v>
      </c>
      <c r="L46" s="189">
        <v>26</v>
      </c>
      <c r="M46" s="189">
        <v>25</v>
      </c>
      <c r="N46" s="189">
        <v>1</v>
      </c>
      <c r="O46" s="189">
        <v>25</v>
      </c>
      <c r="P46" s="189">
        <v>0</v>
      </c>
      <c r="Q46" s="190">
        <v>0</v>
      </c>
      <c r="R46" s="121"/>
    </row>
    <row r="47" spans="3:18" s="122" customFormat="1" x14ac:dyDescent="0.35">
      <c r="C47" s="201" t="s">
        <v>11</v>
      </c>
      <c r="D47" s="202" t="s">
        <v>150</v>
      </c>
      <c r="E47" s="202">
        <v>255121</v>
      </c>
      <c r="F47" s="203" t="s">
        <v>194</v>
      </c>
      <c r="G47" s="203" t="s">
        <v>168</v>
      </c>
      <c r="H47" s="202" t="s">
        <v>204</v>
      </c>
      <c r="I47" s="202" t="s">
        <v>136</v>
      </c>
      <c r="J47" s="202" t="s">
        <v>209</v>
      </c>
      <c r="K47" s="202" t="s">
        <v>137</v>
      </c>
      <c r="L47" s="204">
        <v>18</v>
      </c>
      <c r="M47" s="204">
        <v>18</v>
      </c>
      <c r="N47" s="204">
        <v>0</v>
      </c>
      <c r="O47" s="204">
        <v>7</v>
      </c>
      <c r="P47" s="204">
        <v>0</v>
      </c>
      <c r="Q47" s="205">
        <v>11</v>
      </c>
    </row>
    <row r="48" spans="3:18" s="121" customFormat="1" x14ac:dyDescent="0.35">
      <c r="C48" s="196" t="s">
        <v>17</v>
      </c>
      <c r="D48" s="197" t="s">
        <v>149</v>
      </c>
      <c r="E48" s="197">
        <v>255120</v>
      </c>
      <c r="F48" s="198" t="s">
        <v>194</v>
      </c>
      <c r="G48" s="198" t="s">
        <v>168</v>
      </c>
      <c r="H48" s="197" t="s">
        <v>204</v>
      </c>
      <c r="I48" s="197" t="s">
        <v>141</v>
      </c>
      <c r="J48" s="197" t="s">
        <v>210</v>
      </c>
      <c r="K48" s="197" t="s">
        <v>137</v>
      </c>
      <c r="L48" s="199">
        <v>3</v>
      </c>
      <c r="M48" s="199">
        <v>3</v>
      </c>
      <c r="N48" s="199">
        <v>0</v>
      </c>
      <c r="O48" s="199">
        <v>2</v>
      </c>
      <c r="P48" s="199">
        <v>0</v>
      </c>
      <c r="Q48" s="200">
        <v>1</v>
      </c>
    </row>
    <row r="49" spans="3:17" s="121" customFormat="1" x14ac:dyDescent="0.35">
      <c r="C49" s="191" t="s">
        <v>17</v>
      </c>
      <c r="D49" s="192" t="s">
        <v>149</v>
      </c>
      <c r="E49" s="192">
        <v>255119</v>
      </c>
      <c r="F49" s="193" t="s">
        <v>194</v>
      </c>
      <c r="G49" s="193" t="s">
        <v>168</v>
      </c>
      <c r="H49" s="192" t="s">
        <v>204</v>
      </c>
      <c r="I49" s="192" t="s">
        <v>141</v>
      </c>
      <c r="J49" s="192" t="s">
        <v>211</v>
      </c>
      <c r="K49" s="192" t="s">
        <v>137</v>
      </c>
      <c r="L49" s="194">
        <v>252528</v>
      </c>
      <c r="M49" s="194">
        <v>252528</v>
      </c>
      <c r="N49" s="194">
        <v>0</v>
      </c>
      <c r="O49" s="194">
        <v>252527</v>
      </c>
      <c r="P49" s="194">
        <v>0</v>
      </c>
      <c r="Q49" s="195">
        <v>1</v>
      </c>
    </row>
    <row r="50" spans="3:17" s="121" customFormat="1" x14ac:dyDescent="0.35">
      <c r="C50" s="196" t="s">
        <v>17</v>
      </c>
      <c r="D50" s="197" t="s">
        <v>149</v>
      </c>
      <c r="E50" s="197">
        <v>255118</v>
      </c>
      <c r="F50" s="198" t="s">
        <v>194</v>
      </c>
      <c r="G50" s="198" t="s">
        <v>168</v>
      </c>
      <c r="H50" s="197" t="s">
        <v>204</v>
      </c>
      <c r="I50" s="197" t="s">
        <v>141</v>
      </c>
      <c r="J50" s="197" t="s">
        <v>212</v>
      </c>
      <c r="K50" s="197" t="s">
        <v>137</v>
      </c>
      <c r="L50" s="199">
        <v>1204</v>
      </c>
      <c r="M50" s="199">
        <v>1203</v>
      </c>
      <c r="N50" s="199">
        <v>1</v>
      </c>
      <c r="O50" s="199" t="s">
        <v>143</v>
      </c>
      <c r="P50" s="199" t="s">
        <v>143</v>
      </c>
      <c r="Q50" s="200" t="s">
        <v>143</v>
      </c>
    </row>
    <row r="51" spans="3:17" s="121" customFormat="1" x14ac:dyDescent="0.35">
      <c r="C51" s="201" t="s">
        <v>17</v>
      </c>
      <c r="D51" s="202" t="s">
        <v>149</v>
      </c>
      <c r="E51" s="202">
        <v>255117</v>
      </c>
      <c r="F51" s="203" t="s">
        <v>194</v>
      </c>
      <c r="G51" s="203" t="s">
        <v>168</v>
      </c>
      <c r="H51" s="202" t="s">
        <v>204</v>
      </c>
      <c r="I51" s="202" t="s">
        <v>141</v>
      </c>
      <c r="J51" s="202" t="s">
        <v>213</v>
      </c>
      <c r="K51" s="202" t="s">
        <v>137</v>
      </c>
      <c r="L51" s="204">
        <v>330</v>
      </c>
      <c r="M51" s="204">
        <v>330</v>
      </c>
      <c r="N51" s="204">
        <v>0</v>
      </c>
      <c r="O51" s="204" t="s">
        <v>143</v>
      </c>
      <c r="P51" s="204" t="s">
        <v>143</v>
      </c>
      <c r="Q51" s="205" t="s">
        <v>143</v>
      </c>
    </row>
    <row r="52" spans="3:17" s="10" customFormat="1" x14ac:dyDescent="0.35">
      <c r="C52" s="196" t="s">
        <v>17</v>
      </c>
      <c r="D52" s="197" t="s">
        <v>149</v>
      </c>
      <c r="E52" s="197">
        <v>255116</v>
      </c>
      <c r="F52" s="198" t="s">
        <v>194</v>
      </c>
      <c r="G52" s="198" t="s">
        <v>168</v>
      </c>
      <c r="H52" s="197" t="s">
        <v>204</v>
      </c>
      <c r="I52" s="197" t="s">
        <v>141</v>
      </c>
      <c r="J52" s="197" t="s">
        <v>214</v>
      </c>
      <c r="K52" s="197" t="s">
        <v>137</v>
      </c>
      <c r="L52" s="199">
        <v>392</v>
      </c>
      <c r="M52" s="199">
        <v>392</v>
      </c>
      <c r="N52" s="199">
        <v>0</v>
      </c>
      <c r="O52" s="199" t="s">
        <v>143</v>
      </c>
      <c r="P52" s="199" t="s">
        <v>143</v>
      </c>
      <c r="Q52" s="200" t="s">
        <v>143</v>
      </c>
    </row>
    <row r="53" spans="3:17" s="10" customFormat="1" x14ac:dyDescent="0.35">
      <c r="C53" s="201" t="s">
        <v>17</v>
      </c>
      <c r="D53" s="202" t="s">
        <v>149</v>
      </c>
      <c r="E53" s="202">
        <v>255115</v>
      </c>
      <c r="F53" s="203" t="s">
        <v>194</v>
      </c>
      <c r="G53" s="203" t="s">
        <v>168</v>
      </c>
      <c r="H53" s="202" t="s">
        <v>204</v>
      </c>
      <c r="I53" s="202" t="s">
        <v>141</v>
      </c>
      <c r="J53" s="211" t="s">
        <v>215</v>
      </c>
      <c r="K53" s="202" t="s">
        <v>137</v>
      </c>
      <c r="L53" s="204">
        <v>12</v>
      </c>
      <c r="M53" s="204">
        <v>9</v>
      </c>
      <c r="N53" s="204">
        <v>3</v>
      </c>
      <c r="O53" s="204" t="s">
        <v>143</v>
      </c>
      <c r="P53" s="204" t="s">
        <v>143</v>
      </c>
      <c r="Q53" s="205" t="s">
        <v>143</v>
      </c>
    </row>
    <row r="54" spans="3:17" s="10" customFormat="1" x14ac:dyDescent="0.35">
      <c r="C54" s="186" t="s">
        <v>17</v>
      </c>
      <c r="D54" s="187" t="s">
        <v>149</v>
      </c>
      <c r="E54" s="187">
        <v>255114</v>
      </c>
      <c r="F54" s="188" t="s">
        <v>194</v>
      </c>
      <c r="G54" s="188" t="s">
        <v>168</v>
      </c>
      <c r="H54" s="187" t="s">
        <v>204</v>
      </c>
      <c r="I54" s="187" t="s">
        <v>141</v>
      </c>
      <c r="J54" s="187" t="s">
        <v>216</v>
      </c>
      <c r="K54" s="187" t="s">
        <v>137</v>
      </c>
      <c r="L54" s="189">
        <v>1746</v>
      </c>
      <c r="M54" s="189">
        <v>1745</v>
      </c>
      <c r="N54" s="189">
        <v>1</v>
      </c>
      <c r="O54" s="189" t="s">
        <v>143</v>
      </c>
      <c r="P54" s="189" t="s">
        <v>143</v>
      </c>
      <c r="Q54" s="190" t="s">
        <v>143</v>
      </c>
    </row>
    <row r="55" spans="3:17" s="10" customFormat="1" x14ac:dyDescent="0.35">
      <c r="C55" s="191" t="s">
        <v>14</v>
      </c>
      <c r="D55" s="192" t="s">
        <v>150</v>
      </c>
      <c r="E55" s="192">
        <v>255113</v>
      </c>
      <c r="F55" s="193" t="s">
        <v>194</v>
      </c>
      <c r="G55" s="193" t="s">
        <v>168</v>
      </c>
      <c r="H55" s="192" t="s">
        <v>204</v>
      </c>
      <c r="I55" s="192" t="s">
        <v>141</v>
      </c>
      <c r="J55" s="210" t="s">
        <v>217</v>
      </c>
      <c r="K55" s="192" t="s">
        <v>137</v>
      </c>
      <c r="L55" s="194">
        <v>1584</v>
      </c>
      <c r="M55" s="194">
        <v>1583</v>
      </c>
      <c r="N55" s="194">
        <v>1</v>
      </c>
      <c r="O55" s="194" t="s">
        <v>143</v>
      </c>
      <c r="P55" s="194" t="s">
        <v>143</v>
      </c>
      <c r="Q55" s="195" t="s">
        <v>143</v>
      </c>
    </row>
    <row r="56" spans="3:17" s="10" customFormat="1" x14ac:dyDescent="0.35">
      <c r="C56" s="196"/>
      <c r="D56" s="197"/>
      <c r="E56" s="197"/>
      <c r="F56" s="198"/>
      <c r="G56" s="198"/>
      <c r="H56" s="197"/>
      <c r="I56" s="197"/>
      <c r="J56" s="197"/>
      <c r="K56" s="197"/>
      <c r="L56" s="199"/>
      <c r="M56" s="199"/>
      <c r="N56" s="199"/>
      <c r="O56" s="199"/>
      <c r="P56" s="199"/>
      <c r="Q56" s="200"/>
    </row>
    <row r="57" spans="3:17" s="10" customFormat="1" x14ac:dyDescent="0.35">
      <c r="C57" s="201"/>
      <c r="D57" s="202"/>
      <c r="E57" s="202"/>
      <c r="F57" s="203"/>
      <c r="G57" s="203"/>
      <c r="H57" s="202"/>
      <c r="I57" s="202"/>
      <c r="J57" s="202"/>
      <c r="K57" s="202"/>
      <c r="L57" s="204"/>
      <c r="M57" s="204"/>
      <c r="N57" s="204"/>
      <c r="O57" s="204"/>
      <c r="P57" s="204"/>
      <c r="Q57" s="205"/>
    </row>
    <row r="58" spans="3:17" s="10" customFormat="1" x14ac:dyDescent="0.35">
      <c r="C58" s="196"/>
      <c r="D58" s="197"/>
      <c r="E58" s="197"/>
      <c r="F58" s="198"/>
      <c r="G58" s="198"/>
      <c r="H58" s="197"/>
      <c r="I58" s="197"/>
      <c r="J58" s="197"/>
      <c r="K58" s="197"/>
      <c r="L58" s="199"/>
      <c r="M58" s="199"/>
      <c r="N58" s="199"/>
      <c r="O58" s="199"/>
      <c r="P58" s="199"/>
      <c r="Q58" s="200"/>
    </row>
    <row r="59" spans="3:17" s="10" customFormat="1" x14ac:dyDescent="0.35">
      <c r="C59" s="201"/>
      <c r="D59" s="202"/>
      <c r="E59" s="202"/>
      <c r="F59" s="203"/>
      <c r="G59" s="203"/>
      <c r="H59" s="202"/>
      <c r="I59" s="202"/>
      <c r="J59" s="202"/>
      <c r="K59" s="202"/>
      <c r="L59" s="204"/>
      <c r="M59" s="204"/>
      <c r="N59" s="204"/>
      <c r="O59" s="204"/>
      <c r="P59" s="204"/>
      <c r="Q59" s="205"/>
    </row>
    <row r="60" spans="3:17" s="10" customFormat="1" x14ac:dyDescent="0.35">
      <c r="C60" s="123"/>
      <c r="D60" s="124"/>
      <c r="E60" s="124"/>
      <c r="F60" s="125"/>
      <c r="G60" s="125"/>
      <c r="H60" s="124"/>
      <c r="I60" s="124"/>
      <c r="J60" s="124"/>
      <c r="K60" s="124"/>
      <c r="L60" s="126"/>
      <c r="M60" s="126"/>
      <c r="N60" s="126"/>
      <c r="O60" s="126"/>
      <c r="P60" s="126"/>
      <c r="Q60" s="127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s="10" customFormat="1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s="10" customFormat="1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s="10" customFormat="1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s="10" customFormat="1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49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C94" s="48"/>
      <c r="D94" s="49"/>
      <c r="E94" s="49"/>
      <c r="F94" s="50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2"/>
    </row>
    <row r="95" spans="3:17" x14ac:dyDescent="0.35">
      <c r="C95" s="43"/>
      <c r="D95" s="44"/>
      <c r="E95" s="44"/>
      <c r="F95" s="45"/>
      <c r="G95" s="45"/>
      <c r="H95" s="44"/>
      <c r="I95" s="44"/>
      <c r="J95" s="44"/>
      <c r="K95" s="44"/>
      <c r="L95" s="46"/>
      <c r="M95" s="46"/>
      <c r="N95" s="46"/>
      <c r="O95" s="46"/>
      <c r="P95" s="46"/>
      <c r="Q95" s="47"/>
    </row>
    <row r="96" spans="3:17" x14ac:dyDescent="0.35">
      <c r="C96" s="48"/>
      <c r="D96" s="49"/>
      <c r="E96" s="49"/>
      <c r="F96" s="50"/>
      <c r="G96" s="50"/>
      <c r="H96" s="49"/>
      <c r="I96" s="49"/>
      <c r="J96" s="49"/>
      <c r="K96" s="49"/>
      <c r="L96" s="51"/>
      <c r="M96" s="51"/>
      <c r="N96" s="51"/>
      <c r="O96" s="51"/>
      <c r="P96" s="51"/>
      <c r="Q96" s="52"/>
    </row>
    <row r="97" spans="3:17" x14ac:dyDescent="0.35">
      <c r="C97" s="43"/>
      <c r="D97" s="44"/>
      <c r="E97" s="44"/>
      <c r="F97" s="45"/>
      <c r="G97" s="45"/>
      <c r="H97" s="44"/>
      <c r="I97" s="44"/>
      <c r="J97" s="44"/>
      <c r="K97" s="44"/>
      <c r="L97" s="46"/>
      <c r="M97" s="46"/>
      <c r="N97" s="46"/>
      <c r="O97" s="46"/>
      <c r="P97" s="46"/>
      <c r="Q97" s="47"/>
    </row>
    <row r="98" spans="3:17" x14ac:dyDescent="0.35">
      <c r="E98" s="27"/>
    </row>
    <row r="104" spans="3:17" x14ac:dyDescent="0.35">
      <c r="D104"/>
    </row>
    <row r="107" spans="3:17" x14ac:dyDescent="0.35">
      <c r="D107" s="34"/>
    </row>
    <row r="108" spans="3:17" x14ac:dyDescent="0.35">
      <c r="D108" s="34"/>
      <c r="I108" s="53"/>
    </row>
    <row r="109" spans="3:17" x14ac:dyDescent="0.35">
      <c r="I109" s="54"/>
    </row>
    <row r="110" spans="3:17" x14ac:dyDescent="0.35">
      <c r="D110" s="34"/>
      <c r="I110" s="54"/>
    </row>
    <row r="111" spans="3:17" x14ac:dyDescent="0.35">
      <c r="I111" s="54"/>
    </row>
    <row r="112" spans="3:17" x14ac:dyDescent="0.35">
      <c r="I112" s="54"/>
    </row>
    <row r="113" spans="4:9" x14ac:dyDescent="0.35">
      <c r="D113" s="55"/>
      <c r="I113" s="54"/>
    </row>
    <row r="114" spans="4:9" x14ac:dyDescent="0.35">
      <c r="I114" s="54"/>
    </row>
    <row r="115" spans="4:9" x14ac:dyDescent="0.35">
      <c r="D115" s="34"/>
      <c r="I115" s="56"/>
    </row>
    <row r="116" spans="4:9" x14ac:dyDescent="0.35">
      <c r="D116" s="34"/>
    </row>
    <row r="118" spans="4:9" x14ac:dyDescent="0.35">
      <c r="D118" s="34"/>
    </row>
    <row r="121" spans="4:9" x14ac:dyDescent="0.35">
      <c r="D121" s="55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6" spans="4:9" x14ac:dyDescent="0.35">
      <c r="D126" s="34"/>
    </row>
    <row r="129" spans="4:8" x14ac:dyDescent="0.35">
      <c r="D129" s="55"/>
    </row>
    <row r="131" spans="4:8" x14ac:dyDescent="0.35">
      <c r="D131" s="55"/>
    </row>
    <row r="133" spans="4:8" x14ac:dyDescent="0.35">
      <c r="D133" s="34"/>
    </row>
    <row r="134" spans="4:8" x14ac:dyDescent="0.35">
      <c r="D134" s="34"/>
    </row>
    <row r="135" spans="4:8" x14ac:dyDescent="0.35">
      <c r="D135" s="34"/>
      <c r="F135" s="57"/>
      <c r="G135" s="57"/>
      <c r="H135" s="27"/>
    </row>
    <row r="136" spans="4:8" x14ac:dyDescent="0.35">
      <c r="D136" s="34"/>
      <c r="F136" s="27"/>
      <c r="G136" s="27"/>
      <c r="H136" s="27"/>
    </row>
    <row r="139" spans="4:8" x14ac:dyDescent="0.35">
      <c r="D139" s="55"/>
      <c r="F139" s="27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4" spans="4:8" x14ac:dyDescent="0.35">
      <c r="D144" s="34"/>
    </row>
    <row r="147" spans="4:10" x14ac:dyDescent="0.35">
      <c r="D147" s="55"/>
    </row>
    <row r="149" spans="4:10" x14ac:dyDescent="0.35">
      <c r="D149" s="34"/>
      <c r="I149" s="58"/>
    </row>
    <row r="150" spans="4:10" x14ac:dyDescent="0.35">
      <c r="D150" s="34"/>
      <c r="I150" s="27"/>
      <c r="J150" s="27"/>
    </row>
    <row r="151" spans="4:10" x14ac:dyDescent="0.35">
      <c r="D151" s="34"/>
    </row>
    <row r="152" spans="4:10" x14ac:dyDescent="0.35">
      <c r="D152" s="34"/>
      <c r="F152" s="27"/>
      <c r="I152" s="27"/>
      <c r="J152" s="58"/>
    </row>
    <row r="153" spans="4:10" x14ac:dyDescent="0.35">
      <c r="D153" s="34"/>
      <c r="I153" s="27"/>
    </row>
    <row r="154" spans="4:10" x14ac:dyDescent="0.35">
      <c r="D154" s="34"/>
      <c r="I154" s="27"/>
    </row>
    <row r="155" spans="4:10" x14ac:dyDescent="0.35">
      <c r="D155" s="34"/>
      <c r="F155" s="27"/>
      <c r="I155" s="27"/>
    </row>
    <row r="156" spans="4:10" x14ac:dyDescent="0.35">
      <c r="E156" s="59"/>
      <c r="F156" s="59"/>
      <c r="I156" s="27"/>
    </row>
    <row r="157" spans="4:10" x14ac:dyDescent="0.35">
      <c r="E157" s="60"/>
      <c r="F157" s="60"/>
    </row>
    <row r="158" spans="4:10" x14ac:dyDescent="0.35">
      <c r="D158" s="55"/>
    </row>
    <row r="159" spans="4:10" x14ac:dyDescent="0.35">
      <c r="E159" s="27"/>
    </row>
    <row r="160" spans="4:10" x14ac:dyDescent="0.35">
      <c r="E160" s="27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4" spans="4:4" x14ac:dyDescent="0.35">
      <c r="D164" s="34"/>
    </row>
    <row r="167" spans="4:4" x14ac:dyDescent="0.35">
      <c r="D167" s="55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2" spans="4:4" x14ac:dyDescent="0.35">
      <c r="D172" s="34"/>
    </row>
    <row r="175" spans="4:4" x14ac:dyDescent="0.35">
      <c r="D175" s="55"/>
    </row>
    <row r="227" spans="8:9" x14ac:dyDescent="0.35">
      <c r="H227" s="61"/>
    </row>
    <row r="228" spans="8:9" x14ac:dyDescent="0.35">
      <c r="I228" s="62"/>
    </row>
    <row r="231" spans="8:9" x14ac:dyDescent="0.35">
      <c r="I231" s="63"/>
    </row>
    <row r="235" spans="8:9" x14ac:dyDescent="0.35">
      <c r="H235" s="61"/>
    </row>
    <row r="236" spans="8:9" x14ac:dyDescent="0.35">
      <c r="I236" s="62"/>
    </row>
    <row r="239" spans="8:9" x14ac:dyDescent="0.35">
      <c r="I239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105" priority="56" operator="equal">
      <formula>"Falta"</formula>
    </cfRule>
    <cfRule type="cellIs" dxfId="104" priority="55" operator="equal">
      <formula>"Cargado"</formula>
    </cfRule>
  </conditionalFormatting>
  <conditionalFormatting sqref="F18:F27">
    <cfRule type="cellIs" dxfId="103" priority="42" operator="equal">
      <formula>"Cargado"</formula>
    </cfRule>
    <cfRule type="cellIs" dxfId="102" priority="43" operator="equal">
      <formula>"Falta"</formula>
    </cfRule>
  </conditionalFormatting>
  <conditionalFormatting sqref="F29:F30">
    <cfRule type="cellIs" dxfId="101" priority="53" operator="equal">
      <formula>"Falta"</formula>
    </cfRule>
    <cfRule type="cellIs" dxfId="100" priority="52" operator="equal">
      <formula>"Cargado"</formula>
    </cfRule>
  </conditionalFormatting>
  <conditionalFormatting sqref="F33">
    <cfRule type="duplicateValues" dxfId="99" priority="12"/>
  </conditionalFormatting>
  <conditionalFormatting sqref="G33">
    <cfRule type="duplicateValues" dxfId="98" priority="11"/>
  </conditionalFormatting>
  <conditionalFormatting sqref="J34 J36 J38 J40 J42 J44 J46 J48 J50 J52 J54 J56 J58 J60 J62 J64 J66 J68">
    <cfRule type="duplicateValues" dxfId="97" priority="9"/>
    <cfRule type="duplicateValues" dxfId="96" priority="10"/>
  </conditionalFormatting>
  <conditionalFormatting sqref="J34:J68">
    <cfRule type="duplicateValues" dxfId="95" priority="8"/>
    <cfRule type="duplicateValues" dxfId="94" priority="5"/>
    <cfRule type="duplicateValues" dxfId="93" priority="6"/>
    <cfRule type="duplicateValues" dxfId="92" priority="7"/>
  </conditionalFormatting>
  <conditionalFormatting sqref="J35 J37 J39 J41 J43 J45 J47 J49 J51 J53">
    <cfRule type="duplicateValues" dxfId="91" priority="3"/>
    <cfRule type="duplicateValues" dxfId="90" priority="4"/>
  </conditionalFormatting>
  <conditionalFormatting sqref="J55 J57 J59 J61 J63 J65 J67">
    <cfRule type="duplicateValues" dxfId="89" priority="2"/>
    <cfRule type="duplicateValues" dxfId="88" priority="1"/>
  </conditionalFormatting>
  <conditionalFormatting sqref="J69:J70">
    <cfRule type="duplicateValues" dxfId="87" priority="41"/>
    <cfRule type="duplicateValues" dxfId="86" priority="40"/>
  </conditionalFormatting>
  <conditionalFormatting sqref="J69:J83">
    <cfRule type="duplicateValues" dxfId="85" priority="25"/>
    <cfRule type="duplicateValues" dxfId="84" priority="22"/>
    <cfRule type="duplicateValues" dxfId="83" priority="23"/>
    <cfRule type="duplicateValues" dxfId="82" priority="24"/>
  </conditionalFormatting>
  <conditionalFormatting sqref="J69:J94">
    <cfRule type="duplicateValues" dxfId="81" priority="13"/>
  </conditionalFormatting>
  <conditionalFormatting sqref="J71:J72">
    <cfRule type="duplicateValues" dxfId="80" priority="39"/>
    <cfRule type="duplicateValues" dxfId="79" priority="38"/>
  </conditionalFormatting>
  <conditionalFormatting sqref="J73:J74">
    <cfRule type="duplicateValues" dxfId="78" priority="37"/>
    <cfRule type="duplicateValues" dxfId="77" priority="36"/>
  </conditionalFormatting>
  <conditionalFormatting sqref="J75:J76">
    <cfRule type="duplicateValues" dxfId="76" priority="35"/>
    <cfRule type="duplicateValues" dxfId="75" priority="34"/>
  </conditionalFormatting>
  <conditionalFormatting sqref="J77:J78">
    <cfRule type="duplicateValues" dxfId="74" priority="33"/>
    <cfRule type="duplicateValues" dxfId="73" priority="32"/>
  </conditionalFormatting>
  <conditionalFormatting sqref="J79:J80">
    <cfRule type="duplicateValues" dxfId="72" priority="30"/>
    <cfRule type="duplicateValues" dxfId="71" priority="31"/>
  </conditionalFormatting>
  <conditionalFormatting sqref="J81:J82">
    <cfRule type="duplicateValues" dxfId="70" priority="29"/>
    <cfRule type="duplicateValues" dxfId="69" priority="28"/>
  </conditionalFormatting>
  <conditionalFormatting sqref="J83">
    <cfRule type="duplicateValues" dxfId="68" priority="27"/>
    <cfRule type="duplicateValues" dxfId="67" priority="26"/>
  </conditionalFormatting>
  <conditionalFormatting sqref="J84 J86 J88 J90 J92 J94">
    <cfRule type="duplicateValues" dxfId="66" priority="21"/>
  </conditionalFormatting>
  <conditionalFormatting sqref="J84">
    <cfRule type="duplicateValues" dxfId="65" priority="20"/>
  </conditionalFormatting>
  <conditionalFormatting sqref="J84:J94">
    <cfRule type="duplicateValues" dxfId="64" priority="14"/>
    <cfRule type="duplicateValues" dxfId="63" priority="15"/>
    <cfRule type="duplicateValues" dxfId="62" priority="16"/>
    <cfRule type="duplicateValues" dxfId="61" priority="17"/>
  </conditionalFormatting>
  <conditionalFormatting sqref="J85 J87 J89 J91 J93">
    <cfRule type="duplicateValues" dxfId="60" priority="19"/>
  </conditionalFormatting>
  <conditionalFormatting sqref="J85">
    <cfRule type="duplicateValues" dxfId="59" priority="18"/>
  </conditionalFormatting>
  <conditionalFormatting sqref="J95 J97">
    <cfRule type="duplicateValues" dxfId="58" priority="49"/>
  </conditionalFormatting>
  <conditionalFormatting sqref="J95:J97">
    <cfRule type="duplicateValues" dxfId="57" priority="45"/>
    <cfRule type="duplicateValues" dxfId="56" priority="46"/>
    <cfRule type="duplicateValues" dxfId="55" priority="47"/>
    <cfRule type="duplicateValues" dxfId="54" priority="48"/>
  </conditionalFormatting>
  <conditionalFormatting sqref="J96">
    <cfRule type="duplicateValues" dxfId="53" priority="50"/>
  </conditionalFormatting>
  <pageMargins left="0.7" right="0.7" top="0.75" bottom="0.75" header="0.3" footer="0.3"/>
  <pageSetup orientation="portrait" horizontalDpi="300" verticalDpi="300" r:id="rId1"/>
  <ignoredErrors>
    <ignoredError sqref="F20:F23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162E-6443-4007-BFBB-F7B680BCC2EC}">
  <sheetPr codeName="Sheet4"/>
  <dimension ref="A1:Y239"/>
  <sheetViews>
    <sheetView zoomScale="85" zoomScaleNormal="85" workbookViewId="0">
      <selection activeCell="C1" sqref="C1"/>
    </sheetView>
  </sheetViews>
  <sheetFormatPr defaultColWidth="9.453125" defaultRowHeight="14.5" x14ac:dyDescent="0.35"/>
  <cols>
    <col min="1" max="1" width="9.453125" style="1"/>
    <col min="2" max="2" width="16.54296875" style="1" customWidth="1"/>
    <col min="3" max="3" width="12.54296875" style="1" customWidth="1"/>
    <col min="4" max="4" width="43.453125" style="1" bestFit="1" customWidth="1"/>
    <col min="5" max="5" width="11.54296875" style="1" bestFit="1" customWidth="1"/>
    <col min="6" max="6" width="17.453125" style="1" customWidth="1"/>
    <col min="7" max="7" width="15.453125" style="1" customWidth="1"/>
    <col min="8" max="8" width="16.54296875" style="1" customWidth="1"/>
    <col min="9" max="9" width="31.54296875" style="1" bestFit="1" customWidth="1"/>
    <col min="10" max="10" width="51.453125" style="1" bestFit="1" customWidth="1"/>
    <col min="11" max="11" width="18.54296875" style="1" customWidth="1"/>
    <col min="12" max="14" width="16.453125" style="1" bestFit="1" customWidth="1"/>
    <col min="15" max="15" width="17.453125" style="1" bestFit="1" customWidth="1"/>
    <col min="16" max="16" width="16.453125" style="1" customWidth="1"/>
    <col min="17" max="17" width="15.54296875" style="1" customWidth="1"/>
    <col min="18" max="18" width="15.453125" style="1" bestFit="1" customWidth="1"/>
    <col min="19" max="19" width="13.453125" style="1" bestFit="1" customWidth="1"/>
    <col min="20" max="21" width="9.453125" style="1"/>
    <col min="22" max="22" width="15.54296875" style="1" bestFit="1" customWidth="1"/>
    <col min="23" max="16384" width="9.453125" style="1"/>
  </cols>
  <sheetData>
    <row r="1" spans="1:25" x14ac:dyDescent="0.35">
      <c r="B1" s="64"/>
      <c r="C1" s="163">
        <f>+'Uploads_(t+2)'!C1+1</f>
        <v>20260308</v>
      </c>
      <c r="D1" s="2" t="s">
        <v>0</v>
      </c>
    </row>
    <row r="2" spans="1:25" x14ac:dyDescent="0.35">
      <c r="A2" s="3" t="s">
        <v>1</v>
      </c>
      <c r="C2" s="13" t="str">
        <f>+MID(C1,5,2)&amp;RIGHT(C1,2)&amp;MID(C1,3,2)</f>
        <v>030826</v>
      </c>
      <c r="D2" s="3" t="s">
        <v>2</v>
      </c>
      <c r="E2" s="4" t="s">
        <v>3</v>
      </c>
      <c r="F2" s="5" t="s">
        <v>4</v>
      </c>
      <c r="G2" s="5"/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O2"/>
      <c r="P2"/>
      <c r="Q2"/>
      <c r="R2"/>
      <c r="S2"/>
      <c r="T2"/>
      <c r="U2"/>
      <c r="V2"/>
      <c r="W2"/>
      <c r="X2"/>
      <c r="Y2"/>
    </row>
    <row r="3" spans="1:25" s="114" customFormat="1" x14ac:dyDescent="0.35">
      <c r="A3" s="110" t="s">
        <v>11</v>
      </c>
      <c r="B3" s="7">
        <v>1</v>
      </c>
      <c r="C3" s="111">
        <v>1</v>
      </c>
      <c r="D3" s="112" t="str">
        <f>+"Fwd2_EURUSD_Nodos_"&amp;C1&amp;".csv"</f>
        <v>Fwd2_EURUSD_Nodos_20260308.csv</v>
      </c>
      <c r="E3" s="113">
        <v>26</v>
      </c>
      <c r="F3" s="114" t="str">
        <f>+IF(ISERROR(VLOOKUP(D3,$J$34:$Q$61,1,FALSE)),"Falta","Cargado")</f>
        <v>Falta</v>
      </c>
      <c r="G3" s="113">
        <f t="shared" ref="G3:G8" si="0">+COUNTIF($K$34:$K$61,D3)</f>
        <v>0</v>
      </c>
      <c r="H3" s="114" t="s">
        <v>12</v>
      </c>
      <c r="K3" s="115" t="s">
        <v>13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s="114" customFormat="1" x14ac:dyDescent="0.35">
      <c r="A4" s="110" t="s">
        <v>14</v>
      </c>
      <c r="B4" s="7">
        <v>1</v>
      </c>
      <c r="C4" s="111">
        <v>2</v>
      </c>
      <c r="D4" s="112" t="str">
        <f>+"Fwd2_USDCOP_Nodos_"&amp;C1&amp;".csv"</f>
        <v>Fwd2_USDCOP_Nodos_20260308.csv</v>
      </c>
      <c r="E4" s="113">
        <v>24</v>
      </c>
      <c r="F4" s="114" t="str">
        <f>+IF(ISERROR(VLOOKUP(D4,$J$34:$Q$72,1,FALSE)),"Falta","Cargado")</f>
        <v>Falta</v>
      </c>
      <c r="G4" s="113">
        <f t="shared" si="0"/>
        <v>0</v>
      </c>
      <c r="H4" s="114" t="s">
        <v>15</v>
      </c>
      <c r="K4" s="116" t="s">
        <v>16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114" customFormat="1" x14ac:dyDescent="0.35">
      <c r="A5" s="110" t="s">
        <v>17</v>
      </c>
      <c r="B5" s="7">
        <v>1</v>
      </c>
      <c r="C5" s="111">
        <v>3</v>
      </c>
      <c r="D5" s="112" t="str">
        <f>+"SwapCC2_IBR_Nodos_"&amp;C1&amp;".csv"</f>
        <v>SwapCC2_IBR_Nodos_20260308.csv</v>
      </c>
      <c r="E5" s="113">
        <v>21</v>
      </c>
      <c r="F5" s="114" t="str">
        <f>+IF(ISERROR(VLOOKUP(D5,$J$34:$Q$72,1,FALSE)),"Falta","Cargado")</f>
        <v>Falta</v>
      </c>
      <c r="G5" s="113">
        <f t="shared" si="0"/>
        <v>0</v>
      </c>
      <c r="H5" s="114" t="s">
        <v>18</v>
      </c>
      <c r="K5" s="116" t="s">
        <v>19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s="114" customFormat="1" x14ac:dyDescent="0.35">
      <c r="A6" s="110" t="s">
        <v>17</v>
      </c>
      <c r="B6" s="7">
        <v>1</v>
      </c>
      <c r="C6" s="111">
        <v>4</v>
      </c>
      <c r="D6" s="112" t="str">
        <f>+"SwapCC2_USDOIS_Nodos_"&amp;C1&amp;".csv"</f>
        <v>SwapCC2_USDOIS_Nodos_20260308.csv</v>
      </c>
      <c r="E6" s="113">
        <v>18</v>
      </c>
      <c r="F6" s="114" t="str">
        <f>+IF(ISERROR(VLOOKUP(D6,$J$34:$Q$61,1,FALSE)),"Falta","Cargado")</f>
        <v>Falta</v>
      </c>
      <c r="G6" s="113">
        <f t="shared" si="0"/>
        <v>0</v>
      </c>
      <c r="H6" s="10" t="s">
        <v>20</v>
      </c>
      <c r="K6" s="117" t="s">
        <v>21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s="114" customFormat="1" x14ac:dyDescent="0.35">
      <c r="A7" s="110" t="s">
        <v>11</v>
      </c>
      <c r="B7" s="7">
        <v>1</v>
      </c>
      <c r="C7" s="111">
        <v>5</v>
      </c>
      <c r="D7" s="112" t="str">
        <f>+"Fwd2_USDMXN_Nodos_"&amp;C1&amp;".csv"</f>
        <v>Fwd2_USDMXN_Nodos_20260308.csv</v>
      </c>
      <c r="E7" s="113">
        <v>23</v>
      </c>
      <c r="F7" s="114" t="str">
        <f>+IF(ISERROR(VLOOKUP(D7,$J$34:$Q$61,1,FALSE)),"Falta","Cargado")</f>
        <v>Falta</v>
      </c>
      <c r="G7" s="113">
        <f t="shared" si="0"/>
        <v>0</v>
      </c>
      <c r="H7" s="114" t="s">
        <v>22</v>
      </c>
      <c r="K7" s="115" t="s">
        <v>23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s="114" customFormat="1" x14ac:dyDescent="0.35">
      <c r="A8" s="110" t="s">
        <v>11</v>
      </c>
      <c r="B8" s="7">
        <v>1</v>
      </c>
      <c r="C8" s="111">
        <v>6</v>
      </c>
      <c r="D8" s="112" t="str">
        <f>+"Fwd2_USDBRL_Nodos_"&amp;C1&amp;".csv"</f>
        <v>Fwd2_USDBRL_Nodos_20260308.csv</v>
      </c>
      <c r="E8" s="113">
        <v>14</v>
      </c>
      <c r="F8" s="114" t="str">
        <f>+IF(ISERROR(VLOOKUP(D8,$J$34:$Q$61,1,FALSE)),"Falta","Cargado")</f>
        <v>Falta</v>
      </c>
      <c r="G8" s="113">
        <f t="shared" si="0"/>
        <v>0</v>
      </c>
      <c r="H8" s="114" t="s">
        <v>24</v>
      </c>
      <c r="K8" s="115" t="s">
        <v>13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114" customFormat="1" x14ac:dyDescent="0.35">
      <c r="A9" s="110" t="s">
        <v>11</v>
      </c>
      <c r="B9" s="7">
        <v>1</v>
      </c>
      <c r="C9" s="111">
        <v>7</v>
      </c>
      <c r="D9" s="112" t="str">
        <f>+"Fwd2_GBPUSD_Nodos_"&amp;C1&amp;".csv"</f>
        <v>Fwd2_GBPUSD_Nodos_20260308.csv</v>
      </c>
      <c r="E9" s="113">
        <v>25</v>
      </c>
      <c r="F9" s="114" t="str">
        <f>+IF(ISERROR(VLOOKUP(D9,$J$34:$Q$61,1,FALSE)),"Falta","Cargado")</f>
        <v>Falta</v>
      </c>
      <c r="G9" s="113"/>
      <c r="H9" s="114" t="s">
        <v>25</v>
      </c>
      <c r="K9" s="115" t="s">
        <v>13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114" customFormat="1" x14ac:dyDescent="0.35">
      <c r="A10" s="110" t="s">
        <v>11</v>
      </c>
      <c r="B10" s="7">
        <v>1</v>
      </c>
      <c r="C10" s="111">
        <v>8</v>
      </c>
      <c r="D10" s="112" t="str">
        <f>+"Fwd2_USDJPY_Nodos_"&amp;C1&amp;".csv"</f>
        <v>Fwd2_USDJPY_Nodos_20260308.csv</v>
      </c>
      <c r="E10" s="113">
        <v>26</v>
      </c>
      <c r="F10" s="114" t="str">
        <f>+IF(ISERROR(VLOOKUP(D10,$J$34:$Q$61,1,FALSE)),"Falta","Cargado")</f>
        <v>Falta</v>
      </c>
      <c r="G10" s="113"/>
      <c r="H10" s="114" t="s">
        <v>26</v>
      </c>
      <c r="K10" s="115" t="s">
        <v>13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114" customFormat="1" x14ac:dyDescent="0.35">
      <c r="A11" s="6"/>
      <c r="B11" s="7"/>
      <c r="D11" s="3" t="s">
        <v>27</v>
      </c>
      <c r="E11" s="113"/>
      <c r="G11" s="113"/>
      <c r="O11" s="118"/>
      <c r="P11" s="118"/>
      <c r="Q11" s="9"/>
      <c r="R11" s="118"/>
      <c r="S11" s="118"/>
      <c r="T11" s="118"/>
      <c r="U11" s="118"/>
      <c r="V11" s="118"/>
      <c r="W11" s="118"/>
      <c r="X11" s="118"/>
      <c r="Y11" s="118"/>
    </row>
    <row r="12" spans="1:25" s="114" customFormat="1" x14ac:dyDescent="0.35">
      <c r="A12" s="110" t="s">
        <v>17</v>
      </c>
      <c r="B12" s="7">
        <v>1</v>
      </c>
      <c r="C12" s="111">
        <v>9</v>
      </c>
      <c r="D12" s="112" t="str">
        <f>+"SwapCC2_EURCOP_Diaria_"&amp;C1&amp;".csv"</f>
        <v>SwapCC2_EURCOP_Diaria_20260308.csv</v>
      </c>
      <c r="E12" s="113">
        <v>9135</v>
      </c>
      <c r="F12" s="114" t="str">
        <f>+IF(ISERROR(VLOOKUP(D12,$J$34:$Q$61,1,FALSE)),"Falta","Cargado")</f>
        <v>Falta</v>
      </c>
      <c r="G12" s="113">
        <f>+COUNTIF($K$34:$K$61,D12)</f>
        <v>0</v>
      </c>
      <c r="H12" s="114" t="s">
        <v>28</v>
      </c>
      <c r="K12" s="117" t="s">
        <v>29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114" customFormat="1" x14ac:dyDescent="0.35">
      <c r="A13" s="110" t="s">
        <v>17</v>
      </c>
      <c r="B13" s="7">
        <v>1</v>
      </c>
      <c r="C13" s="111">
        <v>10</v>
      </c>
      <c r="D13" s="112" t="str">
        <f>+"SwapCC2_USDCO_Diaria_"&amp;C1&amp;".csv"</f>
        <v>SwapCC2_USDCO_Diaria_20260308.csv</v>
      </c>
      <c r="E13" s="113">
        <v>10962</v>
      </c>
      <c r="F13" s="114" t="str">
        <f>+IF(ISERROR(VLOOKUP(D13,$J$34:$Q$61,1,FALSE)),"Falta","Cargado")</f>
        <v>Falta</v>
      </c>
      <c r="G13" s="113">
        <f>+COUNTIF($K$34:$K$61,D13)</f>
        <v>0</v>
      </c>
      <c r="H13" s="114" t="s">
        <v>30</v>
      </c>
      <c r="I13" s="119"/>
      <c r="J13" s="119"/>
      <c r="K13" s="116" t="s">
        <v>31</v>
      </c>
      <c r="L13" s="11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s="114" customFormat="1" x14ac:dyDescent="0.35">
      <c r="A14" s="110" t="s">
        <v>17</v>
      </c>
      <c r="B14" s="7">
        <v>1</v>
      </c>
      <c r="C14" s="111">
        <v>12</v>
      </c>
      <c r="D14" s="112" t="str">
        <f>+"SwapCC2_IBRUVR_Nodos_"&amp;C1&amp;".csv"</f>
        <v>SwapCC2_IBRUVR_Nodos_20260308.csv</v>
      </c>
      <c r="E14" s="113">
        <v>19</v>
      </c>
      <c r="F14" s="114" t="str">
        <f>+IF(ISERROR(VLOOKUP(D14,$J$34:$Q$61,1,FALSE)),"Falta","Cargado")</f>
        <v>Falta</v>
      </c>
      <c r="G14" s="113">
        <f>+COUNTIF($K$34:$K$61,D14)</f>
        <v>0</v>
      </c>
      <c r="H14" s="114" t="s">
        <v>32</v>
      </c>
      <c r="K14" s="116" t="s">
        <v>16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114" customFormat="1" x14ac:dyDescent="0.35">
      <c r="A15" s="110" t="s">
        <v>17</v>
      </c>
      <c r="B15" s="7">
        <v>1</v>
      </c>
      <c r="C15" s="111">
        <v>13</v>
      </c>
      <c r="D15" s="112" t="str">
        <f>+"SwapCC2_LIBORUVR_Nodos_"&amp;C1&amp;".csv"</f>
        <v>SwapCC2_LIBORUVR_Nodos_20260308.csv</v>
      </c>
      <c r="E15" s="113">
        <v>45</v>
      </c>
      <c r="F15" s="114" t="str">
        <f>+IF(ISERROR(VLOOKUP(D15,$J$34:$Q$61,1,FALSE)),"Falta","Cargado")</f>
        <v>Falta</v>
      </c>
      <c r="G15" s="113">
        <f>+COUNTIF($K$34:$K$61,D15)</f>
        <v>0</v>
      </c>
      <c r="H15" s="114" t="s">
        <v>33</v>
      </c>
      <c r="K15" s="116" t="s">
        <v>16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s="114" customFormat="1" x14ac:dyDescent="0.35">
      <c r="A16" s="110" t="s">
        <v>17</v>
      </c>
      <c r="B16" s="7">
        <v>1</v>
      </c>
      <c r="C16" s="111">
        <v>14</v>
      </c>
      <c r="D16" s="112" t="str">
        <f>+"SwapCC2_COP_Colateral_USD_Diaria_"&amp;C1&amp;".csv"</f>
        <v>SwapCC2_COP_Colateral_USD_Diaria_20260308.csv</v>
      </c>
      <c r="E16" s="113"/>
      <c r="F16" s="114" t="str">
        <f>+IF(ISERROR(VLOOKUP(D16,$J$34:$Q$61,1,FALSE)),"Falta","Cargado")</f>
        <v>Falta</v>
      </c>
      <c r="G16" s="113"/>
      <c r="K16" s="116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2:25" x14ac:dyDescent="0.35">
      <c r="B17" s="11"/>
      <c r="D17" s="12"/>
      <c r="E17" s="5"/>
      <c r="F17" s="13">
        <v>1</v>
      </c>
      <c r="G17" s="14"/>
      <c r="O17"/>
      <c r="P17"/>
      <c r="Q17"/>
      <c r="R17" s="15">
        <f>+R19-R18</f>
        <v>0</v>
      </c>
      <c r="S17"/>
      <c r="T17"/>
      <c r="U17"/>
      <c r="V17"/>
      <c r="W17"/>
      <c r="X17"/>
      <c r="Y17"/>
    </row>
    <row r="18" spans="2:25" x14ac:dyDescent="0.35">
      <c r="B18" s="7"/>
      <c r="C18" s="2">
        <f>+C15+1</f>
        <v>14</v>
      </c>
      <c r="D18" s="6" t="str">
        <f>+"MX"&amp;C2&amp;".txt"</f>
        <v>MX030826.txt</v>
      </c>
      <c r="E18" s="5"/>
      <c r="F18" s="1" t="str">
        <f t="shared" ref="F18:F26" si="1">+IF(ISERROR(VLOOKUP(D18,$J$34:$Q$61,1,FALSE)),"Falta","Cargado")</f>
        <v>Falta</v>
      </c>
      <c r="G18" s="5">
        <f t="shared" ref="G18:G24" si="2">+COUNTIF($K$34:$K$61,D18)</f>
        <v>0</v>
      </c>
      <c r="H18" s="108" t="s">
        <v>127</v>
      </c>
      <c r="I18" s="106" t="s">
        <v>128</v>
      </c>
      <c r="J18" s="107" t="s">
        <v>129</v>
      </c>
      <c r="K18" s="8" t="s">
        <v>34</v>
      </c>
      <c r="L18" s="18"/>
      <c r="O18"/>
      <c r="P18"/>
      <c r="Q18"/>
      <c r="R18" s="19">
        <v>3721315906</v>
      </c>
      <c r="S18"/>
      <c r="T18"/>
      <c r="U18"/>
      <c r="V18"/>
      <c r="W18"/>
      <c r="X18"/>
      <c r="Y18"/>
    </row>
    <row r="19" spans="2:25" x14ac:dyDescent="0.35">
      <c r="B19" s="7"/>
      <c r="C19" s="2">
        <f>+C18+1</f>
        <v>15</v>
      </c>
      <c r="D19" s="6" t="str">
        <f>+"MX"&amp;C2&amp;"_RV.txt"</f>
        <v>MX030826_RV.txt</v>
      </c>
      <c r="E19" s="5"/>
      <c r="F19" s="1" t="str">
        <f t="shared" si="1"/>
        <v>Falta</v>
      </c>
      <c r="G19" s="5">
        <f t="shared" si="2"/>
        <v>0</v>
      </c>
      <c r="H19" s="109" t="s">
        <v>131</v>
      </c>
      <c r="I19" s="106" t="s">
        <v>134</v>
      </c>
      <c r="J19" s="107" t="s">
        <v>133</v>
      </c>
      <c r="K19" s="8" t="s">
        <v>34</v>
      </c>
      <c r="L19" s="18"/>
      <c r="M19"/>
      <c r="N19"/>
      <c r="O19" s="20">
        <v>44736</v>
      </c>
      <c r="P19" s="21">
        <v>246856403981</v>
      </c>
      <c r="Q19" s="21">
        <v>3721315906</v>
      </c>
      <c r="R19" s="15">
        <v>3721315906</v>
      </c>
      <c r="S19" s="22">
        <f>+Q19-R19</f>
        <v>0</v>
      </c>
      <c r="T19"/>
      <c r="U19"/>
      <c r="V19"/>
      <c r="W19"/>
      <c r="X19"/>
      <c r="Y19"/>
    </row>
    <row r="20" spans="2:25" x14ac:dyDescent="0.35">
      <c r="B20" s="7"/>
      <c r="C20" s="2">
        <f t="shared" ref="C20:C26" si="3">+C19+1</f>
        <v>16</v>
      </c>
      <c r="D20" s="6" t="str">
        <f>+"SB"&amp;C2&amp;".001"</f>
        <v>SB030826.001</v>
      </c>
      <c r="E20" s="5"/>
      <c r="F20" s="1" t="str">
        <f>+IF(ISERROR(VLOOKUP(D20,$J$34:$Q$72,1,FALSE)),"Falta","Cargado")</f>
        <v>Falta</v>
      </c>
      <c r="G20" s="5">
        <f t="shared" si="2"/>
        <v>0</v>
      </c>
      <c r="H20" s="109" t="s">
        <v>132</v>
      </c>
      <c r="I20" s="106" t="s">
        <v>130</v>
      </c>
      <c r="J20" s="107" t="s">
        <v>133</v>
      </c>
      <c r="K20" s="24" t="s">
        <v>34</v>
      </c>
      <c r="L20" s="18"/>
      <c r="M20"/>
      <c r="N20"/>
      <c r="O20" s="25">
        <v>44737</v>
      </c>
      <c r="P20" s="26">
        <v>246945349757</v>
      </c>
      <c r="Q20" s="26">
        <v>88945776</v>
      </c>
      <c r="R20">
        <v>88945776</v>
      </c>
      <c r="S20" s="22">
        <f>+Q20-R20</f>
        <v>0</v>
      </c>
      <c r="T20"/>
      <c r="U20"/>
      <c r="V20"/>
      <c r="W20"/>
      <c r="X20"/>
      <c r="Y20"/>
    </row>
    <row r="21" spans="2:25" x14ac:dyDescent="0.35">
      <c r="B21" s="7"/>
      <c r="C21" s="2">
        <f t="shared" si="3"/>
        <v>17</v>
      </c>
      <c r="D21" s="6" t="str">
        <f>+"SP"&amp;C2&amp;".001"</f>
        <v>SP030826.001</v>
      </c>
      <c r="E21" s="5"/>
      <c r="F21" s="1" t="str">
        <f t="shared" si="1"/>
        <v>Falta</v>
      </c>
      <c r="G21" s="5">
        <f t="shared" si="2"/>
        <v>0</v>
      </c>
      <c r="H21"/>
      <c r="I21" s="23"/>
      <c r="J21" s="17"/>
      <c r="K21" s="24" t="s">
        <v>34</v>
      </c>
      <c r="L21" s="18"/>
      <c r="M21" s="24">
        <v>16436864</v>
      </c>
      <c r="N21"/>
      <c r="O21" s="25">
        <v>44738</v>
      </c>
      <c r="P21" s="26">
        <v>247035298855</v>
      </c>
      <c r="Q21" s="26">
        <v>89949098</v>
      </c>
      <c r="R21">
        <v>89949098</v>
      </c>
      <c r="S21" s="22">
        <f>+Q21-R21</f>
        <v>0</v>
      </c>
      <c r="T21"/>
      <c r="U21"/>
      <c r="V21"/>
      <c r="W21"/>
      <c r="X21"/>
      <c r="Y21"/>
    </row>
    <row r="22" spans="2:25" x14ac:dyDescent="0.35">
      <c r="B22" s="7"/>
      <c r="C22" s="2">
        <f t="shared" si="3"/>
        <v>18</v>
      </c>
      <c r="D22" s="6" t="str">
        <f>+"SV"&amp;C2&amp;".001"</f>
        <v>SV030826.001</v>
      </c>
      <c r="E22" s="5"/>
      <c r="F22" s="1" t="str">
        <f>+IF(ISERROR(VLOOKUP(D22,$J$34:$Q$72,1,FALSE)),"Falta","Cargado")</f>
        <v>Falta</v>
      </c>
      <c r="G22" s="5">
        <f t="shared" si="2"/>
        <v>0</v>
      </c>
      <c r="H22" s="9"/>
      <c r="I22" s="23"/>
      <c r="J22"/>
      <c r="K22" s="24" t="s">
        <v>34</v>
      </c>
      <c r="L22" s="18"/>
      <c r="M22" s="27">
        <v>870653091.21000004</v>
      </c>
      <c r="N22"/>
      <c r="O22" s="25">
        <v>44739</v>
      </c>
      <c r="P22" s="26">
        <v>247125928832</v>
      </c>
      <c r="Q22" s="26">
        <v>90629977</v>
      </c>
      <c r="R22">
        <v>90629977</v>
      </c>
      <c r="S22" s="22">
        <f>+Q22-R22</f>
        <v>0</v>
      </c>
      <c r="T22"/>
      <c r="U22"/>
      <c r="V22"/>
      <c r="W22"/>
      <c r="X22"/>
      <c r="Y22"/>
    </row>
    <row r="23" spans="2:25" x14ac:dyDescent="0.35">
      <c r="B23" s="7"/>
      <c r="C23" s="2">
        <f t="shared" si="3"/>
        <v>19</v>
      </c>
      <c r="D23" s="6" t="str">
        <f>+"SW"&amp;C2&amp;".005"</f>
        <v>SW030826.005</v>
      </c>
      <c r="E23" s="5"/>
      <c r="F23" s="1" t="str">
        <f t="shared" si="1"/>
        <v>Falta</v>
      </c>
      <c r="G23" s="5">
        <f t="shared" si="2"/>
        <v>0</v>
      </c>
      <c r="H23" s="9"/>
      <c r="I23" s="23"/>
      <c r="J23"/>
      <c r="K23" s="24" t="s">
        <v>34</v>
      </c>
      <c r="L23" s="18"/>
      <c r="M23" s="27">
        <f>+M21+M22</f>
        <v>887089955.21000004</v>
      </c>
      <c r="O23"/>
      <c r="P23"/>
      <c r="Q23"/>
      <c r="R23"/>
      <c r="S23"/>
      <c r="T23"/>
      <c r="U23"/>
      <c r="V23" s="9"/>
      <c r="W23"/>
      <c r="X23"/>
      <c r="Y23"/>
    </row>
    <row r="24" spans="2:25" x14ac:dyDescent="0.35">
      <c r="B24" s="7"/>
      <c r="C24" s="2">
        <f t="shared" si="3"/>
        <v>20</v>
      </c>
      <c r="D24" s="6" t="str">
        <f>+"800148514_cva_alloc_"&amp;C1&amp;".txt"</f>
        <v>800148514_cva_alloc_20260308.txt</v>
      </c>
      <c r="F24" s="1" t="str">
        <f t="shared" si="1"/>
        <v>Falta</v>
      </c>
      <c r="G24" s="5">
        <f t="shared" si="2"/>
        <v>0</v>
      </c>
      <c r="I24" s="16"/>
      <c r="J24"/>
      <c r="K24" s="24" t="s">
        <v>34</v>
      </c>
      <c r="L24" s="18"/>
      <c r="O24" s="28"/>
      <c r="P24" s="29"/>
      <c r="Q24"/>
      <c r="R24"/>
      <c r="S24"/>
      <c r="T24"/>
      <c r="U24"/>
      <c r="V24" s="9"/>
      <c r="W24"/>
      <c r="X24"/>
      <c r="Y24"/>
    </row>
    <row r="25" spans="2:25" x14ac:dyDescent="0.35">
      <c r="B25" s="7"/>
      <c r="C25" s="2">
        <f t="shared" si="3"/>
        <v>21</v>
      </c>
      <c r="D25" s="6" t="str">
        <f>+"NOTAS_ESTRUCTURADAS_"&amp;C1&amp;".txt"</f>
        <v>NOTAS_ESTRUCTURADAS_20260308.txt</v>
      </c>
      <c r="F25" s="1" t="str">
        <f t="shared" si="1"/>
        <v>Falta</v>
      </c>
      <c r="G25"/>
      <c r="H25" s="24"/>
      <c r="I25"/>
      <c r="J25" s="15"/>
      <c r="K25"/>
      <c r="L25" s="27"/>
      <c r="O25" s="28"/>
      <c r="P25" s="29"/>
      <c r="Q25"/>
      <c r="R25"/>
      <c r="S25"/>
      <c r="T25" s="30"/>
      <c r="U25"/>
      <c r="V25" s="31"/>
      <c r="W25"/>
      <c r="X25"/>
      <c r="Y25"/>
    </row>
    <row r="26" spans="2:25" x14ac:dyDescent="0.35">
      <c r="B26" s="7"/>
      <c r="C26" s="2">
        <f t="shared" si="3"/>
        <v>22</v>
      </c>
      <c r="D26" s="6" t="str">
        <f>+"titulos_participativos_valoracion_"&amp;C1&amp;".txt"</f>
        <v>titulos_participativos_valoracion_20260308.txt</v>
      </c>
      <c r="F26" s="1" t="str">
        <f t="shared" si="1"/>
        <v>Falta</v>
      </c>
      <c r="G26"/>
      <c r="H26" s="24"/>
      <c r="I26">
        <v>44897</v>
      </c>
      <c r="J26" s="15">
        <v>247434279775</v>
      </c>
      <c r="K26">
        <v>1833027904</v>
      </c>
      <c r="L26" s="27">
        <v>1833027904</v>
      </c>
      <c r="M26" s="1">
        <f>+K26-L26</f>
        <v>0</v>
      </c>
      <c r="O26" s="28">
        <f>+L26-N26</f>
        <v>1833027904</v>
      </c>
      <c r="P26" s="29"/>
      <c r="Q26"/>
      <c r="R26"/>
      <c r="S26"/>
      <c r="T26" s="30"/>
      <c r="U26"/>
      <c r="V26" s="31"/>
      <c r="W26"/>
      <c r="X26"/>
      <c r="Y26"/>
    </row>
    <row r="27" spans="2:25" ht="16.5" x14ac:dyDescent="0.45">
      <c r="B27" s="7"/>
      <c r="C27" s="2">
        <v>22</v>
      </c>
      <c r="D27" s="6"/>
      <c r="G27"/>
      <c r="H27" s="32"/>
      <c r="I27" s="25">
        <v>44898</v>
      </c>
      <c r="J27" s="26">
        <v>247499766207</v>
      </c>
      <c r="K27" s="26">
        <v>65486432</v>
      </c>
      <c r="L27" s="27">
        <v>65486432</v>
      </c>
      <c r="M27" s="27">
        <f>+K27-L27</f>
        <v>0</v>
      </c>
      <c r="N27" s="33"/>
      <c r="O27"/>
      <c r="P27"/>
      <c r="Q27"/>
      <c r="R27"/>
      <c r="S27"/>
      <c r="T27" s="30"/>
      <c r="U27"/>
      <c r="V27" s="31"/>
      <c r="W27"/>
      <c r="X27"/>
      <c r="Y27"/>
    </row>
    <row r="28" spans="2:25" x14ac:dyDescent="0.35">
      <c r="B28" s="11"/>
      <c r="C28" s="2"/>
      <c r="D28" s="6" t="s">
        <v>35</v>
      </c>
      <c r="F28" s="15">
        <v>10683774.609999999</v>
      </c>
      <c r="G28"/>
      <c r="H28"/>
      <c r="I28" s="25">
        <v>44899</v>
      </c>
      <c r="J28" s="26">
        <v>247564242087</v>
      </c>
      <c r="K28" s="26">
        <v>64475880</v>
      </c>
      <c r="L28" s="27">
        <v>64475880</v>
      </c>
      <c r="M28" s="27">
        <f>+K28-L28</f>
        <v>0</v>
      </c>
      <c r="N28" s="33"/>
      <c r="O28"/>
      <c r="P28"/>
      <c r="Q28"/>
      <c r="R28"/>
      <c r="S28"/>
      <c r="T28"/>
      <c r="U28"/>
      <c r="V28"/>
      <c r="W28"/>
      <c r="X28"/>
      <c r="Y28"/>
    </row>
    <row r="29" spans="2:25" x14ac:dyDescent="0.35">
      <c r="B29" s="11"/>
      <c r="C29" s="2">
        <v>22</v>
      </c>
      <c r="D29" s="6" t="str">
        <f>+"SC"&amp;C2&amp;".001"</f>
        <v>SC030826.001</v>
      </c>
      <c r="F29" s="1" t="str">
        <f>+IF(ISERROR(VLOOKUP(D29,$J$34:$Q$61,1,FALSE)),"Falta","Cargado")</f>
        <v>Falta</v>
      </c>
      <c r="G29" s="34" t="s">
        <v>36</v>
      </c>
      <c r="I29" s="25"/>
      <c r="J29" s="24"/>
      <c r="K29" s="15"/>
      <c r="L29" s="27"/>
      <c r="M29" s="27"/>
      <c r="O29"/>
      <c r="P29"/>
      <c r="Q29"/>
      <c r="R29"/>
      <c r="S29"/>
      <c r="T29"/>
      <c r="U29"/>
      <c r="V29"/>
      <c r="W29"/>
      <c r="X29"/>
      <c r="Y29"/>
    </row>
    <row r="30" spans="2:25" x14ac:dyDescent="0.35">
      <c r="B30" s="11"/>
      <c r="C30" s="2">
        <v>23</v>
      </c>
      <c r="D30" s="6" t="str">
        <f>+"SM"&amp;C2&amp;".001"</f>
        <v>SM030826.001</v>
      </c>
      <c r="F30" s="1" t="str">
        <f>+IF(ISERROR(VLOOKUP(D30,$J$34:$Q$61,1,FALSE)),"Falta","Cargado")</f>
        <v>Falta</v>
      </c>
      <c r="G30" s="34" t="s">
        <v>36</v>
      </c>
      <c r="O30"/>
      <c r="P30"/>
      <c r="Q30"/>
      <c r="R30"/>
      <c r="S30"/>
      <c r="T30"/>
      <c r="U30"/>
      <c r="V30"/>
      <c r="W30"/>
      <c r="X30"/>
      <c r="Y30"/>
    </row>
    <row r="31" spans="2:25" x14ac:dyDescent="0.35">
      <c r="C31" s="35"/>
      <c r="D31" s="36"/>
      <c r="O31"/>
      <c r="P31"/>
      <c r="Q31"/>
      <c r="R31"/>
      <c r="S31"/>
      <c r="T31"/>
      <c r="U31"/>
      <c r="V31"/>
      <c r="W31"/>
      <c r="X31"/>
      <c r="Y31"/>
    </row>
    <row r="32" spans="2:25" ht="15" thickBot="1" x14ac:dyDescent="0.4">
      <c r="D32" s="3" t="s">
        <v>37</v>
      </c>
    </row>
    <row r="33" spans="3:18" x14ac:dyDescent="0.35">
      <c r="C33" s="37" t="s">
        <v>1</v>
      </c>
      <c r="D33" s="38"/>
      <c r="E33" s="38"/>
      <c r="F33" s="38" t="s">
        <v>38</v>
      </c>
      <c r="G33" s="38" t="s">
        <v>39</v>
      </c>
      <c r="H33" s="38" t="s">
        <v>40</v>
      </c>
      <c r="I33" s="38" t="s">
        <v>41</v>
      </c>
      <c r="J33" s="39" t="s">
        <v>0</v>
      </c>
      <c r="K33" s="40"/>
      <c r="L33" s="41" t="s">
        <v>5</v>
      </c>
      <c r="M33" s="41" t="s">
        <v>6</v>
      </c>
      <c r="N33" s="41" t="s">
        <v>7</v>
      </c>
      <c r="O33" s="41" t="s">
        <v>8</v>
      </c>
      <c r="P33" s="41" t="s">
        <v>9</v>
      </c>
      <c r="Q33" s="42" t="s">
        <v>10</v>
      </c>
    </row>
    <row r="34" spans="3:18" s="120" customFormat="1" x14ac:dyDescent="0.35">
      <c r="C34" s="133" t="s">
        <v>140</v>
      </c>
      <c r="D34" s="135" t="s">
        <v>155</v>
      </c>
      <c r="E34" s="135">
        <v>255151</v>
      </c>
      <c r="F34" s="137" t="s">
        <v>171</v>
      </c>
      <c r="G34" s="137" t="s">
        <v>168</v>
      </c>
      <c r="H34" s="135" t="s">
        <v>163</v>
      </c>
      <c r="I34" s="135" t="s">
        <v>141</v>
      </c>
      <c r="J34" s="135" t="s">
        <v>172</v>
      </c>
      <c r="K34" s="135" t="s">
        <v>137</v>
      </c>
      <c r="L34" s="139">
        <v>1656</v>
      </c>
      <c r="M34" s="139">
        <v>1655</v>
      </c>
      <c r="N34" s="139">
        <v>1</v>
      </c>
      <c r="O34" s="139" t="s">
        <v>143</v>
      </c>
      <c r="P34" s="139" t="s">
        <v>143</v>
      </c>
      <c r="Q34" s="141" t="s">
        <v>143</v>
      </c>
    </row>
    <row r="35" spans="3:18" s="10" customFormat="1" x14ac:dyDescent="0.35">
      <c r="C35" s="134" t="s">
        <v>135</v>
      </c>
      <c r="D35" s="136" t="s">
        <v>157</v>
      </c>
      <c r="E35" s="136">
        <v>255148</v>
      </c>
      <c r="F35" s="138" t="s">
        <v>171</v>
      </c>
      <c r="G35" s="138" t="s">
        <v>168</v>
      </c>
      <c r="H35" s="136" t="s">
        <v>163</v>
      </c>
      <c r="I35" s="136" t="s">
        <v>136</v>
      </c>
      <c r="J35" s="136" t="s">
        <v>173</v>
      </c>
      <c r="K35" s="136" t="s">
        <v>137</v>
      </c>
      <c r="L35" s="140">
        <v>18</v>
      </c>
      <c r="M35" s="140">
        <v>18</v>
      </c>
      <c r="N35" s="140">
        <v>0</v>
      </c>
      <c r="O35" s="140" t="s">
        <v>143</v>
      </c>
      <c r="P35" s="140" t="s">
        <v>143</v>
      </c>
      <c r="Q35" s="142" t="s">
        <v>143</v>
      </c>
    </row>
    <row r="36" spans="3:18" s="10" customFormat="1" x14ac:dyDescent="0.35">
      <c r="C36" s="123" t="s">
        <v>135</v>
      </c>
      <c r="D36" s="124" t="s">
        <v>157</v>
      </c>
      <c r="E36" s="124">
        <v>255145</v>
      </c>
      <c r="F36" s="125" t="s">
        <v>171</v>
      </c>
      <c r="G36" s="125" t="s">
        <v>168</v>
      </c>
      <c r="H36" s="124" t="s">
        <v>163</v>
      </c>
      <c r="I36" s="124" t="s">
        <v>136</v>
      </c>
      <c r="J36" s="124" t="s">
        <v>174</v>
      </c>
      <c r="K36" s="124" t="s">
        <v>137</v>
      </c>
      <c r="L36" s="126">
        <v>3</v>
      </c>
      <c r="M36" s="126">
        <v>3</v>
      </c>
      <c r="N36" s="126">
        <v>0</v>
      </c>
      <c r="O36" s="126" t="s">
        <v>143</v>
      </c>
      <c r="P36" s="126" t="s">
        <v>143</v>
      </c>
      <c r="Q36" s="127" t="s">
        <v>143</v>
      </c>
    </row>
    <row r="37" spans="3:18" s="121" customFormat="1" x14ac:dyDescent="0.35">
      <c r="C37" s="128" t="s">
        <v>138</v>
      </c>
      <c r="D37" s="129" t="s">
        <v>156</v>
      </c>
      <c r="E37" s="129">
        <v>255142</v>
      </c>
      <c r="F37" s="130" t="s">
        <v>171</v>
      </c>
      <c r="G37" s="130" t="s">
        <v>168</v>
      </c>
      <c r="H37" s="129" t="s">
        <v>153</v>
      </c>
      <c r="I37" s="129" t="s">
        <v>139</v>
      </c>
      <c r="J37" s="129" t="s">
        <v>175</v>
      </c>
      <c r="K37" s="129" t="s">
        <v>137</v>
      </c>
      <c r="L37" s="131">
        <v>247024</v>
      </c>
      <c r="M37" s="131">
        <v>247024</v>
      </c>
      <c r="N37" s="131">
        <v>0</v>
      </c>
      <c r="O37" s="131" t="s">
        <v>143</v>
      </c>
      <c r="P37" s="131" t="s">
        <v>143</v>
      </c>
      <c r="Q37" s="132" t="s">
        <v>143</v>
      </c>
    </row>
    <row r="38" spans="3:18" s="121" customFormat="1" x14ac:dyDescent="0.35">
      <c r="C38" s="123" t="s">
        <v>142</v>
      </c>
      <c r="D38" s="124" t="s">
        <v>154</v>
      </c>
      <c r="E38" s="124">
        <v>255139</v>
      </c>
      <c r="F38" s="125" t="s">
        <v>171</v>
      </c>
      <c r="G38" s="125" t="s">
        <v>168</v>
      </c>
      <c r="H38" s="124" t="s">
        <v>153</v>
      </c>
      <c r="I38" s="124" t="s">
        <v>136</v>
      </c>
      <c r="J38" s="124" t="s">
        <v>176</v>
      </c>
      <c r="K38" s="124" t="s">
        <v>137</v>
      </c>
      <c r="L38" s="126">
        <v>10963</v>
      </c>
      <c r="M38" s="126">
        <v>10962</v>
      </c>
      <c r="N38" s="126">
        <v>1</v>
      </c>
      <c r="O38" s="126" t="s">
        <v>143</v>
      </c>
      <c r="P38" s="126" t="s">
        <v>143</v>
      </c>
      <c r="Q38" s="127" t="s">
        <v>143</v>
      </c>
    </row>
    <row r="39" spans="3:18" s="121" customFormat="1" x14ac:dyDescent="0.35">
      <c r="C39" s="143" t="s">
        <v>147</v>
      </c>
      <c r="D39" s="144" t="s">
        <v>148</v>
      </c>
      <c r="E39" s="144">
        <v>255134</v>
      </c>
      <c r="F39" s="145" t="s">
        <v>171</v>
      </c>
      <c r="G39" s="145" t="s">
        <v>168</v>
      </c>
      <c r="H39" s="144" t="s">
        <v>153</v>
      </c>
      <c r="I39" s="144" t="s">
        <v>136</v>
      </c>
      <c r="J39" s="144" t="s">
        <v>177</v>
      </c>
      <c r="K39" s="144" t="s">
        <v>137</v>
      </c>
      <c r="L39" s="146">
        <v>53</v>
      </c>
      <c r="M39" s="146">
        <v>52</v>
      </c>
      <c r="N39" s="146">
        <v>1</v>
      </c>
      <c r="O39" s="146" t="s">
        <v>143</v>
      </c>
      <c r="P39" s="146" t="s">
        <v>143</v>
      </c>
      <c r="Q39" s="147" t="s">
        <v>143</v>
      </c>
    </row>
    <row r="40" spans="3:18" s="121" customFormat="1" x14ac:dyDescent="0.35">
      <c r="C40" s="148" t="s">
        <v>144</v>
      </c>
      <c r="D40" s="149" t="s">
        <v>160</v>
      </c>
      <c r="E40" s="149">
        <v>255132</v>
      </c>
      <c r="F40" s="150" t="s">
        <v>171</v>
      </c>
      <c r="G40" s="150" t="s">
        <v>168</v>
      </c>
      <c r="H40" s="149" t="s">
        <v>153</v>
      </c>
      <c r="I40" s="149" t="s">
        <v>141</v>
      </c>
      <c r="J40" s="149" t="s">
        <v>178</v>
      </c>
      <c r="K40" s="149" t="s">
        <v>137</v>
      </c>
      <c r="L40" s="151">
        <v>22</v>
      </c>
      <c r="M40" s="151">
        <v>21</v>
      </c>
      <c r="N40" s="151">
        <v>1</v>
      </c>
      <c r="O40" s="151" t="s">
        <v>143</v>
      </c>
      <c r="P40" s="151" t="s">
        <v>143</v>
      </c>
      <c r="Q40" s="152" t="s">
        <v>143</v>
      </c>
    </row>
    <row r="41" spans="3:18" s="121" customFormat="1" x14ac:dyDescent="0.35">
      <c r="C41" s="153" t="s">
        <v>145</v>
      </c>
      <c r="D41" s="154" t="s">
        <v>158</v>
      </c>
      <c r="E41" s="154">
        <v>255129</v>
      </c>
      <c r="F41" s="155" t="s">
        <v>171</v>
      </c>
      <c r="G41" s="155" t="s">
        <v>168</v>
      </c>
      <c r="H41" s="154" t="s">
        <v>153</v>
      </c>
      <c r="I41" s="154" t="s">
        <v>141</v>
      </c>
      <c r="J41" s="154" t="s">
        <v>179</v>
      </c>
      <c r="K41" s="154" t="s">
        <v>137</v>
      </c>
      <c r="L41" s="156">
        <v>10963</v>
      </c>
      <c r="M41" s="156">
        <v>10962</v>
      </c>
      <c r="N41" s="156">
        <v>1</v>
      </c>
      <c r="O41" s="156" t="s">
        <v>143</v>
      </c>
      <c r="P41" s="156" t="s">
        <v>143</v>
      </c>
      <c r="Q41" s="157" t="s">
        <v>143</v>
      </c>
    </row>
    <row r="42" spans="3:18" s="121" customFormat="1" x14ac:dyDescent="0.35">
      <c r="C42" s="148" t="s">
        <v>146</v>
      </c>
      <c r="D42" s="149" t="s">
        <v>159</v>
      </c>
      <c r="E42" s="149">
        <v>255128</v>
      </c>
      <c r="F42" s="150" t="s">
        <v>171</v>
      </c>
      <c r="G42" s="150" t="s">
        <v>168</v>
      </c>
      <c r="H42" s="149" t="s">
        <v>153</v>
      </c>
      <c r="I42" s="149" t="s">
        <v>141</v>
      </c>
      <c r="J42" s="149" t="s">
        <v>180</v>
      </c>
      <c r="K42" s="149" t="s">
        <v>137</v>
      </c>
      <c r="L42" s="151">
        <v>9136</v>
      </c>
      <c r="M42" s="151">
        <v>9135</v>
      </c>
      <c r="N42" s="151">
        <v>1</v>
      </c>
      <c r="O42" s="151" t="s">
        <v>143</v>
      </c>
      <c r="P42" s="151" t="s">
        <v>143</v>
      </c>
      <c r="Q42" s="152" t="s">
        <v>143</v>
      </c>
    </row>
    <row r="43" spans="3:18" s="121" customFormat="1" x14ac:dyDescent="0.35">
      <c r="C43" s="153" t="s">
        <v>17</v>
      </c>
      <c r="D43" s="154" t="s">
        <v>149</v>
      </c>
      <c r="E43" s="154">
        <v>255111</v>
      </c>
      <c r="F43" s="155" t="s">
        <v>171</v>
      </c>
      <c r="G43" s="155" t="s">
        <v>168</v>
      </c>
      <c r="H43" s="154" t="s">
        <v>163</v>
      </c>
      <c r="I43" s="154" t="s">
        <v>141</v>
      </c>
      <c r="J43" s="154" t="s">
        <v>181</v>
      </c>
      <c r="K43" s="154" t="s">
        <v>137</v>
      </c>
      <c r="L43" s="156">
        <v>26</v>
      </c>
      <c r="M43" s="156">
        <v>25</v>
      </c>
      <c r="N43" s="156">
        <v>1</v>
      </c>
      <c r="O43" s="156" t="s">
        <v>143</v>
      </c>
      <c r="P43" s="156" t="s">
        <v>143</v>
      </c>
      <c r="Q43" s="157" t="s">
        <v>143</v>
      </c>
    </row>
    <row r="44" spans="3:18" s="122" customFormat="1" x14ac:dyDescent="0.35">
      <c r="C44" s="148" t="s">
        <v>17</v>
      </c>
      <c r="D44" s="149" t="s">
        <v>149</v>
      </c>
      <c r="E44" s="149">
        <v>255110</v>
      </c>
      <c r="F44" s="150" t="s">
        <v>171</v>
      </c>
      <c r="G44" s="150" t="s">
        <v>168</v>
      </c>
      <c r="H44" s="149" t="s">
        <v>163</v>
      </c>
      <c r="I44" s="149" t="s">
        <v>141</v>
      </c>
      <c r="J44" s="149" t="s">
        <v>182</v>
      </c>
      <c r="K44" s="149" t="s">
        <v>137</v>
      </c>
      <c r="L44" s="151">
        <v>26</v>
      </c>
      <c r="M44" s="151">
        <v>25</v>
      </c>
      <c r="N44" s="151">
        <v>1</v>
      </c>
      <c r="O44" s="151" t="s">
        <v>143</v>
      </c>
      <c r="P44" s="151" t="s">
        <v>143</v>
      </c>
      <c r="Q44" s="152" t="s">
        <v>143</v>
      </c>
      <c r="R44" s="121"/>
    </row>
    <row r="45" spans="3:18" s="121" customFormat="1" x14ac:dyDescent="0.35">
      <c r="C45" s="153" t="s">
        <v>17</v>
      </c>
      <c r="D45" s="154" t="s">
        <v>149</v>
      </c>
      <c r="E45" s="154">
        <v>255109</v>
      </c>
      <c r="F45" s="155" t="s">
        <v>171</v>
      </c>
      <c r="G45" s="155" t="s">
        <v>168</v>
      </c>
      <c r="H45" s="154" t="s">
        <v>163</v>
      </c>
      <c r="I45" s="154" t="s">
        <v>141</v>
      </c>
      <c r="J45" s="154" t="s">
        <v>183</v>
      </c>
      <c r="K45" s="154" t="s">
        <v>137</v>
      </c>
      <c r="L45" s="156">
        <v>14</v>
      </c>
      <c r="M45" s="156">
        <v>13</v>
      </c>
      <c r="N45" s="156">
        <v>1</v>
      </c>
      <c r="O45" s="156" t="s">
        <v>143</v>
      </c>
      <c r="P45" s="156" t="s">
        <v>143</v>
      </c>
      <c r="Q45" s="157" t="s">
        <v>143</v>
      </c>
    </row>
    <row r="46" spans="3:18" s="122" customFormat="1" x14ac:dyDescent="0.35">
      <c r="C46" s="148" t="s">
        <v>17</v>
      </c>
      <c r="D46" s="149" t="s">
        <v>149</v>
      </c>
      <c r="E46" s="149">
        <v>255108</v>
      </c>
      <c r="F46" s="150" t="s">
        <v>171</v>
      </c>
      <c r="G46" s="150" t="s">
        <v>168</v>
      </c>
      <c r="H46" s="149" t="s">
        <v>163</v>
      </c>
      <c r="I46" s="149" t="s">
        <v>141</v>
      </c>
      <c r="J46" s="149" t="s">
        <v>184</v>
      </c>
      <c r="K46" s="149" t="s">
        <v>137</v>
      </c>
      <c r="L46" s="151">
        <v>23</v>
      </c>
      <c r="M46" s="151">
        <v>22</v>
      </c>
      <c r="N46" s="151">
        <v>1</v>
      </c>
      <c r="O46" s="151" t="s">
        <v>143</v>
      </c>
      <c r="P46" s="151" t="s">
        <v>143</v>
      </c>
      <c r="Q46" s="152" t="s">
        <v>143</v>
      </c>
      <c r="R46" s="121"/>
    </row>
    <row r="47" spans="3:18" s="122" customFormat="1" x14ac:dyDescent="0.35">
      <c r="C47" s="143" t="s">
        <v>17</v>
      </c>
      <c r="D47" s="144" t="s">
        <v>149</v>
      </c>
      <c r="E47" s="144">
        <v>255107</v>
      </c>
      <c r="F47" s="145" t="s">
        <v>171</v>
      </c>
      <c r="G47" s="145" t="s">
        <v>168</v>
      </c>
      <c r="H47" s="144" t="s">
        <v>163</v>
      </c>
      <c r="I47" s="144" t="s">
        <v>141</v>
      </c>
      <c r="J47" s="144" t="s">
        <v>185</v>
      </c>
      <c r="K47" s="144" t="s">
        <v>137</v>
      </c>
      <c r="L47" s="146">
        <v>30</v>
      </c>
      <c r="M47" s="146">
        <v>29</v>
      </c>
      <c r="N47" s="146">
        <v>1</v>
      </c>
      <c r="O47" s="146" t="s">
        <v>143</v>
      </c>
      <c r="P47" s="146" t="s">
        <v>143</v>
      </c>
      <c r="Q47" s="147" t="s">
        <v>143</v>
      </c>
    </row>
    <row r="48" spans="3:18" s="121" customFormat="1" x14ac:dyDescent="0.35">
      <c r="C48" s="158" t="s">
        <v>11</v>
      </c>
      <c r="D48" s="159" t="s">
        <v>150</v>
      </c>
      <c r="E48" s="159">
        <v>255106</v>
      </c>
      <c r="F48" s="160" t="s">
        <v>171</v>
      </c>
      <c r="G48" s="160" t="s">
        <v>168</v>
      </c>
      <c r="H48" s="159" t="s">
        <v>163</v>
      </c>
      <c r="I48" s="159" t="s">
        <v>136</v>
      </c>
      <c r="J48" s="159" t="s">
        <v>186</v>
      </c>
      <c r="K48" s="159" t="s">
        <v>137</v>
      </c>
      <c r="L48" s="161">
        <v>22</v>
      </c>
      <c r="M48" s="161">
        <v>21</v>
      </c>
      <c r="N48" s="161">
        <v>1</v>
      </c>
      <c r="O48" s="161" t="s">
        <v>143</v>
      </c>
      <c r="P48" s="161" t="s">
        <v>143</v>
      </c>
      <c r="Q48" s="162" t="s">
        <v>143</v>
      </c>
    </row>
    <row r="49" spans="3:17" s="121" customFormat="1" x14ac:dyDescent="0.35">
      <c r="C49" s="153" t="s">
        <v>11</v>
      </c>
      <c r="D49" s="154" t="s">
        <v>150</v>
      </c>
      <c r="E49" s="154">
        <v>255105</v>
      </c>
      <c r="F49" s="155" t="s">
        <v>171</v>
      </c>
      <c r="G49" s="155" t="s">
        <v>168</v>
      </c>
      <c r="H49" s="154" t="s">
        <v>163</v>
      </c>
      <c r="I49" s="154" t="s">
        <v>136</v>
      </c>
      <c r="J49" s="154" t="s">
        <v>187</v>
      </c>
      <c r="K49" s="154" t="s">
        <v>137</v>
      </c>
      <c r="L49" s="156">
        <v>25</v>
      </c>
      <c r="M49" s="156">
        <v>24</v>
      </c>
      <c r="N49" s="156">
        <v>1</v>
      </c>
      <c r="O49" s="156" t="s">
        <v>143</v>
      </c>
      <c r="P49" s="156" t="s">
        <v>143</v>
      </c>
      <c r="Q49" s="157" t="s">
        <v>143</v>
      </c>
    </row>
    <row r="50" spans="3:17" s="121" customFormat="1" x14ac:dyDescent="0.35">
      <c r="C50" s="158" t="s">
        <v>11</v>
      </c>
      <c r="D50" s="159" t="s">
        <v>150</v>
      </c>
      <c r="E50" s="159">
        <v>255104</v>
      </c>
      <c r="F50" s="160" t="s">
        <v>171</v>
      </c>
      <c r="G50" s="160" t="s">
        <v>168</v>
      </c>
      <c r="H50" s="159" t="s">
        <v>163</v>
      </c>
      <c r="I50" s="159" t="s">
        <v>136</v>
      </c>
      <c r="J50" s="159" t="s">
        <v>188</v>
      </c>
      <c r="K50" s="159" t="s">
        <v>137</v>
      </c>
      <c r="L50" s="161">
        <v>26</v>
      </c>
      <c r="M50" s="161">
        <v>25</v>
      </c>
      <c r="N50" s="161">
        <v>1</v>
      </c>
      <c r="O50" s="161" t="s">
        <v>143</v>
      </c>
      <c r="P50" s="161" t="s">
        <v>143</v>
      </c>
      <c r="Q50" s="162" t="s">
        <v>143</v>
      </c>
    </row>
    <row r="51" spans="3:17" s="121" customFormat="1" x14ac:dyDescent="0.35">
      <c r="C51" s="143" t="s">
        <v>11</v>
      </c>
      <c r="D51" s="144" t="s">
        <v>150</v>
      </c>
      <c r="E51" s="144">
        <v>255103</v>
      </c>
      <c r="F51" s="145" t="s">
        <v>171</v>
      </c>
      <c r="G51" s="145" t="s">
        <v>168</v>
      </c>
      <c r="H51" s="144" t="s">
        <v>163</v>
      </c>
      <c r="I51" s="144" t="s">
        <v>136</v>
      </c>
      <c r="J51" s="144" t="s">
        <v>189</v>
      </c>
      <c r="K51" s="144" t="s">
        <v>137</v>
      </c>
      <c r="L51" s="146">
        <v>11</v>
      </c>
      <c r="M51" s="146">
        <v>8</v>
      </c>
      <c r="N51" s="146">
        <v>3</v>
      </c>
      <c r="O51" s="146" t="s">
        <v>143</v>
      </c>
      <c r="P51" s="146" t="s">
        <v>143</v>
      </c>
      <c r="Q51" s="147" t="s">
        <v>143</v>
      </c>
    </row>
    <row r="52" spans="3:17" s="10" customFormat="1" x14ac:dyDescent="0.35">
      <c r="C52" s="123" t="s">
        <v>17</v>
      </c>
      <c r="D52" s="124" t="s">
        <v>149</v>
      </c>
      <c r="E52" s="124">
        <v>255102</v>
      </c>
      <c r="F52" s="125" t="s">
        <v>171</v>
      </c>
      <c r="G52" s="125" t="s">
        <v>168</v>
      </c>
      <c r="H52" s="124" t="s">
        <v>163</v>
      </c>
      <c r="I52" s="124" t="s">
        <v>141</v>
      </c>
      <c r="J52" s="124" t="s">
        <v>190</v>
      </c>
      <c r="K52" s="124" t="s">
        <v>137</v>
      </c>
      <c r="L52" s="126">
        <v>392</v>
      </c>
      <c r="M52" s="126">
        <v>392</v>
      </c>
      <c r="N52" s="126">
        <v>0</v>
      </c>
      <c r="O52" s="126" t="s">
        <v>143</v>
      </c>
      <c r="P52" s="126" t="s">
        <v>143</v>
      </c>
      <c r="Q52" s="127" t="s">
        <v>143</v>
      </c>
    </row>
    <row r="53" spans="3:17" s="10" customFormat="1" x14ac:dyDescent="0.35">
      <c r="C53" s="128" t="s">
        <v>17</v>
      </c>
      <c r="D53" s="129" t="s">
        <v>149</v>
      </c>
      <c r="E53" s="129">
        <v>255101</v>
      </c>
      <c r="F53" s="130" t="s">
        <v>171</v>
      </c>
      <c r="G53" s="130" t="s">
        <v>168</v>
      </c>
      <c r="H53" s="129" t="s">
        <v>163</v>
      </c>
      <c r="I53" s="129" t="s">
        <v>141</v>
      </c>
      <c r="J53" s="129" t="s">
        <v>191</v>
      </c>
      <c r="K53" s="129" t="s">
        <v>137</v>
      </c>
      <c r="L53" s="131">
        <v>1720</v>
      </c>
      <c r="M53" s="131">
        <v>1719</v>
      </c>
      <c r="N53" s="131">
        <v>1</v>
      </c>
      <c r="O53" s="131">
        <v>1714</v>
      </c>
      <c r="P53" s="131">
        <v>0</v>
      </c>
      <c r="Q53" s="132">
        <v>5</v>
      </c>
    </row>
    <row r="54" spans="3:17" s="10" customFormat="1" x14ac:dyDescent="0.35">
      <c r="C54" s="133" t="s">
        <v>14</v>
      </c>
      <c r="D54" s="135" t="s">
        <v>150</v>
      </c>
      <c r="E54" s="135">
        <v>255100</v>
      </c>
      <c r="F54" s="137" t="s">
        <v>171</v>
      </c>
      <c r="G54" s="137" t="s">
        <v>168</v>
      </c>
      <c r="H54" s="135" t="s">
        <v>163</v>
      </c>
      <c r="I54" s="135" t="s">
        <v>141</v>
      </c>
      <c r="J54" s="135" t="s">
        <v>192</v>
      </c>
      <c r="K54" s="135" t="s">
        <v>137</v>
      </c>
      <c r="L54" s="139">
        <v>321</v>
      </c>
      <c r="M54" s="139">
        <v>321</v>
      </c>
      <c r="N54" s="139">
        <v>0</v>
      </c>
      <c r="O54" s="139" t="s">
        <v>143</v>
      </c>
      <c r="P54" s="139" t="s">
        <v>143</v>
      </c>
      <c r="Q54" s="141" t="s">
        <v>143</v>
      </c>
    </row>
    <row r="55" spans="3:17" s="10" customFormat="1" x14ac:dyDescent="0.35">
      <c r="C55" s="134" t="s">
        <v>11</v>
      </c>
      <c r="D55" s="136" t="s">
        <v>150</v>
      </c>
      <c r="E55" s="136">
        <v>255099</v>
      </c>
      <c r="F55" s="138" t="s">
        <v>171</v>
      </c>
      <c r="G55" s="138" t="s">
        <v>168</v>
      </c>
      <c r="H55" s="136" t="s">
        <v>163</v>
      </c>
      <c r="I55" s="136" t="s">
        <v>136</v>
      </c>
      <c r="J55" s="136" t="s">
        <v>193</v>
      </c>
      <c r="K55" s="136" t="s">
        <v>137</v>
      </c>
      <c r="L55" s="140">
        <v>1196</v>
      </c>
      <c r="M55" s="140">
        <v>1195</v>
      </c>
      <c r="N55" s="140">
        <v>1</v>
      </c>
      <c r="O55" s="140" t="s">
        <v>143</v>
      </c>
      <c r="P55" s="140" t="s">
        <v>143</v>
      </c>
      <c r="Q55" s="142" t="s">
        <v>143</v>
      </c>
    </row>
    <row r="56" spans="3:17" s="10" customFormat="1" x14ac:dyDescent="0.35">
      <c r="C56" s="123"/>
      <c r="D56" s="124"/>
      <c r="E56" s="124"/>
      <c r="F56" s="125"/>
      <c r="G56" s="125"/>
      <c r="H56" s="124"/>
      <c r="I56" s="124"/>
      <c r="J56" s="124"/>
      <c r="K56" s="124"/>
      <c r="L56" s="126"/>
      <c r="M56" s="126"/>
      <c r="N56" s="126"/>
      <c r="O56" s="126"/>
      <c r="P56" s="126"/>
      <c r="Q56" s="127"/>
    </row>
    <row r="57" spans="3:17" s="10" customFormat="1" x14ac:dyDescent="0.35">
      <c r="C57" s="128"/>
      <c r="D57" s="129"/>
      <c r="E57" s="129"/>
      <c r="F57" s="130"/>
      <c r="G57" s="130"/>
      <c r="H57" s="129"/>
      <c r="I57" s="129"/>
      <c r="J57" s="129"/>
      <c r="K57" s="129"/>
      <c r="L57" s="131"/>
      <c r="M57" s="131"/>
      <c r="N57" s="131"/>
      <c r="O57" s="131"/>
      <c r="P57" s="131"/>
      <c r="Q57" s="132"/>
    </row>
    <row r="58" spans="3:17" s="10" customFormat="1" x14ac:dyDescent="0.35">
      <c r="C58" s="123"/>
      <c r="D58" s="124"/>
      <c r="E58" s="124"/>
      <c r="F58" s="125"/>
      <c r="G58" s="125"/>
      <c r="H58" s="124"/>
      <c r="I58" s="124"/>
      <c r="J58" s="124"/>
      <c r="K58" s="124"/>
      <c r="L58" s="126"/>
      <c r="M58" s="126"/>
      <c r="N58" s="126"/>
      <c r="O58" s="126"/>
      <c r="P58" s="126"/>
      <c r="Q58" s="127"/>
    </row>
    <row r="59" spans="3:17" s="10" customFormat="1" x14ac:dyDescent="0.35">
      <c r="C59" s="128"/>
      <c r="D59" s="129"/>
      <c r="E59" s="129"/>
      <c r="F59" s="130"/>
      <c r="G59" s="130"/>
      <c r="H59" s="129"/>
      <c r="I59" s="129"/>
      <c r="J59" s="129"/>
      <c r="K59" s="129"/>
      <c r="L59" s="131"/>
      <c r="M59" s="131"/>
      <c r="N59" s="131"/>
      <c r="O59" s="131"/>
      <c r="P59" s="131"/>
      <c r="Q59" s="132"/>
    </row>
    <row r="60" spans="3:17" s="10" customFormat="1" x14ac:dyDescent="0.35">
      <c r="C60" s="123"/>
      <c r="D60" s="124"/>
      <c r="E60" s="124"/>
      <c r="F60" s="125"/>
      <c r="G60" s="125"/>
      <c r="H60" s="124"/>
      <c r="I60" s="124"/>
      <c r="J60" s="124"/>
      <c r="K60" s="124"/>
      <c r="L60" s="126"/>
      <c r="M60" s="126"/>
      <c r="N60" s="126"/>
      <c r="O60" s="126"/>
      <c r="P60" s="126"/>
      <c r="Q60" s="127"/>
    </row>
    <row r="61" spans="3:17" s="10" customFormat="1" x14ac:dyDescent="0.35">
      <c r="C61" s="43"/>
      <c r="D61" s="44"/>
      <c r="E61" s="44"/>
      <c r="F61" s="45"/>
      <c r="G61" s="45"/>
      <c r="H61" s="44"/>
      <c r="I61" s="44"/>
      <c r="J61" s="44"/>
      <c r="K61" s="44"/>
      <c r="L61" s="46"/>
      <c r="M61" s="46"/>
      <c r="N61" s="46"/>
      <c r="O61" s="46"/>
      <c r="P61" s="46"/>
      <c r="Q61" s="47"/>
    </row>
    <row r="62" spans="3:17" s="10" customFormat="1" x14ac:dyDescent="0.35">
      <c r="C62" s="48"/>
      <c r="D62" s="49"/>
      <c r="E62" s="49"/>
      <c r="F62" s="50"/>
      <c r="G62" s="50"/>
      <c r="H62" s="49"/>
      <c r="I62" s="49"/>
      <c r="J62" s="49"/>
      <c r="K62" s="49"/>
      <c r="L62" s="51"/>
      <c r="M62" s="51"/>
      <c r="N62" s="51"/>
      <c r="O62" s="51"/>
      <c r="P62" s="51"/>
      <c r="Q62" s="52"/>
    </row>
    <row r="63" spans="3:17" s="10" customFormat="1" x14ac:dyDescent="0.35">
      <c r="C63" s="43"/>
      <c r="D63" s="44"/>
      <c r="E63" s="44"/>
      <c r="F63" s="45"/>
      <c r="G63" s="45"/>
      <c r="H63" s="44"/>
      <c r="I63" s="44"/>
      <c r="J63" s="44"/>
      <c r="K63" s="44"/>
      <c r="L63" s="46"/>
      <c r="M63" s="46"/>
      <c r="N63" s="46"/>
      <c r="O63" s="46"/>
      <c r="P63" s="46"/>
      <c r="Q63" s="47"/>
    </row>
    <row r="64" spans="3:17" s="10" customFormat="1" x14ac:dyDescent="0.35">
      <c r="C64" s="48"/>
      <c r="D64" s="49"/>
      <c r="E64" s="49"/>
      <c r="F64" s="50"/>
      <c r="G64" s="50"/>
      <c r="H64" s="49"/>
      <c r="I64" s="49"/>
      <c r="J64" s="49"/>
      <c r="K64" s="49"/>
      <c r="L64" s="51"/>
      <c r="M64" s="51"/>
      <c r="N64" s="51"/>
      <c r="O64" s="51"/>
      <c r="P64" s="51"/>
      <c r="Q64" s="52"/>
    </row>
    <row r="65" spans="3:17" s="10" customFormat="1" x14ac:dyDescent="0.35">
      <c r="C65" s="43"/>
      <c r="D65" s="44"/>
      <c r="E65" s="44"/>
      <c r="F65" s="45"/>
      <c r="G65" s="45"/>
      <c r="H65" s="44"/>
      <c r="I65" s="44"/>
      <c r="J65" s="44"/>
      <c r="K65" s="44"/>
      <c r="L65" s="46"/>
      <c r="M65" s="46"/>
      <c r="N65" s="46"/>
      <c r="O65" s="46"/>
      <c r="P65" s="46"/>
      <c r="Q65" s="47"/>
    </row>
    <row r="66" spans="3:17" s="10" customFormat="1" x14ac:dyDescent="0.35">
      <c r="C66" s="48"/>
      <c r="D66" s="49"/>
      <c r="E66" s="49"/>
      <c r="F66" s="50"/>
      <c r="G66" s="50"/>
      <c r="H66" s="49"/>
      <c r="I66" s="49"/>
      <c r="J66" s="49"/>
      <c r="K66" s="49"/>
      <c r="L66" s="51"/>
      <c r="M66" s="51"/>
      <c r="N66" s="51"/>
      <c r="O66" s="51"/>
      <c r="P66" s="51"/>
      <c r="Q66" s="52"/>
    </row>
    <row r="67" spans="3:17" x14ac:dyDescent="0.35">
      <c r="C67" s="43"/>
      <c r="D67" s="44"/>
      <c r="E67" s="44"/>
      <c r="F67" s="45"/>
      <c r="G67" s="45"/>
      <c r="H67" s="44"/>
      <c r="I67" s="44"/>
      <c r="J67" s="44"/>
      <c r="K67" s="44"/>
      <c r="L67" s="46"/>
      <c r="M67" s="46"/>
      <c r="N67" s="46"/>
      <c r="O67" s="46"/>
      <c r="P67" s="46"/>
      <c r="Q67" s="47"/>
    </row>
    <row r="68" spans="3:17" x14ac:dyDescent="0.35">
      <c r="C68" s="48"/>
      <c r="D68" s="49"/>
      <c r="E68" s="49"/>
      <c r="F68" s="50"/>
      <c r="G68" s="50"/>
      <c r="H68" s="49"/>
      <c r="I68" s="49"/>
      <c r="J68" s="49"/>
      <c r="K68" s="49"/>
      <c r="L68" s="51"/>
      <c r="M68" s="51"/>
      <c r="N68" s="51"/>
      <c r="O68" s="51"/>
      <c r="P68" s="51"/>
      <c r="Q68" s="52"/>
    </row>
    <row r="69" spans="3:17" x14ac:dyDescent="0.35">
      <c r="C69" s="43"/>
      <c r="D69" s="44"/>
      <c r="E69" s="44"/>
      <c r="F69" s="45"/>
      <c r="G69" s="45"/>
      <c r="H69" s="44"/>
      <c r="I69" s="44"/>
      <c r="J69" s="44"/>
      <c r="K69" s="44"/>
      <c r="L69" s="46"/>
      <c r="M69" s="46"/>
      <c r="N69" s="46"/>
      <c r="O69" s="46"/>
      <c r="P69" s="46"/>
      <c r="Q69" s="47"/>
    </row>
    <row r="70" spans="3:17" x14ac:dyDescent="0.35">
      <c r="C70" s="48"/>
      <c r="D70" s="49"/>
      <c r="E70" s="49"/>
      <c r="F70" s="50"/>
      <c r="G70" s="50"/>
      <c r="H70" s="49"/>
      <c r="I70" s="49"/>
      <c r="J70" s="49"/>
      <c r="K70" s="49"/>
      <c r="L70" s="51"/>
      <c r="M70" s="51"/>
      <c r="N70" s="51"/>
      <c r="O70" s="51"/>
      <c r="P70" s="51"/>
      <c r="Q70" s="52"/>
    </row>
    <row r="71" spans="3:17" x14ac:dyDescent="0.35">
      <c r="C71" s="43"/>
      <c r="D71" s="44"/>
      <c r="E71" s="44"/>
      <c r="F71" s="45"/>
      <c r="G71" s="45"/>
      <c r="H71" s="44"/>
      <c r="I71" s="44"/>
      <c r="J71" s="44"/>
      <c r="K71" s="44"/>
      <c r="L71" s="46"/>
      <c r="M71" s="46"/>
      <c r="N71" s="46"/>
      <c r="O71" s="46"/>
      <c r="P71" s="46"/>
      <c r="Q71" s="47"/>
    </row>
    <row r="72" spans="3:17" x14ac:dyDescent="0.35">
      <c r="C72" s="48"/>
      <c r="D72" s="49"/>
      <c r="E72" s="49"/>
      <c r="F72" s="50"/>
      <c r="G72" s="50"/>
      <c r="H72" s="49"/>
      <c r="I72" s="49"/>
      <c r="J72" s="49"/>
      <c r="K72" s="49"/>
      <c r="L72" s="51"/>
      <c r="M72" s="51"/>
      <c r="N72" s="51"/>
      <c r="O72" s="51"/>
      <c r="P72" s="51"/>
      <c r="Q72" s="52"/>
    </row>
    <row r="73" spans="3:17" x14ac:dyDescent="0.35">
      <c r="C73" s="43"/>
      <c r="D73" s="44"/>
      <c r="E73" s="44"/>
      <c r="F73" s="45"/>
      <c r="G73" s="45"/>
      <c r="H73" s="44"/>
      <c r="I73" s="44"/>
      <c r="J73" s="44"/>
      <c r="K73" s="44"/>
      <c r="L73" s="46"/>
      <c r="M73" s="46"/>
      <c r="N73" s="46"/>
      <c r="O73" s="46"/>
      <c r="P73" s="46"/>
      <c r="Q73" s="47"/>
    </row>
    <row r="74" spans="3:17" x14ac:dyDescent="0.35">
      <c r="C74" s="48"/>
      <c r="D74" s="49"/>
      <c r="E74" s="49"/>
      <c r="F74" s="50"/>
      <c r="G74" s="50"/>
      <c r="H74" s="49"/>
      <c r="I74" s="49"/>
      <c r="J74" s="49"/>
      <c r="K74" s="49"/>
      <c r="L74" s="51"/>
      <c r="M74" s="51"/>
      <c r="N74" s="51"/>
      <c r="O74" s="51"/>
      <c r="P74" s="51"/>
      <c r="Q74" s="52"/>
    </row>
    <row r="75" spans="3:17" x14ac:dyDescent="0.35">
      <c r="C75" s="43"/>
      <c r="D75" s="44"/>
      <c r="E75" s="44"/>
      <c r="F75" s="45"/>
      <c r="G75" s="45"/>
      <c r="H75" s="44"/>
      <c r="I75" s="44"/>
      <c r="J75" s="44"/>
      <c r="K75" s="44"/>
      <c r="L75" s="46"/>
      <c r="M75" s="46"/>
      <c r="N75" s="46"/>
      <c r="O75" s="46"/>
      <c r="P75" s="46"/>
      <c r="Q75" s="47"/>
    </row>
    <row r="76" spans="3:17" x14ac:dyDescent="0.35">
      <c r="C76" s="48"/>
      <c r="D76" s="49"/>
      <c r="E76" s="49"/>
      <c r="F76" s="50"/>
      <c r="G76" s="50"/>
      <c r="H76" s="49"/>
      <c r="I76" s="49"/>
      <c r="J76" s="49"/>
      <c r="K76" s="49"/>
      <c r="L76" s="51"/>
      <c r="M76" s="51"/>
      <c r="N76" s="51"/>
      <c r="O76" s="51"/>
      <c r="P76" s="51"/>
      <c r="Q76" s="52"/>
    </row>
    <row r="77" spans="3:17" x14ac:dyDescent="0.35">
      <c r="C77" s="43"/>
      <c r="D77" s="44"/>
      <c r="E77" s="44"/>
      <c r="F77" s="45"/>
      <c r="G77" s="45"/>
      <c r="H77" s="44"/>
      <c r="I77" s="44"/>
      <c r="J77" s="44"/>
      <c r="K77" s="44"/>
      <c r="L77" s="46"/>
      <c r="M77" s="46"/>
      <c r="N77" s="46"/>
      <c r="O77" s="46"/>
      <c r="P77" s="46"/>
      <c r="Q77" s="47"/>
    </row>
    <row r="78" spans="3:17" x14ac:dyDescent="0.35">
      <c r="C78" s="48"/>
      <c r="D78" s="49"/>
      <c r="E78" s="49"/>
      <c r="F78" s="50"/>
      <c r="G78" s="50"/>
      <c r="H78" s="49"/>
      <c r="I78" s="49"/>
      <c r="J78" s="49"/>
      <c r="K78" s="49"/>
      <c r="L78" s="51"/>
      <c r="M78" s="51"/>
      <c r="N78" s="51"/>
      <c r="O78" s="51"/>
      <c r="P78" s="51"/>
      <c r="Q78" s="52"/>
    </row>
    <row r="79" spans="3:17" x14ac:dyDescent="0.35">
      <c r="C79" s="43"/>
      <c r="D79" s="44"/>
      <c r="E79" s="44"/>
      <c r="F79" s="45"/>
      <c r="G79" s="45"/>
      <c r="H79" s="44"/>
      <c r="I79" s="44"/>
      <c r="J79" s="44"/>
      <c r="K79" s="44"/>
      <c r="L79" s="46"/>
      <c r="M79" s="46"/>
      <c r="N79" s="46"/>
      <c r="O79" s="46"/>
      <c r="P79" s="46"/>
      <c r="Q79" s="47"/>
    </row>
    <row r="80" spans="3:17" x14ac:dyDescent="0.35">
      <c r="C80" s="48"/>
      <c r="D80" s="49"/>
      <c r="E80" s="49"/>
      <c r="F80" s="50"/>
      <c r="G80" s="50"/>
      <c r="H80" s="49"/>
      <c r="I80" s="49"/>
      <c r="J80" s="49"/>
      <c r="K80" s="49"/>
      <c r="L80" s="51"/>
      <c r="M80" s="51"/>
      <c r="N80" s="51"/>
      <c r="O80" s="51"/>
      <c r="P80" s="51"/>
      <c r="Q80" s="52"/>
    </row>
    <row r="81" spans="3:17" x14ac:dyDescent="0.35">
      <c r="C81" s="43"/>
      <c r="D81" s="44"/>
      <c r="E81" s="44"/>
      <c r="F81" s="45"/>
      <c r="G81" s="45"/>
      <c r="H81" s="44"/>
      <c r="I81" s="44"/>
      <c r="J81" s="44"/>
      <c r="K81" s="44"/>
      <c r="L81" s="46"/>
      <c r="M81" s="46"/>
      <c r="N81" s="46"/>
      <c r="O81" s="46"/>
      <c r="P81" s="46"/>
      <c r="Q81" s="47"/>
    </row>
    <row r="82" spans="3:17" x14ac:dyDescent="0.35">
      <c r="C82" s="48"/>
      <c r="D82" s="49"/>
      <c r="E82" s="49"/>
      <c r="F82" s="50"/>
      <c r="G82" s="50"/>
      <c r="H82" s="49"/>
      <c r="I82" s="49"/>
      <c r="J82" s="49"/>
      <c r="K82" s="49"/>
      <c r="L82" s="51"/>
      <c r="M82" s="51"/>
      <c r="N82" s="51"/>
      <c r="O82" s="51"/>
      <c r="P82" s="51"/>
      <c r="Q82" s="52"/>
    </row>
    <row r="83" spans="3:17" x14ac:dyDescent="0.35">
      <c r="C83" s="43"/>
      <c r="D83" s="44"/>
      <c r="E83" s="44"/>
      <c r="F83" s="45"/>
      <c r="G83" s="45"/>
      <c r="H83" s="44"/>
      <c r="I83" s="44"/>
      <c r="J83" s="44"/>
      <c r="K83" s="44"/>
      <c r="L83" s="46"/>
      <c r="M83" s="46"/>
      <c r="N83" s="46"/>
      <c r="O83" s="46"/>
      <c r="P83" s="46"/>
      <c r="Q83" s="47"/>
    </row>
    <row r="84" spans="3:17" x14ac:dyDescent="0.35">
      <c r="C84" s="48"/>
      <c r="D84" s="49"/>
      <c r="E84" s="49"/>
      <c r="F84" s="50"/>
      <c r="G84" s="50"/>
      <c r="H84" s="49"/>
      <c r="I84" s="49"/>
      <c r="J84" s="49"/>
      <c r="K84" s="49"/>
      <c r="L84" s="51"/>
      <c r="M84" s="51"/>
      <c r="N84" s="51"/>
      <c r="O84" s="51"/>
      <c r="P84" s="51"/>
      <c r="Q84" s="52"/>
    </row>
    <row r="85" spans="3:17" x14ac:dyDescent="0.35">
      <c r="C85" s="43"/>
      <c r="D85" s="44"/>
      <c r="E85" s="44"/>
      <c r="F85" s="45"/>
      <c r="G85" s="45"/>
      <c r="H85" s="44"/>
      <c r="I85" s="44"/>
      <c r="J85" s="44"/>
      <c r="K85" s="44"/>
      <c r="L85" s="46"/>
      <c r="M85" s="46"/>
      <c r="N85" s="46"/>
      <c r="O85" s="46"/>
      <c r="P85" s="46"/>
      <c r="Q85" s="47"/>
    </row>
    <row r="86" spans="3:17" x14ac:dyDescent="0.35">
      <c r="C86" s="48"/>
      <c r="D86" s="49"/>
      <c r="E86" s="49"/>
      <c r="F86" s="50"/>
      <c r="G86" s="50"/>
      <c r="H86" s="49"/>
      <c r="I86" s="49"/>
      <c r="J86" s="49"/>
      <c r="K86" s="49"/>
      <c r="L86" s="51"/>
      <c r="M86" s="51"/>
      <c r="N86" s="51"/>
      <c r="O86" s="51"/>
      <c r="P86" s="51"/>
      <c r="Q86" s="52"/>
    </row>
    <row r="87" spans="3:17" x14ac:dyDescent="0.35">
      <c r="C87" s="43"/>
      <c r="D87" s="44"/>
      <c r="E87" s="44"/>
      <c r="F87" s="45"/>
      <c r="G87" s="45"/>
      <c r="H87" s="44"/>
      <c r="I87" s="44"/>
      <c r="J87" s="44"/>
      <c r="K87" s="44"/>
      <c r="L87" s="46"/>
      <c r="M87" s="46"/>
      <c r="N87" s="46"/>
      <c r="O87" s="46"/>
      <c r="P87" s="46"/>
      <c r="Q87" s="47"/>
    </row>
    <row r="88" spans="3:17" x14ac:dyDescent="0.35">
      <c r="C88" s="48"/>
      <c r="D88" s="49"/>
      <c r="E88" s="49"/>
      <c r="F88" s="50"/>
      <c r="G88" s="50"/>
      <c r="H88" s="49"/>
      <c r="I88" s="49"/>
      <c r="J88" s="49"/>
      <c r="K88" s="49"/>
      <c r="L88" s="51"/>
      <c r="M88" s="51"/>
      <c r="N88" s="51"/>
      <c r="O88" s="51"/>
      <c r="P88" s="51"/>
      <c r="Q88" s="52"/>
    </row>
    <row r="89" spans="3:17" x14ac:dyDescent="0.35">
      <c r="C89" s="43"/>
      <c r="D89" s="44"/>
      <c r="E89" s="44"/>
      <c r="F89" s="45"/>
      <c r="G89" s="45"/>
      <c r="H89" s="44"/>
      <c r="I89" s="44"/>
      <c r="J89" s="44"/>
      <c r="K89" s="44"/>
      <c r="L89" s="46"/>
      <c r="M89" s="46"/>
      <c r="N89" s="46"/>
      <c r="O89" s="46"/>
      <c r="P89" s="46"/>
      <c r="Q89" s="47"/>
    </row>
    <row r="90" spans="3:17" x14ac:dyDescent="0.35">
      <c r="C90" s="48"/>
      <c r="D90" s="49"/>
      <c r="E90" s="49"/>
      <c r="F90" s="50"/>
      <c r="G90" s="50"/>
      <c r="H90" s="49"/>
      <c r="I90" s="49"/>
      <c r="J90" s="49"/>
      <c r="K90" s="49"/>
      <c r="L90" s="51"/>
      <c r="M90" s="51"/>
      <c r="N90" s="51"/>
      <c r="O90" s="51"/>
      <c r="P90" s="51"/>
      <c r="Q90" s="52"/>
    </row>
    <row r="91" spans="3:17" x14ac:dyDescent="0.35">
      <c r="C91" s="43"/>
      <c r="D91" s="44"/>
      <c r="E91" s="44"/>
      <c r="F91" s="45"/>
      <c r="G91" s="45"/>
      <c r="H91" s="44"/>
      <c r="I91" s="44"/>
      <c r="J91" s="44"/>
      <c r="K91" s="44"/>
      <c r="L91" s="46"/>
      <c r="M91" s="46"/>
      <c r="N91" s="46"/>
      <c r="O91" s="46"/>
      <c r="P91" s="46"/>
      <c r="Q91" s="47"/>
    </row>
    <row r="92" spans="3:17" x14ac:dyDescent="0.35">
      <c r="C92" s="48"/>
      <c r="D92" s="49"/>
      <c r="E92" s="49"/>
      <c r="F92" s="50"/>
      <c r="G92" s="50"/>
      <c r="H92" s="49"/>
      <c r="I92" s="49"/>
      <c r="J92" s="49"/>
      <c r="K92" s="49"/>
      <c r="L92" s="51"/>
      <c r="M92" s="51"/>
      <c r="N92" s="51"/>
      <c r="O92" s="51"/>
      <c r="P92" s="51"/>
      <c r="Q92" s="52"/>
    </row>
    <row r="93" spans="3:17" x14ac:dyDescent="0.35">
      <c r="C93" s="43"/>
      <c r="D93" s="44"/>
      <c r="E93" s="44"/>
      <c r="F93" s="45"/>
      <c r="G93" s="45"/>
      <c r="H93" s="44"/>
      <c r="I93" s="44"/>
      <c r="J93" s="44"/>
      <c r="K93" s="44"/>
      <c r="L93" s="46"/>
      <c r="M93" s="46"/>
      <c r="N93" s="46"/>
      <c r="O93" s="46"/>
      <c r="P93" s="46"/>
      <c r="Q93" s="47"/>
    </row>
    <row r="94" spans="3:17" x14ac:dyDescent="0.35">
      <c r="C94" s="48"/>
      <c r="D94" s="49"/>
      <c r="E94" s="49"/>
      <c r="F94" s="50"/>
      <c r="G94" s="50"/>
      <c r="H94" s="49"/>
      <c r="I94" s="49"/>
      <c r="J94" s="49"/>
      <c r="K94" s="49"/>
      <c r="L94" s="51"/>
      <c r="M94" s="51"/>
      <c r="N94" s="51"/>
      <c r="O94" s="51"/>
      <c r="P94" s="51"/>
      <c r="Q94" s="52"/>
    </row>
    <row r="95" spans="3:17" x14ac:dyDescent="0.35">
      <c r="C95" s="43"/>
      <c r="D95" s="44"/>
      <c r="E95" s="44"/>
      <c r="F95" s="45"/>
      <c r="G95" s="45"/>
      <c r="H95" s="44"/>
      <c r="I95" s="44"/>
      <c r="J95" s="44"/>
      <c r="K95" s="44"/>
      <c r="L95" s="46"/>
      <c r="M95" s="46"/>
      <c r="N95" s="46"/>
      <c r="O95" s="46"/>
      <c r="P95" s="46"/>
      <c r="Q95" s="47"/>
    </row>
    <row r="96" spans="3:17" x14ac:dyDescent="0.35">
      <c r="C96" s="48"/>
      <c r="D96" s="49"/>
      <c r="E96" s="49"/>
      <c r="F96" s="50"/>
      <c r="G96" s="50"/>
      <c r="H96" s="49"/>
      <c r="I96" s="49"/>
      <c r="J96" s="49"/>
      <c r="K96" s="49"/>
      <c r="L96" s="51"/>
      <c r="M96" s="51"/>
      <c r="N96" s="51"/>
      <c r="O96" s="51"/>
      <c r="P96" s="51"/>
      <c r="Q96" s="52"/>
    </row>
    <row r="97" spans="3:17" x14ac:dyDescent="0.35">
      <c r="C97" s="43"/>
      <c r="D97" s="44"/>
      <c r="E97" s="44"/>
      <c r="F97" s="45"/>
      <c r="G97" s="45"/>
      <c r="H97" s="44"/>
      <c r="I97" s="44"/>
      <c r="J97" s="44"/>
      <c r="K97" s="44"/>
      <c r="L97" s="46"/>
      <c r="M97" s="46"/>
      <c r="N97" s="46"/>
      <c r="O97" s="46"/>
      <c r="P97" s="46"/>
      <c r="Q97" s="47"/>
    </row>
    <row r="98" spans="3:17" x14ac:dyDescent="0.35">
      <c r="E98" s="27"/>
    </row>
    <row r="104" spans="3:17" x14ac:dyDescent="0.35">
      <c r="D104"/>
    </row>
    <row r="107" spans="3:17" x14ac:dyDescent="0.35">
      <c r="D107" s="34"/>
    </row>
    <row r="108" spans="3:17" x14ac:dyDescent="0.35">
      <c r="D108" s="34"/>
      <c r="I108" s="53"/>
    </row>
    <row r="109" spans="3:17" x14ac:dyDescent="0.35">
      <c r="I109" s="54"/>
    </row>
    <row r="110" spans="3:17" x14ac:dyDescent="0.35">
      <c r="D110" s="34"/>
      <c r="I110" s="54"/>
    </row>
    <row r="111" spans="3:17" x14ac:dyDescent="0.35">
      <c r="I111" s="54"/>
    </row>
    <row r="112" spans="3:17" x14ac:dyDescent="0.35">
      <c r="I112" s="54"/>
    </row>
    <row r="113" spans="4:9" x14ac:dyDescent="0.35">
      <c r="D113" s="55"/>
      <c r="I113" s="54"/>
    </row>
    <row r="114" spans="4:9" x14ac:dyDescent="0.35">
      <c r="I114" s="54"/>
    </row>
    <row r="115" spans="4:9" x14ac:dyDescent="0.35">
      <c r="D115" s="34"/>
      <c r="I115" s="56"/>
    </row>
    <row r="116" spans="4:9" x14ac:dyDescent="0.35">
      <c r="D116" s="34"/>
    </row>
    <row r="118" spans="4:9" x14ac:dyDescent="0.35">
      <c r="D118" s="34"/>
    </row>
    <row r="121" spans="4:9" x14ac:dyDescent="0.35">
      <c r="D121" s="55"/>
    </row>
    <row r="123" spans="4:9" x14ac:dyDescent="0.35">
      <c r="D123" s="34"/>
    </row>
    <row r="124" spans="4:9" x14ac:dyDescent="0.35">
      <c r="D124" s="34"/>
    </row>
    <row r="125" spans="4:9" x14ac:dyDescent="0.35">
      <c r="D125" s="34"/>
    </row>
    <row r="126" spans="4:9" x14ac:dyDescent="0.35">
      <c r="D126" s="34"/>
    </row>
    <row r="129" spans="4:8" x14ac:dyDescent="0.35">
      <c r="D129" s="55"/>
    </row>
    <row r="131" spans="4:8" x14ac:dyDescent="0.35">
      <c r="D131" s="55"/>
    </row>
    <row r="133" spans="4:8" x14ac:dyDescent="0.35">
      <c r="D133" s="34"/>
    </row>
    <row r="134" spans="4:8" x14ac:dyDescent="0.35">
      <c r="D134" s="34"/>
    </row>
    <row r="135" spans="4:8" x14ac:dyDescent="0.35">
      <c r="D135" s="34"/>
      <c r="F135" s="57"/>
      <c r="G135" s="57"/>
      <c r="H135" s="27"/>
    </row>
    <row r="136" spans="4:8" x14ac:dyDescent="0.35">
      <c r="D136" s="34"/>
      <c r="F136" s="27"/>
      <c r="G136" s="27"/>
      <c r="H136" s="27"/>
    </row>
    <row r="139" spans="4:8" x14ac:dyDescent="0.35">
      <c r="D139" s="55"/>
      <c r="F139" s="27"/>
    </row>
    <row r="141" spans="4:8" x14ac:dyDescent="0.35">
      <c r="D141" s="34"/>
    </row>
    <row r="142" spans="4:8" x14ac:dyDescent="0.35">
      <c r="D142" s="34"/>
    </row>
    <row r="143" spans="4:8" x14ac:dyDescent="0.35">
      <c r="D143" s="34"/>
    </row>
    <row r="144" spans="4:8" x14ac:dyDescent="0.35">
      <c r="D144" s="34"/>
    </row>
    <row r="147" spans="4:10" x14ac:dyDescent="0.35">
      <c r="D147" s="55"/>
    </row>
    <row r="149" spans="4:10" x14ac:dyDescent="0.35">
      <c r="D149" s="34"/>
      <c r="I149" s="58"/>
    </row>
    <row r="150" spans="4:10" x14ac:dyDescent="0.35">
      <c r="D150" s="34"/>
      <c r="I150" s="27"/>
      <c r="J150" s="27"/>
    </row>
    <row r="151" spans="4:10" x14ac:dyDescent="0.35">
      <c r="D151" s="34"/>
    </row>
    <row r="152" spans="4:10" x14ac:dyDescent="0.35">
      <c r="D152" s="34"/>
      <c r="F152" s="27"/>
      <c r="I152" s="27"/>
      <c r="J152" s="58"/>
    </row>
    <row r="153" spans="4:10" x14ac:dyDescent="0.35">
      <c r="D153" s="34"/>
      <c r="I153" s="27"/>
    </row>
    <row r="154" spans="4:10" x14ac:dyDescent="0.35">
      <c r="D154" s="34"/>
      <c r="I154" s="27"/>
    </row>
    <row r="155" spans="4:10" x14ac:dyDescent="0.35">
      <c r="D155" s="34"/>
      <c r="F155" s="27"/>
      <c r="I155" s="27"/>
    </row>
    <row r="156" spans="4:10" x14ac:dyDescent="0.35">
      <c r="E156" s="59"/>
      <c r="F156" s="59"/>
      <c r="I156" s="27"/>
    </row>
    <row r="157" spans="4:10" x14ac:dyDescent="0.35">
      <c r="E157" s="60"/>
      <c r="F157" s="60"/>
    </row>
    <row r="158" spans="4:10" x14ac:dyDescent="0.35">
      <c r="D158" s="55"/>
    </row>
    <row r="159" spans="4:10" x14ac:dyDescent="0.35">
      <c r="E159" s="27"/>
    </row>
    <row r="160" spans="4:10" x14ac:dyDescent="0.35">
      <c r="E160" s="27"/>
    </row>
    <row r="161" spans="4:4" x14ac:dyDescent="0.35">
      <c r="D161" s="34"/>
    </row>
    <row r="162" spans="4:4" x14ac:dyDescent="0.35">
      <c r="D162" s="34"/>
    </row>
    <row r="163" spans="4:4" x14ac:dyDescent="0.35">
      <c r="D163" s="34"/>
    </row>
    <row r="164" spans="4:4" x14ac:dyDescent="0.35">
      <c r="D164" s="34"/>
    </row>
    <row r="167" spans="4:4" x14ac:dyDescent="0.35">
      <c r="D167" s="55"/>
    </row>
    <row r="169" spans="4:4" x14ac:dyDescent="0.35">
      <c r="D169" s="34"/>
    </row>
    <row r="170" spans="4:4" x14ac:dyDescent="0.35">
      <c r="D170" s="34"/>
    </row>
    <row r="171" spans="4:4" x14ac:dyDescent="0.35">
      <c r="D171" s="34"/>
    </row>
    <row r="172" spans="4:4" x14ac:dyDescent="0.35">
      <c r="D172" s="34"/>
    </row>
    <row r="175" spans="4:4" x14ac:dyDescent="0.35">
      <c r="D175" s="55"/>
    </row>
    <row r="227" spans="8:9" x14ac:dyDescent="0.35">
      <c r="H227" s="61"/>
    </row>
    <row r="228" spans="8:9" x14ac:dyDescent="0.35">
      <c r="I228" s="62"/>
    </row>
    <row r="231" spans="8:9" x14ac:dyDescent="0.35">
      <c r="I231" s="63"/>
    </row>
    <row r="235" spans="8:9" x14ac:dyDescent="0.35">
      <c r="H235" s="61"/>
    </row>
    <row r="236" spans="8:9" x14ac:dyDescent="0.35">
      <c r="I236" s="62"/>
    </row>
    <row r="239" spans="8:9" x14ac:dyDescent="0.35">
      <c r="I239" s="63"/>
    </row>
  </sheetData>
  <conditionalFormatting sqref="B19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B20:B24 B3:B18">
    <cfRule type="iconSet" priority="51">
      <iconSet iconSet="3Symbols2" showValue="0">
        <cfvo type="percent" val="0"/>
        <cfvo type="num" val="0"/>
        <cfvo type="num" val="1"/>
      </iconSet>
    </cfRule>
  </conditionalFormatting>
  <conditionalFormatting sqref="B25:B30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F3:F16">
    <cfRule type="cellIs" dxfId="52" priority="56" operator="equal">
      <formula>"Falta"</formula>
    </cfRule>
    <cfRule type="cellIs" dxfId="51" priority="55" operator="equal">
      <formula>"Cargado"</formula>
    </cfRule>
  </conditionalFormatting>
  <conditionalFormatting sqref="F18:F27">
    <cfRule type="cellIs" dxfId="50" priority="42" operator="equal">
      <formula>"Cargado"</formula>
    </cfRule>
    <cfRule type="cellIs" dxfId="49" priority="43" operator="equal">
      <formula>"Falta"</formula>
    </cfRule>
  </conditionalFormatting>
  <conditionalFormatting sqref="F29:F30">
    <cfRule type="cellIs" dxfId="48" priority="53" operator="equal">
      <formula>"Falta"</formula>
    </cfRule>
    <cfRule type="cellIs" dxfId="47" priority="52" operator="equal">
      <formula>"Cargado"</formula>
    </cfRule>
  </conditionalFormatting>
  <conditionalFormatting sqref="F33">
    <cfRule type="duplicateValues" dxfId="46" priority="12"/>
  </conditionalFormatting>
  <conditionalFormatting sqref="G33">
    <cfRule type="duplicateValues" dxfId="45" priority="11"/>
  </conditionalFormatting>
  <conditionalFormatting sqref="J34 J36 J38 J40 J42 J44 J46 J48 J50 J52 J54 J56 J58 J60 J62 J64 J66 J68">
    <cfRule type="duplicateValues" dxfId="44" priority="9"/>
    <cfRule type="duplicateValues" dxfId="43" priority="10"/>
  </conditionalFormatting>
  <conditionalFormatting sqref="J34:J68">
    <cfRule type="duplicateValues" dxfId="42" priority="8"/>
    <cfRule type="duplicateValues" dxfId="41" priority="5"/>
    <cfRule type="duplicateValues" dxfId="40" priority="6"/>
    <cfRule type="duplicateValues" dxfId="39" priority="7"/>
  </conditionalFormatting>
  <conditionalFormatting sqref="J35 J37 J39 J41 J43 J45 J47 J49 J51 J53">
    <cfRule type="duplicateValues" dxfId="38" priority="3"/>
    <cfRule type="duplicateValues" dxfId="37" priority="4"/>
  </conditionalFormatting>
  <conditionalFormatting sqref="J55 J57 J59 J61 J63 J65 J67">
    <cfRule type="duplicateValues" dxfId="36" priority="2"/>
    <cfRule type="duplicateValues" dxfId="35" priority="1"/>
  </conditionalFormatting>
  <conditionalFormatting sqref="J69:J70">
    <cfRule type="duplicateValues" dxfId="34" priority="41"/>
    <cfRule type="duplicateValues" dxfId="33" priority="40"/>
  </conditionalFormatting>
  <conditionalFormatting sqref="J69:J83">
    <cfRule type="duplicateValues" dxfId="32" priority="25"/>
    <cfRule type="duplicateValues" dxfId="31" priority="22"/>
    <cfRule type="duplicateValues" dxfId="30" priority="23"/>
    <cfRule type="duplicateValues" dxfId="29" priority="24"/>
  </conditionalFormatting>
  <conditionalFormatting sqref="J69:J94">
    <cfRule type="duplicateValues" dxfId="28" priority="13"/>
  </conditionalFormatting>
  <conditionalFormatting sqref="J71:J72">
    <cfRule type="duplicateValues" dxfId="27" priority="39"/>
    <cfRule type="duplicateValues" dxfId="26" priority="38"/>
  </conditionalFormatting>
  <conditionalFormatting sqref="J73:J74">
    <cfRule type="duplicateValues" dxfId="25" priority="37"/>
    <cfRule type="duplicateValues" dxfId="24" priority="36"/>
  </conditionalFormatting>
  <conditionalFormatting sqref="J75:J76">
    <cfRule type="duplicateValues" dxfId="23" priority="35"/>
    <cfRule type="duplicateValues" dxfId="22" priority="34"/>
  </conditionalFormatting>
  <conditionalFormatting sqref="J77:J78">
    <cfRule type="duplicateValues" dxfId="21" priority="33"/>
    <cfRule type="duplicateValues" dxfId="20" priority="32"/>
  </conditionalFormatting>
  <conditionalFormatting sqref="J79:J80">
    <cfRule type="duplicateValues" dxfId="19" priority="30"/>
    <cfRule type="duplicateValues" dxfId="18" priority="31"/>
  </conditionalFormatting>
  <conditionalFormatting sqref="J81:J82">
    <cfRule type="duplicateValues" dxfId="17" priority="29"/>
    <cfRule type="duplicateValues" dxfId="16" priority="28"/>
  </conditionalFormatting>
  <conditionalFormatting sqref="J83">
    <cfRule type="duplicateValues" dxfId="15" priority="27"/>
    <cfRule type="duplicateValues" dxfId="14" priority="26"/>
  </conditionalFormatting>
  <conditionalFormatting sqref="J84 J86 J88 J90 J92 J94">
    <cfRule type="duplicateValues" dxfId="13" priority="21"/>
  </conditionalFormatting>
  <conditionalFormatting sqref="J84">
    <cfRule type="duplicateValues" dxfId="12" priority="20"/>
  </conditionalFormatting>
  <conditionalFormatting sqref="J84:J94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J85 J87 J89 J91 J93">
    <cfRule type="duplicateValues" dxfId="7" priority="19"/>
  </conditionalFormatting>
  <conditionalFormatting sqref="J85">
    <cfRule type="duplicateValues" dxfId="6" priority="18"/>
  </conditionalFormatting>
  <conditionalFormatting sqref="J95 J97">
    <cfRule type="duplicateValues" dxfId="5" priority="49"/>
  </conditionalFormatting>
  <conditionalFormatting sqref="J95:J97">
    <cfRule type="duplicateValues" dxfId="4" priority="45"/>
    <cfRule type="duplicateValues" dxfId="3" priority="46"/>
    <cfRule type="duplicateValues" dxfId="2" priority="47"/>
    <cfRule type="duplicateValues" dxfId="1" priority="48"/>
  </conditionalFormatting>
  <conditionalFormatting sqref="J96">
    <cfRule type="duplicateValues" dxfId="0" priority="50"/>
  </conditionalFormatting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CURVAS</vt:lpstr>
      <vt:lpstr>Uploads</vt:lpstr>
      <vt:lpstr>Uploads_(t+1)</vt:lpstr>
      <vt:lpstr>Uploads_(t+1) (2)</vt:lpstr>
      <vt:lpstr>Uploads_(t+1) (3)</vt:lpstr>
      <vt:lpstr>Uploads_(t+1) (4)</vt:lpstr>
      <vt:lpstr>Uploads_(t+1) (5)</vt:lpstr>
      <vt:lpstr>Uploads (2)</vt:lpstr>
      <vt:lpstr>Uploads_(t+2)</vt:lpstr>
      <vt:lpstr>Uploads_(t+3)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Puerto Sanabria, Andres Ricardo</dc:creator>
  <cp:lastModifiedBy>Nunez Monroy, Santiago Alberto</cp:lastModifiedBy>
  <dcterms:created xsi:type="dcterms:W3CDTF">2022-12-07T23:32:44Z</dcterms:created>
  <dcterms:modified xsi:type="dcterms:W3CDTF">2026-05-16T01:54:06Z</dcterms:modified>
</cp:coreProperties>
</file>