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VALORACION\VALORACION_ESPECIAL\Bolsa\INFOVALMER\20260514\"/>
    </mc:Choice>
  </mc:AlternateContent>
  <xr:revisionPtr revIDLastSave="0" documentId="13_ncr:1_{0293AF29-FA6D-4B53-A662-8F11335BFB3E}" xr6:coauthVersionLast="47" xr6:coauthVersionMax="47" xr10:uidLastSave="{00000000-0000-0000-0000-000000000000}"/>
  <bookViews>
    <workbookView xWindow="-110" yWindow="-110" windowWidth="19420" windowHeight="10300" tabRatio="693" firstSheet="2" activeTab="3" xr2:uid="{CF531D29-79B5-41F0-8D0F-2CB1B98AC8AB}"/>
  </bookViews>
  <sheets>
    <sheet name="CURVAS" sheetId="6" r:id="rId1"/>
    <sheet name="Uploads" sheetId="1" r:id="rId2"/>
    <sheet name="Uploads_(t+1)" sheetId="7" r:id="rId3"/>
    <sheet name="Uploads_(t+1) (2)" sheetId="11" r:id="rId4"/>
    <sheet name="Uploads_(t+1) (3)" sheetId="12" r:id="rId5"/>
    <sheet name="Uploads_(t+1) (4)" sheetId="13" r:id="rId6"/>
    <sheet name="Uploads_(t+1) (5)" sheetId="14" r:id="rId7"/>
    <sheet name="Uploads (2)" sheetId="10" r:id="rId8"/>
    <sheet name="Uploads_(t+2)" sheetId="8" r:id="rId9"/>
    <sheet name="Uploads_(t+3)" sheetId="9" r:id="rId10"/>
  </sheets>
  <definedNames>
    <definedName name="_xlnm._FilterDatabase" localSheetId="0" hidden="1">CURVAS!$A$23:$E$23</definedName>
    <definedName name="_xlnm._FilterDatabase" localSheetId="1" hidden="1">Uploads!$A$33:$Y$33</definedName>
    <definedName name="_xlnm._FilterDatabase" localSheetId="7" hidden="1">'Uploads (2)'!$A$33:$Y$33</definedName>
    <definedName name="_xlnm._FilterDatabase" localSheetId="2" hidden="1">'Uploads_(t+1)'!$A$33:$Y$33</definedName>
    <definedName name="_xlnm._FilterDatabase" localSheetId="3" hidden="1">'Uploads_(t+1) (2)'!$A$33:$Y$33</definedName>
    <definedName name="_xlnm._FilterDatabase" localSheetId="4" hidden="1">'Uploads_(t+1) (3)'!$A$33:$Y$33</definedName>
    <definedName name="_xlnm._FilterDatabase" localSheetId="5" hidden="1">'Uploads_(t+1) (4)'!$A$33:$Y$33</definedName>
    <definedName name="_xlnm._FilterDatabase" localSheetId="6" hidden="1">'Uploads_(t+1) (5)'!$A$33:$Y$33</definedName>
    <definedName name="_xlnm._FilterDatabase" localSheetId="8" hidden="1">'Uploads_(t+2)'!$A$33:$Y$33</definedName>
    <definedName name="_xlnm._FilterDatabase" localSheetId="9" hidden="1">'Uploads_(t+3)'!$A$33:$Y$33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14" l="1"/>
  <c r="M27" i="14"/>
  <c r="O26" i="14"/>
  <c r="M26" i="14"/>
  <c r="D26" i="14"/>
  <c r="F26" i="14" s="1"/>
  <c r="D25" i="14"/>
  <c r="F25" i="14" s="1"/>
  <c r="D24" i="14"/>
  <c r="F24" i="14" s="1"/>
  <c r="M23" i="14"/>
  <c r="S22" i="14"/>
  <c r="S21" i="14"/>
  <c r="S20" i="14"/>
  <c r="S19" i="14"/>
  <c r="C18" i="14"/>
  <c r="C19" i="14" s="1"/>
  <c r="C20" i="14" s="1"/>
  <c r="C21" i="14" s="1"/>
  <c r="C22" i="14" s="1"/>
  <c r="C23" i="14" s="1"/>
  <c r="C24" i="14" s="1"/>
  <c r="C25" i="14" s="1"/>
  <c r="C26" i="14" s="1"/>
  <c r="R17" i="14"/>
  <c r="D16" i="14"/>
  <c r="F16" i="14" s="1"/>
  <c r="D15" i="14"/>
  <c r="F15" i="14" s="1"/>
  <c r="D14" i="14"/>
  <c r="G14" i="14" s="1"/>
  <c r="D13" i="14"/>
  <c r="F13" i="14" s="1"/>
  <c r="D12" i="14"/>
  <c r="G12" i="14" s="1"/>
  <c r="D10" i="14"/>
  <c r="F10" i="14" s="1"/>
  <c r="D9" i="14"/>
  <c r="F9" i="14" s="1"/>
  <c r="D8" i="14"/>
  <c r="F8" i="14" s="1"/>
  <c r="D7" i="14"/>
  <c r="G7" i="14" s="1"/>
  <c r="D6" i="14"/>
  <c r="F6" i="14" s="1"/>
  <c r="D5" i="14"/>
  <c r="G5" i="14" s="1"/>
  <c r="D4" i="14"/>
  <c r="G4" i="14" s="1"/>
  <c r="D3" i="14"/>
  <c r="G3" i="14" s="1"/>
  <c r="C2" i="14"/>
  <c r="D20" i="14" s="1"/>
  <c r="M28" i="13"/>
  <c r="M27" i="13"/>
  <c r="O26" i="13"/>
  <c r="M26" i="13"/>
  <c r="D26" i="13"/>
  <c r="F26" i="13" s="1"/>
  <c r="D25" i="13"/>
  <c r="F25" i="13" s="1"/>
  <c r="D24" i="13"/>
  <c r="G24" i="13" s="1"/>
  <c r="M23" i="13"/>
  <c r="S22" i="13"/>
  <c r="S21" i="13"/>
  <c r="S20" i="13"/>
  <c r="S19" i="13"/>
  <c r="C18" i="13"/>
  <c r="C19" i="13" s="1"/>
  <c r="C20" i="13" s="1"/>
  <c r="C21" i="13" s="1"/>
  <c r="C22" i="13" s="1"/>
  <c r="C23" i="13" s="1"/>
  <c r="C24" i="13" s="1"/>
  <c r="C25" i="13" s="1"/>
  <c r="C26" i="13" s="1"/>
  <c r="R17" i="13"/>
  <c r="D16" i="13"/>
  <c r="F16" i="13" s="1"/>
  <c r="D15" i="13"/>
  <c r="G15" i="13" s="1"/>
  <c r="D14" i="13"/>
  <c r="G14" i="13" s="1"/>
  <c r="D13" i="13"/>
  <c r="G13" i="13" s="1"/>
  <c r="D12" i="13"/>
  <c r="G12" i="13" s="1"/>
  <c r="D10" i="13"/>
  <c r="F10" i="13" s="1"/>
  <c r="D9" i="13"/>
  <c r="F9" i="13" s="1"/>
  <c r="D8" i="13"/>
  <c r="G8" i="13" s="1"/>
  <c r="D7" i="13"/>
  <c r="G7" i="13" s="1"/>
  <c r="D6" i="13"/>
  <c r="F6" i="13" s="1"/>
  <c r="D5" i="13"/>
  <c r="G5" i="13" s="1"/>
  <c r="D4" i="13"/>
  <c r="G4" i="13" s="1"/>
  <c r="D3" i="13"/>
  <c r="G3" i="13" s="1"/>
  <c r="C2" i="13"/>
  <c r="D30" i="13" s="1"/>
  <c r="F30" i="13" s="1"/>
  <c r="M28" i="12"/>
  <c r="M27" i="12"/>
  <c r="O26" i="12"/>
  <c r="M26" i="12"/>
  <c r="D26" i="12"/>
  <c r="F26" i="12" s="1"/>
  <c r="D25" i="12"/>
  <c r="F25" i="12" s="1"/>
  <c r="D24" i="12"/>
  <c r="G24" i="12" s="1"/>
  <c r="M23" i="12"/>
  <c r="S22" i="12"/>
  <c r="S21" i="12"/>
  <c r="S20" i="12"/>
  <c r="S19" i="12"/>
  <c r="C18" i="12"/>
  <c r="C19" i="12" s="1"/>
  <c r="C20" i="12" s="1"/>
  <c r="C21" i="12" s="1"/>
  <c r="C22" i="12" s="1"/>
  <c r="C23" i="12" s="1"/>
  <c r="C24" i="12" s="1"/>
  <c r="C25" i="12" s="1"/>
  <c r="C26" i="12" s="1"/>
  <c r="R17" i="12"/>
  <c r="D16" i="12"/>
  <c r="F16" i="12" s="1"/>
  <c r="D15" i="12"/>
  <c r="G15" i="12" s="1"/>
  <c r="D14" i="12"/>
  <c r="G14" i="12" s="1"/>
  <c r="D13" i="12"/>
  <c r="G13" i="12" s="1"/>
  <c r="D12" i="12"/>
  <c r="F12" i="12" s="1"/>
  <c r="D10" i="12"/>
  <c r="F10" i="12" s="1"/>
  <c r="D9" i="12"/>
  <c r="F9" i="12" s="1"/>
  <c r="D8" i="12"/>
  <c r="G8" i="12" s="1"/>
  <c r="D7" i="12"/>
  <c r="G7" i="12" s="1"/>
  <c r="D6" i="12"/>
  <c r="G6" i="12" s="1"/>
  <c r="D5" i="12"/>
  <c r="G5" i="12" s="1"/>
  <c r="D4" i="12"/>
  <c r="G4" i="12" s="1"/>
  <c r="D3" i="12"/>
  <c r="G3" i="12" s="1"/>
  <c r="C2" i="12"/>
  <c r="D20" i="12" s="1"/>
  <c r="D24" i="11"/>
  <c r="G24" i="11" s="1"/>
  <c r="M28" i="11"/>
  <c r="M27" i="11"/>
  <c r="O26" i="11"/>
  <c r="M26" i="11"/>
  <c r="M23" i="11"/>
  <c r="S22" i="11"/>
  <c r="S21" i="11"/>
  <c r="S20" i="11"/>
  <c r="S19" i="11"/>
  <c r="C18" i="11"/>
  <c r="C19" i="11" s="1"/>
  <c r="C20" i="11" s="1"/>
  <c r="C21" i="11" s="1"/>
  <c r="C22" i="11" s="1"/>
  <c r="C23" i="11" s="1"/>
  <c r="C24" i="11" s="1"/>
  <c r="C25" i="11" s="1"/>
  <c r="C26" i="11" s="1"/>
  <c r="R17" i="11"/>
  <c r="F30" i="10"/>
  <c r="F29" i="10"/>
  <c r="M28" i="10"/>
  <c r="F28" i="10"/>
  <c r="M27" i="10"/>
  <c r="O26" i="10"/>
  <c r="M26" i="10"/>
  <c r="D26" i="10"/>
  <c r="F26" i="10" s="1"/>
  <c r="D25" i="10"/>
  <c r="F25" i="10" s="1"/>
  <c r="D24" i="10"/>
  <c r="F24" i="10" s="1"/>
  <c r="M23" i="10"/>
  <c r="S22" i="10"/>
  <c r="S21" i="10"/>
  <c r="S20" i="10"/>
  <c r="S19" i="10"/>
  <c r="C19" i="10"/>
  <c r="C20" i="10" s="1"/>
  <c r="C21" i="10" s="1"/>
  <c r="C22" i="10" s="1"/>
  <c r="C23" i="10" s="1"/>
  <c r="C24" i="10" s="1"/>
  <c r="C25" i="10" s="1"/>
  <c r="C26" i="10" s="1"/>
  <c r="C18" i="10"/>
  <c r="R17" i="10"/>
  <c r="D16" i="10"/>
  <c r="F16" i="10" s="1"/>
  <c r="D15" i="10"/>
  <c r="G15" i="10" s="1"/>
  <c r="D14" i="10"/>
  <c r="G14" i="10" s="1"/>
  <c r="D13" i="10"/>
  <c r="G13" i="10" s="1"/>
  <c r="D12" i="10"/>
  <c r="G12" i="10" s="1"/>
  <c r="D10" i="10"/>
  <c r="F10" i="10" s="1"/>
  <c r="D9" i="10"/>
  <c r="F9" i="10" s="1"/>
  <c r="D8" i="10"/>
  <c r="G8" i="10" s="1"/>
  <c r="D7" i="10"/>
  <c r="F7" i="10" s="1"/>
  <c r="G6" i="10"/>
  <c r="D6" i="10"/>
  <c r="F6" i="10" s="1"/>
  <c r="D5" i="10"/>
  <c r="G5" i="10" s="1"/>
  <c r="B5" i="10"/>
  <c r="D4" i="10"/>
  <c r="G4" i="10" s="1"/>
  <c r="B4" i="10"/>
  <c r="D3" i="10"/>
  <c r="F3" i="10" s="1"/>
  <c r="B3" i="10"/>
  <c r="C2" i="10"/>
  <c r="D21" i="10" s="1"/>
  <c r="C1" i="8"/>
  <c r="G6" i="14" l="1"/>
  <c r="F12" i="14"/>
  <c r="G6" i="13"/>
  <c r="F5" i="12"/>
  <c r="F6" i="12"/>
  <c r="G20" i="14"/>
  <c r="F20" i="14"/>
  <c r="G13" i="14"/>
  <c r="D21" i="14"/>
  <c r="G8" i="14"/>
  <c r="F14" i="14"/>
  <c r="F5" i="14"/>
  <c r="D29" i="14"/>
  <c r="F29" i="14" s="1"/>
  <c r="G15" i="14"/>
  <c r="D22" i="14"/>
  <c r="G24" i="14"/>
  <c r="F3" i="14"/>
  <c r="F7" i="14"/>
  <c r="D18" i="14"/>
  <c r="D23" i="14"/>
  <c r="F4" i="14"/>
  <c r="D19" i="14"/>
  <c r="D30" i="14"/>
  <c r="F30" i="14" s="1"/>
  <c r="F12" i="13"/>
  <c r="D20" i="13"/>
  <c r="F3" i="13"/>
  <c r="F7" i="13"/>
  <c r="F13" i="13"/>
  <c r="D18" i="13"/>
  <c r="D23" i="13"/>
  <c r="F4" i="13"/>
  <c r="F8" i="13"/>
  <c r="D21" i="13"/>
  <c r="F14" i="13"/>
  <c r="D19" i="13"/>
  <c r="F5" i="13"/>
  <c r="F15" i="13"/>
  <c r="F24" i="13"/>
  <c r="D29" i="13"/>
  <c r="F29" i="13" s="1"/>
  <c r="D22" i="13"/>
  <c r="G20" i="12"/>
  <c r="F20" i="12"/>
  <c r="D30" i="12"/>
  <c r="F30" i="12" s="1"/>
  <c r="G12" i="12"/>
  <c r="F3" i="12"/>
  <c r="F13" i="12"/>
  <c r="F4" i="12"/>
  <c r="F8" i="12"/>
  <c r="D21" i="12"/>
  <c r="F14" i="12"/>
  <c r="F7" i="12"/>
  <c r="D18" i="12"/>
  <c r="D23" i="12"/>
  <c r="D19" i="12"/>
  <c r="F15" i="12"/>
  <c r="F24" i="12"/>
  <c r="D29" i="12"/>
  <c r="F29" i="12" s="1"/>
  <c r="D22" i="12"/>
  <c r="D16" i="11"/>
  <c r="F16" i="11" s="1"/>
  <c r="D6" i="11"/>
  <c r="G6" i="11" s="1"/>
  <c r="D12" i="11"/>
  <c r="F12" i="11" s="1"/>
  <c r="D13" i="11"/>
  <c r="G13" i="11" s="1"/>
  <c r="D7" i="11"/>
  <c r="F24" i="11"/>
  <c r="C2" i="11"/>
  <c r="D23" i="11" s="1"/>
  <c r="D3" i="11"/>
  <c r="D14" i="11"/>
  <c r="D8" i="11"/>
  <c r="D25" i="11"/>
  <c r="F25" i="11" s="1"/>
  <c r="D4" i="11"/>
  <c r="D15" i="11"/>
  <c r="D9" i="11"/>
  <c r="F9" i="11" s="1"/>
  <c r="D26" i="11"/>
  <c r="F26" i="11" s="1"/>
  <c r="D5" i="11"/>
  <c r="D10" i="11"/>
  <c r="F10" i="11" s="1"/>
  <c r="D19" i="10"/>
  <c r="G19" i="10" s="1"/>
  <c r="D22" i="10"/>
  <c r="G22" i="10" s="1"/>
  <c r="F13" i="10"/>
  <c r="G24" i="10"/>
  <c r="G21" i="10"/>
  <c r="F21" i="10"/>
  <c r="F8" i="10"/>
  <c r="G3" i="10"/>
  <c r="G7" i="10"/>
  <c r="F14" i="10"/>
  <c r="F19" i="10"/>
  <c r="F22" i="10"/>
  <c r="F4" i="10"/>
  <c r="F15" i="10"/>
  <c r="D20" i="10"/>
  <c r="D23" i="10"/>
  <c r="F5" i="10"/>
  <c r="F12" i="10"/>
  <c r="D18" i="10"/>
  <c r="D21" i="8"/>
  <c r="F28" i="1"/>
  <c r="G22" i="14" l="1"/>
  <c r="F22" i="14"/>
  <c r="F18" i="14"/>
  <c r="G18" i="14"/>
  <c r="G19" i="14"/>
  <c r="F19" i="14"/>
  <c r="G21" i="14"/>
  <c r="F21" i="14"/>
  <c r="F23" i="14"/>
  <c r="G23" i="14"/>
  <c r="G19" i="13"/>
  <c r="F19" i="13"/>
  <c r="G23" i="13"/>
  <c r="F23" i="13"/>
  <c r="G18" i="13"/>
  <c r="F18" i="13"/>
  <c r="G21" i="13"/>
  <c r="F21" i="13"/>
  <c r="G22" i="13"/>
  <c r="F22" i="13"/>
  <c r="G20" i="13"/>
  <c r="F20" i="13"/>
  <c r="G18" i="12"/>
  <c r="F18" i="12"/>
  <c r="G22" i="12"/>
  <c r="F22" i="12"/>
  <c r="G21" i="12"/>
  <c r="F21" i="12"/>
  <c r="F19" i="12"/>
  <c r="G19" i="12"/>
  <c r="G23" i="12"/>
  <c r="F23" i="12"/>
  <c r="F13" i="11"/>
  <c r="F6" i="11"/>
  <c r="G12" i="11"/>
  <c r="G7" i="11"/>
  <c r="F7" i="11"/>
  <c r="G15" i="11"/>
  <c r="F15" i="11"/>
  <c r="G4" i="11"/>
  <c r="F4" i="11"/>
  <c r="G8" i="11"/>
  <c r="F8" i="11"/>
  <c r="G14" i="11"/>
  <c r="F14" i="11"/>
  <c r="G3" i="11"/>
  <c r="F3" i="11"/>
  <c r="D30" i="11"/>
  <c r="F30" i="11" s="1"/>
  <c r="D20" i="11"/>
  <c r="D22" i="11"/>
  <c r="D19" i="11"/>
  <c r="D29" i="11"/>
  <c r="F29" i="11" s="1"/>
  <c r="D21" i="11"/>
  <c r="D18" i="11"/>
  <c r="G5" i="11"/>
  <c r="F5" i="11"/>
  <c r="G20" i="10"/>
  <c r="F20" i="10"/>
  <c r="G23" i="10"/>
  <c r="F23" i="10"/>
  <c r="G18" i="10"/>
  <c r="F18" i="10"/>
  <c r="D23" i="8"/>
  <c r="D20" i="8"/>
  <c r="D22" i="8"/>
  <c r="B5" i="1"/>
  <c r="B4" i="1"/>
  <c r="B3" i="1"/>
  <c r="D15" i="1"/>
  <c r="M28" i="9"/>
  <c r="M27" i="9"/>
  <c r="O26" i="9"/>
  <c r="M26" i="9"/>
  <c r="M23" i="9"/>
  <c r="S22" i="9"/>
  <c r="S21" i="9"/>
  <c r="S20" i="9"/>
  <c r="S19" i="9"/>
  <c r="C19" i="9"/>
  <c r="C20" i="9" s="1"/>
  <c r="C21" i="9" s="1"/>
  <c r="C22" i="9" s="1"/>
  <c r="C23" i="9" s="1"/>
  <c r="C24" i="9" s="1"/>
  <c r="C25" i="9" s="1"/>
  <c r="C26" i="9" s="1"/>
  <c r="C18" i="9"/>
  <c r="R17" i="9"/>
  <c r="M28" i="8"/>
  <c r="M27" i="8"/>
  <c r="O26" i="8"/>
  <c r="M26" i="8"/>
  <c r="M23" i="8"/>
  <c r="S22" i="8"/>
  <c r="S21" i="8"/>
  <c r="S20" i="8"/>
  <c r="S19" i="8"/>
  <c r="C19" i="8"/>
  <c r="C20" i="8" s="1"/>
  <c r="C21" i="8" s="1"/>
  <c r="C22" i="8" s="1"/>
  <c r="C23" i="8" s="1"/>
  <c r="C24" i="8" s="1"/>
  <c r="C25" i="8" s="1"/>
  <c r="C26" i="8" s="1"/>
  <c r="C18" i="8"/>
  <c r="R17" i="8"/>
  <c r="M28" i="7"/>
  <c r="M27" i="7"/>
  <c r="O26" i="7"/>
  <c r="M26" i="7"/>
  <c r="M23" i="7"/>
  <c r="S22" i="7"/>
  <c r="S21" i="7"/>
  <c r="S20" i="7"/>
  <c r="S19" i="7"/>
  <c r="C18" i="7"/>
  <c r="C19" i="7" s="1"/>
  <c r="C20" i="7" s="1"/>
  <c r="C21" i="7" s="1"/>
  <c r="C22" i="7" s="1"/>
  <c r="C23" i="7" s="1"/>
  <c r="C24" i="7" s="1"/>
  <c r="C25" i="7" s="1"/>
  <c r="C26" i="7" s="1"/>
  <c r="R17" i="7"/>
  <c r="G20" i="11" l="1"/>
  <c r="F20" i="11"/>
  <c r="G22" i="11"/>
  <c r="F22" i="11"/>
  <c r="G19" i="11"/>
  <c r="F19" i="11"/>
  <c r="F23" i="11"/>
  <c r="G23" i="11"/>
  <c r="F18" i="11"/>
  <c r="G18" i="11"/>
  <c r="F21" i="11"/>
  <c r="G21" i="11"/>
  <c r="D6" i="7"/>
  <c r="G6" i="7" s="1"/>
  <c r="D7" i="7"/>
  <c r="F7" i="7" s="1"/>
  <c r="D8" i="7"/>
  <c r="G8" i="7" s="1"/>
  <c r="D9" i="7"/>
  <c r="F9" i="7" s="1"/>
  <c r="D10" i="7"/>
  <c r="F10" i="7" s="1"/>
  <c r="D12" i="7"/>
  <c r="G12" i="7" s="1"/>
  <c r="D13" i="7"/>
  <c r="G13" i="7" s="1"/>
  <c r="D24" i="7"/>
  <c r="G24" i="7" s="1"/>
  <c r="D14" i="7"/>
  <c r="G14" i="7" s="1"/>
  <c r="D25" i="7"/>
  <c r="F25" i="7" s="1"/>
  <c r="C2" i="7"/>
  <c r="D15" i="7"/>
  <c r="G15" i="7" s="1"/>
  <c r="D26" i="7"/>
  <c r="F26" i="7" s="1"/>
  <c r="D3" i="7"/>
  <c r="G3" i="7" s="1"/>
  <c r="D16" i="7"/>
  <c r="F16" i="7" s="1"/>
  <c r="D4" i="7"/>
  <c r="G4" i="7" s="1"/>
  <c r="D5" i="7"/>
  <c r="G5" i="7" s="1"/>
  <c r="D16" i="1"/>
  <c r="F16" i="1" s="1"/>
  <c r="D21" i="7" l="1"/>
  <c r="F21" i="7" s="1"/>
  <c r="D30" i="7"/>
  <c r="F30" i="7" s="1"/>
  <c r="F6" i="7"/>
  <c r="F5" i="7"/>
  <c r="F8" i="7"/>
  <c r="F4" i="7"/>
  <c r="G7" i="7"/>
  <c r="F13" i="7"/>
  <c r="D29" i="7"/>
  <c r="F29" i="7" s="1"/>
  <c r="F12" i="7"/>
  <c r="D23" i="7"/>
  <c r="G23" i="7" s="1"/>
  <c r="D18" i="7"/>
  <c r="G18" i="7" s="1"/>
  <c r="F24" i="7"/>
  <c r="D22" i="7"/>
  <c r="G22" i="7" s="1"/>
  <c r="D9" i="8"/>
  <c r="F9" i="8" s="1"/>
  <c r="D8" i="8"/>
  <c r="D5" i="8"/>
  <c r="D4" i="8"/>
  <c r="D16" i="8"/>
  <c r="F16" i="8" s="1"/>
  <c r="D3" i="8"/>
  <c r="F3" i="8" s="1"/>
  <c r="D24" i="8"/>
  <c r="D13" i="8"/>
  <c r="D12" i="8"/>
  <c r="C1" i="9"/>
  <c r="D10" i="8"/>
  <c r="F10" i="8" s="1"/>
  <c r="D7" i="8"/>
  <c r="D6" i="8"/>
  <c r="D26" i="8"/>
  <c r="F26" i="8" s="1"/>
  <c r="D15" i="8"/>
  <c r="D25" i="8"/>
  <c r="F25" i="8" s="1"/>
  <c r="D14" i="8"/>
  <c r="F3" i="7"/>
  <c r="F15" i="7"/>
  <c r="D19" i="7"/>
  <c r="G19" i="7" s="1"/>
  <c r="F14" i="7"/>
  <c r="D20" i="7"/>
  <c r="G20" i="7" s="1"/>
  <c r="G21" i="7" l="1"/>
  <c r="F18" i="7"/>
  <c r="F22" i="7"/>
  <c r="F23" i="7"/>
  <c r="F14" i="8"/>
  <c r="G14" i="8"/>
  <c r="G3" i="8"/>
  <c r="D29" i="8"/>
  <c r="F29" i="8" s="1"/>
  <c r="D30" i="8"/>
  <c r="F30" i="8" s="1"/>
  <c r="D18" i="8"/>
  <c r="D19" i="8"/>
  <c r="G4" i="8"/>
  <c r="F4" i="8"/>
  <c r="G15" i="8"/>
  <c r="F15" i="8"/>
  <c r="G24" i="8"/>
  <c r="F24" i="8"/>
  <c r="G5" i="8"/>
  <c r="F5" i="8"/>
  <c r="G8" i="8"/>
  <c r="F8" i="8"/>
  <c r="G6" i="8"/>
  <c r="F6" i="8"/>
  <c r="G7" i="8"/>
  <c r="F7" i="8"/>
  <c r="F19" i="7"/>
  <c r="D9" i="9"/>
  <c r="F9" i="9" s="1"/>
  <c r="D12" i="9"/>
  <c r="D15" i="9"/>
  <c r="C2" i="9"/>
  <c r="D21" i="9" s="1"/>
  <c r="D16" i="9"/>
  <c r="F16" i="9" s="1"/>
  <c r="D3" i="9"/>
  <c r="D6" i="9"/>
  <c r="D5" i="9"/>
  <c r="D7" i="9"/>
  <c r="D13" i="9"/>
  <c r="D14" i="9"/>
  <c r="D26" i="9"/>
  <c r="F26" i="9" s="1"/>
  <c r="D4" i="9"/>
  <c r="D8" i="9"/>
  <c r="D24" i="9"/>
  <c r="D25" i="9"/>
  <c r="F25" i="9" s="1"/>
  <c r="D10" i="9"/>
  <c r="F10" i="9" s="1"/>
  <c r="F20" i="7"/>
  <c r="G12" i="8"/>
  <c r="F12" i="8"/>
  <c r="F13" i="8"/>
  <c r="G13" i="8"/>
  <c r="D25" i="1"/>
  <c r="G3" i="9" l="1"/>
  <c r="F3" i="9"/>
  <c r="G22" i="8"/>
  <c r="F22" i="8"/>
  <c r="G7" i="9"/>
  <c r="F7" i="9"/>
  <c r="F19" i="8"/>
  <c r="G19" i="8"/>
  <c r="G5" i="9"/>
  <c r="F5" i="9"/>
  <c r="G18" i="8"/>
  <c r="F18" i="8"/>
  <c r="F6" i="9"/>
  <c r="G6" i="9"/>
  <c r="G23" i="8"/>
  <c r="F23" i="8"/>
  <c r="D29" i="9"/>
  <c r="F29" i="9" s="1"/>
  <c r="D19" i="9"/>
  <c r="D20" i="9"/>
  <c r="D18" i="9"/>
  <c r="D30" i="9"/>
  <c r="F30" i="9" s="1"/>
  <c r="D22" i="9"/>
  <c r="D23" i="9"/>
  <c r="F20" i="8"/>
  <c r="G20" i="8"/>
  <c r="G24" i="9"/>
  <c r="F24" i="9"/>
  <c r="G15" i="9"/>
  <c r="F15" i="9"/>
  <c r="G8" i="9"/>
  <c r="F8" i="9"/>
  <c r="G12" i="9"/>
  <c r="F12" i="9"/>
  <c r="G21" i="8"/>
  <c r="F21" i="8"/>
  <c r="G4" i="9"/>
  <c r="F4" i="9"/>
  <c r="G14" i="9"/>
  <c r="F14" i="9"/>
  <c r="F13" i="9"/>
  <c r="G13" i="9"/>
  <c r="D3" i="1"/>
  <c r="F3" i="1" s="1"/>
  <c r="F19" i="9" l="1"/>
  <c r="G19" i="9"/>
  <c r="G23" i="9"/>
  <c r="F23" i="9"/>
  <c r="G22" i="9"/>
  <c r="F22" i="9"/>
  <c r="F18" i="9"/>
  <c r="G18" i="9"/>
  <c r="G20" i="9"/>
  <c r="F20" i="9"/>
  <c r="G21" i="9"/>
  <c r="F21" i="9"/>
  <c r="D5" i="1"/>
  <c r="F5" i="1" s="1"/>
  <c r="C18" i="1" l="1"/>
  <c r="D10" i="1"/>
  <c r="F10" i="1" s="1"/>
  <c r="D13" i="1"/>
  <c r="F13" i="1" s="1"/>
  <c r="D12" i="1"/>
  <c r="F12" i="1" s="1"/>
  <c r="D9" i="1" l="1"/>
  <c r="F9" i="1" s="1"/>
  <c r="D6" i="1" l="1"/>
  <c r="F6" i="1" s="1"/>
  <c r="D14" i="1" l="1"/>
  <c r="G5" i="1"/>
  <c r="M28" i="1"/>
  <c r="M27" i="1"/>
  <c r="O26" i="1"/>
  <c r="M26" i="1"/>
  <c r="D26" i="1"/>
  <c r="D24" i="1"/>
  <c r="F24" i="1" s="1"/>
  <c r="M23" i="1"/>
  <c r="S22" i="1"/>
  <c r="S21" i="1"/>
  <c r="S20" i="1"/>
  <c r="S19" i="1"/>
  <c r="R17" i="1"/>
  <c r="G13" i="1"/>
  <c r="G12" i="1"/>
  <c r="D8" i="1"/>
  <c r="D7" i="1"/>
  <c r="F7" i="1" s="1"/>
  <c r="G6" i="1"/>
  <c r="D4" i="1"/>
  <c r="F4" i="1" s="1"/>
  <c r="G3" i="1"/>
  <c r="C2" i="1"/>
  <c r="D22" i="1" s="1"/>
  <c r="D21" i="1" l="1"/>
  <c r="D20" i="1"/>
  <c r="F20" i="1" s="1"/>
  <c r="D23" i="1"/>
  <c r="F30" i="1"/>
  <c r="G8" i="1"/>
  <c r="F8" i="1"/>
  <c r="G14" i="1"/>
  <c r="F14" i="1"/>
  <c r="G15" i="1"/>
  <c r="F15" i="1"/>
  <c r="G24" i="1"/>
  <c r="G4" i="1"/>
  <c r="G7" i="1"/>
  <c r="D19" i="1"/>
  <c r="D18" i="1"/>
  <c r="F18" i="1" s="1"/>
  <c r="F19" i="1" l="1"/>
  <c r="F29" i="1"/>
  <c r="F21" i="1"/>
  <c r="F22" i="1"/>
  <c r="F23" i="1"/>
  <c r="F25" i="1"/>
  <c r="F26" i="1"/>
  <c r="G23" i="1"/>
  <c r="G21" i="1"/>
  <c r="G18" i="1"/>
  <c r="G19" i="1"/>
  <c r="G22" i="1"/>
  <c r="G20" i="1"/>
  <c r="C19" i="1"/>
  <c r="C20" i="1" s="1"/>
  <c r="C21" i="1" s="1"/>
  <c r="C22" i="1" s="1"/>
  <c r="C23" i="1" s="1"/>
  <c r="C24" i="1" s="1"/>
  <c r="C25" i="1" s="1"/>
  <c r="C26" i="1" s="1"/>
</calcChain>
</file>

<file path=xl/sharedStrings.xml><?xml version="1.0" encoding="utf-8"?>
<sst xmlns="http://schemas.openxmlformats.org/spreadsheetml/2006/main" count="2759" uniqueCount="366">
  <si>
    <t>Archivo</t>
  </si>
  <si>
    <t>Formato</t>
  </si>
  <si>
    <t>Curvas Forwards</t>
  </si>
  <si>
    <t>Registros</t>
  </si>
  <si>
    <t>Estado</t>
  </si>
  <si>
    <t xml:space="preserve">Total </t>
  </si>
  <si>
    <t>Buenos</t>
  </si>
  <si>
    <t>Malos</t>
  </si>
  <si>
    <t>Aplicados</t>
  </si>
  <si>
    <t>Prev_Aplica</t>
  </si>
  <si>
    <t>No_Aplicados</t>
  </si>
  <si>
    <t>CINT</t>
  </si>
  <si>
    <t>Nodos Curva Forward 2 EURUSD</t>
  </si>
  <si>
    <t>Insumos Forward Internacionales (5)</t>
  </si>
  <si>
    <t>CINF</t>
  </si>
  <si>
    <t>Nodos Curva Forward 2 Dólar Pe</t>
  </si>
  <si>
    <t>insumos derivados OTC locales (2)</t>
  </si>
  <si>
    <t>CSWI</t>
  </si>
  <si>
    <t>Nodos Curva Cero Cupón 2 IBR</t>
  </si>
  <si>
    <t>insumos derivados OTC locales  (2)</t>
  </si>
  <si>
    <t>Nodos Curva Cero Cupón USDOIS 2</t>
  </si>
  <si>
    <t>Insumos Swaps Internacionales (3)</t>
  </si>
  <si>
    <t>Nodos Curva Forward 2 USDMXN</t>
  </si>
  <si>
    <t>Insumos Forward Internacionales  (6)</t>
  </si>
  <si>
    <t>Nodos Curva Forward 2 USDBRL</t>
  </si>
  <si>
    <t>Nodos Curva Forward 2 GBPUSD</t>
  </si>
  <si>
    <t>Nodos Curva Forward 2 USDJPY</t>
  </si>
  <si>
    <t>Curvas Swaps</t>
  </si>
  <si>
    <t>Curva Cero Cupón EURCOP 2</t>
  </si>
  <si>
    <t>Insumos Swaps Internacionales (4)</t>
  </si>
  <si>
    <t>Curva Cero Cupón 2 USDCO</t>
  </si>
  <si>
    <t>insumos derivados OTC locales (4)</t>
  </si>
  <si>
    <t>Nodos Cur Cero Cupón 2 IBRUVR</t>
  </si>
  <si>
    <t>Nodos Curva Cero Cupón 2 Libor</t>
  </si>
  <si>
    <t>ok</t>
  </si>
  <si>
    <t>ZAATG</t>
  </si>
  <si>
    <t>SOLO ULTIMO DIA DEL MES</t>
  </si>
  <si>
    <t>Validaciion</t>
  </si>
  <si>
    <t>Fecha CARGA</t>
  </si>
  <si>
    <t>Fecha</t>
  </si>
  <si>
    <t>Usuario</t>
  </si>
  <si>
    <t>Ruta</t>
  </si>
  <si>
    <t>ARCHIVO</t>
  </si>
  <si>
    <t>PUBLICACION</t>
  </si>
  <si>
    <t>Fwd2_USDCOP_Nodos_ (24) pips (CINF)</t>
  </si>
  <si>
    <t>Nodos Curva Forward 2 Dólar Peso</t>
  </si>
  <si>
    <t>OTC LOCAL PAG 6</t>
  </si>
  <si>
    <t>Insumos locales</t>
  </si>
  <si>
    <t>SwapCC2_IBR_Nodos_ (21) ccs (CSWI)</t>
  </si>
  <si>
    <t>OTC LOCAL PAG 5</t>
  </si>
  <si>
    <t>SwapCC2_LIBORUVR_Nodos_ (29) (CSWI)</t>
  </si>
  <si>
    <t>Nodos Curva Cero Cupón 2 Libor UVR</t>
  </si>
  <si>
    <t>SwapCC2_IBRUVR_Nodos (19) (CSWI)</t>
  </si>
  <si>
    <t>SwapCC2_USDCO_Diaria (9136) (CSWI)</t>
  </si>
  <si>
    <t>Curva Cero Cupón 2 IBRlibor</t>
  </si>
  <si>
    <t>OTC LOCAL PAG 1</t>
  </si>
  <si>
    <t>SwapCC2_USDOIS_Nodos_ (18) ccs (CSWI)</t>
  </si>
  <si>
    <t>SWAP INTER PAG 6</t>
  </si>
  <si>
    <t>insumo swap internacional</t>
  </si>
  <si>
    <t>SwapCC2_EURCOP_Diaria_ (9136) (CSWI)</t>
  </si>
  <si>
    <t>SWAP INTER PAG 1</t>
  </si>
  <si>
    <t>Fwd2_EURUSD_Nodos_ (26) infovalmer (CINT)</t>
  </si>
  <si>
    <t>FWD INTER PAG 09</t>
  </si>
  <si>
    <t>insumos froward internacionales</t>
  </si>
  <si>
    <t>Fwd2_USDBRL_Nodos_(14) infovalmer (CINT)</t>
  </si>
  <si>
    <t>FWD INTER PAG 10</t>
  </si>
  <si>
    <t xml:space="preserve">Fwd2_GBPUSD_Nodos_(26) (CINT) </t>
  </si>
  <si>
    <t xml:space="preserve"> Nodos Curva Forward 2 GBPUSD</t>
  </si>
  <si>
    <t>Fwd2_USDJPY_Nodos_ (26) (CINT)</t>
  </si>
  <si>
    <t>FWD INTER PAG 11</t>
  </si>
  <si>
    <t xml:space="preserve">Fwd2_USDMXN_Nodos_(23) infovalmer (CINT) </t>
  </si>
  <si>
    <t>PRECIOS TITULOS PARTICIPATIVOS</t>
  </si>
  <si>
    <t>(PFV)</t>
  </si>
  <si>
    <t>CARGAR POR CARGUE PRECIOS DE FONDOS Y MODIFICAR FORMATO POR PFV (RENTA VARIABLE)</t>
  </si>
  <si>
    <t>PRECIOS TITULOS DEUDA INTER</t>
  </si>
  <si>
    <t>MX (P) (1124)</t>
  </si>
  <si>
    <t>RENTA FIJA INTERNAL</t>
  </si>
  <si>
    <t>ACCIONES VECTOR PROPIO</t>
  </si>
  <si>
    <t>MX_RV (A) (588)</t>
  </si>
  <si>
    <t>RENTA VARIABLE INTERNAL</t>
  </si>
  <si>
    <t>INFO PRECIOS</t>
  </si>
  <si>
    <t>SP</t>
  </si>
  <si>
    <t>RENTA FIJA LOCAL</t>
  </si>
  <si>
    <t>INFO BETAS</t>
  </si>
  <si>
    <t>SB</t>
  </si>
  <si>
    <t>INFO TASAS</t>
  </si>
  <si>
    <t>SV</t>
  </si>
  <si>
    <t>INFO PRECIO DE ACCIONES</t>
  </si>
  <si>
    <t>SW</t>
  </si>
  <si>
    <t>RENTA VARIABLE LOCAL</t>
  </si>
  <si>
    <t>CVA DVA</t>
  </si>
  <si>
    <t>CVA_DVA (371)</t>
  </si>
  <si>
    <t>CVA-DVA</t>
  </si>
  <si>
    <t>NOTAS ESTRUCTURADAS</t>
  </si>
  <si>
    <t>NOTAS ESTRUC</t>
  </si>
  <si>
    <t>CARGAR POR PRECIOS TITULOS DEUDA INTER (CODIGO)</t>
  </si>
  <si>
    <t>INFORMACION PUNTO CURVA CERO</t>
  </si>
  <si>
    <t>SC</t>
  </si>
  <si>
    <t>FIN DE MES</t>
  </si>
  <si>
    <t>INFORAMCION MARGENES</t>
  </si>
  <si>
    <t>SM</t>
  </si>
  <si>
    <t>CURVA</t>
  </si>
  <si>
    <t>SwapCC_EURCOP_Diaria_20220103</t>
  </si>
  <si>
    <t>SwapCC_IBR_Diaria_20220103</t>
  </si>
  <si>
    <t>SwapCC_USDCO_Diaria_20220103</t>
  </si>
  <si>
    <t>SwapCC_IBRUVR_Diaria_20220103</t>
  </si>
  <si>
    <t>SwapCC_LIBORCOP_Diaria_20220103</t>
  </si>
  <si>
    <t>SwapCC_LIBORUVR_Diaria_20220103</t>
  </si>
  <si>
    <t>SwapCC30_IBR_Diaria_20220103</t>
  </si>
  <si>
    <t>SwapCC30_IBRLIBOR_Diaria_20220103</t>
  </si>
  <si>
    <t>Tenor_IBR_20220103</t>
  </si>
  <si>
    <t>Tenor_LIBORUSD_20211230</t>
  </si>
  <si>
    <t>SwapCC_LIBORUSD3M_Diaria_20220103</t>
  </si>
  <si>
    <t xml:space="preserve">Fwd2_USDCOP_Nodos_ </t>
  </si>
  <si>
    <t>SwapCC2_IBR_Nodos_</t>
  </si>
  <si>
    <t>SwapCC2_IBRUVR_Nodos</t>
  </si>
  <si>
    <t>SwapCC2_USDCO_Diaria</t>
  </si>
  <si>
    <t>SwapCC2_LIBORUVR_Nodos</t>
  </si>
  <si>
    <t>SwapCC2_USDOIS_Nodos</t>
  </si>
  <si>
    <t>SwapCC2_EURCOP_Diaria</t>
  </si>
  <si>
    <t>Fwd2_EURUSD_Nodos</t>
  </si>
  <si>
    <t>Fwd2_USDBRL_Nodos</t>
  </si>
  <si>
    <t>Fwd2_GBPUSD_Nodos</t>
  </si>
  <si>
    <t>Fwd2_USDJPY_Nodos</t>
  </si>
  <si>
    <t>Fwd2_USDMXN_Nodos</t>
  </si>
  <si>
    <t>SwapCC2_USDOIS_Diaria</t>
  </si>
  <si>
    <t>SWAP INTER PAG 2</t>
  </si>
  <si>
    <t>EKM1T</t>
  </si>
  <si>
    <t>EKMYU</t>
  </si>
  <si>
    <t>PASAR DE EL MISMO PRECIO PARA EKMYU DE EKM1T</t>
  </si>
  <si>
    <t xml:space="preserve">COR6APT00223 </t>
  </si>
  <si>
    <t>ENN0W</t>
  </si>
  <si>
    <t>EST0W</t>
  </si>
  <si>
    <t xml:space="preserve">cambiar precio manual </t>
  </si>
  <si>
    <t>COR6APT00223</t>
  </si>
  <si>
    <t>IVIT</t>
  </si>
  <si>
    <t>C:\Porfin\</t>
  </si>
  <si>
    <t>E</t>
  </si>
  <si>
    <t>PFV</t>
  </si>
  <si>
    <t>c:/porfin</t>
  </si>
  <si>
    <t>ACC</t>
  </si>
  <si>
    <t>C:\PORFIN\</t>
  </si>
  <si>
    <t>IVIA</t>
  </si>
  <si>
    <t xml:space="preserve"> </t>
  </si>
  <si>
    <t>PRE</t>
  </si>
  <si>
    <t>TAS</t>
  </si>
  <si>
    <t>VBT</t>
  </si>
  <si>
    <t>CDVA</t>
  </si>
  <si>
    <t>Cargue CVA - DVA Infovalmer</t>
  </si>
  <si>
    <t>Cargue Curvas Swaps Infovalmer</t>
  </si>
  <si>
    <t>Cargue de curvas Infovalmer</t>
  </si>
  <si>
    <t>SM103125.001</t>
  </si>
  <si>
    <t>SC103125.001</t>
  </si>
  <si>
    <t>SNUNEZ</t>
  </si>
  <si>
    <t>Información Precios INFOVALMER Ext Acciones</t>
  </si>
  <si>
    <t>Información de Precios Acciones</t>
  </si>
  <si>
    <t>Precios Fondos Valoraci¿n</t>
  </si>
  <si>
    <t>Información Precios Tit Deuda Int Infovalmer</t>
  </si>
  <si>
    <t>Información Tasas</t>
  </si>
  <si>
    <t>Información Betas para Curvas cero Cupon</t>
  </si>
  <si>
    <t>Información de Precios</t>
  </si>
  <si>
    <t>IND</t>
  </si>
  <si>
    <t>Información de Indicadores</t>
  </si>
  <si>
    <t>DFLORIAN</t>
  </si>
  <si>
    <t>OPCC</t>
  </si>
  <si>
    <t>Operaciones Cuentas Corrientes</t>
  </si>
  <si>
    <t>LiquidezFA.csv</t>
  </si>
  <si>
    <t>liquidezOB.csv</t>
  </si>
  <si>
    <t>13/02/2026</t>
  </si>
  <si>
    <t>SV021326.001</t>
  </si>
  <si>
    <t>20260213.csv</t>
  </si>
  <si>
    <t>14/02/2026</t>
  </si>
  <si>
    <t>SW021426.003</t>
  </si>
  <si>
    <t>MX021426.txt</t>
  </si>
  <si>
    <t>NOTAS_ESTRUCTURADAS_20260214.txt</t>
  </si>
  <si>
    <t>titulos_participativos_valoracion_20260214.txt</t>
  </si>
  <si>
    <t>MX021426_RV.txt</t>
  </si>
  <si>
    <t>800148514_cva_alloc_20260214.txt</t>
  </si>
  <si>
    <t>SP021426.002</t>
  </si>
  <si>
    <t>SV021426.001</t>
  </si>
  <si>
    <t>SB021426.001</t>
  </si>
  <si>
    <t>SwapCC2_COP_Colateral_USD_Diaria_20260214.csv</t>
  </si>
  <si>
    <t>SwapCC2_LIBORUVR_Nodos_20260214.csv</t>
  </si>
  <si>
    <t>SwapCC2_IBRUVR_Nodos_20260214.csv</t>
  </si>
  <si>
    <t>SwapCC2_USDCO_Diaria_20260214.csv</t>
  </si>
  <si>
    <t>SwapCC2_EURCOP_Diaria_20260214.csv</t>
  </si>
  <si>
    <t>Fwd2_USDJPY_Nodos_20260214.csv</t>
  </si>
  <si>
    <t>Fwd2_GBPUSD_Nodos_20260214.csv</t>
  </si>
  <si>
    <t>Fwd2_USDBRL_Nodos_20260214.csv</t>
  </si>
  <si>
    <t>Fwd2_USDMXN_Nodos_20260214.csv</t>
  </si>
  <si>
    <t>SwapCC2_USDOIS_Nodos_20260214.csv</t>
  </si>
  <si>
    <t>SwapCC2_IBR_Nodos_20260214.csv</t>
  </si>
  <si>
    <t>Fwd2_USDCOP_Nodos_20260214.csv</t>
  </si>
  <si>
    <t>Fwd2_EURUSD_Nodos_20260214.csv</t>
  </si>
  <si>
    <t>15/02/2026</t>
  </si>
  <si>
    <t>SW021526.004</t>
  </si>
  <si>
    <t>MX021526.txt</t>
  </si>
  <si>
    <t>NOTAS_ESTRUCTURADAS_20260215.txt</t>
  </si>
  <si>
    <t>titulos_participativos_valoracion_20260215.txt</t>
  </si>
  <si>
    <t>MX021526_RV.txt</t>
  </si>
  <si>
    <t>SP021526.002</t>
  </si>
  <si>
    <t>800148514_cva_alloc_20260215.txt</t>
  </si>
  <si>
    <t>SV021526.001</t>
  </si>
  <si>
    <t>SB021526.001</t>
  </si>
  <si>
    <t>AMONTANA</t>
  </si>
  <si>
    <t>Fwd2_USDMXN_Nodos_20260215.csv</t>
  </si>
  <si>
    <t>Fwd2_USDJPY_Nodos_20260215.csv</t>
  </si>
  <si>
    <t>Fwd2_GBPUSD_Nodos_20260215.csv</t>
  </si>
  <si>
    <t>Fwd2_USDBRL_Nodos_20260215.csv</t>
  </si>
  <si>
    <t>Fwd2_EURUSD_Nodos_20260215.csv</t>
  </si>
  <si>
    <t>SwapCC2_EURCOP_Diaria_20260215.csv</t>
  </si>
  <si>
    <t>SwapCC2_USDOIS_Nodos_20260215.csv</t>
  </si>
  <si>
    <t>SwapCC2_USDCO_Diaria_20260215.csv</t>
  </si>
  <si>
    <t>SwapCC2_IBRUVR_Nodos_20260215.csv</t>
  </si>
  <si>
    <t>SwapCC2_LIBORUVR_Nodos_20260215.csv</t>
  </si>
  <si>
    <t>SwapCC2_IBR_Nodos_20260215.csv</t>
  </si>
  <si>
    <t>SwapCC2_COP_Colateral_USD_Diaria_20260215.csv</t>
  </si>
  <si>
    <t>Fwd2_USDCOP_Nodos_20260215.csv</t>
  </si>
  <si>
    <t>20260215</t>
  </si>
  <si>
    <t>SW021526.002</t>
  </si>
  <si>
    <t>06/03/2026</t>
  </si>
  <si>
    <t>Fwd2_USDCOP_Nodos_20260308.csv</t>
  </si>
  <si>
    <t>titulos_participativos_valoracion_20260306.txt</t>
  </si>
  <si>
    <t>Fwd2_USDMXN_Nodos_20260306.csv</t>
  </si>
  <si>
    <t>Fwd2_USDJPY_Nodos_20260306.csv</t>
  </si>
  <si>
    <t>Fwd2_GBPUSD_Nodos_20260306.csv</t>
  </si>
  <si>
    <t>Fwd2_USDBRL_Nodos_20260306.csv</t>
  </si>
  <si>
    <t>Fwd2_EURUSD_Nodos_20260306.csv</t>
  </si>
  <si>
    <t>SwapCC2_EURCOP_Diaria_20260306.csv</t>
  </si>
  <si>
    <t>SwapCC2_USDOIS_Nodos_20260306.csv</t>
  </si>
  <si>
    <t>SwapCC2_USDCO_Diaria_20260306.csv</t>
  </si>
  <si>
    <t>SwapCC2_IBRUVR_Nodos_20260306.csv</t>
  </si>
  <si>
    <t>SwapCC2_LIBORUVR_Nodos_20260306.csv</t>
  </si>
  <si>
    <t>SwapCC2_IBR_Nodos_20260306.csv</t>
  </si>
  <si>
    <t>SwapCC2_COP_Colateral_USD_Diaria_20260306.csv</t>
  </si>
  <si>
    <t>Fwd2_USDCOP_Nodos_20260306.csv</t>
  </si>
  <si>
    <t>SW030626.002</t>
  </si>
  <si>
    <t>MX030626.txt</t>
  </si>
  <si>
    <t>MX030626_RV.txt</t>
  </si>
  <si>
    <t>20260306</t>
  </si>
  <si>
    <t>SP030626.001</t>
  </si>
  <si>
    <t>SV030626.001</t>
  </si>
  <si>
    <t>20260306.csv</t>
  </si>
  <si>
    <t>SB030626.001</t>
  </si>
  <si>
    <t>NOTAS_ESTRUCTURADAS_20260306.txt</t>
  </si>
  <si>
    <t>800148514_cva_alloc_20260306.txt</t>
  </si>
  <si>
    <t>AFGARCIA</t>
  </si>
  <si>
    <t>800148514_cva_alloc_20260408.txt</t>
  </si>
  <si>
    <t>MX040826_RV.txt</t>
  </si>
  <si>
    <t>titulos_participativos_valoracion_20260408.txt</t>
  </si>
  <si>
    <t>NOTAS_ESTRUCTURADAS_20260408.txt</t>
  </si>
  <si>
    <t>MX040826.txt</t>
  </si>
  <si>
    <t>SB040826.001</t>
  </si>
  <si>
    <t>SP040826.001</t>
  </si>
  <si>
    <t>20260408</t>
  </si>
  <si>
    <t>SW040826.003</t>
  </si>
  <si>
    <t>DPARRADO</t>
  </si>
  <si>
    <t>Fwd2_USDMXN_Nodos_20260408.csv</t>
  </si>
  <si>
    <t>Fwd2_EURUSD_Nodos_20260408.csv</t>
  </si>
  <si>
    <t>SwapCC2_USDOIS_Nodos_20260408.csv</t>
  </si>
  <si>
    <t>SwapCC2_EURCOP_Diaria_20260408.csv</t>
  </si>
  <si>
    <t>SwapCC2_COP_Colateral_USD_Diaria_20260408.csv</t>
  </si>
  <si>
    <t>SwapCC2_USDCO_Diaria_20260408.csv</t>
  </si>
  <si>
    <t>SwapCC2_LIBORUVR_Nodos_20260408.csv</t>
  </si>
  <si>
    <t>SwapCC2_IBRUVR_Nodos_20260408.csv</t>
  </si>
  <si>
    <t>SwapCC2_IBR_Nodos_20260408.csv</t>
  </si>
  <si>
    <t>Fwd2_USDCOP_Nodos_20260408.csv</t>
  </si>
  <si>
    <t>Fwd2_GBPUSD_Nodos_20260408.csv</t>
  </si>
  <si>
    <t>Fwd2_USDJPY_Nodos_20260408.csv</t>
  </si>
  <si>
    <t>Fwd2_USDBRL_Nodos_20260408.csv</t>
  </si>
  <si>
    <t>traslados.csv</t>
  </si>
  <si>
    <t>liquidez.csv</t>
  </si>
  <si>
    <t>SV040826.001</t>
  </si>
  <si>
    <t>SV050226.001</t>
  </si>
  <si>
    <t>20260503</t>
  </si>
  <si>
    <t>SV050326.001</t>
  </si>
  <si>
    <t>SB050326.001</t>
  </si>
  <si>
    <t>800148514_cva_alloc_20260503.txt</t>
  </si>
  <si>
    <t>NOTAS_ESTRUCTURADAS_20260503.txt</t>
  </si>
  <si>
    <t>SwapCC2_COP_Colateral_USD_Diaria_20260503.csv</t>
  </si>
  <si>
    <t>SwapCC2_LIBORUVR_Nodos_20260503.csv</t>
  </si>
  <si>
    <t>SwapCC2_IBRUVR_Nodos_20260503.csv</t>
  </si>
  <si>
    <t>SwapCC2_USDCO_Diaria_20260503.csv</t>
  </si>
  <si>
    <t>SwapCC2_EURCOP_Diaria_20260503.csv</t>
  </si>
  <si>
    <t>Fwd2_USDJPY_Nodos_20260503.csv</t>
  </si>
  <si>
    <t>Fwd2_GBPUSD_Nodos_20260503.csv</t>
  </si>
  <si>
    <t>Fwd2_USDBRL_Nodos_20260503.csv</t>
  </si>
  <si>
    <t>Fwd2_USDMXN_Nodos_20260503.csv</t>
  </si>
  <si>
    <t>SwapCC2_USDOIS_Nodos_20260503.csv</t>
  </si>
  <si>
    <t>SwapCC2_IBR_Nodos_20260503.csv</t>
  </si>
  <si>
    <t>Fwd2_USDCOP_Nodos_20260503.csv</t>
  </si>
  <si>
    <t>Fwd2_EURUSD_Nodos_20260503.csv</t>
  </si>
  <si>
    <t>MX050326_RV.txt</t>
  </si>
  <si>
    <t>MX050326.txt</t>
  </si>
  <si>
    <t>titulos_participativos_valoracion_20260503.txt</t>
  </si>
  <si>
    <t>SP050326.001</t>
  </si>
  <si>
    <t>SW050326.002</t>
  </si>
  <si>
    <t>20260509</t>
  </si>
  <si>
    <t>800148514_cva_alloc_20260509.txt</t>
  </si>
  <si>
    <t>NOTAS_ESTRUCTURADAS_20260509.txt</t>
  </si>
  <si>
    <t>SwapCC2_COP_Colateral_USD_Diaria_20260509.csv</t>
  </si>
  <si>
    <t>SwapCC2_LIBORUVR_Nodos_20260509.csv</t>
  </si>
  <si>
    <t>SwapCC2_IBRUVR_Nodos_20260509.csv</t>
  </si>
  <si>
    <t>MX050926_RV.txt</t>
  </si>
  <si>
    <t>SwapCC2_USDCO_Diaria_20260509.csv</t>
  </si>
  <si>
    <t>SwapCC2_EURCOP_Diaria_20260509.csv</t>
  </si>
  <si>
    <t>Fwd2_USDJPY_Nodos_20260509.csv</t>
  </si>
  <si>
    <t>Fwd2_GBPUSD_Nodos_20260509.csv</t>
  </si>
  <si>
    <t>Fwd2_USDBRL_Nodos_20260509.csv</t>
  </si>
  <si>
    <t>Fwd2_USDMXN_Nodos_20260509.csv</t>
  </si>
  <si>
    <t>SwapCC2_USDOIS_Nodos_20260509.csv</t>
  </si>
  <si>
    <t>SwapCC2_IBR_Nodos_20260509.csv</t>
  </si>
  <si>
    <t>Fwd2_USDCOP_Nodos_20260509.csv</t>
  </si>
  <si>
    <t>Fwd2_EURUSD_Nodos_20260509.csv</t>
  </si>
  <si>
    <t>titulos_participativos_valoracion_20260509.txt</t>
  </si>
  <si>
    <t>MX050926.txt</t>
  </si>
  <si>
    <t>SV050926.001</t>
  </si>
  <si>
    <t>SB050926.001</t>
  </si>
  <si>
    <t>SP050926.001</t>
  </si>
  <si>
    <t>SW050926.002</t>
  </si>
  <si>
    <t>800148514_cva_alloc_20260511.txt</t>
  </si>
  <si>
    <t>NOTAS_ESTRUCTURADAS_20260511.txt</t>
  </si>
  <si>
    <t>titulos_participativos_valoracion_20260511.txt</t>
  </si>
  <si>
    <t>MX051126.txt</t>
  </si>
  <si>
    <t>MX051126_RV.txt</t>
  </si>
  <si>
    <t>SwapCC2_COP_Colateral_USD_Diaria_20260511.csv</t>
  </si>
  <si>
    <t>SwapCC2_LIBORUVR_Nodos_20260511.csv</t>
  </si>
  <si>
    <t>SwapCC2_IBRUVR_Nodos_20260511.csv</t>
  </si>
  <si>
    <t>SwapCC2_USDCO_Diaria_20260511.csv</t>
  </si>
  <si>
    <t>SwapCC2_EURCOP_Diaria_20260511.csv</t>
  </si>
  <si>
    <t>Fwd2_USDJPY_Nodos_20260511.csv</t>
  </si>
  <si>
    <t>Fwd2_GBPUSD_Nodos_20260511.csv</t>
  </si>
  <si>
    <t>Fwd2_USDBRL_Nodos_20260511.csv</t>
  </si>
  <si>
    <t>Fwd2_USDMXN_Nodos_20260511.csv</t>
  </si>
  <si>
    <t>SwapCC2_USDOIS_Nodos_20260511.csv</t>
  </si>
  <si>
    <t>SwapCC2_IBR_Nodos_20260511.csv</t>
  </si>
  <si>
    <t>Fwd2_USDCOP_Nodos_20260511.csv</t>
  </si>
  <si>
    <t>Fwd2_EURUSD_Nodos_20260511.csv</t>
  </si>
  <si>
    <t>SW051126.002</t>
  </si>
  <si>
    <t>SV051126.001</t>
  </si>
  <si>
    <t>SB051126.001</t>
  </si>
  <si>
    <t>SP051126.001</t>
  </si>
  <si>
    <t>20260511</t>
  </si>
  <si>
    <t>20260514</t>
  </si>
  <si>
    <t>800148514_cva_alloc_20260514.txt</t>
  </si>
  <si>
    <t>NOTAS_ESTRUCTURADAS_20260514.txt</t>
  </si>
  <si>
    <t>SwapCC2_COP_Colateral_USD_Diaria_20260514.csv</t>
  </si>
  <si>
    <t>SwapCC2_LIBORUVR_Nodos_20260514.csv</t>
  </si>
  <si>
    <t>SwapCC2_IBRUVR_Nodos_20260514.csv</t>
  </si>
  <si>
    <t>SwapCC2_USDCO_Diaria_20260514.csv</t>
  </si>
  <si>
    <t>SwapCC2_EURCOP_Diaria_20260514.csv</t>
  </si>
  <si>
    <t>Fwd2_USDJPY_Nodos_20260514.csv</t>
  </si>
  <si>
    <t>Fwd2_GBPUSD_Nodos_20260514.csv</t>
  </si>
  <si>
    <t>Fwd2_USDBRL_Nodos_20260514.csv</t>
  </si>
  <si>
    <t>Fwd2_USDMXN_Nodos_20260514.csv</t>
  </si>
  <si>
    <t>SwapCC2_USDOIS_Nodos_20260514.csv</t>
  </si>
  <si>
    <t>SwapCC2_IBR_Nodos_20260514.csv</t>
  </si>
  <si>
    <t>Fwd2_USDCOP_Nodos_20260514.csv</t>
  </si>
  <si>
    <t>Fwd2_EURUSD_Nodos_20260514.csv</t>
  </si>
  <si>
    <t>titulos_participativos_valoracion_20260514.txt</t>
  </si>
  <si>
    <t>MX051426_RV.txt</t>
  </si>
  <si>
    <t>SW051426.002</t>
  </si>
  <si>
    <t>SV051426.001</t>
  </si>
  <si>
    <t>SB051426.001</t>
  </si>
  <si>
    <t>SP051426.001</t>
  </si>
  <si>
    <t>MX051426.txt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</si>
</sst>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_);[Red]\(&quot;$&quot;#,##0.00\)"/>
  </numFmts>
  <fonts count="80" x14ac:knownFonts="1">
    <font>
      <sz val="10"/>
      <color indexed="15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8"/>
      <color rgb="FF00B050"/>
      <name val="Arial"/>
      <family val="2"/>
    </font>
    <font>
      <sz val="10"/>
      <color indexed="15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C00000"/>
      <name val="Calibri"/>
      <family val="2"/>
    </font>
    <font>
      <b/>
      <sz val="10"/>
      <color indexed="15"/>
      <name val="Arial"/>
      <family val="2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theme="8" tint="0.39997558519241921"/>
      <name val="Century Gothic"/>
      <family val="2"/>
    </font>
    <font>
      <sz val="11"/>
      <color rgb="FF242424"/>
      <name val="Segoe UI"/>
      <family val="2"/>
    </font>
    <font>
      <sz val="11"/>
      <color indexed="15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  <font>
      <b/>
      <sz val="8"/>
      <name val="Microsoft Sans Serif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6100"/>
      <name val="Calibri"/>
      <family val="2"/>
    </font>
    <font>
      <b/>
      <sz val="12"/>
      <color rgb="FF00B050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Arial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indexed="15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B050"/>
      <name val="Arial"/>
      <family val="2"/>
    </font>
    <font>
      <u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3" fillId="2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9" fontId="21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25" applyNumberFormat="0" applyFill="0" applyAlignment="0" applyProtection="0"/>
    <xf numFmtId="0" fontId="71" fillId="0" borderId="26" applyNumberFormat="0" applyFill="0" applyAlignment="0" applyProtection="0"/>
    <xf numFmtId="0" fontId="72" fillId="0" borderId="27" applyNumberFormat="0" applyFill="0" applyAlignment="0" applyProtection="0"/>
    <xf numFmtId="0" fontId="72" fillId="0" borderId="0" applyNumberFormat="0" applyFill="0" applyBorder="0" applyAlignment="0" applyProtection="0"/>
    <xf numFmtId="0" fontId="73" fillId="20" borderId="0" applyNumberFormat="0" applyBorder="0" applyAlignment="0" applyProtection="0"/>
    <xf numFmtId="0" fontId="74" fillId="21" borderId="0" applyNumberFormat="0" applyBorder="0" applyAlignment="0" applyProtection="0"/>
    <xf numFmtId="0" fontId="75" fillId="22" borderId="28" applyNumberFormat="0" applyAlignment="0" applyProtection="0"/>
    <xf numFmtId="0" fontId="76" fillId="23" borderId="29" applyNumberFormat="0" applyAlignment="0" applyProtection="0"/>
    <xf numFmtId="0" fontId="77" fillId="23" borderId="28" applyNumberFormat="0" applyAlignment="0" applyProtection="0"/>
    <xf numFmtId="0" fontId="78" fillId="0" borderId="30" applyNumberFormat="0" applyFill="0" applyAlignment="0" applyProtection="0"/>
    <xf numFmtId="0" fontId="24" fillId="24" borderId="31" applyNumberFormat="0" applyAlignment="0" applyProtection="0"/>
    <xf numFmtId="0" fontId="62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5" fillId="0" borderId="33" applyNumberFormat="0" applyFill="0" applyAlignment="0" applyProtection="0"/>
    <xf numFmtId="0" fontId="63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63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63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63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6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63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0" borderId="0"/>
    <xf numFmtId="0" fontId="15" fillId="25" borderId="32" applyNumberFormat="0" applyFont="0" applyAlignment="0" applyProtection="0"/>
  </cellStyleXfs>
  <cellXfs count="233">
    <xf numFmtId="0" fontId="0" fillId="0" borderId="0" xfId="0"/>
    <xf numFmtId="0" fontId="22" fillId="0" borderId="0" xfId="2"/>
    <xf numFmtId="0" fontId="24" fillId="4" borderId="0" xfId="2" applyFont="1" applyFill="1" applyAlignment="1">
      <alignment horizontal="center"/>
    </xf>
    <xf numFmtId="0" fontId="27" fillId="3" borderId="0" xfId="2" applyFont="1" applyFill="1"/>
    <xf numFmtId="0" fontId="27" fillId="3" borderId="0" xfId="2" applyFont="1" applyFill="1" applyAlignment="1">
      <alignment horizontal="center"/>
    </xf>
    <xf numFmtId="0" fontId="22" fillId="0" borderId="0" xfId="2" applyAlignment="1">
      <alignment horizontal="center"/>
    </xf>
    <xf numFmtId="0" fontId="28" fillId="5" borderId="1" xfId="2" applyFont="1" applyFill="1" applyBorder="1"/>
    <xf numFmtId="14" fontId="23" fillId="2" borderId="0" xfId="1" applyNumberFormat="1" applyBorder="1" applyAlignment="1">
      <alignment horizontal="left" vertical="center"/>
    </xf>
    <xf numFmtId="0" fontId="25" fillId="8" borderId="0" xfId="2" applyFont="1" applyFill="1"/>
    <xf numFmtId="0" fontId="29" fillId="0" borderId="0" xfId="0" applyFont="1"/>
    <xf numFmtId="0" fontId="30" fillId="0" borderId="0" xfId="2" applyFont="1"/>
    <xf numFmtId="0" fontId="23" fillId="2" borderId="0" xfId="1" applyBorder="1" applyAlignment="1">
      <alignment horizontal="left" vertical="center"/>
    </xf>
    <xf numFmtId="0" fontId="31" fillId="5" borderId="0" xfId="0" applyFont="1" applyFill="1"/>
    <xf numFmtId="0" fontId="26" fillId="3" borderId="0" xfId="2" applyFont="1" applyFill="1" applyAlignment="1">
      <alignment horizontal="center"/>
    </xf>
    <xf numFmtId="14" fontId="22" fillId="0" borderId="0" xfId="2" applyNumberFormat="1" applyAlignment="1">
      <alignment horizontal="center"/>
    </xf>
    <xf numFmtId="4" fontId="0" fillId="0" borderId="0" xfId="0" applyNumberFormat="1"/>
    <xf numFmtId="0" fontId="32" fillId="0" borderId="0" xfId="0" applyFont="1"/>
    <xf numFmtId="0" fontId="33" fillId="0" borderId="0" xfId="0" applyFont="1"/>
    <xf numFmtId="0" fontId="34" fillId="0" borderId="0" xfId="0" applyFont="1"/>
    <xf numFmtId="4" fontId="35" fillId="0" borderId="2" xfId="0" applyNumberFormat="1" applyFont="1" applyBorder="1" applyAlignment="1">
      <alignment vertical="top" wrapText="1" readingOrder="1"/>
    </xf>
    <xf numFmtId="164" fontId="36" fillId="5" borderId="0" xfId="0" applyNumberFormat="1" applyFont="1" applyFill="1"/>
    <xf numFmtId="3" fontId="36" fillId="5" borderId="0" xfId="0" applyNumberFormat="1" applyFont="1" applyFill="1"/>
    <xf numFmtId="3" fontId="0" fillId="0" borderId="0" xfId="0" applyNumberFormat="1"/>
    <xf numFmtId="14" fontId="32" fillId="0" borderId="0" xfId="0" applyNumberFormat="1" applyFont="1"/>
    <xf numFmtId="4" fontId="29" fillId="0" borderId="0" xfId="0" applyNumberFormat="1" applyFont="1"/>
    <xf numFmtId="164" fontId="37" fillId="5" borderId="0" xfId="0" applyNumberFormat="1" applyFont="1" applyFill="1"/>
    <xf numFmtId="3" fontId="37" fillId="5" borderId="0" xfId="0" applyNumberFormat="1" applyFont="1" applyFill="1"/>
    <xf numFmtId="4" fontId="22" fillId="0" borderId="0" xfId="2" applyNumberFormat="1"/>
    <xf numFmtId="0" fontId="38" fillId="5" borderId="0" xfId="3" applyFont="1" applyFill="1"/>
    <xf numFmtId="4" fontId="22" fillId="9" borderId="0" xfId="0" applyNumberFormat="1" applyFont="1" applyFill="1"/>
    <xf numFmtId="10" fontId="0" fillId="0" borderId="0" xfId="0" applyNumberFormat="1"/>
    <xf numFmtId="10" fontId="29" fillId="0" borderId="0" xfId="0" applyNumberFormat="1" applyFont="1"/>
    <xf numFmtId="0" fontId="39" fillId="0" borderId="0" xfId="0" applyFont="1"/>
    <xf numFmtId="2" fontId="22" fillId="0" borderId="0" xfId="2" applyNumberFormat="1"/>
    <xf numFmtId="0" fontId="25" fillId="0" borderId="0" xfId="2" applyFont="1"/>
    <xf numFmtId="0" fontId="24" fillId="0" borderId="0" xfId="2" applyFont="1" applyAlignment="1">
      <alignment horizontal="center"/>
    </xf>
    <xf numFmtId="0" fontId="28" fillId="0" borderId="0" xfId="2" applyFont="1"/>
    <xf numFmtId="0" fontId="25" fillId="0" borderId="3" xfId="2" applyFont="1" applyBorder="1"/>
    <xf numFmtId="0" fontId="25" fillId="0" borderId="4" xfId="2" applyFont="1" applyBorder="1"/>
    <xf numFmtId="0" fontId="24" fillId="4" borderId="4" xfId="2" applyFont="1" applyFill="1" applyBorder="1" applyAlignment="1">
      <alignment horizontal="center"/>
    </xf>
    <xf numFmtId="0" fontId="22" fillId="0" borderId="4" xfId="2" applyBorder="1"/>
    <xf numFmtId="0" fontId="27" fillId="3" borderId="4" xfId="2" applyFont="1" applyFill="1" applyBorder="1"/>
    <xf numFmtId="0" fontId="27" fillId="3" borderId="5" xfId="2" applyFont="1" applyFill="1" applyBorder="1"/>
    <xf numFmtId="0" fontId="22" fillId="10" borderId="6" xfId="2" applyFill="1" applyBorder="1"/>
    <xf numFmtId="0" fontId="22" fillId="10" borderId="7" xfId="2" applyFill="1" applyBorder="1"/>
    <xf numFmtId="14" fontId="22" fillId="10" borderId="7" xfId="2" applyNumberFormat="1" applyFill="1" applyBorder="1"/>
    <xf numFmtId="0" fontId="22" fillId="10" borderId="8" xfId="2" applyFill="1" applyBorder="1"/>
    <xf numFmtId="0" fontId="22" fillId="10" borderId="9" xfId="2" applyFill="1" applyBorder="1"/>
    <xf numFmtId="0" fontId="22" fillId="0" borderId="10" xfId="2" applyBorder="1"/>
    <xf numFmtId="0" fontId="22" fillId="0" borderId="11" xfId="2" applyBorder="1"/>
    <xf numFmtId="14" fontId="22" fillId="0" borderId="11" xfId="2" applyNumberFormat="1" applyBorder="1"/>
    <xf numFmtId="0" fontId="22" fillId="0" borderId="12" xfId="2" applyBorder="1"/>
    <xf numFmtId="0" fontId="22" fillId="0" borderId="13" xfId="2" applyBorder="1"/>
    <xf numFmtId="0" fontId="40" fillId="0" borderId="0" xfId="0" applyFont="1" applyAlignment="1">
      <alignment vertical="center"/>
    </xf>
    <xf numFmtId="0" fontId="41" fillId="6" borderId="0" xfId="0" applyFont="1" applyFill="1" applyAlignment="1">
      <alignment vertical="center"/>
    </xf>
    <xf numFmtId="165" fontId="22" fillId="0" borderId="0" xfId="2" applyNumberFormat="1"/>
    <xf numFmtId="0" fontId="40" fillId="6" borderId="0" xfId="0" applyFont="1" applyFill="1" applyAlignment="1">
      <alignment vertical="center"/>
    </xf>
    <xf numFmtId="4" fontId="42" fillId="6" borderId="14" xfId="0" applyNumberFormat="1" applyFont="1" applyFill="1" applyBorder="1"/>
    <xf numFmtId="4" fontId="25" fillId="0" borderId="0" xfId="2" applyNumberFormat="1" applyFont="1"/>
    <xf numFmtId="0" fontId="22" fillId="11" borderId="0" xfId="2" applyFill="1"/>
    <xf numFmtId="0" fontId="22" fillId="12" borderId="0" xfId="2" applyFill="1"/>
    <xf numFmtId="0" fontId="43" fillId="0" borderId="0" xfId="2" applyFont="1"/>
    <xf numFmtId="0" fontId="22" fillId="13" borderId="0" xfId="2" applyFill="1"/>
    <xf numFmtId="0" fontId="22" fillId="14" borderId="0" xfId="2" applyFill="1"/>
    <xf numFmtId="14" fontId="22" fillId="0" borderId="0" xfId="2" applyNumberFormat="1"/>
    <xf numFmtId="0" fontId="44" fillId="0" borderId="0" xfId="4" applyFont="1"/>
    <xf numFmtId="0" fontId="45" fillId="0" borderId="0" xfId="4" applyFont="1"/>
    <xf numFmtId="0" fontId="44" fillId="0" borderId="0" xfId="4" applyFont="1" applyAlignment="1">
      <alignment vertical="center"/>
    </xf>
    <xf numFmtId="0" fontId="47" fillId="16" borderId="0" xfId="4" applyFont="1" applyFill="1" applyAlignment="1">
      <alignment horizontal="right" vertical="center"/>
    </xf>
    <xf numFmtId="0" fontId="48" fillId="17" borderId="15" xfId="4" applyFont="1" applyFill="1" applyBorder="1" applyAlignment="1">
      <alignment vertical="center"/>
    </xf>
    <xf numFmtId="0" fontId="46" fillId="15" borderId="17" xfId="4" applyFont="1" applyFill="1" applyBorder="1" applyAlignment="1">
      <alignment vertical="center"/>
    </xf>
    <xf numFmtId="0" fontId="48" fillId="17" borderId="18" xfId="4" applyFont="1" applyFill="1" applyBorder="1" applyAlignment="1">
      <alignment vertical="center"/>
    </xf>
    <xf numFmtId="0" fontId="46" fillId="15" borderId="19" xfId="4" applyFont="1" applyFill="1" applyBorder="1" applyAlignment="1">
      <alignment vertical="center"/>
    </xf>
    <xf numFmtId="0" fontId="48" fillId="17" borderId="20" xfId="4" applyFont="1" applyFill="1" applyBorder="1" applyAlignment="1">
      <alignment vertical="center"/>
    </xf>
    <xf numFmtId="0" fontId="46" fillId="15" borderId="21" xfId="4" applyFont="1" applyFill="1" applyBorder="1" applyAlignment="1">
      <alignment vertical="center"/>
    </xf>
    <xf numFmtId="0" fontId="49" fillId="0" borderId="0" xfId="4" applyFont="1" applyAlignment="1">
      <alignment vertical="center"/>
    </xf>
    <xf numFmtId="0" fontId="50" fillId="0" borderId="0" xfId="4" applyFont="1" applyAlignment="1">
      <alignment vertical="center"/>
    </xf>
    <xf numFmtId="0" fontId="51" fillId="0" borderId="0" xfId="4" applyFont="1" applyAlignment="1">
      <alignment vertical="center"/>
    </xf>
    <xf numFmtId="0" fontId="52" fillId="0" borderId="0" xfId="4" applyFont="1"/>
    <xf numFmtId="0" fontId="53" fillId="0" borderId="0" xfId="4" applyFont="1"/>
    <xf numFmtId="0" fontId="47" fillId="16" borderId="15" xfId="4" applyFont="1" applyFill="1" applyBorder="1" applyAlignment="1">
      <alignment vertical="center"/>
    </xf>
    <xf numFmtId="0" fontId="46" fillId="15" borderId="17" xfId="4" applyFont="1" applyFill="1" applyBorder="1" applyAlignment="1">
      <alignment horizontal="center" vertical="center"/>
    </xf>
    <xf numFmtId="0" fontId="47" fillId="5" borderId="15" xfId="4" applyFont="1" applyFill="1" applyBorder="1" applyAlignment="1">
      <alignment vertical="center"/>
    </xf>
    <xf numFmtId="0" fontId="47" fillId="16" borderId="18" xfId="4" applyFont="1" applyFill="1" applyBorder="1" applyAlignment="1">
      <alignment vertical="center"/>
    </xf>
    <xf numFmtId="0" fontId="46" fillId="15" borderId="19" xfId="4" applyFont="1" applyFill="1" applyBorder="1" applyAlignment="1">
      <alignment horizontal="center" vertical="center"/>
    </xf>
    <xf numFmtId="0" fontId="47" fillId="16" borderId="20" xfId="4" applyFont="1" applyFill="1" applyBorder="1" applyAlignment="1">
      <alignment vertical="center"/>
    </xf>
    <xf numFmtId="0" fontId="46" fillId="15" borderId="21" xfId="4" applyFont="1" applyFill="1" applyBorder="1" applyAlignment="1">
      <alignment horizontal="center" vertical="center"/>
    </xf>
    <xf numFmtId="0" fontId="45" fillId="18" borderId="0" xfId="4" applyFont="1" applyFill="1"/>
    <xf numFmtId="4" fontId="44" fillId="0" borderId="0" xfId="4" applyNumberFormat="1" applyFont="1"/>
    <xf numFmtId="0" fontId="54" fillId="17" borderId="15" xfId="4" applyFont="1" applyFill="1" applyBorder="1" applyAlignment="1">
      <alignment vertical="center"/>
    </xf>
    <xf numFmtId="0" fontId="54" fillId="17" borderId="18" xfId="4" applyFont="1" applyFill="1" applyBorder="1" applyAlignment="1">
      <alignment vertical="center"/>
    </xf>
    <xf numFmtId="0" fontId="55" fillId="0" borderId="0" xfId="4" applyFont="1" applyAlignment="1">
      <alignment vertical="center"/>
    </xf>
    <xf numFmtId="0" fontId="54" fillId="9" borderId="18" xfId="4" applyFont="1" applyFill="1" applyBorder="1" applyAlignment="1">
      <alignment vertical="center"/>
    </xf>
    <xf numFmtId="0" fontId="56" fillId="0" borderId="0" xfId="4" applyFont="1" applyAlignment="1">
      <alignment vertical="center" wrapText="1"/>
    </xf>
    <xf numFmtId="0" fontId="54" fillId="17" borderId="20" xfId="4" applyFont="1" applyFill="1" applyBorder="1" applyAlignment="1">
      <alignment vertical="center"/>
    </xf>
    <xf numFmtId="0" fontId="48" fillId="17" borderId="22" xfId="4" applyFont="1" applyFill="1" applyBorder="1" applyAlignment="1">
      <alignment vertical="center"/>
    </xf>
    <xf numFmtId="0" fontId="47" fillId="16" borderId="16" xfId="4" applyFont="1" applyFill="1" applyBorder="1" applyAlignment="1">
      <alignment vertical="center"/>
    </xf>
    <xf numFmtId="0" fontId="47" fillId="5" borderId="16" xfId="4" applyFont="1" applyFill="1" applyBorder="1" applyAlignment="1">
      <alignment vertical="center"/>
    </xf>
    <xf numFmtId="0" fontId="47" fillId="16" borderId="22" xfId="4" applyFont="1" applyFill="1" applyBorder="1" applyAlignment="1">
      <alignment vertical="center"/>
    </xf>
    <xf numFmtId="0" fontId="47" fillId="16" borderId="24" xfId="4" applyFont="1" applyFill="1" applyBorder="1" applyAlignment="1">
      <alignment vertical="center"/>
    </xf>
    <xf numFmtId="0" fontId="47" fillId="16" borderId="23" xfId="4" applyFont="1" applyFill="1" applyBorder="1" applyAlignment="1">
      <alignment vertical="center"/>
    </xf>
    <xf numFmtId="0" fontId="48" fillId="17" borderId="0" xfId="4" applyFont="1" applyFill="1" applyAlignment="1">
      <alignment vertical="center"/>
    </xf>
    <xf numFmtId="0" fontId="54" fillId="17" borderId="0" xfId="4" applyFont="1" applyFill="1" applyAlignment="1">
      <alignment vertical="center"/>
    </xf>
    <xf numFmtId="0" fontId="54" fillId="9" borderId="0" xfId="4" applyFont="1" applyFill="1" applyAlignment="1">
      <alignment vertical="center"/>
    </xf>
    <xf numFmtId="0" fontId="48" fillId="19" borderId="22" xfId="4" applyFont="1" applyFill="1" applyBorder="1" applyAlignment="1">
      <alignment vertical="center"/>
    </xf>
    <xf numFmtId="0" fontId="48" fillId="19" borderId="18" xfId="4" applyFont="1" applyFill="1" applyBorder="1" applyAlignment="1">
      <alignment vertical="center"/>
    </xf>
    <xf numFmtId="0" fontId="57" fillId="9" borderId="0" xfId="0" applyFont="1" applyFill="1"/>
    <xf numFmtId="0" fontId="58" fillId="9" borderId="0" xfId="0" applyFont="1" applyFill="1"/>
    <xf numFmtId="0" fontId="59" fillId="9" borderId="0" xfId="2" applyFont="1" applyFill="1"/>
    <xf numFmtId="0" fontId="60" fillId="9" borderId="0" xfId="0" applyFont="1" applyFill="1"/>
    <xf numFmtId="0" fontId="64" fillId="5" borderId="1" xfId="2" applyFont="1" applyFill="1" applyBorder="1"/>
    <xf numFmtId="0" fontId="63" fillId="4" borderId="0" xfId="2" applyFont="1" applyFill="1" applyAlignment="1">
      <alignment horizontal="center"/>
    </xf>
    <xf numFmtId="0" fontId="64" fillId="6" borderId="1" xfId="2" applyFont="1" applyFill="1" applyBorder="1"/>
    <xf numFmtId="0" fontId="20" fillId="0" borderId="0" xfId="2" applyFont="1" applyAlignment="1">
      <alignment horizontal="center"/>
    </xf>
    <xf numFmtId="0" fontId="20" fillId="0" borderId="0" xfId="2" applyFont="1"/>
    <xf numFmtId="0" fontId="20" fillId="7" borderId="0" xfId="2" applyFont="1" applyFill="1"/>
    <xf numFmtId="0" fontId="20" fillId="8" borderId="0" xfId="2" applyFont="1" applyFill="1"/>
    <xf numFmtId="0" fontId="20" fillId="6" borderId="0" xfId="2" applyFont="1" applyFill="1"/>
    <xf numFmtId="0" fontId="61" fillId="0" borderId="0" xfId="0" applyFont="1"/>
    <xf numFmtId="0" fontId="62" fillId="0" borderId="0" xfId="2" applyFont="1"/>
    <xf numFmtId="0" fontId="59" fillId="0" borderId="0" xfId="2" applyFont="1"/>
    <xf numFmtId="0" fontId="65" fillId="0" borderId="0" xfId="2" applyFont="1"/>
    <xf numFmtId="0" fontId="66" fillId="0" borderId="0" xfId="2" applyFont="1"/>
    <xf numFmtId="0" fontId="19" fillId="0" borderId="10" xfId="2" applyFont="1" applyBorder="1"/>
    <xf numFmtId="0" fontId="19" fillId="0" borderId="11" xfId="2" applyFont="1" applyBorder="1"/>
    <xf numFmtId="14" fontId="19" fillId="0" borderId="11" xfId="2" applyNumberFormat="1" applyFont="1" applyBorder="1"/>
    <xf numFmtId="0" fontId="19" fillId="0" borderId="12" xfId="2" applyFont="1" applyBorder="1"/>
    <xf numFmtId="0" fontId="19" fillId="0" borderId="13" xfId="2" applyFont="1" applyBorder="1"/>
    <xf numFmtId="0" fontId="19" fillId="10" borderId="6" xfId="2" applyFont="1" applyFill="1" applyBorder="1"/>
    <xf numFmtId="0" fontId="19" fillId="10" borderId="7" xfId="2" applyFont="1" applyFill="1" applyBorder="1"/>
    <xf numFmtId="14" fontId="19" fillId="10" borderId="7" xfId="2" applyNumberFormat="1" applyFont="1" applyFill="1" applyBorder="1"/>
    <xf numFmtId="0" fontId="19" fillId="10" borderId="8" xfId="2" applyFont="1" applyFill="1" applyBorder="1"/>
    <xf numFmtId="0" fontId="19" fillId="10" borderId="9" xfId="2" applyFont="1" applyFill="1" applyBorder="1"/>
    <xf numFmtId="0" fontId="19" fillId="10" borderId="10" xfId="2" applyFont="1" applyFill="1" applyBorder="1"/>
    <xf numFmtId="0" fontId="19" fillId="0" borderId="6" xfId="2" applyFont="1" applyBorder="1"/>
    <xf numFmtId="0" fontId="19" fillId="10" borderId="11" xfId="2" applyFont="1" applyFill="1" applyBorder="1"/>
    <xf numFmtId="0" fontId="19" fillId="0" borderId="7" xfId="2" applyFont="1" applyBorder="1"/>
    <xf numFmtId="14" fontId="19" fillId="10" borderId="11" xfId="2" applyNumberFormat="1" applyFont="1" applyFill="1" applyBorder="1"/>
    <xf numFmtId="14" fontId="19" fillId="0" borderId="7" xfId="2" applyNumberFormat="1" applyFont="1" applyBorder="1"/>
    <xf numFmtId="0" fontId="19" fillId="10" borderId="12" xfId="2" applyFont="1" applyFill="1" applyBorder="1"/>
    <xf numFmtId="0" fontId="19" fillId="0" borderId="8" xfId="2" applyFont="1" applyBorder="1"/>
    <xf numFmtId="0" fontId="19" fillId="10" borderId="13" xfId="2" applyFont="1" applyFill="1" applyBorder="1"/>
    <xf numFmtId="0" fontId="19" fillId="0" borderId="9" xfId="2" applyFont="1" applyBorder="1"/>
    <xf numFmtId="0" fontId="67" fillId="10" borderId="6" xfId="2" applyFont="1" applyFill="1" applyBorder="1"/>
    <xf numFmtId="0" fontId="67" fillId="10" borderId="7" xfId="2" applyFont="1" applyFill="1" applyBorder="1"/>
    <xf numFmtId="14" fontId="67" fillId="10" borderId="7" xfId="2" applyNumberFormat="1" applyFont="1" applyFill="1" applyBorder="1"/>
    <xf numFmtId="0" fontId="67" fillId="10" borderId="8" xfId="2" applyFont="1" applyFill="1" applyBorder="1"/>
    <xf numFmtId="0" fontId="67" fillId="10" borderId="9" xfId="2" applyFont="1" applyFill="1" applyBorder="1"/>
    <xf numFmtId="0" fontId="67" fillId="10" borderId="10" xfId="2" applyFont="1" applyFill="1" applyBorder="1"/>
    <xf numFmtId="0" fontId="67" fillId="10" borderId="11" xfId="2" applyFont="1" applyFill="1" applyBorder="1"/>
    <xf numFmtId="14" fontId="67" fillId="10" borderId="11" xfId="2" applyNumberFormat="1" applyFont="1" applyFill="1" applyBorder="1"/>
    <xf numFmtId="0" fontId="67" fillId="10" borderId="12" xfId="2" applyFont="1" applyFill="1" applyBorder="1"/>
    <xf numFmtId="0" fontId="67" fillId="10" borderId="13" xfId="2" applyFont="1" applyFill="1" applyBorder="1"/>
    <xf numFmtId="0" fontId="67" fillId="0" borderId="6" xfId="2" applyFont="1" applyBorder="1"/>
    <xf numFmtId="0" fontId="67" fillId="0" borderId="7" xfId="2" applyFont="1" applyBorder="1"/>
    <xf numFmtId="14" fontId="67" fillId="0" borderId="7" xfId="2" applyNumberFormat="1" applyFont="1" applyBorder="1"/>
    <xf numFmtId="0" fontId="67" fillId="0" borderId="8" xfId="2" applyFont="1" applyBorder="1"/>
    <xf numFmtId="0" fontId="67" fillId="0" borderId="9" xfId="2" applyFont="1" applyBorder="1"/>
    <xf numFmtId="0" fontId="67" fillId="0" borderId="10" xfId="2" applyFont="1" applyBorder="1"/>
    <xf numFmtId="0" fontId="67" fillId="0" borderId="11" xfId="2" applyFont="1" applyBorder="1"/>
    <xf numFmtId="14" fontId="67" fillId="0" borderId="11" xfId="2" applyNumberFormat="1" applyFont="1" applyBorder="1"/>
    <xf numFmtId="0" fontId="67" fillId="0" borderId="12" xfId="2" applyFont="1" applyBorder="1"/>
    <xf numFmtId="0" fontId="67" fillId="0" borderId="13" xfId="2" applyFont="1" applyBorder="1"/>
    <xf numFmtId="49" fontId="26" fillId="3" borderId="0" xfId="2" applyNumberFormat="1" applyFont="1" applyFill="1" applyAlignment="1">
      <alignment horizontal="center"/>
    </xf>
    <xf numFmtId="0" fontId="18" fillId="0" borderId="11" xfId="2" applyFont="1" applyBorder="1"/>
    <xf numFmtId="0" fontId="68" fillId="10" borderId="6" xfId="2" applyFont="1" applyFill="1" applyBorder="1"/>
    <xf numFmtId="0" fontId="68" fillId="10" borderId="7" xfId="2" applyFont="1" applyFill="1" applyBorder="1"/>
    <xf numFmtId="14" fontId="68" fillId="10" borderId="7" xfId="2" applyNumberFormat="1" applyFont="1" applyFill="1" applyBorder="1"/>
    <xf numFmtId="0" fontId="68" fillId="10" borderId="8" xfId="2" applyFont="1" applyFill="1" applyBorder="1"/>
    <xf numFmtId="0" fontId="68" fillId="10" borderId="9" xfId="2" applyFont="1" applyFill="1" applyBorder="1"/>
    <xf numFmtId="0" fontId="68" fillId="10" borderId="10" xfId="2" applyFont="1" applyFill="1" applyBorder="1"/>
    <xf numFmtId="0" fontId="68" fillId="10" borderId="11" xfId="2" applyFont="1" applyFill="1" applyBorder="1"/>
    <xf numFmtId="14" fontId="68" fillId="10" borderId="11" xfId="2" applyNumberFormat="1" applyFont="1" applyFill="1" applyBorder="1"/>
    <xf numFmtId="0" fontId="68" fillId="10" borderId="12" xfId="2" applyFont="1" applyFill="1" applyBorder="1"/>
    <xf numFmtId="0" fontId="68" fillId="10" borderId="13" xfId="2" applyFont="1" applyFill="1" applyBorder="1"/>
    <xf numFmtId="0" fontId="68" fillId="0" borderId="6" xfId="2" applyFont="1" applyBorder="1"/>
    <xf numFmtId="0" fontId="68" fillId="0" borderId="7" xfId="2" applyFont="1" applyBorder="1"/>
    <xf numFmtId="14" fontId="68" fillId="0" borderId="7" xfId="2" applyNumberFormat="1" applyFont="1" applyBorder="1"/>
    <xf numFmtId="0" fontId="68" fillId="0" borderId="8" xfId="2" applyFont="1" applyBorder="1"/>
    <xf numFmtId="0" fontId="68" fillId="0" borderId="9" xfId="2" applyFont="1" applyBorder="1"/>
    <xf numFmtId="0" fontId="68" fillId="0" borderId="10" xfId="2" applyFont="1" applyBorder="1"/>
    <xf numFmtId="0" fontId="68" fillId="0" borderId="11" xfId="2" applyFont="1" applyBorder="1"/>
    <xf numFmtId="14" fontId="68" fillId="0" borderId="11" xfId="2" applyNumberFormat="1" applyFont="1" applyBorder="1"/>
    <xf numFmtId="0" fontId="68" fillId="0" borderId="12" xfId="2" applyFont="1" applyBorder="1"/>
    <xf numFmtId="0" fontId="68" fillId="0" borderId="13" xfId="2" applyFont="1" applyBorder="1"/>
    <xf numFmtId="1" fontId="23" fillId="2" borderId="0" xfId="1" applyNumberFormat="1" applyBorder="1" applyAlignment="1">
      <alignment horizontal="left" vertical="center"/>
    </xf>
    <xf numFmtId="0" fontId="17" fillId="10" borderId="10" xfId="2" applyFont="1" applyFill="1" applyBorder="1"/>
    <xf numFmtId="0" fontId="17" fillId="10" borderId="11" xfId="2" applyFont="1" applyFill="1" applyBorder="1"/>
    <xf numFmtId="14" fontId="17" fillId="10" borderId="11" xfId="2" applyNumberFormat="1" applyFont="1" applyFill="1" applyBorder="1"/>
    <xf numFmtId="0" fontId="17" fillId="10" borderId="12" xfId="2" applyFont="1" applyFill="1" applyBorder="1"/>
    <xf numFmtId="0" fontId="17" fillId="10" borderId="13" xfId="2" applyFont="1" applyFill="1" applyBorder="1"/>
    <xf numFmtId="0" fontId="17" fillId="0" borderId="6" xfId="2" applyFont="1" applyBorder="1"/>
    <xf numFmtId="0" fontId="17" fillId="0" borderId="7" xfId="2" applyFont="1" applyBorder="1"/>
    <xf numFmtId="14" fontId="17" fillId="0" borderId="7" xfId="2" applyNumberFormat="1" applyFont="1" applyBorder="1"/>
    <xf numFmtId="0" fontId="17" fillId="0" borderId="8" xfId="2" applyFont="1" applyBorder="1"/>
    <xf numFmtId="0" fontId="17" fillId="0" borderId="9" xfId="2" applyFont="1" applyBorder="1"/>
    <xf numFmtId="0" fontId="17" fillId="0" borderId="10" xfId="2" applyFont="1" applyBorder="1"/>
    <xf numFmtId="0" fontId="17" fillId="0" borderId="11" xfId="2" applyFont="1" applyBorder="1"/>
    <xf numFmtId="14" fontId="17" fillId="0" borderId="11" xfId="2" applyNumberFormat="1" applyFont="1" applyBorder="1"/>
    <xf numFmtId="0" fontId="17" fillId="0" borderId="12" xfId="2" applyFont="1" applyBorder="1"/>
    <xf numFmtId="0" fontId="17" fillId="0" borderId="13" xfId="2" applyFont="1" applyBorder="1"/>
    <xf numFmtId="0" fontId="17" fillId="10" borderId="6" xfId="2" applyFont="1" applyFill="1" applyBorder="1"/>
    <xf numFmtId="0" fontId="17" fillId="10" borderId="7" xfId="2" applyFont="1" applyFill="1" applyBorder="1"/>
    <xf numFmtId="14" fontId="17" fillId="10" borderId="7" xfId="2" applyNumberFormat="1" applyFont="1" applyFill="1" applyBorder="1"/>
    <xf numFmtId="0" fontId="17" fillId="10" borderId="8" xfId="2" applyFont="1" applyFill="1" applyBorder="1"/>
    <xf numFmtId="0" fontId="17" fillId="10" borderId="9" xfId="2" applyFont="1" applyFill="1" applyBorder="1"/>
    <xf numFmtId="0" fontId="17" fillId="0" borderId="0" xfId="2" applyFont="1" applyAlignment="1">
      <alignment horizontal="center"/>
    </xf>
    <xf numFmtId="0" fontId="17" fillId="0" borderId="0" xfId="2" applyFont="1"/>
    <xf numFmtId="3" fontId="29" fillId="0" borderId="0" xfId="0" applyNumberFormat="1" applyFont="1"/>
    <xf numFmtId="4" fontId="17" fillId="0" borderId="0" xfId="2" applyNumberFormat="1" applyFont="1"/>
    <xf numFmtId="0" fontId="16" fillId="0" borderId="7" xfId="2" applyFont="1" applyBorder="1"/>
    <xf numFmtId="0" fontId="16" fillId="10" borderId="7" xfId="2" applyFont="1" applyFill="1" applyBorder="1"/>
    <xf numFmtId="0" fontId="14" fillId="10" borderId="11" xfId="2" applyFont="1" applyFill="1" applyBorder="1"/>
    <xf numFmtId="0" fontId="14" fillId="10" borderId="7" xfId="2" applyFont="1" applyFill="1" applyBorder="1"/>
    <xf numFmtId="14" fontId="0" fillId="0" borderId="0" xfId="0" applyNumberFormat="1"/>
    <xf numFmtId="0" fontId="13" fillId="0" borderId="11" xfId="2" applyFont="1" applyBorder="1"/>
    <xf numFmtId="0" fontId="12" fillId="0" borderId="11" xfId="2" applyFont="1" applyBorder="1"/>
    <xf numFmtId="0" fontId="11" fillId="10" borderId="7" xfId="2" applyFont="1" applyFill="1" applyBorder="1"/>
    <xf numFmtId="0" fontId="11" fillId="0" borderId="11" xfId="2" applyFont="1" applyBorder="1"/>
    <xf numFmtId="0" fontId="10" fillId="0" borderId="11" xfId="2" applyFont="1" applyBorder="1"/>
    <xf numFmtId="0" fontId="9" fillId="10" borderId="7" xfId="2" applyFont="1" applyFill="1" applyBorder="1"/>
    <xf numFmtId="0" fontId="8" fillId="10" borderId="10" xfId="2" applyFont="1" applyFill="1" applyBorder="1"/>
    <xf numFmtId="0" fontId="7" fillId="0" borderId="11" xfId="2" applyFont="1" applyBorder="1"/>
    <xf numFmtId="0" fontId="6" fillId="0" borderId="7" xfId="2" applyFont="1" applyBorder="1"/>
    <xf numFmtId="0" fontId="5" fillId="10" borderId="11" xfId="2" applyFont="1" applyFill="1" applyBorder="1"/>
    <xf numFmtId="0" fontId="5" fillId="0" borderId="7" xfId="2" applyFont="1" applyBorder="1"/>
    <xf numFmtId="0" fontId="4" fillId="0" borderId="11" xfId="2" applyFont="1" applyBorder="1"/>
    <xf numFmtId="0" fontId="4" fillId="10" borderId="11" xfId="2" applyFont="1" applyFill="1" applyBorder="1"/>
    <xf numFmtId="0" fontId="4" fillId="10" borderId="7" xfId="2" applyFont="1" applyFill="1" applyBorder="1"/>
    <xf numFmtId="0" fontId="4" fillId="0" borderId="7" xfId="2" applyFont="1" applyBorder="1"/>
    <xf numFmtId="0" fontId="3" fillId="0" borderId="11" xfId="2" applyFont="1" applyBorder="1"/>
    <xf numFmtId="0" fontId="2" fillId="10" borderId="7" xfId="2" applyFont="1" applyFill="1" applyBorder="1"/>
    <xf numFmtId="0" fontId="1" fillId="10" borderId="7" xfId="2" applyFont="1" applyFill="1" applyBorder="1"/>
  </cellXfs>
  <cellStyles count="47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Explanatory Text" xfId="19" builtinId="53" customBuiltin="1"/>
    <cellStyle name="Good" xfId="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1142" xfId="3" xr:uid="{2AC35A09-C72C-4A53-9A84-80D31D528D80}"/>
    <cellStyle name="Normal 2" xfId="4" xr:uid="{CCCFE4AA-E724-4BB4-8851-11AB474BB44C}"/>
    <cellStyle name="Normal 3" xfId="45" xr:uid="{379D3D66-9E8A-4935-A24A-279AD3CF41ED}"/>
    <cellStyle name="Normal 321" xfId="2" xr:uid="{1372FC6F-292A-4007-AE33-AC538CA89C5C}"/>
    <cellStyle name="Note 2" xfId="46" xr:uid="{33E87F5D-ABAF-4B35-A4BC-C91600064E30}"/>
    <cellStyle name="Output" xfId="14" builtinId="21" customBuiltin="1"/>
    <cellStyle name="Percent 2" xfId="5" xr:uid="{8A95F3ED-C1B4-41C7-804F-B4202FFB1DEE}"/>
    <cellStyle name="Title" xfId="6" builtinId="15" customBuiltin="1"/>
    <cellStyle name="Total" xfId="20" builtinId="25" customBuiltin="1"/>
    <cellStyle name="Warning Text" xfId="18" builtinId="11" customBuiltin="1"/>
  </cellStyles>
  <dxfs count="4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114299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54F820ED-328E-4886-B01F-4CADC28F2249}"/>
            </a:ext>
          </a:extLst>
        </xdr:cNvPr>
        <xdr:cNvSpPr>
          <a:spLocks noChangeAspect="1" noChangeArrowheads="1"/>
        </xdr:cNvSpPr>
      </xdr:nvSpPr>
      <xdr:spPr bwMode="auto">
        <a:xfrm>
          <a:off x="2057400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114299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C3643428-1250-475D-A061-03679E0830EC}"/>
            </a:ext>
          </a:extLst>
        </xdr:cNvPr>
        <xdr:cNvSpPr>
          <a:spLocks noChangeAspect="1" noChangeArrowheads="1"/>
        </xdr:cNvSpPr>
      </xdr:nvSpPr>
      <xdr:spPr bwMode="auto">
        <a:xfrm>
          <a:off x="2057400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114299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01E73726-86FD-4363-AA95-A9479C6719ED}"/>
            </a:ext>
          </a:extLst>
        </xdr:cNvPr>
        <xdr:cNvSpPr>
          <a:spLocks noChangeAspect="1" noChangeArrowheads="1"/>
        </xdr:cNvSpPr>
      </xdr:nvSpPr>
      <xdr:spPr bwMode="auto">
        <a:xfrm>
          <a:off x="2057400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</xdr:row>
      <xdr:rowOff>0</xdr:rowOff>
    </xdr:from>
    <xdr:to>
      <xdr:col>7</xdr:col>
      <xdr:colOff>359831</xdr:colOff>
      <xdr:row>121</xdr:row>
      <xdr:rowOff>135347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1702F7-F5A5-4A38-B9B2-E2D919E4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21583650"/>
          <a:ext cx="6181511" cy="43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A81B004B-4AEC-4673-91CE-8BBDCC1EB37E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08A7EAB-21DA-48DD-BAB4-3FD3240097A6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A4C9C364-AD4B-4C93-BA85-0C009559F0C1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363641</xdr:colOff>
      <xdr:row>124</xdr:row>
      <xdr:rowOff>139794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63EE2C-9F28-4D74-8331-8DF67FE2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3350" y="18999200"/>
          <a:ext cx="6472341" cy="41879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114302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ED6F9DCE-0179-4248-8AAB-D1505EED9212}"/>
            </a:ext>
          </a:extLst>
        </xdr:cNvPr>
        <xdr:cNvSpPr>
          <a:spLocks noChangeAspect="1" noChangeArrowheads="1"/>
        </xdr:cNvSpPr>
      </xdr:nvSpPr>
      <xdr:spPr bwMode="auto">
        <a:xfrm>
          <a:off x="2636520" y="18897600"/>
          <a:ext cx="304800" cy="29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114302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DB61C1C5-000C-44C9-BE1C-7F41DF2C083C}"/>
            </a:ext>
          </a:extLst>
        </xdr:cNvPr>
        <xdr:cNvSpPr>
          <a:spLocks noChangeAspect="1" noChangeArrowheads="1"/>
        </xdr:cNvSpPr>
      </xdr:nvSpPr>
      <xdr:spPr bwMode="auto">
        <a:xfrm>
          <a:off x="2636520" y="18897600"/>
          <a:ext cx="304800" cy="29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114302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4324E4CF-6D40-41B7-BAD7-74D3356EDFBE}"/>
            </a:ext>
          </a:extLst>
        </xdr:cNvPr>
        <xdr:cNvSpPr>
          <a:spLocks noChangeAspect="1" noChangeArrowheads="1"/>
        </xdr:cNvSpPr>
      </xdr:nvSpPr>
      <xdr:spPr bwMode="auto">
        <a:xfrm>
          <a:off x="2636520" y="18897600"/>
          <a:ext cx="304800" cy="29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363641</xdr:colOff>
      <xdr:row>124</xdr:row>
      <xdr:rowOff>132175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8623B-14A8-42D8-9F9D-C6C2EE820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" y="18897600"/>
          <a:ext cx="6379631" cy="41561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58C98B4A-C280-4DB3-92B9-80F3CDE4AF2B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09DE5E0-49CE-4748-94C5-8E947AB54201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920F2343-FF26-49AF-8469-09F157A2C317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359831</xdr:colOff>
      <xdr:row>124</xdr:row>
      <xdr:rowOff>135984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305112-BE7F-4AE8-A1CD-F06CEA11A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8516600"/>
          <a:ext cx="6503456" cy="41174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BCC38F48-BCE9-4647-AAEE-E0B84D90F44C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AF1F6FF5-0A53-47B6-9B71-DAD576609A56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16ED146-CB2E-4B8F-8725-7BCC86B93F76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359831</xdr:colOff>
      <xdr:row>124</xdr:row>
      <xdr:rowOff>135984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39C5E5-351E-4455-BF69-A57867774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8516600"/>
          <a:ext cx="6503456" cy="41174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C53599CB-B178-44C8-90C7-9F88F258922F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D29D2167-42A7-46D5-AA70-E1E93887B5EE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593FCE0E-AE2C-4BE8-A868-B08BAC374C3C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359831</xdr:colOff>
      <xdr:row>124</xdr:row>
      <xdr:rowOff>135984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A65921-39FC-4E3B-A631-E9CCA4991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8516600"/>
          <a:ext cx="6503456" cy="41174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101</xdr:row>
      <xdr:rowOff>0</xdr:rowOff>
    </xdr:from>
    <xdr:to>
      <xdr:col>3</xdr:col>
      <xdr:colOff>304800</xdr:colOff>
      <xdr:row>102</xdr:row>
      <xdr:rowOff>114299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BC864EDF-4C9D-4894-BB7B-C1651F08F120}"/>
            </a:ext>
          </a:extLst>
        </xdr:cNvPr>
        <xdr:cNvSpPr>
          <a:spLocks noChangeAspect="1" noChangeArrowheads="1"/>
        </xdr:cNvSpPr>
      </xdr:nvSpPr>
      <xdr:spPr bwMode="auto">
        <a:xfrm>
          <a:off x="2628900" y="1831657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304800</xdr:colOff>
      <xdr:row>102</xdr:row>
      <xdr:rowOff>114299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4DD074A5-C3A7-42A2-8137-BA0478B5BC96}"/>
            </a:ext>
          </a:extLst>
        </xdr:cNvPr>
        <xdr:cNvSpPr>
          <a:spLocks noChangeAspect="1" noChangeArrowheads="1"/>
        </xdr:cNvSpPr>
      </xdr:nvSpPr>
      <xdr:spPr bwMode="auto">
        <a:xfrm>
          <a:off x="2628900" y="1831657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304800</xdr:colOff>
      <xdr:row>102</xdr:row>
      <xdr:rowOff>114299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43C15F5-1245-43EE-BA89-A87F2CF570DF}"/>
            </a:ext>
          </a:extLst>
        </xdr:cNvPr>
        <xdr:cNvSpPr>
          <a:spLocks noChangeAspect="1" noChangeArrowheads="1"/>
        </xdr:cNvSpPr>
      </xdr:nvSpPr>
      <xdr:spPr bwMode="auto">
        <a:xfrm>
          <a:off x="2628900" y="1831657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</xdr:row>
      <xdr:rowOff>0</xdr:rowOff>
    </xdr:from>
    <xdr:to>
      <xdr:col>7</xdr:col>
      <xdr:colOff>363641</xdr:colOff>
      <xdr:row>123</xdr:row>
      <xdr:rowOff>131537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005209-847B-4BA8-A393-9B86C32A3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0" y="18316575"/>
          <a:ext cx="6379631" cy="411679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3C9DB2C9-2E38-45CB-9925-A8F5B5CA029E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67899D0F-1D21-442D-BB61-DB293FB544AD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6C7843F5-37E3-433F-9230-A205E2F453CD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7</xdr:col>
      <xdr:colOff>359831</xdr:colOff>
      <xdr:row>125</xdr:row>
      <xdr:rowOff>135983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6CF28E-9A3C-470E-A4C1-F59A55C3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3350" y="18999200"/>
          <a:ext cx="6472341" cy="41879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455DD265-92E2-44FE-BD58-4AF11BFDC385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5DB2076-9548-49D6-8B09-169B28B23AAE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2EA9C0A8-1811-4238-8C46-C0B66EA7743B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7</xdr:col>
      <xdr:colOff>359831</xdr:colOff>
      <xdr:row>125</xdr:row>
      <xdr:rowOff>132808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9DE11E-46FE-44BE-9CC8-E803BC0E3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3350" y="18999200"/>
          <a:ext cx="6472341" cy="4187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630E-E591-4F0F-BD1F-283CA6A53611}">
  <sheetPr codeName="Sheet1"/>
  <dimension ref="A2:F40"/>
  <sheetViews>
    <sheetView zoomScale="85" zoomScaleNormal="85" workbookViewId="0"/>
  </sheetViews>
  <sheetFormatPr defaultColWidth="9.453125" defaultRowHeight="15.5" x14ac:dyDescent="0.35"/>
  <cols>
    <col min="1" max="1" width="5.54296875" style="65" customWidth="1"/>
    <col min="2" max="2" width="57.453125" style="65" bestFit="1" customWidth="1"/>
    <col min="3" max="3" width="57.453125" style="65" customWidth="1"/>
    <col min="4" max="4" width="36.54296875" style="65" bestFit="1" customWidth="1"/>
    <col min="5" max="5" width="28.54296875" style="66" bestFit="1" customWidth="1"/>
    <col min="6" max="16384" width="9.453125" style="65"/>
  </cols>
  <sheetData>
    <row r="2" spans="1:6" ht="16" thickBot="1" x14ac:dyDescent="0.4">
      <c r="A2" s="67"/>
      <c r="D2" s="66" t="s">
        <v>42</v>
      </c>
      <c r="E2" s="66" t="s">
        <v>43</v>
      </c>
    </row>
    <row r="3" spans="1:6" ht="16" thickBot="1" x14ac:dyDescent="0.4">
      <c r="A3" s="68">
        <v>1</v>
      </c>
      <c r="B3" s="69" t="s">
        <v>44</v>
      </c>
      <c r="C3" s="95" t="s">
        <v>113</v>
      </c>
      <c r="D3" s="70" t="s">
        <v>45</v>
      </c>
      <c r="E3" s="66" t="s">
        <v>46</v>
      </c>
      <c r="F3" s="65" t="s">
        <v>47</v>
      </c>
    </row>
    <row r="4" spans="1:6" ht="16" thickBot="1" x14ac:dyDescent="0.4">
      <c r="A4" s="68">
        <v>2</v>
      </c>
      <c r="B4" s="71" t="s">
        <v>48</v>
      </c>
      <c r="C4" s="95" t="s">
        <v>114</v>
      </c>
      <c r="D4" s="72" t="s">
        <v>18</v>
      </c>
      <c r="E4" s="66" t="s">
        <v>49</v>
      </c>
      <c r="F4" s="65" t="s">
        <v>47</v>
      </c>
    </row>
    <row r="5" spans="1:6" ht="16" thickBot="1" x14ac:dyDescent="0.4">
      <c r="A5" s="68">
        <v>3</v>
      </c>
      <c r="B5" s="71" t="s">
        <v>50</v>
      </c>
      <c r="C5" s="95" t="s">
        <v>117</v>
      </c>
      <c r="D5" s="72" t="s">
        <v>51</v>
      </c>
      <c r="E5" s="66" t="s">
        <v>49</v>
      </c>
      <c r="F5" s="65" t="s">
        <v>47</v>
      </c>
    </row>
    <row r="6" spans="1:6" ht="16" thickBot="1" x14ac:dyDescent="0.4">
      <c r="A6" s="68">
        <v>4</v>
      </c>
      <c r="B6" s="71" t="s">
        <v>52</v>
      </c>
      <c r="C6" s="95" t="s">
        <v>115</v>
      </c>
      <c r="D6" s="72" t="s">
        <v>32</v>
      </c>
      <c r="E6" s="66" t="s">
        <v>49</v>
      </c>
      <c r="F6" s="65" t="s">
        <v>47</v>
      </c>
    </row>
    <row r="7" spans="1:6" ht="16" thickBot="1" x14ac:dyDescent="0.4">
      <c r="A7" s="68">
        <v>5</v>
      </c>
      <c r="B7" s="71" t="s">
        <v>53</v>
      </c>
      <c r="C7" s="95" t="s">
        <v>116</v>
      </c>
      <c r="D7" s="72" t="s">
        <v>54</v>
      </c>
      <c r="E7" s="66" t="s">
        <v>55</v>
      </c>
      <c r="F7" s="65" t="s">
        <v>47</v>
      </c>
    </row>
    <row r="8" spans="1:6" ht="16" thickBot="1" x14ac:dyDescent="0.4">
      <c r="A8" s="68">
        <v>6</v>
      </c>
      <c r="B8" s="71" t="s">
        <v>56</v>
      </c>
      <c r="C8" s="95" t="s">
        <v>118</v>
      </c>
      <c r="D8" s="72" t="s">
        <v>20</v>
      </c>
      <c r="E8" s="66" t="s">
        <v>57</v>
      </c>
      <c r="F8" s="65" t="s">
        <v>58</v>
      </c>
    </row>
    <row r="9" spans="1:6" ht="16" thickBot="1" x14ac:dyDescent="0.4">
      <c r="A9" s="68">
        <v>7</v>
      </c>
      <c r="B9" s="71" t="s">
        <v>59</v>
      </c>
      <c r="C9" s="95" t="s">
        <v>119</v>
      </c>
      <c r="D9" s="72" t="s">
        <v>28</v>
      </c>
      <c r="E9" s="66" t="s">
        <v>60</v>
      </c>
      <c r="F9" s="65" t="s">
        <v>58</v>
      </c>
    </row>
    <row r="10" spans="1:6" ht="16" thickBot="1" x14ac:dyDescent="0.4">
      <c r="A10" s="68"/>
      <c r="B10" s="105" t="s">
        <v>125</v>
      </c>
      <c r="C10" s="104" t="s">
        <v>125</v>
      </c>
      <c r="D10" s="72"/>
      <c r="E10" s="66" t="s">
        <v>126</v>
      </c>
      <c r="F10" s="65" t="s">
        <v>58</v>
      </c>
    </row>
    <row r="11" spans="1:6" ht="16" thickBot="1" x14ac:dyDescent="0.4">
      <c r="A11" s="68">
        <v>8</v>
      </c>
      <c r="B11" s="71" t="s">
        <v>61</v>
      </c>
      <c r="C11" s="95" t="s">
        <v>120</v>
      </c>
      <c r="D11" s="72" t="s">
        <v>12</v>
      </c>
      <c r="E11" s="66" t="s">
        <v>62</v>
      </c>
      <c r="F11" s="65" t="s">
        <v>63</v>
      </c>
    </row>
    <row r="12" spans="1:6" ht="16" thickBot="1" x14ac:dyDescent="0.4">
      <c r="A12" s="68">
        <v>9</v>
      </c>
      <c r="B12" s="71" t="s">
        <v>64</v>
      </c>
      <c r="C12" s="95" t="s">
        <v>121</v>
      </c>
      <c r="D12" s="72" t="s">
        <v>24</v>
      </c>
      <c r="E12" s="66" t="s">
        <v>65</v>
      </c>
      <c r="F12" s="65" t="s">
        <v>63</v>
      </c>
    </row>
    <row r="13" spans="1:6" ht="16" thickBot="1" x14ac:dyDescent="0.4">
      <c r="A13" s="68">
        <v>10</v>
      </c>
      <c r="B13" s="73" t="s">
        <v>66</v>
      </c>
      <c r="C13" s="95" t="s">
        <v>122</v>
      </c>
      <c r="D13" s="74" t="s">
        <v>67</v>
      </c>
      <c r="E13" s="66" t="s">
        <v>65</v>
      </c>
      <c r="F13" s="65" t="s">
        <v>63</v>
      </c>
    </row>
    <row r="14" spans="1:6" ht="16" thickBot="1" x14ac:dyDescent="0.4">
      <c r="A14" s="68">
        <v>11</v>
      </c>
      <c r="B14" s="73" t="s">
        <v>68</v>
      </c>
      <c r="C14" s="95" t="s">
        <v>123</v>
      </c>
      <c r="D14" s="74" t="s">
        <v>26</v>
      </c>
      <c r="E14" s="66" t="s">
        <v>69</v>
      </c>
      <c r="F14" s="65" t="s">
        <v>63</v>
      </c>
    </row>
    <row r="15" spans="1:6" ht="16" thickBot="1" x14ac:dyDescent="0.4">
      <c r="A15" s="68">
        <v>12</v>
      </c>
      <c r="B15" s="73" t="s">
        <v>70</v>
      </c>
      <c r="C15" s="95" t="s">
        <v>124</v>
      </c>
      <c r="D15" s="74" t="s">
        <v>22</v>
      </c>
      <c r="E15" s="66" t="s">
        <v>69</v>
      </c>
      <c r="F15" s="65" t="s">
        <v>63</v>
      </c>
    </row>
    <row r="16" spans="1:6" s="79" customFormat="1" ht="16" thickBot="1" x14ac:dyDescent="0.4">
      <c r="A16" s="75"/>
      <c r="B16" s="76"/>
      <c r="C16" s="76"/>
      <c r="D16" s="77"/>
      <c r="E16" s="78"/>
    </row>
    <row r="17" spans="1:5" ht="16" thickBot="1" x14ac:dyDescent="0.4">
      <c r="A17" s="68">
        <v>13</v>
      </c>
      <c r="B17" s="80" t="s">
        <v>71</v>
      </c>
      <c r="C17" s="96"/>
      <c r="D17" s="81" t="s">
        <v>72</v>
      </c>
      <c r="E17" s="66" t="s">
        <v>73</v>
      </c>
    </row>
    <row r="18" spans="1:5" ht="16" thickBot="1" x14ac:dyDescent="0.4">
      <c r="A18" s="68">
        <v>14</v>
      </c>
      <c r="B18" s="82" t="s">
        <v>74</v>
      </c>
      <c r="C18" s="97"/>
      <c r="D18" s="81" t="s">
        <v>75</v>
      </c>
      <c r="E18" s="66" t="s">
        <v>76</v>
      </c>
    </row>
    <row r="19" spans="1:5" ht="16" thickBot="1" x14ac:dyDescent="0.4">
      <c r="A19" s="68">
        <v>15</v>
      </c>
      <c r="B19" s="83" t="s">
        <v>77</v>
      </c>
      <c r="C19" s="98"/>
      <c r="D19" s="84" t="s">
        <v>78</v>
      </c>
      <c r="E19" s="66" t="s">
        <v>79</v>
      </c>
    </row>
    <row r="20" spans="1:5" ht="16" thickBot="1" x14ac:dyDescent="0.4">
      <c r="A20" s="68">
        <v>16</v>
      </c>
      <c r="B20" s="83" t="s">
        <v>80</v>
      </c>
      <c r="C20" s="98"/>
      <c r="D20" s="84" t="s">
        <v>81</v>
      </c>
      <c r="E20" s="66" t="s">
        <v>82</v>
      </c>
    </row>
    <row r="21" spans="1:5" ht="16" thickBot="1" x14ac:dyDescent="0.4">
      <c r="A21" s="68">
        <v>17</v>
      </c>
      <c r="B21" s="83" t="s">
        <v>83</v>
      </c>
      <c r="C21" s="98"/>
      <c r="D21" s="84" t="s">
        <v>84</v>
      </c>
      <c r="E21" s="66" t="s">
        <v>82</v>
      </c>
    </row>
    <row r="22" spans="1:5" ht="16" thickBot="1" x14ac:dyDescent="0.4">
      <c r="A22" s="68">
        <v>18</v>
      </c>
      <c r="B22" s="83" t="s">
        <v>85</v>
      </c>
      <c r="C22" s="98"/>
      <c r="D22" s="84" t="s">
        <v>86</v>
      </c>
      <c r="E22" s="66" t="s">
        <v>82</v>
      </c>
    </row>
    <row r="23" spans="1:5" ht="16" thickBot="1" x14ac:dyDescent="0.4">
      <c r="A23" s="68">
        <v>19</v>
      </c>
      <c r="B23" s="83" t="s">
        <v>87</v>
      </c>
      <c r="C23" s="98"/>
      <c r="D23" s="84" t="s">
        <v>88</v>
      </c>
      <c r="E23" s="66" t="s">
        <v>89</v>
      </c>
    </row>
    <row r="24" spans="1:5" ht="16" thickBot="1" x14ac:dyDescent="0.4">
      <c r="A24" s="68">
        <v>20</v>
      </c>
      <c r="B24" s="83" t="s">
        <v>90</v>
      </c>
      <c r="C24" s="98"/>
      <c r="D24" s="84" t="s">
        <v>91</v>
      </c>
      <c r="E24" s="66" t="s">
        <v>92</v>
      </c>
    </row>
    <row r="25" spans="1:5" ht="16" thickBot="1" x14ac:dyDescent="0.4">
      <c r="A25" s="68">
        <v>21</v>
      </c>
      <c r="B25" s="85" t="s">
        <v>93</v>
      </c>
      <c r="C25" s="99"/>
      <c r="D25" s="86" t="s">
        <v>94</v>
      </c>
      <c r="E25" s="66" t="s">
        <v>95</v>
      </c>
    </row>
    <row r="26" spans="1:5" ht="16" thickBot="1" x14ac:dyDescent="0.4">
      <c r="A26" s="68">
        <v>22</v>
      </c>
      <c r="B26" s="80" t="s">
        <v>96</v>
      </c>
      <c r="C26" s="96"/>
      <c r="D26" s="81" t="s">
        <v>97</v>
      </c>
      <c r="E26" s="87" t="s">
        <v>98</v>
      </c>
    </row>
    <row r="27" spans="1:5" ht="16" thickBot="1" x14ac:dyDescent="0.4">
      <c r="A27" s="68">
        <v>23</v>
      </c>
      <c r="B27" s="85" t="s">
        <v>99</v>
      </c>
      <c r="C27" s="100"/>
      <c r="D27" s="86" t="s">
        <v>100</v>
      </c>
      <c r="E27" s="87" t="s">
        <v>98</v>
      </c>
    </row>
    <row r="28" spans="1:5" ht="16" thickBot="1" x14ac:dyDescent="0.4"/>
    <row r="29" spans="1:5" ht="16" thickBot="1" x14ac:dyDescent="0.4">
      <c r="B29" s="69" t="s">
        <v>101</v>
      </c>
      <c r="C29" s="101"/>
      <c r="D29" s="88"/>
    </row>
    <row r="30" spans="1:5" ht="16" thickBot="1" x14ac:dyDescent="0.4">
      <c r="B30" s="89" t="s">
        <v>102</v>
      </c>
      <c r="C30" s="102"/>
      <c r="D30" s="88"/>
    </row>
    <row r="31" spans="1:5" ht="17" thickBot="1" x14ac:dyDescent="0.4">
      <c r="B31" s="90" t="s">
        <v>103</v>
      </c>
      <c r="C31" s="102"/>
      <c r="D31" s="91"/>
    </row>
    <row r="32" spans="1:5" ht="17" thickBot="1" x14ac:dyDescent="0.4">
      <c r="B32" s="92" t="s">
        <v>104</v>
      </c>
      <c r="C32" s="103"/>
      <c r="D32" s="93"/>
    </row>
    <row r="33" spans="2:3" ht="16" thickBot="1" x14ac:dyDescent="0.4">
      <c r="B33" s="90" t="s">
        <v>105</v>
      </c>
      <c r="C33" s="102"/>
    </row>
    <row r="34" spans="2:3" ht="16" thickBot="1" x14ac:dyDescent="0.4">
      <c r="B34" s="90" t="s">
        <v>106</v>
      </c>
      <c r="C34" s="102"/>
    </row>
    <row r="35" spans="2:3" ht="16" thickBot="1" x14ac:dyDescent="0.4">
      <c r="B35" s="90" t="s">
        <v>107</v>
      </c>
      <c r="C35" s="102"/>
    </row>
    <row r="36" spans="2:3" ht="16" thickBot="1" x14ac:dyDescent="0.4">
      <c r="B36" s="90" t="s">
        <v>108</v>
      </c>
      <c r="C36" s="102"/>
    </row>
    <row r="37" spans="2:3" ht="16" thickBot="1" x14ac:dyDescent="0.4">
      <c r="B37" s="92" t="s">
        <v>109</v>
      </c>
      <c r="C37" s="103"/>
    </row>
    <row r="38" spans="2:3" ht="16" thickBot="1" x14ac:dyDescent="0.4">
      <c r="B38" s="90" t="s">
        <v>110</v>
      </c>
      <c r="C38" s="102"/>
    </row>
    <row r="39" spans="2:3" ht="16" thickBot="1" x14ac:dyDescent="0.4">
      <c r="B39" s="94" t="s">
        <v>111</v>
      </c>
      <c r="C39" s="102"/>
    </row>
    <row r="40" spans="2:3" ht="16" thickBot="1" x14ac:dyDescent="0.4">
      <c r="B40" s="94" t="s">
        <v>112</v>
      </c>
      <c r="C40" s="10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6AEC-42A7-458D-A7AF-637386C08BF0}">
  <sheetPr codeName="Sheet29"/>
  <dimension ref="A1:Y235"/>
  <sheetViews>
    <sheetView zoomScale="85" zoomScaleNormal="85" workbookViewId="0">
      <selection activeCell="J54" sqref="J54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239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030626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185">
        <f>COUNTIF($C$34:$C$58,A3)</f>
        <v>5</v>
      </c>
      <c r="C3" s="111">
        <v>1</v>
      </c>
      <c r="D3" s="112" t="str">
        <f>+"Fwd2_EURUSD_Nodos_"&amp;C1&amp;".csv"</f>
        <v>Fwd2_EURUSD_Nodos_20260306.csv</v>
      </c>
      <c r="E3" s="113">
        <v>26</v>
      </c>
      <c r="F3" s="114" t="str">
        <f t="shared" ref="F3:F10" si="0">+IF(ISERROR(VLOOKUP(D3,$J$34:$Q$93,1,FALSE)),"Falta","Cargado")</f>
        <v>Cargado</v>
      </c>
      <c r="G3" s="113">
        <f t="shared" ref="G3:G8" si="1">+COUNTIF($K$34:$K$57,D3)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185">
        <f>COUNTIF($C$34:$C$58,A4)</f>
        <v>2</v>
      </c>
      <c r="C4" s="111">
        <v>2</v>
      </c>
      <c r="D4" s="112" t="str">
        <f>+"Fwd2_USDCOP_Nodos_"&amp;C1&amp;".csv"</f>
        <v>Fwd2_USDCOP_Nodos_20260306.csv</v>
      </c>
      <c r="E4" s="113">
        <v>24</v>
      </c>
      <c r="F4" s="114" t="str">
        <f t="shared" si="0"/>
        <v>Cargado</v>
      </c>
      <c r="G4" s="113">
        <f t="shared" si="1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185">
        <f>COUNTIF($C$34:$C$58,A5)</f>
        <v>7</v>
      </c>
      <c r="C5" s="111">
        <v>3</v>
      </c>
      <c r="D5" s="112" t="str">
        <f>+"SwapCC2_IBR_Nodos_"&amp;C1&amp;".csv"</f>
        <v>SwapCC2_IBR_Nodos_20260306.csv</v>
      </c>
      <c r="E5" s="113">
        <v>21</v>
      </c>
      <c r="F5" s="114" t="str">
        <f t="shared" si="0"/>
        <v>Cargado</v>
      </c>
      <c r="G5" s="113">
        <f t="shared" si="1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/>
      <c r="C6" s="111">
        <v>4</v>
      </c>
      <c r="D6" s="112" t="str">
        <f>+"SwapCC2_USDOIS_Nodos_"&amp;C1&amp;".csv"</f>
        <v>SwapCC2_USDOIS_Nodos_20260306.csv</v>
      </c>
      <c r="E6" s="113">
        <v>18</v>
      </c>
      <c r="F6" s="114" t="str">
        <f t="shared" si="0"/>
        <v>Cargado</v>
      </c>
      <c r="G6" s="113">
        <f t="shared" si="1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/>
      <c r="C7" s="111">
        <v>5</v>
      </c>
      <c r="D7" s="112" t="str">
        <f>+"Fwd2_USDMXN_Nodos_"&amp;C1&amp;".csv"</f>
        <v>Fwd2_USDMXN_Nodos_20260306.csv</v>
      </c>
      <c r="E7" s="113">
        <v>23</v>
      </c>
      <c r="F7" s="114" t="str">
        <f t="shared" si="0"/>
        <v>Cargado</v>
      </c>
      <c r="G7" s="113">
        <f t="shared" si="1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/>
      <c r="C8" s="111">
        <v>6</v>
      </c>
      <c r="D8" s="112" t="str">
        <f>+"Fwd2_USDBRL_Nodos_"&amp;C1&amp;".csv"</f>
        <v>Fwd2_USDBRL_Nodos_20260306.csv</v>
      </c>
      <c r="E8" s="113">
        <v>14</v>
      </c>
      <c r="F8" s="114" t="str">
        <f t="shared" si="0"/>
        <v>Cargado</v>
      </c>
      <c r="G8" s="113">
        <f t="shared" si="1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/>
      <c r="C9" s="111">
        <v>7</v>
      </c>
      <c r="D9" s="112" t="str">
        <f>+"Fwd2_GBPUSD_Nodos_"&amp;C1&amp;".csv"</f>
        <v>Fwd2_GBPUSD_Nodos_20260306.csv</v>
      </c>
      <c r="E9" s="113">
        <v>25</v>
      </c>
      <c r="F9" s="114" t="str">
        <f t="shared" si="0"/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/>
      <c r="C10" s="111">
        <v>8</v>
      </c>
      <c r="D10" s="112" t="str">
        <f>+"Fwd2_USDJPY_Nodos_"&amp;C1&amp;".csv"</f>
        <v>Fwd2_USDJPY_Nodos_20260306.csv</v>
      </c>
      <c r="E10" s="113">
        <v>26</v>
      </c>
      <c r="F10" s="114" t="str">
        <f t="shared" si="0"/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/>
      <c r="C12" s="111">
        <v>9</v>
      </c>
      <c r="D12" s="112" t="str">
        <f>+"SwapCC2_EURCOP_Diaria_"&amp;C1&amp;".csv"</f>
        <v>SwapCC2_EURCOP_Diaria_20260306.csv</v>
      </c>
      <c r="E12" s="113">
        <v>9135</v>
      </c>
      <c r="F12" s="114" t="str">
        <f>+IF(ISERROR(VLOOKUP(D12,$J$34:$Q$93,1,FALSE)),"Falta","Cargado")</f>
        <v>Cargado</v>
      </c>
      <c r="G12" s="113">
        <f>+COUNTIF($K$34:$K$57,D12)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/>
      <c r="C13" s="111">
        <v>10</v>
      </c>
      <c r="D13" s="112" t="str">
        <f>+"SwapCC2_USDCO_Diaria_"&amp;C1&amp;".csv"</f>
        <v>SwapCC2_USDCO_Diaria_20260306.csv</v>
      </c>
      <c r="E13" s="113">
        <v>10962</v>
      </c>
      <c r="F13" s="114" t="str">
        <f>+IF(ISERROR(VLOOKUP(D13,$J$34:$Q$93,1,FALSE)),"Falta","Cargado")</f>
        <v>Cargado</v>
      </c>
      <c r="G13" s="113">
        <f>+COUNTIF($K$34:$K$57,D13)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/>
      <c r="C14" s="111">
        <v>12</v>
      </c>
      <c r="D14" s="112" t="str">
        <f>+"SwapCC2_IBRUVR_Nodos_"&amp;C1&amp;".csv"</f>
        <v>SwapCC2_IBRUVR_Nodos_20260306.csv</v>
      </c>
      <c r="E14" s="113">
        <v>19</v>
      </c>
      <c r="F14" s="114" t="str">
        <f>+IF(ISERROR(VLOOKUP(D14,$J$34:$Q$93,1,FALSE)),"Falta","Cargado")</f>
        <v>Cargado</v>
      </c>
      <c r="G14" s="113">
        <f>+COUNTIF($K$34:$K$57,D14)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/>
      <c r="C15" s="111">
        <v>13</v>
      </c>
      <c r="D15" s="112" t="str">
        <f>+"SwapCC2_LIBORUVR_Nodos_"&amp;C1&amp;".csv"</f>
        <v>SwapCC2_LIBORUVR_Nodos_20260306.csv</v>
      </c>
      <c r="E15" s="113">
        <v>45</v>
      </c>
      <c r="F15" s="114" t="str">
        <f>+IF(ISERROR(VLOOKUP(D15,$J$34:$Q$93,1,FALSE)),"Falta","Cargado")</f>
        <v>Cargado</v>
      </c>
      <c r="G15" s="113">
        <f>+COUNTIF($K$34:$K$57,D15)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/>
      <c r="C16" s="111">
        <v>14</v>
      </c>
      <c r="D16" s="112" t="str">
        <f>+"SwapCC2_COP_Colateral_USD_Diaria_"&amp;C1&amp;".csv"</f>
        <v>SwapCC2_COP_Colateral_USD_Diaria_20260306.csv</v>
      </c>
      <c r="E16" s="113"/>
      <c r="F16" s="114" t="str">
        <f>+IF(ISERROR(VLOOKUP(D16,$J$34:$Q$93,1,FALSE)),"Falta","Cargado")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MX030626.txt</v>
      </c>
      <c r="E18" s="5"/>
      <c r="F18" s="1" t="str">
        <f t="shared" ref="F18:F26" si="2">+IF(ISERROR(VLOOKUP(D18,$J$34:$Q$93,1,FALSE)),"Falta","Cargado")</f>
        <v>Cargado</v>
      </c>
      <c r="G18" s="5">
        <f t="shared" ref="G18:G24" si="3">+COUNTIF($K$34:$K$57,D18)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 t="shared" ref="C19:C26" si="4">+C18+1</f>
        <v>15</v>
      </c>
      <c r="D19" s="6" t="str">
        <f>+"MX"&amp;C2&amp;"_RV.txt"</f>
        <v>MX030626_RV.txt</v>
      </c>
      <c r="E19" s="5"/>
      <c r="F19" s="1" t="str">
        <f t="shared" si="2"/>
        <v>Cargado</v>
      </c>
      <c r="G19" s="5">
        <f t="shared" si="3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si="4"/>
        <v>16</v>
      </c>
      <c r="D20" s="6" t="str">
        <f>+"SB"&amp;C2&amp;".001"</f>
        <v>SB030626.001</v>
      </c>
      <c r="E20" s="5"/>
      <c r="F20" s="1" t="str">
        <f t="shared" si="2"/>
        <v>Cargado</v>
      </c>
      <c r="G20" s="5">
        <f t="shared" si="3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4"/>
        <v>17</v>
      </c>
      <c r="D21" s="6" t="str">
        <f>+"SP"&amp;C2&amp;".001"</f>
        <v>SP030626.001</v>
      </c>
      <c r="E21" s="5"/>
      <c r="F21" s="1" t="str">
        <f t="shared" si="2"/>
        <v>Cargado</v>
      </c>
      <c r="G21" s="5">
        <f t="shared" si="3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4"/>
        <v>18</v>
      </c>
      <c r="D22" s="6" t="str">
        <f>+"SV"&amp;C2&amp;".001"</f>
        <v>SV030626.001</v>
      </c>
      <c r="E22" s="5"/>
      <c r="F22" s="1" t="str">
        <f t="shared" si="2"/>
        <v>Cargado</v>
      </c>
      <c r="G22" s="5">
        <f t="shared" si="3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4"/>
        <v>19</v>
      </c>
      <c r="D23" s="6" t="str">
        <f>+"SW"&amp;C2&amp;".002"</f>
        <v>SW030626.002</v>
      </c>
      <c r="E23" s="5"/>
      <c r="F23" s="1" t="str">
        <f t="shared" si="2"/>
        <v>Cargado</v>
      </c>
      <c r="G23" s="5">
        <f t="shared" si="3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ht="14.9" customHeight="1" x14ac:dyDescent="0.35">
      <c r="B24" s="7"/>
      <c r="C24" s="2">
        <f t="shared" si="4"/>
        <v>20</v>
      </c>
      <c r="D24" s="6" t="str">
        <f>+"800148514_cva_alloc_"&amp;C1&amp;".txt"</f>
        <v>800148514_cva_alloc_20260306.txt</v>
      </c>
      <c r="F24" s="1" t="str">
        <f t="shared" si="2"/>
        <v>Cargado</v>
      </c>
      <c r="G24" s="5">
        <f t="shared" si="3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4"/>
        <v>21</v>
      </c>
      <c r="D25" s="6" t="str">
        <f>+"NOTAS_ESTRUCTURADAS_"&amp;C1&amp;".txt"</f>
        <v>NOTAS_ESTRUCTURADAS_20260306.txt</v>
      </c>
      <c r="F25" s="1" t="str">
        <f t="shared" si="2"/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4"/>
        <v>22</v>
      </c>
      <c r="D26" s="6" t="str">
        <f>+"titulos_participativos_valoracion_"&amp;C1&amp;".txt"</f>
        <v>titulos_participativos_valoracion_20260306.txt</v>
      </c>
      <c r="F26" s="1" t="str">
        <f t="shared" si="2"/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customHeight="1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>
        <v>22</v>
      </c>
      <c r="D28" s="6" t="s">
        <v>152</v>
      </c>
      <c r="F28" s="1" t="str">
        <f>+IF(ISERROR(VLOOKUP(D28,$J$34:$Q$57,1,FALSE)),"Falta","Cargado")</f>
        <v>Falta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23</v>
      </c>
      <c r="D29" s="6" t="s">
        <v>151</v>
      </c>
      <c r="F29" s="1" t="str">
        <f>+IF(ISERROR(VLOOKUP(D29,$J$34:$Q$57,1,FALSE)),"Falta","Cargado")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/>
      <c r="D30" s="6" t="s">
        <v>35</v>
      </c>
      <c r="F30" s="1" t="str">
        <f>+IF(ISERROR(VLOOKUP(D30,$J$34:$Q$57,1,FALSE)),"Falta","Cargado")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7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7" s="120" customFormat="1" x14ac:dyDescent="0.35">
      <c r="C34" s="165" t="s">
        <v>147</v>
      </c>
      <c r="D34" s="166" t="s">
        <v>148</v>
      </c>
      <c r="E34" s="166">
        <v>256334</v>
      </c>
      <c r="F34" s="167" t="s">
        <v>220</v>
      </c>
      <c r="G34" s="167" t="s">
        <v>220</v>
      </c>
      <c r="H34" s="166" t="s">
        <v>153</v>
      </c>
      <c r="I34" s="166" t="s">
        <v>136</v>
      </c>
      <c r="J34" s="166" t="s">
        <v>245</v>
      </c>
      <c r="K34" s="166" t="s">
        <v>137</v>
      </c>
      <c r="L34" s="168">
        <v>1594</v>
      </c>
      <c r="M34" s="168">
        <v>1593</v>
      </c>
      <c r="N34" s="168">
        <v>1</v>
      </c>
      <c r="O34" s="168" t="s">
        <v>143</v>
      </c>
      <c r="P34" s="168" t="s">
        <v>143</v>
      </c>
      <c r="Q34" s="169" t="s">
        <v>143</v>
      </c>
    </row>
    <row r="35" spans="3:17" s="122" customFormat="1" x14ac:dyDescent="0.35">
      <c r="C35" s="175" t="s">
        <v>135</v>
      </c>
      <c r="D35" s="176" t="s">
        <v>157</v>
      </c>
      <c r="E35" s="176">
        <v>256328</v>
      </c>
      <c r="F35" s="177" t="s">
        <v>220</v>
      </c>
      <c r="G35" s="177" t="s">
        <v>220</v>
      </c>
      <c r="H35" s="176" t="s">
        <v>153</v>
      </c>
      <c r="I35" s="176" t="s">
        <v>136</v>
      </c>
      <c r="J35" s="176" t="s">
        <v>244</v>
      </c>
      <c r="K35" s="176" t="s">
        <v>137</v>
      </c>
      <c r="L35" s="178">
        <v>14</v>
      </c>
      <c r="M35" s="178">
        <v>11</v>
      </c>
      <c r="N35" s="178">
        <v>3</v>
      </c>
      <c r="O35" s="178" t="s">
        <v>143</v>
      </c>
      <c r="P35" s="178" t="s">
        <v>143</v>
      </c>
      <c r="Q35" s="179" t="s">
        <v>143</v>
      </c>
    </row>
    <row r="36" spans="3:17" s="122" customFormat="1" x14ac:dyDescent="0.35">
      <c r="C36" s="180" t="s">
        <v>14</v>
      </c>
      <c r="D36" s="181" t="s">
        <v>150</v>
      </c>
      <c r="E36" s="181">
        <v>256307</v>
      </c>
      <c r="F36" s="182" t="s">
        <v>220</v>
      </c>
      <c r="G36" s="182" t="s">
        <v>220</v>
      </c>
      <c r="H36" s="181" t="s">
        <v>204</v>
      </c>
      <c r="I36" s="181" t="s">
        <v>141</v>
      </c>
      <c r="J36" s="181" t="s">
        <v>221</v>
      </c>
      <c r="K36" s="181" t="s">
        <v>137</v>
      </c>
      <c r="L36" s="183">
        <v>25</v>
      </c>
      <c r="M36" s="183">
        <v>24</v>
      </c>
      <c r="N36" s="183">
        <v>1</v>
      </c>
      <c r="O36" s="183" t="s">
        <v>143</v>
      </c>
      <c r="P36" s="183" t="s">
        <v>143</v>
      </c>
      <c r="Q36" s="184" t="s">
        <v>143</v>
      </c>
    </row>
    <row r="37" spans="3:17" s="122" customFormat="1" x14ac:dyDescent="0.35">
      <c r="C37" s="165" t="s">
        <v>138</v>
      </c>
      <c r="D37" s="166" t="s">
        <v>156</v>
      </c>
      <c r="E37" s="166">
        <v>256289</v>
      </c>
      <c r="F37" s="167" t="s">
        <v>220</v>
      </c>
      <c r="G37" s="167" t="s">
        <v>220</v>
      </c>
      <c r="H37" s="166" t="s">
        <v>204</v>
      </c>
      <c r="I37" s="166" t="s">
        <v>139</v>
      </c>
      <c r="J37" s="166" t="s">
        <v>222</v>
      </c>
      <c r="K37" s="166" t="s">
        <v>137</v>
      </c>
      <c r="L37" s="168">
        <v>392</v>
      </c>
      <c r="M37" s="168">
        <v>392</v>
      </c>
      <c r="N37" s="168">
        <v>0</v>
      </c>
      <c r="O37" s="168" t="s">
        <v>143</v>
      </c>
      <c r="P37" s="168" t="s">
        <v>143</v>
      </c>
      <c r="Q37" s="169" t="s">
        <v>143</v>
      </c>
    </row>
    <row r="38" spans="3:17" s="122" customFormat="1" x14ac:dyDescent="0.35">
      <c r="C38" s="170" t="s">
        <v>11</v>
      </c>
      <c r="D38" s="171" t="s">
        <v>150</v>
      </c>
      <c r="E38" s="171">
        <v>256288</v>
      </c>
      <c r="F38" s="172" t="s">
        <v>220</v>
      </c>
      <c r="G38" s="172" t="s">
        <v>220</v>
      </c>
      <c r="H38" s="171" t="s">
        <v>204</v>
      </c>
      <c r="I38" s="171" t="s">
        <v>136</v>
      </c>
      <c r="J38" s="171" t="s">
        <v>223</v>
      </c>
      <c r="K38" s="171" t="s">
        <v>137</v>
      </c>
      <c r="L38" s="173">
        <v>23</v>
      </c>
      <c r="M38" s="173">
        <v>22</v>
      </c>
      <c r="N38" s="173">
        <v>1</v>
      </c>
      <c r="O38" s="173" t="s">
        <v>143</v>
      </c>
      <c r="P38" s="173" t="s">
        <v>143</v>
      </c>
      <c r="Q38" s="174" t="s">
        <v>143</v>
      </c>
    </row>
    <row r="39" spans="3:17" s="122" customFormat="1" x14ac:dyDescent="0.35">
      <c r="C39" s="165" t="s">
        <v>11</v>
      </c>
      <c r="D39" s="166" t="s">
        <v>150</v>
      </c>
      <c r="E39" s="166">
        <v>256287</v>
      </c>
      <c r="F39" s="167" t="s">
        <v>220</v>
      </c>
      <c r="G39" s="167" t="s">
        <v>220</v>
      </c>
      <c r="H39" s="166" t="s">
        <v>204</v>
      </c>
      <c r="I39" s="166" t="s">
        <v>136</v>
      </c>
      <c r="J39" s="166" t="s">
        <v>224</v>
      </c>
      <c r="K39" s="166" t="s">
        <v>137</v>
      </c>
      <c r="L39" s="168">
        <v>26</v>
      </c>
      <c r="M39" s="168">
        <v>25</v>
      </c>
      <c r="N39" s="168">
        <v>1</v>
      </c>
      <c r="O39" s="168" t="s">
        <v>143</v>
      </c>
      <c r="P39" s="168" t="s">
        <v>143</v>
      </c>
      <c r="Q39" s="169" t="s">
        <v>143</v>
      </c>
    </row>
    <row r="40" spans="3:17" s="122" customFormat="1" x14ac:dyDescent="0.35">
      <c r="C40" s="170" t="s">
        <v>11</v>
      </c>
      <c r="D40" s="171" t="s">
        <v>150</v>
      </c>
      <c r="E40" s="171">
        <v>256286</v>
      </c>
      <c r="F40" s="172" t="s">
        <v>220</v>
      </c>
      <c r="G40" s="172" t="s">
        <v>220</v>
      </c>
      <c r="H40" s="171" t="s">
        <v>204</v>
      </c>
      <c r="I40" s="171" t="s">
        <v>136</v>
      </c>
      <c r="J40" s="171" t="s">
        <v>225</v>
      </c>
      <c r="K40" s="171" t="s">
        <v>137</v>
      </c>
      <c r="L40" s="173">
        <v>26</v>
      </c>
      <c r="M40" s="173">
        <v>25</v>
      </c>
      <c r="N40" s="173">
        <v>1</v>
      </c>
      <c r="O40" s="173" t="s">
        <v>143</v>
      </c>
      <c r="P40" s="173" t="s">
        <v>143</v>
      </c>
      <c r="Q40" s="174" t="s">
        <v>143</v>
      </c>
    </row>
    <row r="41" spans="3:17" s="122" customFormat="1" x14ac:dyDescent="0.35">
      <c r="C41" s="175" t="s">
        <v>11</v>
      </c>
      <c r="D41" s="176" t="s">
        <v>150</v>
      </c>
      <c r="E41" s="176">
        <v>256285</v>
      </c>
      <c r="F41" s="177" t="s">
        <v>220</v>
      </c>
      <c r="G41" s="177" t="s">
        <v>220</v>
      </c>
      <c r="H41" s="176" t="s">
        <v>204</v>
      </c>
      <c r="I41" s="176" t="s">
        <v>136</v>
      </c>
      <c r="J41" s="176" t="s">
        <v>226</v>
      </c>
      <c r="K41" s="176" t="s">
        <v>137</v>
      </c>
      <c r="L41" s="178">
        <v>14</v>
      </c>
      <c r="M41" s="178">
        <v>13</v>
      </c>
      <c r="N41" s="178">
        <v>1</v>
      </c>
      <c r="O41" s="178" t="s">
        <v>143</v>
      </c>
      <c r="P41" s="178" t="s">
        <v>143</v>
      </c>
      <c r="Q41" s="179" t="s">
        <v>143</v>
      </c>
    </row>
    <row r="42" spans="3:17" s="122" customFormat="1" x14ac:dyDescent="0.35">
      <c r="C42" s="180" t="s">
        <v>11</v>
      </c>
      <c r="D42" s="181" t="s">
        <v>150</v>
      </c>
      <c r="E42" s="181">
        <v>256284</v>
      </c>
      <c r="F42" s="182" t="s">
        <v>220</v>
      </c>
      <c r="G42" s="182" t="s">
        <v>220</v>
      </c>
      <c r="H42" s="181" t="s">
        <v>204</v>
      </c>
      <c r="I42" s="181" t="s">
        <v>136</v>
      </c>
      <c r="J42" s="181" t="s">
        <v>227</v>
      </c>
      <c r="K42" s="181" t="s">
        <v>137</v>
      </c>
      <c r="L42" s="183">
        <v>26</v>
      </c>
      <c r="M42" s="183">
        <v>25</v>
      </c>
      <c r="N42" s="183">
        <v>1</v>
      </c>
      <c r="O42" s="183" t="s">
        <v>143</v>
      </c>
      <c r="P42" s="183" t="s">
        <v>143</v>
      </c>
      <c r="Q42" s="184" t="s">
        <v>143</v>
      </c>
    </row>
    <row r="43" spans="3:17" s="122" customFormat="1" x14ac:dyDescent="0.35">
      <c r="C43" s="165" t="s">
        <v>17</v>
      </c>
      <c r="D43" s="166" t="s">
        <v>149</v>
      </c>
      <c r="E43" s="166">
        <v>256283</v>
      </c>
      <c r="F43" s="167" t="s">
        <v>220</v>
      </c>
      <c r="G43" s="167" t="s">
        <v>220</v>
      </c>
      <c r="H43" s="166" t="s">
        <v>204</v>
      </c>
      <c r="I43" s="166" t="s">
        <v>141</v>
      </c>
      <c r="J43" s="166" t="s">
        <v>228</v>
      </c>
      <c r="K43" s="166" t="s">
        <v>137</v>
      </c>
      <c r="L43" s="168">
        <v>9136</v>
      </c>
      <c r="M43" s="168">
        <v>9135</v>
      </c>
      <c r="N43" s="168">
        <v>1</v>
      </c>
      <c r="O43" s="168" t="s">
        <v>143</v>
      </c>
      <c r="P43" s="168" t="s">
        <v>143</v>
      </c>
      <c r="Q43" s="169" t="s">
        <v>143</v>
      </c>
    </row>
    <row r="44" spans="3:17" s="122" customFormat="1" x14ac:dyDescent="0.35">
      <c r="C44" s="165" t="s">
        <v>17</v>
      </c>
      <c r="D44" s="166" t="s">
        <v>149</v>
      </c>
      <c r="E44" s="166">
        <v>256282</v>
      </c>
      <c r="F44" s="167" t="s">
        <v>220</v>
      </c>
      <c r="G44" s="167" t="s">
        <v>220</v>
      </c>
      <c r="H44" s="166" t="s">
        <v>204</v>
      </c>
      <c r="I44" s="166" t="s">
        <v>141</v>
      </c>
      <c r="J44" s="166" t="s">
        <v>229</v>
      </c>
      <c r="K44" s="166" t="s">
        <v>137</v>
      </c>
      <c r="L44" s="168">
        <v>30</v>
      </c>
      <c r="M44" s="168">
        <v>29</v>
      </c>
      <c r="N44" s="168">
        <v>1</v>
      </c>
      <c r="O44" s="168" t="s">
        <v>143</v>
      </c>
      <c r="P44" s="168" t="s">
        <v>143</v>
      </c>
      <c r="Q44" s="169" t="s">
        <v>143</v>
      </c>
    </row>
    <row r="45" spans="3:17" s="122" customFormat="1" x14ac:dyDescent="0.35">
      <c r="C45" s="165" t="s">
        <v>17</v>
      </c>
      <c r="D45" s="166" t="s">
        <v>149</v>
      </c>
      <c r="E45" s="166">
        <v>256281</v>
      </c>
      <c r="F45" s="167" t="s">
        <v>220</v>
      </c>
      <c r="G45" s="167" t="s">
        <v>220</v>
      </c>
      <c r="H45" s="166" t="s">
        <v>204</v>
      </c>
      <c r="I45" s="166" t="s">
        <v>141</v>
      </c>
      <c r="J45" s="166" t="s">
        <v>230</v>
      </c>
      <c r="K45" s="166" t="s">
        <v>137</v>
      </c>
      <c r="L45" s="168">
        <v>10963</v>
      </c>
      <c r="M45" s="168">
        <v>10962</v>
      </c>
      <c r="N45" s="168">
        <v>1</v>
      </c>
      <c r="O45" s="168" t="s">
        <v>143</v>
      </c>
      <c r="P45" s="168" t="s">
        <v>143</v>
      </c>
      <c r="Q45" s="169" t="s">
        <v>143</v>
      </c>
    </row>
    <row r="46" spans="3:17" s="122" customFormat="1" x14ac:dyDescent="0.35">
      <c r="C46" s="165" t="s">
        <v>17</v>
      </c>
      <c r="D46" s="166" t="s">
        <v>149</v>
      </c>
      <c r="E46" s="166">
        <v>256280</v>
      </c>
      <c r="F46" s="167" t="s">
        <v>220</v>
      </c>
      <c r="G46" s="167" t="s">
        <v>220</v>
      </c>
      <c r="H46" s="166" t="s">
        <v>204</v>
      </c>
      <c r="I46" s="166" t="s">
        <v>141</v>
      </c>
      <c r="J46" s="166" t="s">
        <v>231</v>
      </c>
      <c r="K46" s="166" t="s">
        <v>137</v>
      </c>
      <c r="L46" s="168">
        <v>22</v>
      </c>
      <c r="M46" s="168">
        <v>21</v>
      </c>
      <c r="N46" s="168">
        <v>1</v>
      </c>
      <c r="O46" s="168" t="s">
        <v>143</v>
      </c>
      <c r="P46" s="168" t="s">
        <v>143</v>
      </c>
      <c r="Q46" s="169" t="s">
        <v>143</v>
      </c>
    </row>
    <row r="47" spans="3:17" s="122" customFormat="1" x14ac:dyDescent="0.35">
      <c r="C47" s="165" t="s">
        <v>17</v>
      </c>
      <c r="D47" s="166" t="s">
        <v>149</v>
      </c>
      <c r="E47" s="166">
        <v>256279</v>
      </c>
      <c r="F47" s="167" t="s">
        <v>220</v>
      </c>
      <c r="G47" s="167" t="s">
        <v>220</v>
      </c>
      <c r="H47" s="166" t="s">
        <v>204</v>
      </c>
      <c r="I47" s="166" t="s">
        <v>141</v>
      </c>
      <c r="J47" s="166" t="s">
        <v>232</v>
      </c>
      <c r="K47" s="166" t="s">
        <v>137</v>
      </c>
      <c r="L47" s="168">
        <v>25</v>
      </c>
      <c r="M47" s="168">
        <v>24</v>
      </c>
      <c r="N47" s="168">
        <v>1</v>
      </c>
      <c r="O47" s="168">
        <v>24</v>
      </c>
      <c r="P47" s="168">
        <v>0</v>
      </c>
      <c r="Q47" s="169">
        <v>0</v>
      </c>
    </row>
    <row r="48" spans="3:17" s="122" customFormat="1" x14ac:dyDescent="0.35">
      <c r="C48" s="165" t="s">
        <v>17</v>
      </c>
      <c r="D48" s="166" t="s">
        <v>149</v>
      </c>
      <c r="E48" s="166">
        <v>256278</v>
      </c>
      <c r="F48" s="167" t="s">
        <v>220</v>
      </c>
      <c r="G48" s="167" t="s">
        <v>220</v>
      </c>
      <c r="H48" s="166" t="s">
        <v>204</v>
      </c>
      <c r="I48" s="166" t="s">
        <v>141</v>
      </c>
      <c r="J48" s="166" t="s">
        <v>233</v>
      </c>
      <c r="K48" s="166" t="s">
        <v>137</v>
      </c>
      <c r="L48" s="168">
        <v>22</v>
      </c>
      <c r="M48" s="168">
        <v>21</v>
      </c>
      <c r="N48" s="168">
        <v>1</v>
      </c>
      <c r="O48" s="168">
        <v>21</v>
      </c>
      <c r="P48" s="168">
        <v>0</v>
      </c>
      <c r="Q48" s="169">
        <v>0</v>
      </c>
    </row>
    <row r="49" spans="3:17" s="122" customFormat="1" x14ac:dyDescent="0.35">
      <c r="C49" s="165" t="s">
        <v>17</v>
      </c>
      <c r="D49" s="166" t="s">
        <v>149</v>
      </c>
      <c r="E49" s="166">
        <v>256277</v>
      </c>
      <c r="F49" s="167" t="s">
        <v>220</v>
      </c>
      <c r="G49" s="167" t="s">
        <v>220</v>
      </c>
      <c r="H49" s="166" t="s">
        <v>204</v>
      </c>
      <c r="I49" s="166" t="s">
        <v>141</v>
      </c>
      <c r="J49" s="166" t="s">
        <v>234</v>
      </c>
      <c r="K49" s="166" t="s">
        <v>137</v>
      </c>
      <c r="L49" s="168">
        <v>10963</v>
      </c>
      <c r="M49" s="168">
        <v>10962</v>
      </c>
      <c r="N49" s="168">
        <v>1</v>
      </c>
      <c r="O49" s="168">
        <v>10962</v>
      </c>
      <c r="P49" s="168">
        <v>0</v>
      </c>
      <c r="Q49" s="169">
        <v>0</v>
      </c>
    </row>
    <row r="50" spans="3:17" s="122" customFormat="1" x14ac:dyDescent="0.35">
      <c r="C50" s="165" t="s">
        <v>14</v>
      </c>
      <c r="D50" s="166" t="s">
        <v>150</v>
      </c>
      <c r="E50" s="166">
        <v>256276</v>
      </c>
      <c r="F50" s="167" t="s">
        <v>220</v>
      </c>
      <c r="G50" s="167" t="s">
        <v>220</v>
      </c>
      <c r="H50" s="166" t="s">
        <v>204</v>
      </c>
      <c r="I50" s="166" t="s">
        <v>141</v>
      </c>
      <c r="J50" s="166" t="s">
        <v>235</v>
      </c>
      <c r="K50" s="166" t="s">
        <v>137</v>
      </c>
      <c r="L50" s="168">
        <v>25</v>
      </c>
      <c r="M50" s="168">
        <v>24</v>
      </c>
      <c r="N50" s="168">
        <v>1</v>
      </c>
      <c r="O50" s="168">
        <v>24</v>
      </c>
      <c r="P50" s="168">
        <v>0</v>
      </c>
      <c r="Q50" s="169">
        <v>0</v>
      </c>
    </row>
    <row r="51" spans="3:17" s="122" customFormat="1" x14ac:dyDescent="0.35">
      <c r="C51" s="165" t="s">
        <v>140</v>
      </c>
      <c r="D51" s="166" t="s">
        <v>155</v>
      </c>
      <c r="E51" s="166">
        <v>256273</v>
      </c>
      <c r="F51" s="167" t="s">
        <v>220</v>
      </c>
      <c r="G51" s="167" t="s">
        <v>220</v>
      </c>
      <c r="H51" s="166" t="s">
        <v>204</v>
      </c>
      <c r="I51" s="166" t="s">
        <v>141</v>
      </c>
      <c r="J51" s="166" t="s">
        <v>236</v>
      </c>
      <c r="K51" s="166" t="s">
        <v>137</v>
      </c>
      <c r="L51" s="168">
        <v>330</v>
      </c>
      <c r="M51" s="168">
        <v>330</v>
      </c>
      <c r="N51" s="168">
        <v>0</v>
      </c>
      <c r="O51" s="168">
        <v>329</v>
      </c>
      <c r="P51" s="168">
        <v>0</v>
      </c>
      <c r="Q51" s="169">
        <v>1</v>
      </c>
    </row>
    <row r="52" spans="3:17" s="122" customFormat="1" x14ac:dyDescent="0.35">
      <c r="C52" s="165" t="s">
        <v>144</v>
      </c>
      <c r="D52" s="166" t="s">
        <v>160</v>
      </c>
      <c r="E52" s="166">
        <v>256266</v>
      </c>
      <c r="F52" s="167" t="s">
        <v>220</v>
      </c>
      <c r="G52" s="167" t="s">
        <v>220</v>
      </c>
      <c r="H52" s="166" t="s">
        <v>204</v>
      </c>
      <c r="I52" s="166" t="s">
        <v>141</v>
      </c>
      <c r="J52" s="166" t="s">
        <v>240</v>
      </c>
      <c r="K52" s="166" t="s">
        <v>137</v>
      </c>
      <c r="L52" s="168">
        <v>263354</v>
      </c>
      <c r="M52" s="168">
        <v>263354</v>
      </c>
      <c r="N52" s="168">
        <v>0</v>
      </c>
      <c r="O52" s="168">
        <v>263353</v>
      </c>
      <c r="P52" s="168">
        <v>0</v>
      </c>
      <c r="Q52" s="169">
        <v>1</v>
      </c>
    </row>
    <row r="53" spans="3:17" s="122" customFormat="1" x14ac:dyDescent="0.35">
      <c r="C53" s="165" t="s">
        <v>146</v>
      </c>
      <c r="D53" s="166" t="s">
        <v>159</v>
      </c>
      <c r="E53" s="166">
        <v>256265</v>
      </c>
      <c r="F53" s="167" t="s">
        <v>220</v>
      </c>
      <c r="G53" s="167" t="s">
        <v>220</v>
      </c>
      <c r="H53" s="166" t="s">
        <v>204</v>
      </c>
      <c r="I53" s="166" t="s">
        <v>141</v>
      </c>
      <c r="J53" s="166" t="s">
        <v>243</v>
      </c>
      <c r="K53" s="166" t="s">
        <v>137</v>
      </c>
      <c r="L53" s="168">
        <v>3</v>
      </c>
      <c r="M53" s="168">
        <v>3</v>
      </c>
      <c r="N53" s="168">
        <v>0</v>
      </c>
      <c r="O53" s="168">
        <v>2</v>
      </c>
      <c r="P53" s="168">
        <v>0</v>
      </c>
      <c r="Q53" s="169">
        <v>1</v>
      </c>
    </row>
    <row r="54" spans="3:17" s="122" customFormat="1" x14ac:dyDescent="0.35">
      <c r="C54" s="165" t="s">
        <v>135</v>
      </c>
      <c r="D54" s="166" t="s">
        <v>157</v>
      </c>
      <c r="E54" s="166">
        <v>256262</v>
      </c>
      <c r="F54" s="167" t="s">
        <v>220</v>
      </c>
      <c r="G54" s="167" t="s">
        <v>220</v>
      </c>
      <c r="H54" s="166" t="s">
        <v>204</v>
      </c>
      <c r="I54" s="166" t="s">
        <v>136</v>
      </c>
      <c r="J54" s="166" t="s">
        <v>237</v>
      </c>
      <c r="K54" s="166" t="s">
        <v>137</v>
      </c>
      <c r="L54" s="168">
        <v>1808</v>
      </c>
      <c r="M54" s="168">
        <v>1807</v>
      </c>
      <c r="N54" s="168">
        <v>1</v>
      </c>
      <c r="O54" s="168">
        <v>1801</v>
      </c>
      <c r="P54" s="168">
        <v>0</v>
      </c>
      <c r="Q54" s="169">
        <v>6</v>
      </c>
    </row>
    <row r="55" spans="3:17" s="122" customFormat="1" x14ac:dyDescent="0.35">
      <c r="C55" s="165" t="s">
        <v>142</v>
      </c>
      <c r="D55" s="166" t="s">
        <v>154</v>
      </c>
      <c r="E55" s="166">
        <v>256259</v>
      </c>
      <c r="F55" s="167" t="s">
        <v>220</v>
      </c>
      <c r="G55" s="167" t="s">
        <v>220</v>
      </c>
      <c r="H55" s="166" t="s">
        <v>204</v>
      </c>
      <c r="I55" s="166" t="s">
        <v>136</v>
      </c>
      <c r="J55" s="166" t="s">
        <v>238</v>
      </c>
      <c r="K55" s="166" t="s">
        <v>137</v>
      </c>
      <c r="L55" s="168">
        <v>1217</v>
      </c>
      <c r="M55" s="168">
        <v>1216</v>
      </c>
      <c r="N55" s="168">
        <v>1</v>
      </c>
      <c r="O55" s="168">
        <v>1216</v>
      </c>
      <c r="P55" s="168">
        <v>0</v>
      </c>
      <c r="Q55" s="169">
        <v>0</v>
      </c>
    </row>
    <row r="56" spans="3:17" s="10" customFormat="1" x14ac:dyDescent="0.35">
      <c r="C56" s="48" t="s">
        <v>145</v>
      </c>
      <c r="D56" s="49" t="s">
        <v>158</v>
      </c>
      <c r="E56" s="49">
        <v>256257</v>
      </c>
      <c r="F56" s="50" t="s">
        <v>220</v>
      </c>
      <c r="G56" s="50" t="s">
        <v>220</v>
      </c>
      <c r="H56" s="49" t="s">
        <v>153</v>
      </c>
      <c r="I56" s="49" t="s">
        <v>141</v>
      </c>
      <c r="J56" s="49" t="s">
        <v>241</v>
      </c>
      <c r="K56" s="49" t="s">
        <v>137</v>
      </c>
      <c r="L56" s="51">
        <v>18</v>
      </c>
      <c r="M56" s="51">
        <v>18</v>
      </c>
      <c r="N56" s="51">
        <v>0</v>
      </c>
      <c r="O56" s="51">
        <v>7</v>
      </c>
      <c r="P56" s="51">
        <v>0</v>
      </c>
      <c r="Q56" s="52">
        <v>11</v>
      </c>
    </row>
    <row r="57" spans="3:17" s="10" customFormat="1" x14ac:dyDescent="0.35">
      <c r="C57" s="48" t="s">
        <v>161</v>
      </c>
      <c r="D57" s="49" t="s">
        <v>162</v>
      </c>
      <c r="E57" s="49">
        <v>256255</v>
      </c>
      <c r="F57" s="50" t="s">
        <v>220</v>
      </c>
      <c r="G57" s="50" t="s">
        <v>220</v>
      </c>
      <c r="H57" s="49" t="s">
        <v>153</v>
      </c>
      <c r="I57" s="49" t="s">
        <v>141</v>
      </c>
      <c r="J57" s="49" t="s">
        <v>242</v>
      </c>
      <c r="K57" s="49" t="s">
        <v>137</v>
      </c>
      <c r="L57" s="51">
        <v>50</v>
      </c>
      <c r="M57" s="51">
        <v>50</v>
      </c>
      <c r="N57" s="51">
        <v>0</v>
      </c>
      <c r="O57" s="51">
        <v>50</v>
      </c>
      <c r="P57" s="51">
        <v>0</v>
      </c>
      <c r="Q57" s="52">
        <v>0</v>
      </c>
    </row>
    <row r="58" spans="3:17" s="10" customFormat="1" x14ac:dyDescent="0.35">
      <c r="C58" s="48" t="s">
        <v>164</v>
      </c>
      <c r="D58" s="49" t="s">
        <v>165</v>
      </c>
      <c r="E58" s="49">
        <v>256247</v>
      </c>
      <c r="F58" s="50" t="s">
        <v>220</v>
      </c>
      <c r="G58" s="50" t="s">
        <v>220</v>
      </c>
      <c r="H58" s="49" t="s">
        <v>153</v>
      </c>
      <c r="I58" s="49" t="s">
        <v>141</v>
      </c>
      <c r="J58" s="49" t="s">
        <v>166</v>
      </c>
      <c r="K58" s="49" t="s">
        <v>137</v>
      </c>
      <c r="L58" s="51">
        <v>28</v>
      </c>
      <c r="M58" s="51">
        <v>28</v>
      </c>
      <c r="N58" s="51">
        <v>0</v>
      </c>
      <c r="O58" s="51">
        <v>28</v>
      </c>
      <c r="P58" s="51">
        <v>0</v>
      </c>
      <c r="Q58" s="52">
        <v>0</v>
      </c>
    </row>
    <row r="59" spans="3:17" s="10" customFormat="1" x14ac:dyDescent="0.35">
      <c r="C59" s="43" t="s">
        <v>164</v>
      </c>
      <c r="D59" s="44" t="s">
        <v>165</v>
      </c>
      <c r="E59" s="44">
        <v>256244</v>
      </c>
      <c r="F59" s="45" t="s">
        <v>220</v>
      </c>
      <c r="G59" s="45" t="s">
        <v>220</v>
      </c>
      <c r="H59" s="44" t="s">
        <v>204</v>
      </c>
      <c r="I59" s="44" t="s">
        <v>141</v>
      </c>
      <c r="J59" s="44" t="s">
        <v>167</v>
      </c>
      <c r="K59" s="44" t="s">
        <v>137</v>
      </c>
      <c r="L59" s="46">
        <v>40</v>
      </c>
      <c r="M59" s="46">
        <v>40</v>
      </c>
      <c r="N59" s="46">
        <v>0</v>
      </c>
      <c r="O59" s="46">
        <v>40</v>
      </c>
      <c r="P59" s="46">
        <v>40</v>
      </c>
      <c r="Q59" s="47">
        <v>0</v>
      </c>
    </row>
    <row r="60" spans="3:17" s="10" customFormat="1" x14ac:dyDescent="0.35">
      <c r="C60" s="48"/>
      <c r="D60" s="49"/>
      <c r="E60" s="49"/>
      <c r="F60" s="50"/>
      <c r="G60" s="50"/>
      <c r="H60" s="49"/>
      <c r="I60" s="49"/>
      <c r="J60" s="49"/>
      <c r="K60" s="49"/>
      <c r="L60" s="51"/>
      <c r="M60" s="51"/>
      <c r="N60" s="51"/>
      <c r="O60" s="51"/>
      <c r="P60" s="51"/>
      <c r="Q60" s="52"/>
    </row>
    <row r="61" spans="3:17" s="10" customFormat="1" x14ac:dyDescent="0.35">
      <c r="C61" s="43"/>
      <c r="D61" s="44"/>
      <c r="E61" s="44"/>
      <c r="F61" s="45"/>
      <c r="G61" s="45"/>
      <c r="H61" s="44"/>
      <c r="I61" s="44"/>
      <c r="J61" s="44"/>
      <c r="K61" s="44"/>
      <c r="L61" s="46"/>
      <c r="M61" s="46"/>
      <c r="N61" s="46"/>
      <c r="O61" s="46"/>
      <c r="P61" s="46"/>
      <c r="Q61" s="47"/>
    </row>
    <row r="62" spans="3:17" s="10" customFormat="1" x14ac:dyDescent="0.35">
      <c r="C62" s="48"/>
      <c r="D62" s="49"/>
      <c r="E62" s="49"/>
      <c r="F62" s="50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2"/>
    </row>
    <row r="63" spans="3:17" x14ac:dyDescent="0.35">
      <c r="C63" s="43"/>
      <c r="D63" s="44"/>
      <c r="E63" s="44"/>
      <c r="F63" s="45"/>
      <c r="G63" s="45"/>
      <c r="H63" s="44"/>
      <c r="I63" s="44"/>
      <c r="J63" s="44"/>
      <c r="K63" s="44"/>
      <c r="L63" s="46"/>
      <c r="M63" s="46"/>
      <c r="N63" s="46"/>
      <c r="O63" s="46"/>
      <c r="P63" s="46"/>
      <c r="Q63" s="47"/>
    </row>
    <row r="64" spans="3:17" x14ac:dyDescent="0.35">
      <c r="C64" s="48"/>
      <c r="D64" s="49"/>
      <c r="E64" s="49"/>
      <c r="F64" s="50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2"/>
    </row>
    <row r="65" spans="3:17" x14ac:dyDescent="0.35">
      <c r="C65" s="43"/>
      <c r="D65" s="44"/>
      <c r="E65" s="44"/>
      <c r="F65" s="45"/>
      <c r="G65" s="45"/>
      <c r="H65" s="44"/>
      <c r="I65" s="44"/>
      <c r="J65" s="44"/>
      <c r="K65" s="44"/>
      <c r="L65" s="46"/>
      <c r="M65" s="46"/>
      <c r="N65" s="46"/>
      <c r="O65" s="46"/>
      <c r="P65" s="46"/>
      <c r="Q65" s="47"/>
    </row>
    <row r="66" spans="3:17" x14ac:dyDescent="0.35">
      <c r="C66" s="48"/>
      <c r="D66" s="49"/>
      <c r="E66" s="49"/>
      <c r="F66" s="50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2"/>
    </row>
    <row r="67" spans="3:17" x14ac:dyDescent="0.35">
      <c r="C67" s="43"/>
      <c r="D67" s="44"/>
      <c r="E67" s="44"/>
      <c r="F67" s="45"/>
      <c r="G67" s="45"/>
      <c r="H67" s="44"/>
      <c r="I67" s="44"/>
      <c r="J67" s="44"/>
      <c r="K67" s="44"/>
      <c r="L67" s="46"/>
      <c r="M67" s="46"/>
      <c r="N67" s="46"/>
      <c r="O67" s="46"/>
      <c r="P67" s="46"/>
      <c r="Q67" s="47"/>
    </row>
    <row r="68" spans="3:17" x14ac:dyDescent="0.35">
      <c r="C68" s="48"/>
      <c r="D68" s="49"/>
      <c r="E68" s="49"/>
      <c r="F68" s="50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2"/>
    </row>
    <row r="69" spans="3:17" x14ac:dyDescent="0.35">
      <c r="C69" s="43"/>
      <c r="D69" s="44"/>
      <c r="E69" s="44"/>
      <c r="F69" s="45"/>
      <c r="G69" s="45"/>
      <c r="H69" s="44"/>
      <c r="I69" s="44"/>
      <c r="J69" s="44"/>
      <c r="K69" s="44"/>
      <c r="L69" s="46"/>
      <c r="M69" s="46"/>
      <c r="N69" s="46"/>
      <c r="O69" s="46"/>
      <c r="P69" s="46"/>
      <c r="Q69" s="47"/>
    </row>
    <row r="70" spans="3:17" x14ac:dyDescent="0.35">
      <c r="C70" s="48"/>
      <c r="D70" s="49"/>
      <c r="E70" s="49"/>
      <c r="F70" s="50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2"/>
    </row>
    <row r="71" spans="3:17" x14ac:dyDescent="0.35">
      <c r="C71" s="43"/>
      <c r="D71" s="44"/>
      <c r="E71" s="44"/>
      <c r="F71" s="45"/>
      <c r="G71" s="45"/>
      <c r="H71" s="44"/>
      <c r="I71" s="44"/>
      <c r="J71" s="44"/>
      <c r="K71" s="44"/>
      <c r="L71" s="46"/>
      <c r="M71" s="46"/>
      <c r="N71" s="46"/>
      <c r="O71" s="46"/>
      <c r="P71" s="46"/>
      <c r="Q71" s="47"/>
    </row>
    <row r="72" spans="3:17" x14ac:dyDescent="0.35">
      <c r="C72" s="48"/>
      <c r="D72" s="49"/>
      <c r="E72" s="49"/>
      <c r="F72" s="50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2"/>
    </row>
    <row r="73" spans="3:17" x14ac:dyDescent="0.35">
      <c r="C73" s="43"/>
      <c r="D73" s="44"/>
      <c r="E73" s="44"/>
      <c r="F73" s="45"/>
      <c r="G73" s="45"/>
      <c r="H73" s="44"/>
      <c r="I73" s="44"/>
      <c r="J73" s="44"/>
      <c r="K73" s="44"/>
      <c r="L73" s="46"/>
      <c r="M73" s="46"/>
      <c r="N73" s="46"/>
      <c r="O73" s="46"/>
      <c r="P73" s="46"/>
      <c r="Q73" s="47"/>
    </row>
    <row r="74" spans="3:17" x14ac:dyDescent="0.35">
      <c r="C74" s="48"/>
      <c r="D74" s="49"/>
      <c r="E74" s="49"/>
      <c r="F74" s="50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2"/>
    </row>
    <row r="75" spans="3:17" x14ac:dyDescent="0.35">
      <c r="C75" s="43"/>
      <c r="D75" s="44"/>
      <c r="E75" s="44"/>
      <c r="F75" s="45"/>
      <c r="G75" s="45"/>
      <c r="H75" s="44"/>
      <c r="I75" s="44"/>
      <c r="J75" s="44"/>
      <c r="K75" s="44"/>
      <c r="L75" s="46"/>
      <c r="M75" s="46"/>
      <c r="N75" s="46"/>
      <c r="O75" s="46"/>
      <c r="P75" s="46"/>
      <c r="Q75" s="47"/>
    </row>
    <row r="76" spans="3:17" x14ac:dyDescent="0.35">
      <c r="C76" s="48"/>
      <c r="D76" s="49"/>
      <c r="E76" s="49"/>
      <c r="F76" s="50"/>
      <c r="G76" s="50"/>
      <c r="H76" s="49"/>
      <c r="I76" s="49"/>
      <c r="J76" s="164"/>
      <c r="K76" s="49"/>
      <c r="L76" s="51"/>
      <c r="M76" s="51"/>
      <c r="N76" s="51"/>
      <c r="O76" s="51"/>
      <c r="P76" s="51"/>
      <c r="Q76" s="52"/>
    </row>
    <row r="77" spans="3:17" x14ac:dyDescent="0.35">
      <c r="C77" s="43"/>
      <c r="D77" s="44"/>
      <c r="E77" s="44"/>
      <c r="F77" s="45"/>
      <c r="G77" s="45"/>
      <c r="H77" s="44"/>
      <c r="I77" s="44"/>
      <c r="J77" s="44"/>
      <c r="K77" s="44"/>
      <c r="L77" s="46"/>
      <c r="M77" s="46"/>
      <c r="N77" s="46"/>
      <c r="O77" s="46"/>
      <c r="P77" s="46"/>
      <c r="Q77" s="47"/>
    </row>
    <row r="78" spans="3:17" x14ac:dyDescent="0.35">
      <c r="C78" s="48"/>
      <c r="D78" s="49"/>
      <c r="E78" s="49"/>
      <c r="F78" s="50"/>
      <c r="G78" s="50"/>
      <c r="H78" s="49"/>
      <c r="I78" s="49"/>
      <c r="J78" s="164"/>
      <c r="K78" s="49"/>
      <c r="L78" s="51"/>
      <c r="M78" s="51"/>
      <c r="N78" s="51"/>
      <c r="O78" s="51"/>
      <c r="P78" s="51"/>
      <c r="Q78" s="52"/>
    </row>
    <row r="79" spans="3:17" x14ac:dyDescent="0.35">
      <c r="C79" s="43"/>
      <c r="D79" s="44"/>
      <c r="E79" s="44"/>
      <c r="F79" s="45"/>
      <c r="G79" s="45"/>
      <c r="H79" s="44"/>
      <c r="I79" s="44"/>
      <c r="J79" s="44"/>
      <c r="K79" s="44"/>
      <c r="L79" s="46"/>
      <c r="M79" s="46"/>
      <c r="N79" s="46"/>
      <c r="O79" s="46"/>
      <c r="P79" s="46"/>
      <c r="Q79" s="47"/>
    </row>
    <row r="80" spans="3:17" x14ac:dyDescent="0.35">
      <c r="C80" s="48"/>
      <c r="D80" s="49"/>
      <c r="E80" s="49"/>
      <c r="F80" s="50"/>
      <c r="G80" s="50"/>
      <c r="H80" s="49"/>
      <c r="I80" s="49"/>
      <c r="J80" s="49"/>
      <c r="K80" s="49"/>
      <c r="L80" s="51"/>
      <c r="M80" s="51"/>
      <c r="N80" s="51"/>
      <c r="O80" s="51"/>
      <c r="P80" s="51"/>
      <c r="Q80" s="52"/>
    </row>
    <row r="81" spans="3:17" x14ac:dyDescent="0.35">
      <c r="C81" s="43"/>
      <c r="D81" s="44"/>
      <c r="E81" s="44"/>
      <c r="F81" s="45"/>
      <c r="G81" s="45"/>
      <c r="H81" s="44"/>
      <c r="I81" s="44"/>
      <c r="J81" s="44"/>
      <c r="K81" s="44"/>
      <c r="L81" s="46"/>
      <c r="M81" s="46"/>
      <c r="N81" s="46"/>
      <c r="O81" s="46"/>
      <c r="P81" s="46"/>
      <c r="Q81" s="47"/>
    </row>
    <row r="82" spans="3:17" x14ac:dyDescent="0.35">
      <c r="C82" s="48"/>
      <c r="D82" s="49"/>
      <c r="E82" s="49"/>
      <c r="F82" s="50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2"/>
    </row>
    <row r="83" spans="3:17" x14ac:dyDescent="0.35">
      <c r="C83" s="43"/>
      <c r="D83" s="44"/>
      <c r="E83" s="44"/>
      <c r="F83" s="45"/>
      <c r="G83" s="45"/>
      <c r="H83" s="44"/>
      <c r="I83" s="44"/>
      <c r="J83" s="44"/>
      <c r="K83" s="44"/>
      <c r="L83" s="46"/>
      <c r="M83" s="46"/>
      <c r="N83" s="46"/>
      <c r="O83" s="46"/>
      <c r="P83" s="46"/>
      <c r="Q83" s="47"/>
    </row>
    <row r="84" spans="3:17" x14ac:dyDescent="0.35">
      <c r="C84" s="48"/>
      <c r="D84" s="49"/>
      <c r="E84" s="49"/>
      <c r="F84" s="50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2"/>
    </row>
    <row r="85" spans="3:17" x14ac:dyDescent="0.35">
      <c r="C85" s="43"/>
      <c r="D85" s="44"/>
      <c r="E85" s="44"/>
      <c r="F85" s="45"/>
      <c r="G85" s="45"/>
      <c r="H85" s="44"/>
      <c r="I85" s="44"/>
      <c r="J85" s="44"/>
      <c r="K85" s="44"/>
      <c r="L85" s="46"/>
      <c r="M85" s="46"/>
      <c r="N85" s="46"/>
      <c r="O85" s="46"/>
      <c r="P85" s="46"/>
      <c r="Q85" s="47"/>
    </row>
    <row r="86" spans="3:17" x14ac:dyDescent="0.35">
      <c r="C86" s="48"/>
      <c r="D86" s="49"/>
      <c r="E86" s="49"/>
      <c r="F86" s="50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2"/>
    </row>
    <row r="87" spans="3:17" x14ac:dyDescent="0.35">
      <c r="C87" s="43"/>
      <c r="D87" s="44"/>
      <c r="E87" s="44"/>
      <c r="F87" s="45"/>
      <c r="G87" s="45"/>
      <c r="H87" s="44"/>
      <c r="I87" s="44"/>
      <c r="J87" s="44"/>
      <c r="K87" s="44"/>
      <c r="L87" s="46"/>
      <c r="M87" s="46"/>
      <c r="N87" s="46"/>
      <c r="O87" s="46"/>
      <c r="P87" s="46"/>
      <c r="Q87" s="47"/>
    </row>
    <row r="88" spans="3:17" x14ac:dyDescent="0.35">
      <c r="C88" s="48"/>
      <c r="D88" s="49"/>
      <c r="E88" s="49"/>
      <c r="F88" s="50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2"/>
    </row>
    <row r="89" spans="3:17" x14ac:dyDescent="0.35">
      <c r="C89" s="43"/>
      <c r="D89" s="44"/>
      <c r="E89" s="44"/>
      <c r="F89" s="45"/>
      <c r="G89" s="45"/>
      <c r="H89" s="44"/>
      <c r="I89" s="44"/>
      <c r="J89" s="44"/>
      <c r="K89" s="44"/>
      <c r="L89" s="46"/>
      <c r="M89" s="46"/>
      <c r="N89" s="46"/>
      <c r="O89" s="46"/>
      <c r="P89" s="46"/>
      <c r="Q89" s="47"/>
    </row>
    <row r="90" spans="3:17" x14ac:dyDescent="0.35">
      <c r="C90" s="48"/>
      <c r="D90" s="49"/>
      <c r="E90" s="49"/>
      <c r="F90" s="50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2"/>
    </row>
    <row r="91" spans="3:17" x14ac:dyDescent="0.35">
      <c r="C91" s="43"/>
      <c r="D91" s="44"/>
      <c r="E91" s="44"/>
      <c r="F91" s="45"/>
      <c r="G91" s="45"/>
      <c r="H91" s="44"/>
      <c r="I91" s="44"/>
      <c r="J91" s="44"/>
      <c r="K91" s="44"/>
      <c r="L91" s="46"/>
      <c r="M91" s="46"/>
      <c r="N91" s="46"/>
      <c r="O91" s="46"/>
      <c r="P91" s="46"/>
      <c r="Q91" s="47"/>
    </row>
    <row r="92" spans="3:17" x14ac:dyDescent="0.35">
      <c r="C92" s="48"/>
      <c r="D92" s="49"/>
      <c r="E92" s="49"/>
      <c r="F92" s="50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2"/>
    </row>
    <row r="93" spans="3:17" x14ac:dyDescent="0.35">
      <c r="C93" s="43"/>
      <c r="D93" s="44"/>
      <c r="E93" s="44"/>
      <c r="F93" s="45"/>
      <c r="G93" s="45"/>
      <c r="H93" s="44"/>
      <c r="I93" s="44"/>
      <c r="J93" s="44"/>
      <c r="K93" s="44"/>
      <c r="L93" s="46"/>
      <c r="M93" s="46"/>
      <c r="N93" s="46"/>
      <c r="O93" s="46"/>
      <c r="P93" s="46"/>
      <c r="Q93" s="47"/>
    </row>
    <row r="94" spans="3:17" x14ac:dyDescent="0.35">
      <c r="E94" s="27"/>
    </row>
    <row r="100" spans="4:9" x14ac:dyDescent="0.35">
      <c r="D100"/>
    </row>
    <row r="103" spans="4:9" x14ac:dyDescent="0.35">
      <c r="D103" s="34"/>
    </row>
    <row r="104" spans="4:9" x14ac:dyDescent="0.35">
      <c r="D104" s="34"/>
      <c r="I104" s="53"/>
    </row>
    <row r="105" spans="4:9" x14ac:dyDescent="0.35">
      <c r="I105" s="54"/>
    </row>
    <row r="106" spans="4:9" x14ac:dyDescent="0.35">
      <c r="D106" s="34"/>
      <c r="I106" s="54"/>
    </row>
    <row r="107" spans="4:9" x14ac:dyDescent="0.35">
      <c r="I107" s="54"/>
    </row>
    <row r="108" spans="4:9" x14ac:dyDescent="0.35">
      <c r="I108" s="54"/>
    </row>
    <row r="109" spans="4:9" x14ac:dyDescent="0.35">
      <c r="D109" s="55"/>
      <c r="I109" s="54"/>
    </row>
    <row r="110" spans="4:9" x14ac:dyDescent="0.35">
      <c r="I110" s="54"/>
    </row>
    <row r="111" spans="4:9" x14ac:dyDescent="0.35">
      <c r="D111" s="34"/>
      <c r="I111" s="56"/>
    </row>
    <row r="112" spans="4:9" x14ac:dyDescent="0.35">
      <c r="D112" s="34"/>
    </row>
    <row r="114" spans="4:4" x14ac:dyDescent="0.35">
      <c r="D114" s="34"/>
    </row>
    <row r="117" spans="4:4" x14ac:dyDescent="0.35">
      <c r="D117" s="55"/>
    </row>
    <row r="119" spans="4:4" x14ac:dyDescent="0.35">
      <c r="D119" s="34"/>
    </row>
    <row r="120" spans="4:4" x14ac:dyDescent="0.35">
      <c r="D120" s="34"/>
    </row>
    <row r="121" spans="4:4" x14ac:dyDescent="0.35">
      <c r="D121" s="34"/>
    </row>
    <row r="122" spans="4:4" x14ac:dyDescent="0.35">
      <c r="D122" s="34"/>
    </row>
    <row r="125" spans="4:4" x14ac:dyDescent="0.35">
      <c r="D125" s="55"/>
    </row>
    <row r="127" spans="4:4" x14ac:dyDescent="0.35">
      <c r="D127" s="55"/>
    </row>
    <row r="129" spans="4:8" x14ac:dyDescent="0.35">
      <c r="D129" s="34"/>
    </row>
    <row r="130" spans="4:8" x14ac:dyDescent="0.35">
      <c r="D130" s="34"/>
    </row>
    <row r="131" spans="4:8" x14ac:dyDescent="0.35">
      <c r="D131" s="34"/>
      <c r="F131" s="57"/>
      <c r="G131" s="57"/>
      <c r="H131" s="27"/>
    </row>
    <row r="132" spans="4:8" x14ac:dyDescent="0.35">
      <c r="D132" s="34"/>
      <c r="F132" s="27"/>
      <c r="G132" s="27"/>
      <c r="H132" s="27"/>
    </row>
    <row r="135" spans="4:8" x14ac:dyDescent="0.35">
      <c r="D135" s="55"/>
      <c r="F135" s="27"/>
    </row>
    <row r="137" spans="4:8" x14ac:dyDescent="0.35">
      <c r="D137" s="34"/>
    </row>
    <row r="138" spans="4:8" x14ac:dyDescent="0.35">
      <c r="D138" s="34"/>
    </row>
    <row r="139" spans="4:8" x14ac:dyDescent="0.35">
      <c r="D139" s="34"/>
    </row>
    <row r="140" spans="4:8" x14ac:dyDescent="0.35">
      <c r="D140" s="34"/>
    </row>
    <row r="143" spans="4:8" x14ac:dyDescent="0.35">
      <c r="D143" s="55"/>
    </row>
    <row r="145" spans="4:10" x14ac:dyDescent="0.35">
      <c r="D145" s="34"/>
      <c r="I145" s="58"/>
    </row>
    <row r="146" spans="4:10" x14ac:dyDescent="0.35">
      <c r="D146" s="34"/>
      <c r="I146" s="27"/>
      <c r="J146" s="27"/>
    </row>
    <row r="147" spans="4:10" x14ac:dyDescent="0.35">
      <c r="D147" s="34"/>
    </row>
    <row r="148" spans="4:10" x14ac:dyDescent="0.35">
      <c r="D148" s="34"/>
      <c r="F148" s="27"/>
      <c r="I148" s="27"/>
      <c r="J148" s="58"/>
    </row>
    <row r="149" spans="4:10" x14ac:dyDescent="0.35">
      <c r="D149" s="34"/>
      <c r="I149" s="27"/>
    </row>
    <row r="150" spans="4:10" x14ac:dyDescent="0.35">
      <c r="D150" s="34"/>
      <c r="I150" s="27"/>
    </row>
    <row r="151" spans="4:10" x14ac:dyDescent="0.35">
      <c r="D151" s="34"/>
      <c r="F151" s="27"/>
      <c r="I151" s="27"/>
    </row>
    <row r="152" spans="4:10" x14ac:dyDescent="0.35">
      <c r="E152" s="59"/>
      <c r="F152" s="59"/>
      <c r="I152" s="27"/>
    </row>
    <row r="153" spans="4:10" x14ac:dyDescent="0.35">
      <c r="E153" s="60"/>
      <c r="F153" s="60"/>
    </row>
    <row r="154" spans="4:10" x14ac:dyDescent="0.35">
      <c r="D154" s="55"/>
    </row>
    <row r="155" spans="4:10" x14ac:dyDescent="0.35">
      <c r="E155" s="27"/>
    </row>
    <row r="156" spans="4:10" x14ac:dyDescent="0.35">
      <c r="E156" s="27"/>
    </row>
    <row r="157" spans="4:10" x14ac:dyDescent="0.35">
      <c r="D157" s="34"/>
    </row>
    <row r="158" spans="4:10" x14ac:dyDescent="0.35">
      <c r="D158" s="34"/>
    </row>
    <row r="159" spans="4:10" x14ac:dyDescent="0.35">
      <c r="D159" s="34"/>
    </row>
    <row r="160" spans="4:10" x14ac:dyDescent="0.35">
      <c r="D160" s="34"/>
    </row>
    <row r="163" spans="4:4" x14ac:dyDescent="0.35">
      <c r="D163" s="55"/>
    </row>
    <row r="165" spans="4:4" x14ac:dyDescent="0.35">
      <c r="D165" s="34"/>
    </row>
    <row r="166" spans="4:4" x14ac:dyDescent="0.35">
      <c r="D166" s="34"/>
    </row>
    <row r="167" spans="4:4" x14ac:dyDescent="0.35">
      <c r="D167" s="34"/>
    </row>
    <row r="168" spans="4:4" x14ac:dyDescent="0.35">
      <c r="D168" s="34"/>
    </row>
    <row r="171" spans="4:4" x14ac:dyDescent="0.35">
      <c r="D171" s="55"/>
    </row>
    <row r="223" spans="8:9" x14ac:dyDescent="0.35">
      <c r="H223" s="61"/>
    </row>
    <row r="224" spans="8:9" x14ac:dyDescent="0.35">
      <c r="I224" s="62"/>
    </row>
    <row r="227" spans="8:9" x14ac:dyDescent="0.35">
      <c r="I227" s="63"/>
    </row>
    <row r="231" spans="8:9" x14ac:dyDescent="0.35">
      <c r="H231" s="61"/>
    </row>
    <row r="232" spans="8:9" x14ac:dyDescent="0.35">
      <c r="I232" s="62"/>
    </row>
    <row r="235" spans="8:9" x14ac:dyDescent="0.35">
      <c r="I235" s="63"/>
    </row>
  </sheetData>
  <conditionalFormatting sqref="B19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472" priority="84" operator="equal">
      <formula>"Cargado"</formula>
    </cfRule>
    <cfRule type="cellIs" dxfId="471" priority="85" operator="equal">
      <formula>"Falta"</formula>
    </cfRule>
  </conditionalFormatting>
  <conditionalFormatting sqref="F18:F30">
    <cfRule type="cellIs" dxfId="470" priority="54" operator="equal">
      <formula>"Falta"</formula>
    </cfRule>
    <cfRule type="cellIs" dxfId="469" priority="53" operator="equal">
      <formula>"Cargado"</formula>
    </cfRule>
  </conditionalFormatting>
  <conditionalFormatting sqref="F33">
    <cfRule type="duplicateValues" dxfId="468" priority="12"/>
  </conditionalFormatting>
  <conditionalFormatting sqref="G33">
    <cfRule type="duplicateValues" dxfId="467" priority="11"/>
  </conditionalFormatting>
  <conditionalFormatting sqref="J34:J55">
    <cfRule type="duplicateValues" dxfId="466" priority="105"/>
    <cfRule type="duplicateValues" dxfId="465" priority="104"/>
  </conditionalFormatting>
  <conditionalFormatting sqref="J34:J64">
    <cfRule type="duplicateValues" dxfId="464" priority="111"/>
    <cfRule type="duplicateValues" dxfId="463" priority="110"/>
    <cfRule type="duplicateValues" dxfId="462" priority="109"/>
    <cfRule type="duplicateValues" dxfId="461" priority="108"/>
  </conditionalFormatting>
  <conditionalFormatting sqref="J59 J61 J63 J56">
    <cfRule type="duplicateValues" dxfId="460" priority="1"/>
    <cfRule type="duplicateValues" dxfId="459" priority="2"/>
  </conditionalFormatting>
  <conditionalFormatting sqref="J60 J62 J64 J34:J58">
    <cfRule type="duplicateValues" dxfId="458" priority="9"/>
    <cfRule type="duplicateValues" dxfId="457" priority="10"/>
  </conditionalFormatting>
  <conditionalFormatting sqref="J65:J66">
    <cfRule type="duplicateValues" dxfId="456" priority="43"/>
    <cfRule type="duplicateValues" dxfId="455" priority="42"/>
  </conditionalFormatting>
  <conditionalFormatting sqref="J65:J79">
    <cfRule type="duplicateValues" dxfId="454" priority="24"/>
    <cfRule type="duplicateValues" dxfId="453" priority="25"/>
    <cfRule type="duplicateValues" dxfId="452" priority="26"/>
    <cfRule type="duplicateValues" dxfId="451" priority="27"/>
  </conditionalFormatting>
  <conditionalFormatting sqref="J65:J90">
    <cfRule type="duplicateValues" dxfId="450" priority="15"/>
  </conditionalFormatting>
  <conditionalFormatting sqref="J67:J68">
    <cfRule type="duplicateValues" dxfId="449" priority="40"/>
    <cfRule type="duplicateValues" dxfId="448" priority="41"/>
  </conditionalFormatting>
  <conditionalFormatting sqref="J69:J70">
    <cfRule type="duplicateValues" dxfId="447" priority="38"/>
    <cfRule type="duplicateValues" dxfId="446" priority="39"/>
  </conditionalFormatting>
  <conditionalFormatting sqref="J71:J72">
    <cfRule type="duplicateValues" dxfId="445" priority="36"/>
    <cfRule type="duplicateValues" dxfId="444" priority="37"/>
  </conditionalFormatting>
  <conditionalFormatting sqref="J73:J74">
    <cfRule type="duplicateValues" dxfId="443" priority="34"/>
    <cfRule type="duplicateValues" dxfId="442" priority="35"/>
  </conditionalFormatting>
  <conditionalFormatting sqref="J75:J76">
    <cfRule type="duplicateValues" dxfId="441" priority="33"/>
    <cfRule type="duplicateValues" dxfId="440" priority="32"/>
  </conditionalFormatting>
  <conditionalFormatting sqref="J77:J78">
    <cfRule type="duplicateValues" dxfId="439" priority="31"/>
    <cfRule type="duplicateValues" dxfId="438" priority="30"/>
  </conditionalFormatting>
  <conditionalFormatting sqref="J79">
    <cfRule type="duplicateValues" dxfId="437" priority="29"/>
    <cfRule type="duplicateValues" dxfId="436" priority="28"/>
  </conditionalFormatting>
  <conditionalFormatting sqref="J80 J82 J84 J86 J88 J90">
    <cfRule type="duplicateValues" dxfId="435" priority="23"/>
  </conditionalFormatting>
  <conditionalFormatting sqref="J80">
    <cfRule type="duplicateValues" dxfId="434" priority="22"/>
  </conditionalFormatting>
  <conditionalFormatting sqref="J80:J90">
    <cfRule type="duplicateValues" dxfId="433" priority="16"/>
    <cfRule type="duplicateValues" dxfId="432" priority="17"/>
    <cfRule type="duplicateValues" dxfId="431" priority="19"/>
    <cfRule type="duplicateValues" dxfId="430" priority="18"/>
  </conditionalFormatting>
  <conditionalFormatting sqref="J81 J83 J85 J87 J89">
    <cfRule type="duplicateValues" dxfId="429" priority="21"/>
  </conditionalFormatting>
  <conditionalFormatting sqref="J81">
    <cfRule type="duplicateValues" dxfId="428" priority="20"/>
  </conditionalFormatting>
  <conditionalFormatting sqref="J91 J93">
    <cfRule type="duplicateValues" dxfId="427" priority="64"/>
  </conditionalFormatting>
  <conditionalFormatting sqref="J91:J93">
    <cfRule type="duplicateValues" dxfId="426" priority="60"/>
    <cfRule type="duplicateValues" dxfId="425" priority="61"/>
    <cfRule type="duplicateValues" dxfId="424" priority="63"/>
    <cfRule type="duplicateValues" dxfId="423" priority="62"/>
  </conditionalFormatting>
  <conditionalFormatting sqref="J92">
    <cfRule type="duplicateValues" dxfId="422" priority="65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9D19-0ABF-4D90-9CC1-ADCFCBD5DF5B}">
  <sheetPr codeName="Sheet2"/>
  <dimension ref="A1:Y238"/>
  <sheetViews>
    <sheetView topLeftCell="A39" zoomScale="85" zoomScaleNormal="85" workbookViewId="0">
      <selection activeCell="A34" sqref="A34:XFD60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254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040826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Fwd2_EURUSD_Nodos_20260408.csv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Fwd2_USDCOP_Nodos_20260408.csv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SwapCC2_IBR_Nodos_20260408.csv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SwapCC2_USDOIS_Nodos_20260408.csv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Fwd2_USDMXN_Nodos_20260408.csv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Fwd2_USDBRL_Nodos_20260408.csv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Fwd2_GBPUSD_Nodos_20260408.csv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Fwd2_USDJPY_Nodos_20260408.csv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SwapCC2_EURCOP_Diaria_20260408.csv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SwapCC2_USDCO_Diaria_20260408.csv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SwapCC2_IBRUVR_Nodos_20260408.csv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SwapCC2_LIBORUVR_Nodos_20260408.csv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SwapCC2_COP_Colateral_USD_Diaria_20260408.csv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MX040826.txt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MX040826_RV.txt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SB040826.001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SP040826.001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SV040826.001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+"SW"&amp;C2&amp;".003"</f>
        <v>SW040826.003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800148514_cva_alloc_20260408.txt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NOTAS_ESTRUCTURADAS_20260408.txt</v>
      </c>
      <c r="F25" s="1" t="str">
        <f>+IF(ISERROR(VLOOKUP(D25,$J$34:$Q$60,1,FALSE)),"Falta","Cargado")</f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titulos_participativos_valoracion_20260408.txt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SC040826.001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SM040826.001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6.399999999999999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147</v>
      </c>
      <c r="D34" s="135" t="s">
        <v>148</v>
      </c>
      <c r="E34" s="135">
        <v>258085</v>
      </c>
      <c r="F34" s="137">
        <v>46120</v>
      </c>
      <c r="G34" s="137">
        <v>46120</v>
      </c>
      <c r="H34" s="135" t="s">
        <v>246</v>
      </c>
      <c r="I34" s="135" t="s">
        <v>136</v>
      </c>
      <c r="J34" s="212" t="s">
        <v>247</v>
      </c>
      <c r="K34" s="135" t="s">
        <v>137</v>
      </c>
      <c r="L34" s="139">
        <v>1531</v>
      </c>
      <c r="M34" s="139">
        <v>1530</v>
      </c>
      <c r="N34" s="139">
        <v>1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23" t="s">
        <v>142</v>
      </c>
      <c r="D35" s="124" t="s">
        <v>154</v>
      </c>
      <c r="E35" s="124">
        <v>258084</v>
      </c>
      <c r="F35" s="125">
        <v>46120</v>
      </c>
      <c r="G35" s="125">
        <v>46120</v>
      </c>
      <c r="H35" s="124" t="s">
        <v>246</v>
      </c>
      <c r="I35" s="124" t="s">
        <v>136</v>
      </c>
      <c r="J35" s="219" t="s">
        <v>248</v>
      </c>
      <c r="K35" s="124" t="s">
        <v>137</v>
      </c>
      <c r="L35" s="126">
        <v>1239</v>
      </c>
      <c r="M35" s="126">
        <v>1238</v>
      </c>
      <c r="N35" s="126">
        <v>1</v>
      </c>
      <c r="O35" s="126" t="s">
        <v>143</v>
      </c>
      <c r="P35" s="126" t="s">
        <v>143</v>
      </c>
      <c r="Q35" s="127" t="s">
        <v>143</v>
      </c>
    </row>
    <row r="36" spans="3:18" s="121" customFormat="1" x14ac:dyDescent="0.35">
      <c r="C36" s="128" t="s">
        <v>140</v>
      </c>
      <c r="D36" s="129" t="s">
        <v>155</v>
      </c>
      <c r="E36" s="129">
        <v>258083</v>
      </c>
      <c r="F36" s="130">
        <v>46120</v>
      </c>
      <c r="G36" s="130">
        <v>46120</v>
      </c>
      <c r="H36" s="129" t="s">
        <v>246</v>
      </c>
      <c r="I36" s="129" t="s">
        <v>141</v>
      </c>
      <c r="J36" s="220" t="s">
        <v>255</v>
      </c>
      <c r="K36" s="129" t="s">
        <v>137</v>
      </c>
      <c r="L36" s="131">
        <v>342</v>
      </c>
      <c r="M36" s="131">
        <v>342</v>
      </c>
      <c r="N36" s="131">
        <v>0</v>
      </c>
      <c r="O36" s="131" t="s">
        <v>143</v>
      </c>
      <c r="P36" s="131" t="s">
        <v>143</v>
      </c>
      <c r="Q36" s="132" t="s">
        <v>143</v>
      </c>
    </row>
    <row r="37" spans="3:18" s="121" customFormat="1" x14ac:dyDescent="0.35">
      <c r="C37" s="123" t="s">
        <v>138</v>
      </c>
      <c r="D37" s="124" t="s">
        <v>156</v>
      </c>
      <c r="E37" s="124">
        <v>258082</v>
      </c>
      <c r="F37" s="125">
        <v>46120</v>
      </c>
      <c r="G37" s="125">
        <v>46120</v>
      </c>
      <c r="H37" s="124" t="s">
        <v>246</v>
      </c>
      <c r="I37" s="124" t="s">
        <v>139</v>
      </c>
      <c r="J37" s="124" t="s">
        <v>249</v>
      </c>
      <c r="K37" s="124" t="s">
        <v>137</v>
      </c>
      <c r="L37" s="126">
        <v>391</v>
      </c>
      <c r="M37" s="126">
        <v>391</v>
      </c>
      <c r="N37" s="126">
        <v>0</v>
      </c>
      <c r="O37" s="126" t="s">
        <v>143</v>
      </c>
      <c r="P37" s="126" t="s">
        <v>143</v>
      </c>
      <c r="Q37" s="127" t="s">
        <v>143</v>
      </c>
    </row>
    <row r="38" spans="3:18" s="121" customFormat="1" x14ac:dyDescent="0.35">
      <c r="C38" s="143" t="s">
        <v>135</v>
      </c>
      <c r="D38" s="144" t="s">
        <v>157</v>
      </c>
      <c r="E38" s="144">
        <v>258081</v>
      </c>
      <c r="F38" s="145">
        <v>46120</v>
      </c>
      <c r="G38" s="145">
        <v>46120</v>
      </c>
      <c r="H38" s="144" t="s">
        <v>246</v>
      </c>
      <c r="I38" s="144" t="s">
        <v>136</v>
      </c>
      <c r="J38" s="144" t="s">
        <v>250</v>
      </c>
      <c r="K38" s="144" t="s">
        <v>137</v>
      </c>
      <c r="L38" s="146">
        <v>14</v>
      </c>
      <c r="M38" s="146">
        <v>11</v>
      </c>
      <c r="N38" s="146">
        <v>3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135</v>
      </c>
      <c r="D39" s="149" t="s">
        <v>157</v>
      </c>
      <c r="E39" s="149">
        <v>258080</v>
      </c>
      <c r="F39" s="150">
        <v>46120</v>
      </c>
      <c r="G39" s="150">
        <v>46120</v>
      </c>
      <c r="H39" s="149" t="s">
        <v>246</v>
      </c>
      <c r="I39" s="149" t="s">
        <v>136</v>
      </c>
      <c r="J39" s="149" t="s">
        <v>251</v>
      </c>
      <c r="K39" s="149" t="s">
        <v>137</v>
      </c>
      <c r="L39" s="151">
        <v>1810</v>
      </c>
      <c r="M39" s="151">
        <v>1809</v>
      </c>
      <c r="N39" s="151">
        <v>1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145</v>
      </c>
      <c r="D40" s="154" t="s">
        <v>158</v>
      </c>
      <c r="E40" s="154">
        <v>258079</v>
      </c>
      <c r="F40" s="155">
        <v>46120</v>
      </c>
      <c r="G40" s="155">
        <v>46120</v>
      </c>
      <c r="H40" s="154" t="s">
        <v>246</v>
      </c>
      <c r="I40" s="154" t="s">
        <v>141</v>
      </c>
      <c r="J40" s="154" t="s">
        <v>272</v>
      </c>
      <c r="K40" s="154" t="s">
        <v>137</v>
      </c>
      <c r="L40" s="156">
        <v>18</v>
      </c>
      <c r="M40" s="156">
        <v>18</v>
      </c>
      <c r="N40" s="156">
        <v>0</v>
      </c>
      <c r="O40" s="156">
        <v>7</v>
      </c>
      <c r="P40" s="156">
        <v>0</v>
      </c>
      <c r="Q40" s="157">
        <v>11</v>
      </c>
    </row>
    <row r="41" spans="3:18" s="121" customFormat="1" x14ac:dyDescent="0.35">
      <c r="C41" s="148" t="s">
        <v>146</v>
      </c>
      <c r="D41" s="149" t="s">
        <v>159</v>
      </c>
      <c r="E41" s="149">
        <v>258078</v>
      </c>
      <c r="F41" s="150">
        <v>46120</v>
      </c>
      <c r="G41" s="150">
        <v>46120</v>
      </c>
      <c r="H41" s="149" t="s">
        <v>246</v>
      </c>
      <c r="I41" s="149" t="s">
        <v>141</v>
      </c>
      <c r="J41" s="149" t="s">
        <v>252</v>
      </c>
      <c r="K41" s="149" t="s">
        <v>137</v>
      </c>
      <c r="L41" s="151">
        <v>3</v>
      </c>
      <c r="M41" s="151">
        <v>3</v>
      </c>
      <c r="N41" s="151">
        <v>0</v>
      </c>
      <c r="O41" s="151">
        <v>2</v>
      </c>
      <c r="P41" s="151">
        <v>0</v>
      </c>
      <c r="Q41" s="152">
        <v>1</v>
      </c>
    </row>
    <row r="42" spans="3:18" s="121" customFormat="1" x14ac:dyDescent="0.35">
      <c r="C42" s="153" t="s">
        <v>144</v>
      </c>
      <c r="D42" s="154" t="s">
        <v>160</v>
      </c>
      <c r="E42" s="154">
        <v>258077</v>
      </c>
      <c r="F42" s="155">
        <v>46120</v>
      </c>
      <c r="G42" s="155">
        <v>46120</v>
      </c>
      <c r="H42" s="154" t="s">
        <v>246</v>
      </c>
      <c r="I42" s="154" t="s">
        <v>141</v>
      </c>
      <c r="J42" s="154" t="s">
        <v>253</v>
      </c>
      <c r="K42" s="154" t="s">
        <v>137</v>
      </c>
      <c r="L42" s="156">
        <v>273231</v>
      </c>
      <c r="M42" s="156">
        <v>273231</v>
      </c>
      <c r="N42" s="156">
        <v>0</v>
      </c>
      <c r="O42" s="156">
        <v>273230</v>
      </c>
      <c r="P42" s="156">
        <v>0</v>
      </c>
      <c r="Q42" s="157">
        <v>1</v>
      </c>
    </row>
    <row r="43" spans="3:18" s="122" customFormat="1" x14ac:dyDescent="0.35">
      <c r="C43" s="148" t="s">
        <v>11</v>
      </c>
      <c r="D43" s="149" t="s">
        <v>150</v>
      </c>
      <c r="E43" s="149">
        <v>258076</v>
      </c>
      <c r="F43" s="150">
        <v>46120</v>
      </c>
      <c r="G43" s="150">
        <v>46120</v>
      </c>
      <c r="H43" s="149" t="s">
        <v>256</v>
      </c>
      <c r="I43" s="149" t="s">
        <v>136</v>
      </c>
      <c r="J43" s="149" t="s">
        <v>257</v>
      </c>
      <c r="K43" s="149" t="s">
        <v>137</v>
      </c>
      <c r="L43" s="151">
        <v>23</v>
      </c>
      <c r="M43" s="151">
        <v>22</v>
      </c>
      <c r="N43" s="151">
        <v>1</v>
      </c>
      <c r="O43" s="151">
        <v>22</v>
      </c>
      <c r="P43" s="151">
        <v>0</v>
      </c>
      <c r="Q43" s="152">
        <v>0</v>
      </c>
      <c r="R43" s="121"/>
    </row>
    <row r="44" spans="3:18" s="121" customFormat="1" x14ac:dyDescent="0.35">
      <c r="C44" s="153" t="s">
        <v>11</v>
      </c>
      <c r="D44" s="154" t="s">
        <v>150</v>
      </c>
      <c r="E44" s="154">
        <v>258075</v>
      </c>
      <c r="F44" s="155">
        <v>46120</v>
      </c>
      <c r="G44" s="155">
        <v>46120</v>
      </c>
      <c r="H44" s="154" t="s">
        <v>256</v>
      </c>
      <c r="I44" s="154" t="s">
        <v>136</v>
      </c>
      <c r="J44" s="154" t="s">
        <v>258</v>
      </c>
      <c r="K44" s="154" t="s">
        <v>137</v>
      </c>
      <c r="L44" s="156">
        <v>26</v>
      </c>
      <c r="M44" s="156">
        <v>25</v>
      </c>
      <c r="N44" s="156">
        <v>1</v>
      </c>
      <c r="O44" s="156">
        <v>25</v>
      </c>
      <c r="P44" s="156">
        <v>0</v>
      </c>
      <c r="Q44" s="157">
        <v>0</v>
      </c>
    </row>
    <row r="45" spans="3:18" s="122" customFormat="1" x14ac:dyDescent="0.35">
      <c r="C45" s="148" t="s">
        <v>17</v>
      </c>
      <c r="D45" s="149" t="s">
        <v>149</v>
      </c>
      <c r="E45" s="149">
        <v>258074</v>
      </c>
      <c r="F45" s="150">
        <v>46120</v>
      </c>
      <c r="G45" s="150">
        <v>46120</v>
      </c>
      <c r="H45" s="149" t="s">
        <v>256</v>
      </c>
      <c r="I45" s="149" t="s">
        <v>141</v>
      </c>
      <c r="J45" s="149" t="s">
        <v>259</v>
      </c>
      <c r="K45" s="149" t="s">
        <v>137</v>
      </c>
      <c r="L45" s="151">
        <v>30</v>
      </c>
      <c r="M45" s="151">
        <v>29</v>
      </c>
      <c r="N45" s="151">
        <v>1</v>
      </c>
      <c r="O45" s="151">
        <v>29</v>
      </c>
      <c r="P45" s="151">
        <v>0</v>
      </c>
      <c r="Q45" s="152">
        <v>0</v>
      </c>
      <c r="R45" s="121"/>
    </row>
    <row r="46" spans="3:18" s="122" customFormat="1" x14ac:dyDescent="0.35">
      <c r="C46" s="143" t="s">
        <v>17</v>
      </c>
      <c r="D46" s="144" t="s">
        <v>149</v>
      </c>
      <c r="E46" s="144">
        <v>258073</v>
      </c>
      <c r="F46" s="145">
        <v>46120</v>
      </c>
      <c r="G46" s="145">
        <v>46120</v>
      </c>
      <c r="H46" s="144" t="s">
        <v>256</v>
      </c>
      <c r="I46" s="144" t="s">
        <v>141</v>
      </c>
      <c r="J46" s="144" t="s">
        <v>260</v>
      </c>
      <c r="K46" s="144" t="s">
        <v>137</v>
      </c>
      <c r="L46" s="146">
        <v>9134</v>
      </c>
      <c r="M46" s="146">
        <v>9133</v>
      </c>
      <c r="N46" s="146">
        <v>1</v>
      </c>
      <c r="O46" s="146">
        <v>9133</v>
      </c>
      <c r="P46" s="146">
        <v>0</v>
      </c>
      <c r="Q46" s="147">
        <v>0</v>
      </c>
    </row>
    <row r="47" spans="3:18" s="121" customFormat="1" x14ac:dyDescent="0.35">
      <c r="C47" s="158" t="s">
        <v>17</v>
      </c>
      <c r="D47" s="159" t="s">
        <v>149</v>
      </c>
      <c r="E47" s="159">
        <v>258072</v>
      </c>
      <c r="F47" s="160">
        <v>46120</v>
      </c>
      <c r="G47" s="160">
        <v>46120</v>
      </c>
      <c r="H47" s="159" t="s">
        <v>256</v>
      </c>
      <c r="I47" s="159" t="s">
        <v>141</v>
      </c>
      <c r="J47" s="159" t="s">
        <v>261</v>
      </c>
      <c r="K47" s="159" t="s">
        <v>137</v>
      </c>
      <c r="L47" s="161">
        <v>10961</v>
      </c>
      <c r="M47" s="161">
        <v>10960</v>
      </c>
      <c r="N47" s="161">
        <v>1</v>
      </c>
      <c r="O47" s="161">
        <v>10960</v>
      </c>
      <c r="P47" s="161">
        <v>0</v>
      </c>
      <c r="Q47" s="162">
        <v>0</v>
      </c>
    </row>
    <row r="48" spans="3:18" s="121" customFormat="1" x14ac:dyDescent="0.35">
      <c r="C48" s="153" t="s">
        <v>17</v>
      </c>
      <c r="D48" s="154" t="s">
        <v>149</v>
      </c>
      <c r="E48" s="154">
        <v>258071</v>
      </c>
      <c r="F48" s="155">
        <v>46120</v>
      </c>
      <c r="G48" s="155">
        <v>46120</v>
      </c>
      <c r="H48" s="154" t="s">
        <v>256</v>
      </c>
      <c r="I48" s="154" t="s">
        <v>141</v>
      </c>
      <c r="J48" s="154" t="s">
        <v>261</v>
      </c>
      <c r="K48" s="154" t="s">
        <v>137</v>
      </c>
      <c r="L48" s="156">
        <v>10961</v>
      </c>
      <c r="M48" s="156">
        <v>10960</v>
      </c>
      <c r="N48" s="156">
        <v>1</v>
      </c>
      <c r="O48" s="156" t="s">
        <v>143</v>
      </c>
      <c r="P48" s="156" t="s">
        <v>143</v>
      </c>
      <c r="Q48" s="157" t="s">
        <v>143</v>
      </c>
    </row>
    <row r="49" spans="3:17" s="121" customFormat="1" x14ac:dyDescent="0.35">
      <c r="C49" s="158" t="s">
        <v>17</v>
      </c>
      <c r="D49" s="159" t="s">
        <v>149</v>
      </c>
      <c r="E49" s="159">
        <v>258070</v>
      </c>
      <c r="F49" s="160">
        <v>46120</v>
      </c>
      <c r="G49" s="160">
        <v>46120</v>
      </c>
      <c r="H49" s="159" t="s">
        <v>256</v>
      </c>
      <c r="I49" s="159" t="s">
        <v>141</v>
      </c>
      <c r="J49" s="159" t="s">
        <v>262</v>
      </c>
      <c r="K49" s="159" t="s">
        <v>137</v>
      </c>
      <c r="L49" s="161">
        <v>10961</v>
      </c>
      <c r="M49" s="161">
        <v>10960</v>
      </c>
      <c r="N49" s="161">
        <v>1</v>
      </c>
      <c r="O49" s="161">
        <v>10960</v>
      </c>
      <c r="P49" s="161">
        <v>0</v>
      </c>
      <c r="Q49" s="162">
        <v>0</v>
      </c>
    </row>
    <row r="50" spans="3:17" s="121" customFormat="1" x14ac:dyDescent="0.35">
      <c r="C50" s="143" t="s">
        <v>17</v>
      </c>
      <c r="D50" s="144" t="s">
        <v>149</v>
      </c>
      <c r="E50" s="144">
        <v>258069</v>
      </c>
      <c r="F50" s="145">
        <v>46120</v>
      </c>
      <c r="G50" s="145">
        <v>46120</v>
      </c>
      <c r="H50" s="144" t="s">
        <v>256</v>
      </c>
      <c r="I50" s="144" t="s">
        <v>141</v>
      </c>
      <c r="J50" s="144" t="s">
        <v>263</v>
      </c>
      <c r="K50" s="144" t="s">
        <v>137</v>
      </c>
      <c r="L50" s="146">
        <v>23</v>
      </c>
      <c r="M50" s="146">
        <v>22</v>
      </c>
      <c r="N50" s="146">
        <v>1</v>
      </c>
      <c r="O50" s="146">
        <v>22</v>
      </c>
      <c r="P50" s="146">
        <v>0</v>
      </c>
      <c r="Q50" s="147">
        <v>0</v>
      </c>
    </row>
    <row r="51" spans="3:17" s="10" customFormat="1" x14ac:dyDescent="0.35">
      <c r="C51" s="123" t="s">
        <v>17</v>
      </c>
      <c r="D51" s="124" t="s">
        <v>149</v>
      </c>
      <c r="E51" s="124">
        <v>258068</v>
      </c>
      <c r="F51" s="125">
        <v>46120</v>
      </c>
      <c r="G51" s="125">
        <v>46120</v>
      </c>
      <c r="H51" s="124" t="s">
        <v>256</v>
      </c>
      <c r="I51" s="124" t="s">
        <v>141</v>
      </c>
      <c r="J51" s="124" t="s">
        <v>264</v>
      </c>
      <c r="K51" s="124" t="s">
        <v>137</v>
      </c>
      <c r="L51" s="126">
        <v>22</v>
      </c>
      <c r="M51" s="126">
        <v>21</v>
      </c>
      <c r="N51" s="126">
        <v>1</v>
      </c>
      <c r="O51" s="126">
        <v>21</v>
      </c>
      <c r="P51" s="126">
        <v>0</v>
      </c>
      <c r="Q51" s="127">
        <v>0</v>
      </c>
    </row>
    <row r="52" spans="3:17" s="10" customFormat="1" x14ac:dyDescent="0.35">
      <c r="C52" s="128" t="s">
        <v>17</v>
      </c>
      <c r="D52" s="129" t="s">
        <v>149</v>
      </c>
      <c r="E52" s="129">
        <v>258067</v>
      </c>
      <c r="F52" s="130">
        <v>46120</v>
      </c>
      <c r="G52" s="130">
        <v>46120</v>
      </c>
      <c r="H52" s="129" t="s">
        <v>256</v>
      </c>
      <c r="I52" s="129" t="s">
        <v>141</v>
      </c>
      <c r="J52" s="129" t="s">
        <v>265</v>
      </c>
      <c r="K52" s="129" t="s">
        <v>137</v>
      </c>
      <c r="L52" s="131">
        <v>22</v>
      </c>
      <c r="M52" s="131">
        <v>21</v>
      </c>
      <c r="N52" s="131">
        <v>1</v>
      </c>
      <c r="O52" s="131">
        <v>21</v>
      </c>
      <c r="P52" s="131">
        <v>0</v>
      </c>
      <c r="Q52" s="132">
        <v>0</v>
      </c>
    </row>
    <row r="53" spans="3:17" s="10" customFormat="1" x14ac:dyDescent="0.35">
      <c r="C53" s="133" t="s">
        <v>14</v>
      </c>
      <c r="D53" s="135" t="s">
        <v>150</v>
      </c>
      <c r="E53" s="135">
        <v>258066</v>
      </c>
      <c r="F53" s="137">
        <v>46120</v>
      </c>
      <c r="G53" s="137">
        <v>46120</v>
      </c>
      <c r="H53" s="135" t="s">
        <v>256</v>
      </c>
      <c r="I53" s="135" t="s">
        <v>141</v>
      </c>
      <c r="J53" s="135" t="s">
        <v>266</v>
      </c>
      <c r="K53" s="135" t="s">
        <v>137</v>
      </c>
      <c r="L53" s="139">
        <v>25</v>
      </c>
      <c r="M53" s="139">
        <v>24</v>
      </c>
      <c r="N53" s="139">
        <v>1</v>
      </c>
      <c r="O53" s="139">
        <v>24</v>
      </c>
      <c r="P53" s="139">
        <v>0</v>
      </c>
      <c r="Q53" s="141">
        <v>0</v>
      </c>
    </row>
    <row r="54" spans="3:17" s="10" customFormat="1" x14ac:dyDescent="0.35">
      <c r="C54" s="134" t="s">
        <v>11</v>
      </c>
      <c r="D54" s="136" t="s">
        <v>150</v>
      </c>
      <c r="E54" s="136">
        <v>258065</v>
      </c>
      <c r="F54" s="138">
        <v>46120</v>
      </c>
      <c r="G54" s="138">
        <v>46120</v>
      </c>
      <c r="H54" s="136" t="s">
        <v>256</v>
      </c>
      <c r="I54" s="136" t="s">
        <v>136</v>
      </c>
      <c r="J54" s="136" t="s">
        <v>267</v>
      </c>
      <c r="K54" s="136" t="s">
        <v>137</v>
      </c>
      <c r="L54" s="140">
        <v>26</v>
      </c>
      <c r="M54" s="140">
        <v>25</v>
      </c>
      <c r="N54" s="140">
        <v>1</v>
      </c>
      <c r="O54" s="140">
        <v>25</v>
      </c>
      <c r="P54" s="140">
        <v>0</v>
      </c>
      <c r="Q54" s="142">
        <v>0</v>
      </c>
    </row>
    <row r="55" spans="3:17" s="10" customFormat="1" x14ac:dyDescent="0.35">
      <c r="C55" s="123" t="s">
        <v>11</v>
      </c>
      <c r="D55" s="124" t="s">
        <v>150</v>
      </c>
      <c r="E55" s="124">
        <v>258064</v>
      </c>
      <c r="F55" s="125">
        <v>46120</v>
      </c>
      <c r="G55" s="125">
        <v>46120</v>
      </c>
      <c r="H55" s="124" t="s">
        <v>256</v>
      </c>
      <c r="I55" s="124" t="s">
        <v>136</v>
      </c>
      <c r="J55" s="124" t="s">
        <v>268</v>
      </c>
      <c r="K55" s="124" t="s">
        <v>137</v>
      </c>
      <c r="L55" s="126">
        <v>26</v>
      </c>
      <c r="M55" s="126">
        <v>25</v>
      </c>
      <c r="N55" s="126">
        <v>1</v>
      </c>
      <c r="O55" s="126">
        <v>25</v>
      </c>
      <c r="P55" s="126">
        <v>0</v>
      </c>
      <c r="Q55" s="127">
        <v>0</v>
      </c>
    </row>
    <row r="56" spans="3:17" s="10" customFormat="1" x14ac:dyDescent="0.35">
      <c r="C56" s="128" t="s">
        <v>11</v>
      </c>
      <c r="D56" s="129" t="s">
        <v>150</v>
      </c>
      <c r="E56" s="129">
        <v>258063</v>
      </c>
      <c r="F56" s="130">
        <v>46120</v>
      </c>
      <c r="G56" s="130">
        <v>46120</v>
      </c>
      <c r="H56" s="129" t="s">
        <v>256</v>
      </c>
      <c r="I56" s="129" t="s">
        <v>136</v>
      </c>
      <c r="J56" s="129" t="s">
        <v>269</v>
      </c>
      <c r="K56" s="129" t="s">
        <v>137</v>
      </c>
      <c r="L56" s="131">
        <v>14</v>
      </c>
      <c r="M56" s="131">
        <v>13</v>
      </c>
      <c r="N56" s="131">
        <v>1</v>
      </c>
      <c r="O56" s="131">
        <v>13</v>
      </c>
      <c r="P56" s="131">
        <v>0</v>
      </c>
      <c r="Q56" s="132">
        <v>0</v>
      </c>
    </row>
    <row r="57" spans="3:17" s="10" customFormat="1" x14ac:dyDescent="0.35">
      <c r="C57" s="123" t="s">
        <v>11</v>
      </c>
      <c r="D57" s="124" t="s">
        <v>150</v>
      </c>
      <c r="E57" s="124">
        <v>258062</v>
      </c>
      <c r="F57" s="125">
        <v>46120</v>
      </c>
      <c r="G57" s="125">
        <v>46120</v>
      </c>
      <c r="H57" s="124" t="s">
        <v>256</v>
      </c>
      <c r="I57" s="124" t="s">
        <v>136</v>
      </c>
      <c r="J57" s="124" t="s">
        <v>257</v>
      </c>
      <c r="K57" s="124" t="s">
        <v>137</v>
      </c>
      <c r="L57" s="126">
        <v>23</v>
      </c>
      <c r="M57" s="126">
        <v>22</v>
      </c>
      <c r="N57" s="126">
        <v>1</v>
      </c>
      <c r="O57" s="126" t="s">
        <v>143</v>
      </c>
      <c r="P57" s="126" t="s">
        <v>143</v>
      </c>
      <c r="Q57" s="127" t="s">
        <v>143</v>
      </c>
    </row>
    <row r="58" spans="3:17" s="10" customFormat="1" x14ac:dyDescent="0.35">
      <c r="C58" s="128" t="s">
        <v>11</v>
      </c>
      <c r="D58" s="129" t="s">
        <v>150</v>
      </c>
      <c r="E58" s="129">
        <v>258061</v>
      </c>
      <c r="F58" s="130">
        <v>46120</v>
      </c>
      <c r="G58" s="130">
        <v>46120</v>
      </c>
      <c r="H58" s="129" t="s">
        <v>256</v>
      </c>
      <c r="I58" s="129" t="s">
        <v>136</v>
      </c>
      <c r="J58" s="129" t="s">
        <v>258</v>
      </c>
      <c r="K58" s="129" t="s">
        <v>137</v>
      </c>
      <c r="L58" s="131">
        <v>26</v>
      </c>
      <c r="M58" s="131">
        <v>25</v>
      </c>
      <c r="N58" s="131">
        <v>1</v>
      </c>
      <c r="O58" s="131" t="s">
        <v>143</v>
      </c>
      <c r="P58" s="131" t="s">
        <v>143</v>
      </c>
      <c r="Q58" s="132" t="s">
        <v>143</v>
      </c>
    </row>
    <row r="59" spans="3:17" s="10" customFormat="1" x14ac:dyDescent="0.35">
      <c r="C59" s="123" t="s">
        <v>164</v>
      </c>
      <c r="D59" s="124" t="s">
        <v>165</v>
      </c>
      <c r="E59" s="124">
        <v>258036</v>
      </c>
      <c r="F59" s="125">
        <v>46120</v>
      </c>
      <c r="G59" s="125">
        <v>46120</v>
      </c>
      <c r="H59" s="124" t="s">
        <v>256</v>
      </c>
      <c r="I59" s="124" t="s">
        <v>141</v>
      </c>
      <c r="J59" s="124" t="s">
        <v>270</v>
      </c>
      <c r="K59" s="124" t="s">
        <v>137</v>
      </c>
      <c r="L59" s="126">
        <v>202</v>
      </c>
      <c r="M59" s="126">
        <v>202</v>
      </c>
      <c r="N59" s="126">
        <v>0</v>
      </c>
      <c r="O59" s="126">
        <v>196</v>
      </c>
      <c r="P59" s="126">
        <v>196</v>
      </c>
      <c r="Q59" s="127">
        <v>6</v>
      </c>
    </row>
    <row r="60" spans="3:17" s="10" customFormat="1" x14ac:dyDescent="0.35">
      <c r="C60" s="43" t="s">
        <v>164</v>
      </c>
      <c r="D60" s="44" t="s">
        <v>165</v>
      </c>
      <c r="E60" s="44">
        <v>258035</v>
      </c>
      <c r="F60" s="45">
        <v>46120</v>
      </c>
      <c r="G60" s="45">
        <v>46120</v>
      </c>
      <c r="H60" s="44" t="s">
        <v>256</v>
      </c>
      <c r="I60" s="44" t="s">
        <v>141</v>
      </c>
      <c r="J60" s="44" t="s">
        <v>271</v>
      </c>
      <c r="K60" s="44" t="s">
        <v>137</v>
      </c>
      <c r="L60" s="46">
        <v>76</v>
      </c>
      <c r="M60" s="46">
        <v>76</v>
      </c>
      <c r="N60" s="46">
        <v>0</v>
      </c>
      <c r="O60" s="46">
        <v>76</v>
      </c>
      <c r="P60" s="46">
        <v>76</v>
      </c>
      <c r="Q60" s="47">
        <v>0</v>
      </c>
    </row>
    <row r="61" spans="3:17" s="10" customFormat="1" x14ac:dyDescent="0.35">
      <c r="C61" s="48"/>
      <c r="D61" s="49"/>
      <c r="E61" s="49"/>
      <c r="F61" s="50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2"/>
    </row>
    <row r="62" spans="3:17" s="10" customFormat="1" x14ac:dyDescent="0.35">
      <c r="C62" s="43"/>
      <c r="D62" s="44"/>
      <c r="E62" s="44"/>
      <c r="F62" s="45"/>
      <c r="G62" s="45"/>
      <c r="H62" s="44"/>
      <c r="I62" s="44"/>
      <c r="J62" s="44"/>
      <c r="K62" s="44"/>
      <c r="L62" s="46"/>
      <c r="M62" s="46"/>
      <c r="N62" s="46"/>
      <c r="O62" s="46"/>
      <c r="P62" s="46"/>
      <c r="Q62" s="47"/>
    </row>
    <row r="63" spans="3:17" s="10" customFormat="1" x14ac:dyDescent="0.35">
      <c r="C63" s="48"/>
      <c r="D63" s="49"/>
      <c r="E63" s="49"/>
      <c r="F63" s="50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2"/>
    </row>
    <row r="64" spans="3:17" s="10" customFormat="1" x14ac:dyDescent="0.35">
      <c r="C64" s="43"/>
      <c r="D64" s="44"/>
      <c r="E64" s="44"/>
      <c r="F64" s="45"/>
      <c r="G64" s="45"/>
      <c r="H64" s="44"/>
      <c r="I64" s="44"/>
      <c r="J64" s="44"/>
      <c r="K64" s="44"/>
      <c r="L64" s="46"/>
      <c r="M64" s="46"/>
      <c r="N64" s="46"/>
      <c r="O64" s="46"/>
      <c r="P64" s="46"/>
      <c r="Q64" s="47"/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421" priority="56" operator="equal">
      <formula>"Falta"</formula>
    </cfRule>
    <cfRule type="cellIs" dxfId="420" priority="55" operator="equal">
      <formula>"Cargado"</formula>
    </cfRule>
  </conditionalFormatting>
  <conditionalFormatting sqref="F18:F27">
    <cfRule type="cellIs" dxfId="419" priority="43" operator="equal">
      <formula>"Falta"</formula>
    </cfRule>
    <cfRule type="cellIs" dxfId="418" priority="42" operator="equal">
      <formula>"Cargado"</formula>
    </cfRule>
  </conditionalFormatting>
  <conditionalFormatting sqref="F29:F30">
    <cfRule type="cellIs" dxfId="417" priority="52" operator="equal">
      <formula>"Cargado"</formula>
    </cfRule>
    <cfRule type="cellIs" dxfId="416" priority="53" operator="equal">
      <formula>"Falta"</formula>
    </cfRule>
  </conditionalFormatting>
  <conditionalFormatting sqref="F33">
    <cfRule type="duplicateValues" dxfId="415" priority="12"/>
  </conditionalFormatting>
  <conditionalFormatting sqref="G33">
    <cfRule type="duplicateValues" dxfId="414" priority="11"/>
  </conditionalFormatting>
  <conditionalFormatting sqref="J34:J35 J37 J39 J41 J43 J45 J47 J49 J51 J53 J55 J57 J59 J61 J63 J65 J67">
    <cfRule type="duplicateValues" dxfId="413" priority="9"/>
    <cfRule type="duplicateValues" dxfId="412" priority="10"/>
  </conditionalFormatting>
  <conditionalFormatting sqref="J34:J67">
    <cfRule type="duplicateValues" dxfId="411" priority="149"/>
    <cfRule type="duplicateValues" dxfId="410" priority="148"/>
    <cfRule type="duplicateValues" dxfId="409" priority="147"/>
    <cfRule type="duplicateValues" dxfId="408" priority="146"/>
  </conditionalFormatting>
  <conditionalFormatting sqref="J36 J38 J40 J42 J44 J46 J48 J50 J52">
    <cfRule type="duplicateValues" dxfId="407" priority="3"/>
    <cfRule type="duplicateValues" dxfId="406" priority="4"/>
  </conditionalFormatting>
  <conditionalFormatting sqref="J54 J56 J58 J60 J62 J64 J66">
    <cfRule type="duplicateValues" dxfId="405" priority="2"/>
    <cfRule type="duplicateValues" dxfId="404" priority="1"/>
  </conditionalFormatting>
  <conditionalFormatting sqref="J68:J69">
    <cfRule type="duplicateValues" dxfId="403" priority="41"/>
    <cfRule type="duplicateValues" dxfId="402" priority="40"/>
  </conditionalFormatting>
  <conditionalFormatting sqref="J68:J82">
    <cfRule type="duplicateValues" dxfId="401" priority="22"/>
    <cfRule type="duplicateValues" dxfId="400" priority="23"/>
    <cfRule type="duplicateValues" dxfId="399" priority="24"/>
    <cfRule type="duplicateValues" dxfId="398" priority="25"/>
  </conditionalFormatting>
  <conditionalFormatting sqref="J68:J93">
    <cfRule type="duplicateValues" dxfId="397" priority="13"/>
  </conditionalFormatting>
  <conditionalFormatting sqref="J70:J71">
    <cfRule type="duplicateValues" dxfId="396" priority="38"/>
    <cfRule type="duplicateValues" dxfId="395" priority="39"/>
  </conditionalFormatting>
  <conditionalFormatting sqref="J72:J73">
    <cfRule type="duplicateValues" dxfId="394" priority="36"/>
    <cfRule type="duplicateValues" dxfId="393" priority="37"/>
  </conditionalFormatting>
  <conditionalFormatting sqref="J74:J75">
    <cfRule type="duplicateValues" dxfId="392" priority="34"/>
    <cfRule type="duplicateValues" dxfId="391" priority="35"/>
  </conditionalFormatting>
  <conditionalFormatting sqref="J76:J77">
    <cfRule type="duplicateValues" dxfId="390" priority="32"/>
    <cfRule type="duplicateValues" dxfId="389" priority="33"/>
  </conditionalFormatting>
  <conditionalFormatting sqref="J78:J79">
    <cfRule type="duplicateValues" dxfId="388" priority="31"/>
    <cfRule type="duplicateValues" dxfId="387" priority="30"/>
  </conditionalFormatting>
  <conditionalFormatting sqref="J80:J81">
    <cfRule type="duplicateValues" dxfId="386" priority="29"/>
    <cfRule type="duplicateValues" dxfId="385" priority="28"/>
  </conditionalFormatting>
  <conditionalFormatting sqref="J82">
    <cfRule type="duplicateValues" dxfId="384" priority="27"/>
    <cfRule type="duplicateValues" dxfId="383" priority="26"/>
  </conditionalFormatting>
  <conditionalFormatting sqref="J83 J85 J87 J89 J91 J93">
    <cfRule type="duplicateValues" dxfId="382" priority="21"/>
  </conditionalFormatting>
  <conditionalFormatting sqref="J83">
    <cfRule type="duplicateValues" dxfId="381" priority="20"/>
  </conditionalFormatting>
  <conditionalFormatting sqref="J83:J93">
    <cfRule type="duplicateValues" dxfId="380" priority="14"/>
    <cfRule type="duplicateValues" dxfId="379" priority="15"/>
    <cfRule type="duplicateValues" dxfId="378" priority="17"/>
    <cfRule type="duplicateValues" dxfId="377" priority="16"/>
  </conditionalFormatting>
  <conditionalFormatting sqref="J84 J86 J88 J90 J92">
    <cfRule type="duplicateValues" dxfId="376" priority="19"/>
  </conditionalFormatting>
  <conditionalFormatting sqref="J84">
    <cfRule type="duplicateValues" dxfId="375" priority="18"/>
  </conditionalFormatting>
  <conditionalFormatting sqref="J94 J96">
    <cfRule type="duplicateValues" dxfId="374" priority="49"/>
  </conditionalFormatting>
  <conditionalFormatting sqref="J94:J96">
    <cfRule type="duplicateValues" dxfId="373" priority="45"/>
    <cfRule type="duplicateValues" dxfId="372" priority="47"/>
    <cfRule type="duplicateValues" dxfId="371" priority="48"/>
    <cfRule type="duplicateValues" dxfId="370" priority="46"/>
  </conditionalFormatting>
  <conditionalFormatting sqref="J95">
    <cfRule type="duplicateValues" dxfId="369" priority="50"/>
  </conditionalFormatting>
  <pageMargins left="0.7" right="0.7" top="0.75" bottom="0.75" header="0.3" footer="0.3"/>
  <pageSetup orientation="portrait" horizontalDpi="300" verticalDpi="300" r:id="rId1"/>
  <ignoredErrors>
    <ignoredError sqref="F20:F2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DA84-9557-4FD6-9354-D2DD3ABAED73}">
  <dimension ref="A1:Y238"/>
  <sheetViews>
    <sheetView tabSelected="1" zoomScale="70" zoomScaleNormal="70" workbookViewId="0">
      <selection activeCell="G15" sqref="G15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343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051426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Fwd2_EURUSD_Nodos_20260514.csv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Fwd2_USDCOP_Nodos_20260514.csv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SwapCC2_IBR_Nodos_20260514.csv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SwapCC2_USDOIS_Nodos_20260514.csv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Fwd2_USDMXN_Nodos_20260514.csv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Fwd2_USDBRL_Nodos_20260514.csv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Fwd2_GBPUSD_Nodos_20260514.csv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Fwd2_USDJPY_Nodos_20260514.csv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SwapCC2_EURCOP_Diaria_20260514.csv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SwapCC2_USDCO_Diaria_20260514.csv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SwapCC2_IBRUVR_Nodos_20260514.csv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SwapCC2_LIBORUVR_Nodos_20260514.csv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SwapCC2_COP_Colateral_USD_Diaria_20260514.csv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MX051426.txt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MX051426_RV.txt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SB051426.001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SP051426.001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SV051426.001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+"SW"&amp;C2&amp;".002"</f>
        <v>SW051426.002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800148514_cva_alloc_20260514.txt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NOTAS_ESTRUCTURADAS_20260514.txt</v>
      </c>
      <c r="F25" s="1" t="str">
        <f>+IF(ISERROR(VLOOKUP(D25,$J$34:$Q$60,1,FALSE)),"Falta","Cargado")</f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titulos_participativos_valoracion_20260514.txt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SC051426.001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SM051426.001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8.5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221" t="s">
        <v>147</v>
      </c>
      <c r="D34" s="135" t="s">
        <v>148</v>
      </c>
      <c r="E34" s="135">
        <v>260061</v>
      </c>
      <c r="F34" s="137">
        <v>46156</v>
      </c>
      <c r="G34" s="137">
        <v>46156</v>
      </c>
      <c r="H34" s="135" t="s">
        <v>246</v>
      </c>
      <c r="I34" s="135" t="s">
        <v>136</v>
      </c>
      <c r="J34" s="135" t="s">
        <v>344</v>
      </c>
      <c r="K34" s="135" t="s">
        <v>137</v>
      </c>
      <c r="L34" s="139">
        <v>1496</v>
      </c>
      <c r="M34" s="139">
        <v>1495</v>
      </c>
      <c r="N34" s="139">
        <v>1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23" t="s">
        <v>135</v>
      </c>
      <c r="D35" s="124" t="s">
        <v>157</v>
      </c>
      <c r="E35" s="124">
        <v>260060</v>
      </c>
      <c r="F35" s="125">
        <v>46156</v>
      </c>
      <c r="G35" s="125">
        <v>46156</v>
      </c>
      <c r="H35" s="124" t="s">
        <v>246</v>
      </c>
      <c r="I35" s="124" t="s">
        <v>136</v>
      </c>
      <c r="J35" s="124" t="s">
        <v>345</v>
      </c>
      <c r="K35" s="124" t="s">
        <v>137</v>
      </c>
      <c r="L35" s="126">
        <v>17</v>
      </c>
      <c r="M35" s="126">
        <v>14</v>
      </c>
      <c r="N35" s="126">
        <v>3</v>
      </c>
      <c r="O35" s="126" t="s">
        <v>143</v>
      </c>
      <c r="P35" s="126" t="s">
        <v>143</v>
      </c>
      <c r="Q35" s="127" t="s">
        <v>143</v>
      </c>
    </row>
    <row r="36" spans="3:18" s="121" customFormat="1" x14ac:dyDescent="0.35">
      <c r="C36" s="128" t="s">
        <v>17</v>
      </c>
      <c r="D36" s="129" t="s">
        <v>149</v>
      </c>
      <c r="E36" s="129">
        <v>260059</v>
      </c>
      <c r="F36" s="130">
        <v>46156</v>
      </c>
      <c r="G36" s="130">
        <v>46156</v>
      </c>
      <c r="H36" s="129" t="s">
        <v>246</v>
      </c>
      <c r="I36" s="129" t="s">
        <v>141</v>
      </c>
      <c r="J36" s="217" t="s">
        <v>346</v>
      </c>
      <c r="K36" s="129" t="s">
        <v>137</v>
      </c>
      <c r="L36" s="131">
        <v>10964</v>
      </c>
      <c r="M36" s="131">
        <v>10963</v>
      </c>
      <c r="N36" s="131">
        <v>1</v>
      </c>
      <c r="O36" s="131" t="s">
        <v>143</v>
      </c>
      <c r="P36" s="131" t="s">
        <v>143</v>
      </c>
      <c r="Q36" s="132" t="s">
        <v>143</v>
      </c>
    </row>
    <row r="37" spans="3:18" s="121" customFormat="1" x14ac:dyDescent="0.35">
      <c r="C37" s="123" t="s">
        <v>17</v>
      </c>
      <c r="D37" s="124" t="s">
        <v>149</v>
      </c>
      <c r="E37" s="124">
        <v>260058</v>
      </c>
      <c r="F37" s="125">
        <v>46156</v>
      </c>
      <c r="G37" s="125">
        <v>46156</v>
      </c>
      <c r="H37" s="124" t="s">
        <v>246</v>
      </c>
      <c r="I37" s="124" t="s">
        <v>141</v>
      </c>
      <c r="J37" s="218" t="s">
        <v>347</v>
      </c>
      <c r="K37" s="124" t="s">
        <v>137</v>
      </c>
      <c r="L37" s="126">
        <v>48</v>
      </c>
      <c r="M37" s="126">
        <v>47</v>
      </c>
      <c r="N37" s="126">
        <v>1</v>
      </c>
      <c r="O37" s="126" t="s">
        <v>143</v>
      </c>
      <c r="P37" s="126" t="s">
        <v>143</v>
      </c>
      <c r="Q37" s="127" t="s">
        <v>143</v>
      </c>
    </row>
    <row r="38" spans="3:18" s="121" customFormat="1" x14ac:dyDescent="0.35">
      <c r="C38" s="143" t="s">
        <v>17</v>
      </c>
      <c r="D38" s="144" t="s">
        <v>149</v>
      </c>
      <c r="E38" s="144">
        <v>260057</v>
      </c>
      <c r="F38" s="145">
        <v>46156</v>
      </c>
      <c r="G38" s="145">
        <v>46156</v>
      </c>
      <c r="H38" s="144" t="s">
        <v>246</v>
      </c>
      <c r="I38" s="144" t="s">
        <v>141</v>
      </c>
      <c r="J38" s="144" t="s">
        <v>348</v>
      </c>
      <c r="K38" s="144" t="s">
        <v>137</v>
      </c>
      <c r="L38" s="146">
        <v>22</v>
      </c>
      <c r="M38" s="146">
        <v>21</v>
      </c>
      <c r="N38" s="146">
        <v>1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17</v>
      </c>
      <c r="D39" s="149" t="s">
        <v>149</v>
      </c>
      <c r="E39" s="149">
        <v>260056</v>
      </c>
      <c r="F39" s="150">
        <v>46156</v>
      </c>
      <c r="G39" s="150">
        <v>46156</v>
      </c>
      <c r="H39" s="149" t="s">
        <v>246</v>
      </c>
      <c r="I39" s="149" t="s">
        <v>141</v>
      </c>
      <c r="J39" s="149" t="s">
        <v>349</v>
      </c>
      <c r="K39" s="149" t="s">
        <v>137</v>
      </c>
      <c r="L39" s="151">
        <v>10964</v>
      </c>
      <c r="M39" s="151">
        <v>10963</v>
      </c>
      <c r="N39" s="151">
        <v>1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17</v>
      </c>
      <c r="D40" s="154" t="s">
        <v>149</v>
      </c>
      <c r="E40" s="154">
        <v>260055</v>
      </c>
      <c r="F40" s="155">
        <v>46156</v>
      </c>
      <c r="G40" s="155">
        <v>46156</v>
      </c>
      <c r="H40" s="154" t="s">
        <v>246</v>
      </c>
      <c r="I40" s="154" t="s">
        <v>141</v>
      </c>
      <c r="J40" s="154" t="s">
        <v>350</v>
      </c>
      <c r="K40" s="154" t="s">
        <v>137</v>
      </c>
      <c r="L40" s="156">
        <v>9136</v>
      </c>
      <c r="M40" s="156">
        <v>9135</v>
      </c>
      <c r="N40" s="156">
        <v>1</v>
      </c>
      <c r="O40" s="156" t="s">
        <v>143</v>
      </c>
      <c r="P40" s="156" t="s">
        <v>143</v>
      </c>
      <c r="Q40" s="157" t="s">
        <v>143</v>
      </c>
    </row>
    <row r="41" spans="3:18" s="121" customFormat="1" x14ac:dyDescent="0.35">
      <c r="C41" s="148" t="s">
        <v>11</v>
      </c>
      <c r="D41" s="149" t="s">
        <v>150</v>
      </c>
      <c r="E41" s="149">
        <v>260054</v>
      </c>
      <c r="F41" s="150">
        <v>46156</v>
      </c>
      <c r="G41" s="150">
        <v>46156</v>
      </c>
      <c r="H41" s="149" t="s">
        <v>246</v>
      </c>
      <c r="I41" s="149" t="s">
        <v>136</v>
      </c>
      <c r="J41" s="149" t="s">
        <v>351</v>
      </c>
      <c r="K41" s="149" t="s">
        <v>137</v>
      </c>
      <c r="L41" s="151">
        <v>26</v>
      </c>
      <c r="M41" s="151">
        <v>25</v>
      </c>
      <c r="N41" s="151">
        <v>1</v>
      </c>
      <c r="O41" s="151" t="s">
        <v>143</v>
      </c>
      <c r="P41" s="151" t="s">
        <v>143</v>
      </c>
      <c r="Q41" s="152" t="s">
        <v>143</v>
      </c>
    </row>
    <row r="42" spans="3:18" s="121" customFormat="1" x14ac:dyDescent="0.35">
      <c r="C42" s="153" t="s">
        <v>11</v>
      </c>
      <c r="D42" s="154" t="s">
        <v>150</v>
      </c>
      <c r="E42" s="154">
        <v>260053</v>
      </c>
      <c r="F42" s="155">
        <v>46156</v>
      </c>
      <c r="G42" s="155">
        <v>46156</v>
      </c>
      <c r="H42" s="154" t="s">
        <v>246</v>
      </c>
      <c r="I42" s="154" t="s">
        <v>136</v>
      </c>
      <c r="J42" s="154" t="s">
        <v>352</v>
      </c>
      <c r="K42" s="154" t="s">
        <v>137</v>
      </c>
      <c r="L42" s="156">
        <v>26</v>
      </c>
      <c r="M42" s="156">
        <v>25</v>
      </c>
      <c r="N42" s="156">
        <v>1</v>
      </c>
      <c r="O42" s="156" t="s">
        <v>143</v>
      </c>
      <c r="P42" s="156" t="s">
        <v>143</v>
      </c>
      <c r="Q42" s="157" t="s">
        <v>143</v>
      </c>
    </row>
    <row r="43" spans="3:18" s="122" customFormat="1" x14ac:dyDescent="0.35">
      <c r="C43" s="148" t="s">
        <v>11</v>
      </c>
      <c r="D43" s="149" t="s">
        <v>150</v>
      </c>
      <c r="E43" s="149">
        <v>260052</v>
      </c>
      <c r="F43" s="150">
        <v>46156</v>
      </c>
      <c r="G43" s="150">
        <v>46156</v>
      </c>
      <c r="H43" s="149" t="s">
        <v>246</v>
      </c>
      <c r="I43" s="149" t="s">
        <v>136</v>
      </c>
      <c r="J43" s="149" t="s">
        <v>353</v>
      </c>
      <c r="K43" s="149" t="s">
        <v>137</v>
      </c>
      <c r="L43" s="151">
        <v>14</v>
      </c>
      <c r="M43" s="151">
        <v>13</v>
      </c>
      <c r="N43" s="151">
        <v>1</v>
      </c>
      <c r="O43" s="151" t="s">
        <v>143</v>
      </c>
      <c r="P43" s="151" t="s">
        <v>143</v>
      </c>
      <c r="Q43" s="152" t="s">
        <v>143</v>
      </c>
      <c r="R43" s="121"/>
    </row>
    <row r="44" spans="3:18" s="121" customFormat="1" x14ac:dyDescent="0.35">
      <c r="C44" s="153" t="s">
        <v>11</v>
      </c>
      <c r="D44" s="154" t="s">
        <v>150</v>
      </c>
      <c r="E44" s="154">
        <v>260051</v>
      </c>
      <c r="F44" s="155">
        <v>46156</v>
      </c>
      <c r="G44" s="155">
        <v>46156</v>
      </c>
      <c r="H44" s="154" t="s">
        <v>246</v>
      </c>
      <c r="I44" s="154" t="s">
        <v>136</v>
      </c>
      <c r="J44" s="154" t="s">
        <v>354</v>
      </c>
      <c r="K44" s="154" t="s">
        <v>137</v>
      </c>
      <c r="L44" s="156">
        <v>23</v>
      </c>
      <c r="M44" s="156">
        <v>22</v>
      </c>
      <c r="N44" s="156">
        <v>1</v>
      </c>
      <c r="O44" s="156" t="s">
        <v>143</v>
      </c>
      <c r="P44" s="156" t="s">
        <v>143</v>
      </c>
      <c r="Q44" s="157" t="s">
        <v>143</v>
      </c>
    </row>
    <row r="45" spans="3:18" s="122" customFormat="1" x14ac:dyDescent="0.35">
      <c r="C45" s="148" t="s">
        <v>17</v>
      </c>
      <c r="D45" s="149" t="s">
        <v>149</v>
      </c>
      <c r="E45" s="149">
        <v>260050</v>
      </c>
      <c r="F45" s="150">
        <v>46156</v>
      </c>
      <c r="G45" s="150">
        <v>46156</v>
      </c>
      <c r="H45" s="149" t="s">
        <v>246</v>
      </c>
      <c r="I45" s="149" t="s">
        <v>141</v>
      </c>
      <c r="J45" s="149" t="s">
        <v>355</v>
      </c>
      <c r="K45" s="149" t="s">
        <v>137</v>
      </c>
      <c r="L45" s="151">
        <v>30</v>
      </c>
      <c r="M45" s="151">
        <v>29</v>
      </c>
      <c r="N45" s="151">
        <v>1</v>
      </c>
      <c r="O45" s="151" t="s">
        <v>143</v>
      </c>
      <c r="P45" s="151" t="s">
        <v>143</v>
      </c>
      <c r="Q45" s="152" t="s">
        <v>143</v>
      </c>
      <c r="R45" s="121"/>
    </row>
    <row r="46" spans="3:18" s="122" customFormat="1" x14ac:dyDescent="0.35">
      <c r="C46" s="143" t="s">
        <v>17</v>
      </c>
      <c r="D46" s="144" t="s">
        <v>149</v>
      </c>
      <c r="E46" s="144">
        <v>260049</v>
      </c>
      <c r="F46" s="145">
        <v>46156</v>
      </c>
      <c r="G46" s="145">
        <v>46156</v>
      </c>
      <c r="H46" s="144" t="s">
        <v>246</v>
      </c>
      <c r="I46" s="144" t="s">
        <v>141</v>
      </c>
      <c r="J46" s="144" t="s">
        <v>356</v>
      </c>
      <c r="K46" s="144" t="s">
        <v>137</v>
      </c>
      <c r="L46" s="146">
        <v>22</v>
      </c>
      <c r="M46" s="146">
        <v>21</v>
      </c>
      <c r="N46" s="146">
        <v>1</v>
      </c>
      <c r="O46" s="146" t="s">
        <v>143</v>
      </c>
      <c r="P46" s="146" t="s">
        <v>143</v>
      </c>
      <c r="Q46" s="147" t="s">
        <v>143</v>
      </c>
    </row>
    <row r="47" spans="3:18" s="121" customFormat="1" x14ac:dyDescent="0.35">
      <c r="C47" s="158" t="s">
        <v>14</v>
      </c>
      <c r="D47" s="159" t="s">
        <v>150</v>
      </c>
      <c r="E47" s="159">
        <v>260048</v>
      </c>
      <c r="F47" s="160">
        <v>46156</v>
      </c>
      <c r="G47" s="160">
        <v>46156</v>
      </c>
      <c r="H47" s="159" t="s">
        <v>246</v>
      </c>
      <c r="I47" s="159" t="s">
        <v>141</v>
      </c>
      <c r="J47" s="159" t="s">
        <v>357</v>
      </c>
      <c r="K47" s="159" t="s">
        <v>137</v>
      </c>
      <c r="L47" s="161">
        <v>25</v>
      </c>
      <c r="M47" s="161">
        <v>24</v>
      </c>
      <c r="N47" s="161">
        <v>1</v>
      </c>
      <c r="O47" s="161" t="s">
        <v>143</v>
      </c>
      <c r="P47" s="161" t="s">
        <v>143</v>
      </c>
      <c r="Q47" s="162" t="s">
        <v>143</v>
      </c>
    </row>
    <row r="48" spans="3:18" s="121" customFormat="1" x14ac:dyDescent="0.35">
      <c r="C48" s="153" t="s">
        <v>11</v>
      </c>
      <c r="D48" s="154" t="s">
        <v>150</v>
      </c>
      <c r="E48" s="154">
        <v>260046</v>
      </c>
      <c r="F48" s="155">
        <v>46156</v>
      </c>
      <c r="G48" s="155">
        <v>46156</v>
      </c>
      <c r="H48" s="154" t="s">
        <v>246</v>
      </c>
      <c r="I48" s="154" t="s">
        <v>136</v>
      </c>
      <c r="J48" s="154" t="s">
        <v>358</v>
      </c>
      <c r="K48" s="154" t="s">
        <v>137</v>
      </c>
      <c r="L48" s="156">
        <v>26</v>
      </c>
      <c r="M48" s="156">
        <v>25</v>
      </c>
      <c r="N48" s="156">
        <v>1</v>
      </c>
      <c r="O48" s="156" t="s">
        <v>143</v>
      </c>
      <c r="P48" s="156" t="s">
        <v>143</v>
      </c>
      <c r="Q48" s="157" t="s">
        <v>143</v>
      </c>
    </row>
    <row r="49" spans="3:17" s="121" customFormat="1" x14ac:dyDescent="0.35">
      <c r="C49" s="158" t="s">
        <v>138</v>
      </c>
      <c r="D49" s="159" t="s">
        <v>156</v>
      </c>
      <c r="E49" s="159">
        <v>260045</v>
      </c>
      <c r="F49" s="160">
        <v>46156</v>
      </c>
      <c r="G49" s="160">
        <v>46156</v>
      </c>
      <c r="H49" s="159" t="s">
        <v>246</v>
      </c>
      <c r="I49" s="159" t="s">
        <v>139</v>
      </c>
      <c r="J49" s="159" t="s">
        <v>359</v>
      </c>
      <c r="K49" s="159" t="s">
        <v>137</v>
      </c>
      <c r="L49" s="161">
        <v>393</v>
      </c>
      <c r="M49" s="161">
        <v>393</v>
      </c>
      <c r="N49" s="161">
        <v>0</v>
      </c>
      <c r="O49" s="161" t="s">
        <v>143</v>
      </c>
      <c r="P49" s="161" t="s">
        <v>143</v>
      </c>
      <c r="Q49" s="162" t="s">
        <v>143</v>
      </c>
    </row>
    <row r="50" spans="3:17" s="121" customFormat="1" x14ac:dyDescent="0.35">
      <c r="C50" s="143" t="s">
        <v>142</v>
      </c>
      <c r="D50" s="144" t="s">
        <v>154</v>
      </c>
      <c r="E50" s="144">
        <v>260044</v>
      </c>
      <c r="F50" s="145">
        <v>46156</v>
      </c>
      <c r="G50" s="145">
        <v>46156</v>
      </c>
      <c r="H50" s="144" t="s">
        <v>246</v>
      </c>
      <c r="I50" s="144" t="s">
        <v>136</v>
      </c>
      <c r="J50" s="144" t="s">
        <v>360</v>
      </c>
      <c r="K50" s="144" t="s">
        <v>137</v>
      </c>
      <c r="L50" s="146">
        <v>1247</v>
      </c>
      <c r="M50" s="146">
        <v>1246</v>
      </c>
      <c r="N50" s="146">
        <v>1</v>
      </c>
      <c r="O50" s="146" t="s">
        <v>143</v>
      </c>
      <c r="P50" s="146" t="s">
        <v>143</v>
      </c>
      <c r="Q50" s="147" t="s">
        <v>143</v>
      </c>
    </row>
    <row r="51" spans="3:17" s="10" customFormat="1" x14ac:dyDescent="0.35">
      <c r="C51" s="123" t="s">
        <v>140</v>
      </c>
      <c r="D51" s="124" t="s">
        <v>155</v>
      </c>
      <c r="E51" s="124">
        <v>260043</v>
      </c>
      <c r="F51" s="125">
        <v>46156</v>
      </c>
      <c r="G51" s="125">
        <v>46156</v>
      </c>
      <c r="H51" s="124" t="s">
        <v>246</v>
      </c>
      <c r="I51" s="124" t="s">
        <v>141</v>
      </c>
      <c r="J51" s="226" t="s">
        <v>361</v>
      </c>
      <c r="K51" s="124" t="s">
        <v>137</v>
      </c>
      <c r="L51" s="126">
        <v>343</v>
      </c>
      <c r="M51" s="126">
        <v>343</v>
      </c>
      <c r="N51" s="126">
        <v>0</v>
      </c>
      <c r="O51" s="126" t="s">
        <v>143</v>
      </c>
      <c r="P51" s="126" t="s">
        <v>143</v>
      </c>
      <c r="Q51" s="127" t="s">
        <v>143</v>
      </c>
    </row>
    <row r="52" spans="3:17" s="10" customFormat="1" x14ac:dyDescent="0.35">
      <c r="C52" s="128" t="s">
        <v>145</v>
      </c>
      <c r="D52" s="129" t="s">
        <v>158</v>
      </c>
      <c r="E52" s="129">
        <v>260042</v>
      </c>
      <c r="F52" s="130">
        <v>46156</v>
      </c>
      <c r="G52" s="130">
        <v>46156</v>
      </c>
      <c r="H52" s="129" t="s">
        <v>246</v>
      </c>
      <c r="I52" s="129" t="s">
        <v>141</v>
      </c>
      <c r="J52" s="231" t="s">
        <v>362</v>
      </c>
      <c r="K52" s="129" t="s">
        <v>137</v>
      </c>
      <c r="L52" s="131">
        <v>18</v>
      </c>
      <c r="M52" s="131">
        <v>18</v>
      </c>
      <c r="N52" s="131">
        <v>0</v>
      </c>
      <c r="O52" s="131" t="s">
        <v>143</v>
      </c>
      <c r="P52" s="131" t="s">
        <v>143</v>
      </c>
      <c r="Q52" s="132" t="s">
        <v>143</v>
      </c>
    </row>
    <row r="53" spans="3:17" s="10" customFormat="1" x14ac:dyDescent="0.35">
      <c r="C53" s="133" t="s">
        <v>146</v>
      </c>
      <c r="D53" s="135" t="s">
        <v>159</v>
      </c>
      <c r="E53" s="135">
        <v>260041</v>
      </c>
      <c r="F53" s="137">
        <v>46156</v>
      </c>
      <c r="G53" s="137">
        <v>46156</v>
      </c>
      <c r="H53" s="135" t="s">
        <v>246</v>
      </c>
      <c r="I53" s="135" t="s">
        <v>141</v>
      </c>
      <c r="J53" s="224" t="s">
        <v>363</v>
      </c>
      <c r="K53" s="135" t="s">
        <v>137</v>
      </c>
      <c r="L53" s="139">
        <v>3</v>
      </c>
      <c r="M53" s="139">
        <v>3</v>
      </c>
      <c r="N53" s="139">
        <v>0</v>
      </c>
      <c r="O53" s="139" t="s">
        <v>143</v>
      </c>
      <c r="P53" s="139" t="s">
        <v>143</v>
      </c>
      <c r="Q53" s="141" t="s">
        <v>143</v>
      </c>
    </row>
    <row r="54" spans="3:17" s="10" customFormat="1" x14ac:dyDescent="0.35">
      <c r="C54" s="134" t="s">
        <v>144</v>
      </c>
      <c r="D54" s="136" t="s">
        <v>160</v>
      </c>
      <c r="E54" s="136">
        <v>260040</v>
      </c>
      <c r="F54" s="138">
        <v>46156</v>
      </c>
      <c r="G54" s="138">
        <v>46156</v>
      </c>
      <c r="H54" s="136" t="s">
        <v>246</v>
      </c>
      <c r="I54" s="136" t="s">
        <v>141</v>
      </c>
      <c r="J54" s="223" t="s">
        <v>364</v>
      </c>
      <c r="K54" s="136" t="s">
        <v>137</v>
      </c>
      <c r="L54" s="140">
        <v>288512</v>
      </c>
      <c r="M54" s="140">
        <v>288512</v>
      </c>
      <c r="N54" s="140">
        <v>0</v>
      </c>
      <c r="O54" s="140" t="s">
        <v>143</v>
      </c>
      <c r="P54" s="140" t="s">
        <v>143</v>
      </c>
      <c r="Q54" s="142" t="s">
        <v>143</v>
      </c>
    </row>
    <row r="55" spans="3:17" s="10" customFormat="1" x14ac:dyDescent="0.35">
      <c r="C55" s="123" t="s">
        <v>135</v>
      </c>
      <c r="D55" s="124" t="s">
        <v>157</v>
      </c>
      <c r="E55" s="124">
        <v>260038</v>
      </c>
      <c r="F55" s="125">
        <v>46156</v>
      </c>
      <c r="G55" s="125">
        <v>46156</v>
      </c>
      <c r="H55" s="124" t="s">
        <v>246</v>
      </c>
      <c r="I55" s="124" t="s">
        <v>136</v>
      </c>
      <c r="J55" s="230" t="s">
        <v>365</v>
      </c>
      <c r="K55" s="124" t="s">
        <v>137</v>
      </c>
      <c r="L55" s="126">
        <v>1805</v>
      </c>
      <c r="M55" s="126">
        <v>1804</v>
      </c>
      <c r="N55" s="126">
        <v>1</v>
      </c>
      <c r="O55" s="126">
        <v>1798</v>
      </c>
      <c r="P55" s="126">
        <v>0</v>
      </c>
      <c r="Q55" s="127">
        <v>6</v>
      </c>
    </row>
    <row r="56" spans="3:17" s="10" customFormat="1" x14ac:dyDescent="0.35">
      <c r="C56" t="s">
        <v>164</v>
      </c>
      <c r="D56" t="s">
        <v>165</v>
      </c>
      <c r="E56">
        <v>260027</v>
      </c>
      <c r="F56" s="214">
        <v>46156</v>
      </c>
      <c r="G56" s="214">
        <v>46156</v>
      </c>
      <c r="H56" t="s">
        <v>246</v>
      </c>
      <c r="I56" t="s">
        <v>141</v>
      </c>
      <c r="J56" t="s">
        <v>270</v>
      </c>
      <c r="K56" t="s">
        <v>137</v>
      </c>
      <c r="L56">
        <v>216</v>
      </c>
      <c r="M56">
        <v>216</v>
      </c>
      <c r="N56">
        <v>0</v>
      </c>
      <c r="O56">
        <v>216</v>
      </c>
      <c r="P56">
        <v>0</v>
      </c>
      <c r="Q56">
        <v>0</v>
      </c>
    </row>
    <row r="57" spans="3:17" s="10" customFormat="1" x14ac:dyDescent="0.35">
      <c r="C57" s="123" t="s">
        <v>164</v>
      </c>
      <c r="D57" s="124" t="s">
        <v>165</v>
      </c>
      <c r="E57" s="124">
        <v>260026</v>
      </c>
      <c r="F57" s="125">
        <v>46156</v>
      </c>
      <c r="G57" s="125">
        <v>46156</v>
      </c>
      <c r="H57" s="124" t="s">
        <v>246</v>
      </c>
      <c r="I57" s="124" t="s">
        <v>141</v>
      </c>
      <c r="J57" s="124" t="s">
        <v>271</v>
      </c>
      <c r="K57" s="124" t="s">
        <v>137</v>
      </c>
      <c r="L57" s="126">
        <v>90</v>
      </c>
      <c r="M57" s="126">
        <v>90</v>
      </c>
      <c r="N57" s="126">
        <v>0</v>
      </c>
      <c r="O57" s="126">
        <v>90</v>
      </c>
      <c r="P57" s="126">
        <v>0</v>
      </c>
      <c r="Q57" s="127">
        <v>0</v>
      </c>
    </row>
    <row r="58" spans="3:17" s="10" customFormat="1" x14ac:dyDescent="0.35">
      <c r="C58" s="128"/>
      <c r="D58" s="129"/>
      <c r="E58" s="129"/>
      <c r="F58" s="130"/>
      <c r="G58" s="130"/>
      <c r="H58" s="129"/>
      <c r="I58" s="129"/>
      <c r="J58" s="129"/>
      <c r="K58" s="129"/>
      <c r="L58" s="131"/>
      <c r="M58" s="131"/>
      <c r="N58" s="131"/>
      <c r="O58" s="131"/>
      <c r="P58" s="131"/>
      <c r="Q58" s="132"/>
    </row>
    <row r="59" spans="3:17" s="10" customFormat="1" x14ac:dyDescent="0.35">
      <c r="C59" s="123"/>
      <c r="D59" s="124"/>
      <c r="E59" s="124"/>
      <c r="F59" s="125"/>
      <c r="G59" s="125"/>
      <c r="H59" s="124"/>
      <c r="I59" s="124"/>
      <c r="J59" s="124"/>
      <c r="K59" s="124"/>
      <c r="L59" s="126"/>
      <c r="M59" s="126"/>
      <c r="N59" s="126"/>
      <c r="O59" s="126"/>
      <c r="P59" s="126"/>
      <c r="Q59" s="127"/>
    </row>
    <row r="60" spans="3:17" s="10" customFormat="1" x14ac:dyDescent="0.35">
      <c r="C60" s="43"/>
      <c r="D60" s="44"/>
      <c r="E60" s="44"/>
      <c r="F60" s="45"/>
      <c r="G60" s="45"/>
      <c r="H60" s="44"/>
      <c r="I60" s="44"/>
      <c r="J60" s="44"/>
      <c r="K60" s="44"/>
      <c r="L60" s="46"/>
      <c r="M60" s="46"/>
      <c r="N60" s="46"/>
      <c r="O60" s="46"/>
      <c r="P60" s="46"/>
      <c r="Q60" s="47"/>
    </row>
    <row r="61" spans="3:17" s="10" customFormat="1" x14ac:dyDescent="0.35">
      <c r="C61" s="48"/>
      <c r="D61" s="49"/>
      <c r="E61" s="49"/>
      <c r="F61" s="50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2"/>
    </row>
    <row r="62" spans="3:17" s="10" customFormat="1" x14ac:dyDescent="0.35">
      <c r="C62" s="43"/>
      <c r="D62" s="44"/>
      <c r="E62" s="44"/>
      <c r="F62" s="45"/>
      <c r="G62" s="45"/>
      <c r="H62" s="44"/>
      <c r="I62" s="44"/>
      <c r="J62" s="44"/>
      <c r="K62" s="44"/>
      <c r="L62" s="46"/>
      <c r="M62" s="46"/>
      <c r="N62" s="46"/>
      <c r="O62" s="46"/>
      <c r="P62" s="46"/>
      <c r="Q62" s="47"/>
    </row>
    <row r="63" spans="3:17" s="10" customFormat="1" x14ac:dyDescent="0.35">
      <c r="C63" s="48"/>
      <c r="D63" s="49"/>
      <c r="E63" s="49"/>
      <c r="F63" s="50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2"/>
    </row>
    <row r="64" spans="3:17" s="10" customFormat="1" x14ac:dyDescent="0.35">
      <c r="C64" s="43"/>
      <c r="D64" s="44"/>
      <c r="E64" s="44"/>
      <c r="F64" s="45"/>
      <c r="G64" s="45"/>
      <c r="H64" s="44"/>
      <c r="I64" s="44"/>
      <c r="J64" s="44"/>
      <c r="K64" s="44"/>
      <c r="L64" s="46"/>
      <c r="M64" s="46"/>
      <c r="N64" s="46"/>
      <c r="O64" s="46"/>
      <c r="P64" s="46"/>
      <c r="Q64" s="47"/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368" priority="56" operator="equal">
      <formula>"Falta"</formula>
    </cfRule>
    <cfRule type="cellIs" dxfId="367" priority="55" operator="equal">
      <formula>"Cargado"</formula>
    </cfRule>
  </conditionalFormatting>
  <conditionalFormatting sqref="F18:F27">
    <cfRule type="cellIs" dxfId="366" priority="43" operator="equal">
      <formula>"Falta"</formula>
    </cfRule>
    <cfRule type="cellIs" dxfId="365" priority="42" operator="equal">
      <formula>"Cargado"</formula>
    </cfRule>
  </conditionalFormatting>
  <conditionalFormatting sqref="F29:F30">
    <cfRule type="cellIs" dxfId="364" priority="52" operator="equal">
      <formula>"Cargado"</formula>
    </cfRule>
    <cfRule type="cellIs" dxfId="363" priority="53" operator="equal">
      <formula>"Falta"</formula>
    </cfRule>
  </conditionalFormatting>
  <conditionalFormatting sqref="F33">
    <cfRule type="duplicateValues" dxfId="362" priority="12"/>
  </conditionalFormatting>
  <conditionalFormatting sqref="G33">
    <cfRule type="duplicateValues" dxfId="361" priority="11"/>
  </conditionalFormatting>
  <conditionalFormatting sqref="J34:J35 J37 J39 J41 J43 J45 J47 J49 J51 J53 J55 J57 J59 J61 J63 J65 J67">
    <cfRule type="duplicateValues" dxfId="360" priority="9"/>
    <cfRule type="duplicateValues" dxfId="359" priority="10"/>
  </conditionalFormatting>
  <conditionalFormatting sqref="J34:J67">
    <cfRule type="duplicateValues" dxfId="358" priority="187"/>
    <cfRule type="duplicateValues" dxfId="357" priority="186"/>
    <cfRule type="duplicateValues" dxfId="356" priority="185"/>
    <cfRule type="duplicateValues" dxfId="355" priority="184"/>
  </conditionalFormatting>
  <conditionalFormatting sqref="J36 J38 J40 J42 J44 J46 J48 J50 J52">
    <cfRule type="duplicateValues" dxfId="354" priority="3"/>
    <cfRule type="duplicateValues" dxfId="353" priority="4"/>
  </conditionalFormatting>
  <conditionalFormatting sqref="J54 J56 J58 J60 J62 J64 J66">
    <cfRule type="duplicateValues" dxfId="352" priority="2"/>
    <cfRule type="duplicateValues" dxfId="351" priority="1"/>
  </conditionalFormatting>
  <conditionalFormatting sqref="J68:J69">
    <cfRule type="duplicateValues" dxfId="350" priority="41"/>
    <cfRule type="duplicateValues" dxfId="349" priority="40"/>
  </conditionalFormatting>
  <conditionalFormatting sqref="J68:J82">
    <cfRule type="duplicateValues" dxfId="348" priority="22"/>
    <cfRule type="duplicateValues" dxfId="347" priority="23"/>
    <cfRule type="duplicateValues" dxfId="346" priority="24"/>
    <cfRule type="duplicateValues" dxfId="345" priority="25"/>
  </conditionalFormatting>
  <conditionalFormatting sqref="J68:J93">
    <cfRule type="duplicateValues" dxfId="344" priority="13"/>
  </conditionalFormatting>
  <conditionalFormatting sqref="J70:J71">
    <cfRule type="duplicateValues" dxfId="343" priority="38"/>
    <cfRule type="duplicateValues" dxfId="342" priority="39"/>
  </conditionalFormatting>
  <conditionalFormatting sqref="J72:J73">
    <cfRule type="duplicateValues" dxfId="341" priority="36"/>
    <cfRule type="duplicateValues" dxfId="340" priority="37"/>
  </conditionalFormatting>
  <conditionalFormatting sqref="J74:J75">
    <cfRule type="duplicateValues" dxfId="339" priority="34"/>
    <cfRule type="duplicateValues" dxfId="338" priority="35"/>
  </conditionalFormatting>
  <conditionalFormatting sqref="J76:J77">
    <cfRule type="duplicateValues" dxfId="337" priority="32"/>
    <cfRule type="duplicateValues" dxfId="336" priority="33"/>
  </conditionalFormatting>
  <conditionalFormatting sqref="J78:J79">
    <cfRule type="duplicateValues" dxfId="335" priority="31"/>
    <cfRule type="duplicateValues" dxfId="334" priority="30"/>
  </conditionalFormatting>
  <conditionalFormatting sqref="J80:J81">
    <cfRule type="duplicateValues" dxfId="333" priority="29"/>
    <cfRule type="duplicateValues" dxfId="332" priority="28"/>
  </conditionalFormatting>
  <conditionalFormatting sqref="J82">
    <cfRule type="duplicateValues" dxfId="331" priority="27"/>
    <cfRule type="duplicateValues" dxfId="330" priority="26"/>
  </conditionalFormatting>
  <conditionalFormatting sqref="J83 J85 J87 J89 J91 J93">
    <cfRule type="duplicateValues" dxfId="329" priority="21"/>
  </conditionalFormatting>
  <conditionalFormatting sqref="J83">
    <cfRule type="duplicateValues" dxfId="328" priority="20"/>
  </conditionalFormatting>
  <conditionalFormatting sqref="J83:J93">
    <cfRule type="duplicateValues" dxfId="327" priority="14"/>
    <cfRule type="duplicateValues" dxfId="326" priority="15"/>
    <cfRule type="duplicateValues" dxfId="325" priority="17"/>
    <cfRule type="duplicateValues" dxfId="324" priority="16"/>
  </conditionalFormatting>
  <conditionalFormatting sqref="J84 J86 J88 J90 J92">
    <cfRule type="duplicateValues" dxfId="323" priority="19"/>
  </conditionalFormatting>
  <conditionalFormatting sqref="J84">
    <cfRule type="duplicateValues" dxfId="322" priority="18"/>
  </conditionalFormatting>
  <conditionalFormatting sqref="J94 J96">
    <cfRule type="duplicateValues" dxfId="321" priority="49"/>
  </conditionalFormatting>
  <conditionalFormatting sqref="J94:J96">
    <cfRule type="duplicateValues" dxfId="320" priority="45"/>
    <cfRule type="duplicateValues" dxfId="319" priority="47"/>
    <cfRule type="duplicateValues" dxfId="318" priority="48"/>
    <cfRule type="duplicateValues" dxfId="317" priority="46"/>
  </conditionalFormatting>
  <conditionalFormatting sqref="J95">
    <cfRule type="duplicateValues" dxfId="316" priority="50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4CAB-8F07-4D41-A6E3-7A8337D2FA02}">
  <dimension ref="A1:Y238"/>
  <sheetViews>
    <sheetView zoomScale="70" zoomScaleNormal="70" workbookViewId="0">
      <selection activeCell="J37" sqref="J37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297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050926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Fwd2_EURUSD_Nodos_20260509.csv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Fwd2_USDCOP_Nodos_20260509.csv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SwapCC2_IBR_Nodos_20260509.csv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SwapCC2_USDOIS_Nodos_20260509.csv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Fwd2_USDMXN_Nodos_20260509.csv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Fwd2_USDBRL_Nodos_20260509.csv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Fwd2_GBPUSD_Nodos_20260509.csv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Fwd2_USDJPY_Nodos_20260509.csv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SwapCC2_EURCOP_Diaria_20260509.csv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SwapCC2_USDCO_Diaria_20260509.csv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SwapCC2_IBRUVR_Nodos_20260509.csv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SwapCC2_LIBORUVR_Nodos_20260509.csv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SwapCC2_COP_Colateral_USD_Diaria_20260509.csv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MX050926.txt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MX050926_RV.txt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SB050926.001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SP050926.001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SV050926.001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+"SW"&amp;C2&amp;".002"</f>
        <v>SW050926.002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800148514_cva_alloc_20260509.txt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NOTAS_ESTRUCTURADAS_20260509.txt</v>
      </c>
      <c r="F25" s="1" t="str">
        <f>+IF(ISERROR(VLOOKUP(D25,$J$34:$Q$60,1,FALSE)),"Falta","Cargado")</f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titulos_participativos_valoracion_20260509.txt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SC050926.001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SM050926.001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6.399999999999999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147</v>
      </c>
      <c r="D34" s="135" t="s">
        <v>148</v>
      </c>
      <c r="E34" s="135">
        <v>259749</v>
      </c>
      <c r="F34" s="137">
        <v>46151</v>
      </c>
      <c r="G34" s="137">
        <v>46150</v>
      </c>
      <c r="H34" s="135" t="s">
        <v>246</v>
      </c>
      <c r="I34" s="135" t="s">
        <v>136</v>
      </c>
      <c r="J34" s="135" t="s">
        <v>298</v>
      </c>
      <c r="K34" s="135" t="s">
        <v>137</v>
      </c>
      <c r="L34" s="139">
        <v>1533</v>
      </c>
      <c r="M34" s="139">
        <v>1532</v>
      </c>
      <c r="N34" s="139">
        <v>1</v>
      </c>
      <c r="O34" s="139">
        <v>1532</v>
      </c>
      <c r="P34" s="139">
        <v>0</v>
      </c>
      <c r="Q34" s="141">
        <v>0</v>
      </c>
    </row>
    <row r="35" spans="3:18" s="10" customFormat="1" x14ac:dyDescent="0.35">
      <c r="C35" s="123" t="s">
        <v>135</v>
      </c>
      <c r="D35" s="124" t="s">
        <v>157</v>
      </c>
      <c r="E35" s="124">
        <v>259746</v>
      </c>
      <c r="F35" s="125">
        <v>46151</v>
      </c>
      <c r="G35" s="125">
        <v>46150</v>
      </c>
      <c r="H35" s="124" t="s">
        <v>246</v>
      </c>
      <c r="I35" s="124" t="s">
        <v>136</v>
      </c>
      <c r="J35" s="216" t="s">
        <v>299</v>
      </c>
      <c r="K35" s="124" t="s">
        <v>137</v>
      </c>
      <c r="L35" s="126">
        <v>16</v>
      </c>
      <c r="M35" s="126">
        <v>13</v>
      </c>
      <c r="N35" s="126">
        <v>3</v>
      </c>
      <c r="O35" s="126">
        <v>13</v>
      </c>
      <c r="P35" s="126">
        <v>0</v>
      </c>
      <c r="Q35" s="127">
        <v>0</v>
      </c>
    </row>
    <row r="36" spans="3:18" s="121" customFormat="1" x14ac:dyDescent="0.35">
      <c r="C36" s="128" t="s">
        <v>140</v>
      </c>
      <c r="D36" s="129" t="s">
        <v>155</v>
      </c>
      <c r="E36" s="129">
        <v>259743</v>
      </c>
      <c r="F36" s="130">
        <v>46151</v>
      </c>
      <c r="G36" s="130">
        <v>46150</v>
      </c>
      <c r="H36" s="129" t="s">
        <v>246</v>
      </c>
      <c r="I36" s="129" t="s">
        <v>141</v>
      </c>
      <c r="J36" s="232" t="s">
        <v>319</v>
      </c>
      <c r="K36" s="129" t="s">
        <v>137</v>
      </c>
      <c r="L36" s="131">
        <v>342</v>
      </c>
      <c r="M36" s="131">
        <v>342</v>
      </c>
      <c r="N36" s="131">
        <v>0</v>
      </c>
      <c r="O36" s="131">
        <v>341</v>
      </c>
      <c r="P36" s="131">
        <v>0</v>
      </c>
      <c r="Q36" s="132">
        <v>1</v>
      </c>
    </row>
    <row r="37" spans="3:18" s="121" customFormat="1" x14ac:dyDescent="0.35">
      <c r="C37" s="123" t="s">
        <v>17</v>
      </c>
      <c r="D37" s="124" t="s">
        <v>149</v>
      </c>
      <c r="E37" s="124">
        <v>259741</v>
      </c>
      <c r="F37" s="125">
        <v>46151</v>
      </c>
      <c r="G37" s="125">
        <v>46150</v>
      </c>
      <c r="H37" s="124" t="s">
        <v>153</v>
      </c>
      <c r="I37" s="124" t="s">
        <v>141</v>
      </c>
      <c r="J37" s="222" t="s">
        <v>300</v>
      </c>
      <c r="K37" s="124" t="s">
        <v>137</v>
      </c>
      <c r="L37" s="126">
        <v>10963</v>
      </c>
      <c r="M37" s="126">
        <v>10962</v>
      </c>
      <c r="N37" s="126">
        <v>1</v>
      </c>
      <c r="O37" s="126">
        <v>10962</v>
      </c>
      <c r="P37" s="126">
        <v>0</v>
      </c>
      <c r="Q37" s="127">
        <v>0</v>
      </c>
    </row>
    <row r="38" spans="3:18" s="121" customFormat="1" x14ac:dyDescent="0.35">
      <c r="C38" s="143" t="s">
        <v>17</v>
      </c>
      <c r="D38" s="144" t="s">
        <v>149</v>
      </c>
      <c r="E38" s="144">
        <v>259740</v>
      </c>
      <c r="F38" s="145">
        <v>46151</v>
      </c>
      <c r="G38" s="145">
        <v>46150</v>
      </c>
      <c r="H38" s="144" t="s">
        <v>153</v>
      </c>
      <c r="I38" s="144" t="s">
        <v>141</v>
      </c>
      <c r="J38" s="144" t="s">
        <v>301</v>
      </c>
      <c r="K38" s="144" t="s">
        <v>137</v>
      </c>
      <c r="L38" s="146">
        <v>23</v>
      </c>
      <c r="M38" s="146">
        <v>22</v>
      </c>
      <c r="N38" s="146">
        <v>1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17</v>
      </c>
      <c r="D39" s="149" t="s">
        <v>149</v>
      </c>
      <c r="E39" s="149">
        <v>259739</v>
      </c>
      <c r="F39" s="150">
        <v>46151</v>
      </c>
      <c r="G39" s="150">
        <v>46150</v>
      </c>
      <c r="H39" s="149" t="s">
        <v>153</v>
      </c>
      <c r="I39" s="149" t="s">
        <v>141</v>
      </c>
      <c r="J39" s="149" t="s">
        <v>302</v>
      </c>
      <c r="K39" s="149" t="s">
        <v>137</v>
      </c>
      <c r="L39" s="151">
        <v>22</v>
      </c>
      <c r="M39" s="151">
        <v>21</v>
      </c>
      <c r="N39" s="151">
        <v>1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142</v>
      </c>
      <c r="D40" s="154" t="s">
        <v>154</v>
      </c>
      <c r="E40" s="154">
        <v>259737</v>
      </c>
      <c r="F40" s="155">
        <v>46151</v>
      </c>
      <c r="G40" s="155">
        <v>46150</v>
      </c>
      <c r="H40" s="154" t="s">
        <v>246</v>
      </c>
      <c r="I40" s="154" t="s">
        <v>136</v>
      </c>
      <c r="J40" s="154" t="s">
        <v>303</v>
      </c>
      <c r="K40" s="154" t="s">
        <v>137</v>
      </c>
      <c r="L40" s="156">
        <v>1247</v>
      </c>
      <c r="M40" s="156">
        <v>1246</v>
      </c>
      <c r="N40" s="156">
        <v>1</v>
      </c>
      <c r="O40" s="156" t="s">
        <v>143</v>
      </c>
      <c r="P40" s="156" t="s">
        <v>143</v>
      </c>
      <c r="Q40" s="157" t="s">
        <v>143</v>
      </c>
    </row>
    <row r="41" spans="3:18" s="121" customFormat="1" x14ac:dyDescent="0.35">
      <c r="C41" s="148" t="s">
        <v>17</v>
      </c>
      <c r="D41" s="149" t="s">
        <v>149</v>
      </c>
      <c r="E41" s="149">
        <v>259736</v>
      </c>
      <c r="F41" s="150">
        <v>46151</v>
      </c>
      <c r="G41" s="150">
        <v>46150</v>
      </c>
      <c r="H41" s="149" t="s">
        <v>153</v>
      </c>
      <c r="I41" s="149" t="s">
        <v>141</v>
      </c>
      <c r="J41" s="149" t="s">
        <v>304</v>
      </c>
      <c r="K41" s="149" t="s">
        <v>137</v>
      </c>
      <c r="L41" s="151">
        <v>10963</v>
      </c>
      <c r="M41" s="151">
        <v>10962</v>
      </c>
      <c r="N41" s="151">
        <v>1</v>
      </c>
      <c r="O41" s="151" t="s">
        <v>143</v>
      </c>
      <c r="P41" s="151" t="s">
        <v>143</v>
      </c>
      <c r="Q41" s="152" t="s">
        <v>143</v>
      </c>
    </row>
    <row r="42" spans="3:18" s="121" customFormat="1" x14ac:dyDescent="0.35">
      <c r="C42" s="153" t="s">
        <v>17</v>
      </c>
      <c r="D42" s="154" t="s">
        <v>149</v>
      </c>
      <c r="E42" s="154">
        <v>259734</v>
      </c>
      <c r="F42" s="155">
        <v>46151</v>
      </c>
      <c r="G42" s="155">
        <v>46150</v>
      </c>
      <c r="H42" s="154" t="s">
        <v>153</v>
      </c>
      <c r="I42" s="154" t="s">
        <v>141</v>
      </c>
      <c r="J42" s="154" t="s">
        <v>305</v>
      </c>
      <c r="K42" s="154" t="s">
        <v>137</v>
      </c>
      <c r="L42" s="156">
        <v>9136</v>
      </c>
      <c r="M42" s="156">
        <v>9135</v>
      </c>
      <c r="N42" s="156">
        <v>1</v>
      </c>
      <c r="O42" s="156" t="s">
        <v>143</v>
      </c>
      <c r="P42" s="156" t="s">
        <v>143</v>
      </c>
      <c r="Q42" s="157" t="s">
        <v>143</v>
      </c>
    </row>
    <row r="43" spans="3:18" s="122" customFormat="1" x14ac:dyDescent="0.35">
      <c r="C43" s="148" t="s">
        <v>11</v>
      </c>
      <c r="D43" s="149" t="s">
        <v>150</v>
      </c>
      <c r="E43" s="149">
        <v>259733</v>
      </c>
      <c r="F43" s="150">
        <v>46151</v>
      </c>
      <c r="G43" s="150">
        <v>46150</v>
      </c>
      <c r="H43" s="149" t="s">
        <v>153</v>
      </c>
      <c r="I43" s="149" t="s">
        <v>136</v>
      </c>
      <c r="J43" s="149" t="s">
        <v>306</v>
      </c>
      <c r="K43" s="149" t="s">
        <v>137</v>
      </c>
      <c r="L43" s="151">
        <v>26</v>
      </c>
      <c r="M43" s="151">
        <v>25</v>
      </c>
      <c r="N43" s="151">
        <v>1</v>
      </c>
      <c r="O43" s="151" t="s">
        <v>143</v>
      </c>
      <c r="P43" s="151" t="s">
        <v>143</v>
      </c>
      <c r="Q43" s="152" t="s">
        <v>143</v>
      </c>
      <c r="R43" s="121"/>
    </row>
    <row r="44" spans="3:18" s="121" customFormat="1" x14ac:dyDescent="0.35">
      <c r="C44" s="153" t="s">
        <v>11</v>
      </c>
      <c r="D44" s="154" t="s">
        <v>150</v>
      </c>
      <c r="E44" s="154">
        <v>259732</v>
      </c>
      <c r="F44" s="155">
        <v>46151</v>
      </c>
      <c r="G44" s="155">
        <v>46150</v>
      </c>
      <c r="H44" s="154" t="s">
        <v>153</v>
      </c>
      <c r="I44" s="154" t="s">
        <v>136</v>
      </c>
      <c r="J44" s="154" t="s">
        <v>307</v>
      </c>
      <c r="K44" s="154" t="s">
        <v>137</v>
      </c>
      <c r="L44" s="156">
        <v>26</v>
      </c>
      <c r="M44" s="156">
        <v>25</v>
      </c>
      <c r="N44" s="156">
        <v>1</v>
      </c>
      <c r="O44" s="156" t="s">
        <v>143</v>
      </c>
      <c r="P44" s="156" t="s">
        <v>143</v>
      </c>
      <c r="Q44" s="157" t="s">
        <v>143</v>
      </c>
    </row>
    <row r="45" spans="3:18" s="122" customFormat="1" x14ac:dyDescent="0.35">
      <c r="C45" s="148" t="s">
        <v>11</v>
      </c>
      <c r="D45" s="149" t="s">
        <v>150</v>
      </c>
      <c r="E45" s="149">
        <v>259730</v>
      </c>
      <c r="F45" s="150">
        <v>46151</v>
      </c>
      <c r="G45" s="150">
        <v>46150</v>
      </c>
      <c r="H45" s="149" t="s">
        <v>153</v>
      </c>
      <c r="I45" s="149" t="s">
        <v>136</v>
      </c>
      <c r="J45" s="149" t="s">
        <v>308</v>
      </c>
      <c r="K45" s="149" t="s">
        <v>137</v>
      </c>
      <c r="L45" s="151">
        <v>14</v>
      </c>
      <c r="M45" s="151">
        <v>13</v>
      </c>
      <c r="N45" s="151">
        <v>1</v>
      </c>
      <c r="O45" s="151" t="s">
        <v>143</v>
      </c>
      <c r="P45" s="151" t="s">
        <v>143</v>
      </c>
      <c r="Q45" s="152" t="s">
        <v>143</v>
      </c>
      <c r="R45" s="121"/>
    </row>
    <row r="46" spans="3:18" s="122" customFormat="1" x14ac:dyDescent="0.35">
      <c r="C46" s="143" t="s">
        <v>11</v>
      </c>
      <c r="D46" s="144" t="s">
        <v>150</v>
      </c>
      <c r="E46" s="144">
        <v>259723</v>
      </c>
      <c r="F46" s="145">
        <v>46151</v>
      </c>
      <c r="G46" s="145">
        <v>46150</v>
      </c>
      <c r="H46" s="144" t="s">
        <v>153</v>
      </c>
      <c r="I46" s="144" t="s">
        <v>136</v>
      </c>
      <c r="J46" s="144" t="s">
        <v>309</v>
      </c>
      <c r="K46" s="144" t="s">
        <v>137</v>
      </c>
      <c r="L46" s="146">
        <v>23</v>
      </c>
      <c r="M46" s="146">
        <v>22</v>
      </c>
      <c r="N46" s="146">
        <v>1</v>
      </c>
      <c r="O46" s="146" t="s">
        <v>143</v>
      </c>
      <c r="P46" s="146" t="s">
        <v>143</v>
      </c>
      <c r="Q46" s="147" t="s">
        <v>143</v>
      </c>
    </row>
    <row r="47" spans="3:18" s="121" customFormat="1" x14ac:dyDescent="0.35">
      <c r="C47" s="158" t="s">
        <v>17</v>
      </c>
      <c r="D47" s="159" t="s">
        <v>149</v>
      </c>
      <c r="E47" s="159">
        <v>259721</v>
      </c>
      <c r="F47" s="160">
        <v>46151</v>
      </c>
      <c r="G47" s="160">
        <v>46150</v>
      </c>
      <c r="H47" s="159" t="s">
        <v>153</v>
      </c>
      <c r="I47" s="159" t="s">
        <v>141</v>
      </c>
      <c r="J47" s="159" t="s">
        <v>310</v>
      </c>
      <c r="K47" s="159" t="s">
        <v>137</v>
      </c>
      <c r="L47" s="161">
        <v>30</v>
      </c>
      <c r="M47" s="161">
        <v>29</v>
      </c>
      <c r="N47" s="161">
        <v>1</v>
      </c>
      <c r="O47" s="161" t="s">
        <v>143</v>
      </c>
      <c r="P47" s="161" t="s">
        <v>143</v>
      </c>
      <c r="Q47" s="162" t="s">
        <v>143</v>
      </c>
    </row>
    <row r="48" spans="3:18" s="121" customFormat="1" x14ac:dyDescent="0.35">
      <c r="C48" s="153" t="s">
        <v>17</v>
      </c>
      <c r="D48" s="154" t="s">
        <v>149</v>
      </c>
      <c r="E48" s="154">
        <v>259719</v>
      </c>
      <c r="F48" s="155">
        <v>46151</v>
      </c>
      <c r="G48" s="155">
        <v>46150</v>
      </c>
      <c r="H48" s="154" t="s">
        <v>153</v>
      </c>
      <c r="I48" s="154" t="s">
        <v>141</v>
      </c>
      <c r="J48" s="154" t="s">
        <v>311</v>
      </c>
      <c r="K48" s="154" t="s">
        <v>137</v>
      </c>
      <c r="L48" s="156">
        <v>22</v>
      </c>
      <c r="M48" s="156">
        <v>21</v>
      </c>
      <c r="N48" s="156">
        <v>1</v>
      </c>
      <c r="O48" s="156" t="s">
        <v>143</v>
      </c>
      <c r="P48" s="156" t="s">
        <v>143</v>
      </c>
      <c r="Q48" s="157" t="s">
        <v>143</v>
      </c>
    </row>
    <row r="49" spans="3:17" s="121" customFormat="1" x14ac:dyDescent="0.35">
      <c r="C49" s="158" t="s">
        <v>14</v>
      </c>
      <c r="D49" s="159" t="s">
        <v>150</v>
      </c>
      <c r="E49" s="159">
        <v>259711</v>
      </c>
      <c r="F49" s="160">
        <v>46151</v>
      </c>
      <c r="G49" s="160">
        <v>46150</v>
      </c>
      <c r="H49" s="159" t="s">
        <v>153</v>
      </c>
      <c r="I49" s="159" t="s">
        <v>141</v>
      </c>
      <c r="J49" s="159" t="s">
        <v>312</v>
      </c>
      <c r="K49" s="159" t="s">
        <v>137</v>
      </c>
      <c r="L49" s="161">
        <v>25</v>
      </c>
      <c r="M49" s="161">
        <v>24</v>
      </c>
      <c r="N49" s="161">
        <v>1</v>
      </c>
      <c r="O49" s="161" t="s">
        <v>143</v>
      </c>
      <c r="P49" s="161" t="s">
        <v>143</v>
      </c>
      <c r="Q49" s="162" t="s">
        <v>143</v>
      </c>
    </row>
    <row r="50" spans="3:17" s="121" customFormat="1" x14ac:dyDescent="0.35">
      <c r="C50" s="143" t="s">
        <v>11</v>
      </c>
      <c r="D50" s="144" t="s">
        <v>150</v>
      </c>
      <c r="E50" s="144">
        <v>259710</v>
      </c>
      <c r="F50" s="145">
        <v>46151</v>
      </c>
      <c r="G50" s="145">
        <v>46150</v>
      </c>
      <c r="H50" s="144" t="s">
        <v>153</v>
      </c>
      <c r="I50" s="144" t="s">
        <v>136</v>
      </c>
      <c r="J50" s="144" t="s">
        <v>313</v>
      </c>
      <c r="K50" s="144" t="s">
        <v>137</v>
      </c>
      <c r="L50" s="146">
        <v>26</v>
      </c>
      <c r="M50" s="146">
        <v>25</v>
      </c>
      <c r="N50" s="146">
        <v>1</v>
      </c>
      <c r="O50" s="146" t="s">
        <v>143</v>
      </c>
      <c r="P50" s="146" t="s">
        <v>143</v>
      </c>
      <c r="Q50" s="147" t="s">
        <v>143</v>
      </c>
    </row>
    <row r="51" spans="3:17" s="10" customFormat="1" x14ac:dyDescent="0.35">
      <c r="C51" s="123" t="s">
        <v>138</v>
      </c>
      <c r="D51" s="124" t="s">
        <v>156</v>
      </c>
      <c r="E51" s="124">
        <v>259708</v>
      </c>
      <c r="F51" s="125">
        <v>46151</v>
      </c>
      <c r="G51" s="125">
        <v>46150</v>
      </c>
      <c r="H51" s="124" t="s">
        <v>246</v>
      </c>
      <c r="I51" s="124" t="s">
        <v>139</v>
      </c>
      <c r="J51" s="226" t="s">
        <v>314</v>
      </c>
      <c r="K51" s="124" t="s">
        <v>137</v>
      </c>
      <c r="L51" s="126">
        <v>393</v>
      </c>
      <c r="M51" s="126">
        <v>393</v>
      </c>
      <c r="N51" s="126">
        <v>0</v>
      </c>
      <c r="O51" s="126" t="s">
        <v>143</v>
      </c>
      <c r="P51" s="126" t="s">
        <v>143</v>
      </c>
      <c r="Q51" s="127" t="s">
        <v>143</v>
      </c>
    </row>
    <row r="52" spans="3:17" s="10" customFormat="1" x14ac:dyDescent="0.35">
      <c r="C52" s="128" t="s">
        <v>135</v>
      </c>
      <c r="D52" s="129" t="s">
        <v>157</v>
      </c>
      <c r="E52" s="129">
        <v>259705</v>
      </c>
      <c r="F52" s="130">
        <v>46151</v>
      </c>
      <c r="G52" s="130">
        <v>46150</v>
      </c>
      <c r="H52" s="129" t="s">
        <v>246</v>
      </c>
      <c r="I52" s="129" t="s">
        <v>136</v>
      </c>
      <c r="J52" s="213" t="s">
        <v>315</v>
      </c>
      <c r="K52" s="129" t="s">
        <v>137</v>
      </c>
      <c r="L52" s="131">
        <v>1809</v>
      </c>
      <c r="M52" s="131">
        <v>1808</v>
      </c>
      <c r="N52" s="131">
        <v>1</v>
      </c>
      <c r="O52" s="131" t="s">
        <v>143</v>
      </c>
      <c r="P52" s="131" t="s">
        <v>143</v>
      </c>
      <c r="Q52" s="132" t="s">
        <v>143</v>
      </c>
    </row>
    <row r="53" spans="3:17" s="10" customFormat="1" x14ac:dyDescent="0.35">
      <c r="C53" s="133" t="s">
        <v>145</v>
      </c>
      <c r="D53" s="135" t="s">
        <v>158</v>
      </c>
      <c r="E53" s="135">
        <v>259689</v>
      </c>
      <c r="F53" s="137">
        <v>46151</v>
      </c>
      <c r="G53" s="137">
        <v>46150</v>
      </c>
      <c r="H53" s="135" t="s">
        <v>246</v>
      </c>
      <c r="I53" s="135" t="s">
        <v>141</v>
      </c>
      <c r="J53" s="227" t="s">
        <v>316</v>
      </c>
      <c r="K53" s="135" t="s">
        <v>137</v>
      </c>
      <c r="L53" s="139">
        <v>18</v>
      </c>
      <c r="M53" s="139">
        <v>18</v>
      </c>
      <c r="N53" s="139">
        <v>0</v>
      </c>
      <c r="O53" s="139">
        <v>7</v>
      </c>
      <c r="P53" s="139">
        <v>0</v>
      </c>
      <c r="Q53" s="141">
        <v>11</v>
      </c>
    </row>
    <row r="54" spans="3:17" s="10" customFormat="1" x14ac:dyDescent="0.35">
      <c r="C54" s="134" t="s">
        <v>146</v>
      </c>
      <c r="D54" s="136" t="s">
        <v>159</v>
      </c>
      <c r="E54" s="136">
        <v>259688</v>
      </c>
      <c r="F54" s="138">
        <v>46151</v>
      </c>
      <c r="G54" s="138">
        <v>46150</v>
      </c>
      <c r="H54" s="136" t="s">
        <v>246</v>
      </c>
      <c r="I54" s="136" t="s">
        <v>141</v>
      </c>
      <c r="J54" s="225" t="s">
        <v>317</v>
      </c>
      <c r="K54" s="136" t="s">
        <v>137</v>
      </c>
      <c r="L54" s="140">
        <v>3</v>
      </c>
      <c r="M54" s="140">
        <v>3</v>
      </c>
      <c r="N54" s="140">
        <v>0</v>
      </c>
      <c r="O54" s="140">
        <v>2</v>
      </c>
      <c r="P54" s="140">
        <v>0</v>
      </c>
      <c r="Q54" s="142">
        <v>1</v>
      </c>
    </row>
    <row r="55" spans="3:17" s="10" customFormat="1" x14ac:dyDescent="0.35">
      <c r="C55" s="123" t="s">
        <v>144</v>
      </c>
      <c r="D55" s="124" t="s">
        <v>160</v>
      </c>
      <c r="E55" s="124">
        <v>259687</v>
      </c>
      <c r="F55" s="125">
        <v>46151</v>
      </c>
      <c r="G55" s="125">
        <v>46150</v>
      </c>
      <c r="H55" s="124" t="s">
        <v>246</v>
      </c>
      <c r="I55" s="124" t="s">
        <v>141</v>
      </c>
      <c r="J55" s="124" t="s">
        <v>318</v>
      </c>
      <c r="K55" s="124" t="s">
        <v>137</v>
      </c>
      <c r="L55" s="126">
        <v>286058</v>
      </c>
      <c r="M55" s="126">
        <v>286058</v>
      </c>
      <c r="N55" s="126">
        <v>0</v>
      </c>
      <c r="O55" s="126">
        <v>286057</v>
      </c>
      <c r="P55" s="126">
        <v>0</v>
      </c>
      <c r="Q55" s="127">
        <v>1</v>
      </c>
    </row>
    <row r="56" spans="3:17" s="10" customFormat="1" x14ac:dyDescent="0.35">
      <c r="C56"/>
      <c r="D56"/>
      <c r="E56"/>
      <c r="F56" s="214"/>
      <c r="G56" s="214"/>
      <c r="H56"/>
      <c r="I56"/>
      <c r="J56"/>
      <c r="K56"/>
      <c r="L56"/>
      <c r="M56"/>
      <c r="N56"/>
      <c r="O56"/>
      <c r="P56"/>
      <c r="Q56"/>
    </row>
    <row r="57" spans="3:17" s="10" customFormat="1" x14ac:dyDescent="0.35">
      <c r="C57" s="123"/>
      <c r="D57" s="124"/>
      <c r="E57" s="124"/>
      <c r="F57" s="125"/>
      <c r="G57" s="125"/>
      <c r="H57" s="124"/>
      <c r="I57" s="124"/>
      <c r="J57" s="124"/>
      <c r="K57" s="124"/>
      <c r="L57" s="126"/>
      <c r="M57" s="126"/>
      <c r="N57" s="126"/>
      <c r="O57" s="126"/>
      <c r="P57" s="126"/>
      <c r="Q57" s="127"/>
    </row>
    <row r="58" spans="3:17" s="10" customFormat="1" x14ac:dyDescent="0.35">
      <c r="C58" s="128"/>
      <c r="D58" s="129"/>
      <c r="E58" s="129"/>
      <c r="F58" s="130"/>
      <c r="G58" s="130"/>
      <c r="H58" s="129"/>
      <c r="I58" s="129"/>
      <c r="J58" s="129"/>
      <c r="K58" s="129"/>
      <c r="L58" s="131"/>
      <c r="M58" s="131"/>
      <c r="N58" s="131"/>
      <c r="O58" s="131"/>
      <c r="P58" s="131"/>
      <c r="Q58" s="132"/>
    </row>
    <row r="59" spans="3:17" s="10" customFormat="1" x14ac:dyDescent="0.35">
      <c r="C59" s="123"/>
      <c r="D59" s="124"/>
      <c r="E59" s="124"/>
      <c r="F59" s="125"/>
      <c r="G59" s="125"/>
      <c r="H59" s="124"/>
      <c r="I59" s="124"/>
      <c r="J59" s="124"/>
      <c r="K59" s="124"/>
      <c r="L59" s="126"/>
      <c r="M59" s="126"/>
      <c r="N59" s="126"/>
      <c r="O59" s="126"/>
      <c r="P59" s="126"/>
      <c r="Q59" s="127"/>
    </row>
    <row r="60" spans="3:17" s="10" customFormat="1" x14ac:dyDescent="0.35">
      <c r="C60" s="43"/>
      <c r="D60" s="44"/>
      <c r="E60" s="44"/>
      <c r="F60" s="45"/>
      <c r="G60" s="45"/>
      <c r="H60" s="44"/>
      <c r="I60" s="44"/>
      <c r="J60" s="44"/>
      <c r="K60" s="44"/>
      <c r="L60" s="46"/>
      <c r="M60" s="46"/>
      <c r="N60" s="46"/>
      <c r="O60" s="46"/>
      <c r="P60" s="46"/>
      <c r="Q60" s="47"/>
    </row>
    <row r="61" spans="3:17" s="10" customFormat="1" x14ac:dyDescent="0.35">
      <c r="C61" s="48"/>
      <c r="D61" s="49"/>
      <c r="E61" s="49"/>
      <c r="F61" s="50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2"/>
    </row>
    <row r="62" spans="3:17" s="10" customFormat="1" x14ac:dyDescent="0.35">
      <c r="C62" s="43"/>
      <c r="D62" s="44"/>
      <c r="E62" s="44"/>
      <c r="F62" s="45"/>
      <c r="G62" s="45"/>
      <c r="H62" s="44"/>
      <c r="I62" s="44"/>
      <c r="J62" s="44"/>
      <c r="K62" s="44"/>
      <c r="L62" s="46"/>
      <c r="M62" s="46"/>
      <c r="N62" s="46"/>
      <c r="O62" s="46"/>
      <c r="P62" s="46"/>
      <c r="Q62" s="47"/>
    </row>
    <row r="63" spans="3:17" s="10" customFormat="1" x14ac:dyDescent="0.35">
      <c r="C63" s="48"/>
      <c r="D63" s="49"/>
      <c r="E63" s="49"/>
      <c r="F63" s="50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2"/>
    </row>
    <row r="64" spans="3:17" s="10" customFormat="1" x14ac:dyDescent="0.35">
      <c r="C64" s="43"/>
      <c r="D64" s="44"/>
      <c r="E64" s="44"/>
      <c r="F64" s="45"/>
      <c r="G64" s="45"/>
      <c r="H64" s="44"/>
      <c r="I64" s="44"/>
      <c r="J64" s="44"/>
      <c r="K64" s="44"/>
      <c r="L64" s="46"/>
      <c r="M64" s="46"/>
      <c r="N64" s="46"/>
      <c r="O64" s="46"/>
      <c r="P64" s="46"/>
      <c r="Q64" s="47"/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315" priority="52" operator="equal">
      <formula>"Falta"</formula>
    </cfRule>
    <cfRule type="cellIs" dxfId="314" priority="51" operator="equal">
      <formula>"Cargado"</formula>
    </cfRule>
  </conditionalFormatting>
  <conditionalFormatting sqref="F18:F27">
    <cfRule type="cellIs" dxfId="313" priority="39" operator="equal">
      <formula>"Falta"</formula>
    </cfRule>
    <cfRule type="cellIs" dxfId="312" priority="38" operator="equal">
      <formula>"Cargado"</formula>
    </cfRule>
  </conditionalFormatting>
  <conditionalFormatting sqref="F29:F30">
    <cfRule type="cellIs" dxfId="311" priority="48" operator="equal">
      <formula>"Cargado"</formula>
    </cfRule>
    <cfRule type="cellIs" dxfId="310" priority="49" operator="equal">
      <formula>"Falta"</formula>
    </cfRule>
  </conditionalFormatting>
  <conditionalFormatting sqref="F33">
    <cfRule type="duplicateValues" dxfId="309" priority="8"/>
  </conditionalFormatting>
  <conditionalFormatting sqref="G33">
    <cfRule type="duplicateValues" dxfId="308" priority="7"/>
  </conditionalFormatting>
  <conditionalFormatting sqref="J34:J35 J37 J39 J41 J43 J45 J47 J49 J51 J53 J55 J57 J59 J61 J63 J65 J67">
    <cfRule type="duplicateValues" dxfId="307" priority="5"/>
    <cfRule type="duplicateValues" dxfId="306" priority="6"/>
  </conditionalFormatting>
  <conditionalFormatting sqref="J34:J67">
    <cfRule type="duplicateValues" dxfId="305" priority="56"/>
    <cfRule type="duplicateValues" dxfId="304" priority="55"/>
    <cfRule type="duplicateValues" dxfId="303" priority="54"/>
    <cfRule type="duplicateValues" dxfId="302" priority="53"/>
  </conditionalFormatting>
  <conditionalFormatting sqref="J36 J38 J40 J42 J44 J46 J48 J50 J52">
    <cfRule type="duplicateValues" dxfId="301" priority="3"/>
    <cfRule type="duplicateValues" dxfId="300" priority="4"/>
  </conditionalFormatting>
  <conditionalFormatting sqref="J54 J56 J58 J60 J62 J64 J66">
    <cfRule type="duplicateValues" dxfId="299" priority="2"/>
    <cfRule type="duplicateValues" dxfId="298" priority="1"/>
  </conditionalFormatting>
  <conditionalFormatting sqref="J68:J69">
    <cfRule type="duplicateValues" dxfId="297" priority="37"/>
    <cfRule type="duplicateValues" dxfId="296" priority="36"/>
  </conditionalFormatting>
  <conditionalFormatting sqref="J68:J82">
    <cfRule type="duplicateValues" dxfId="295" priority="18"/>
    <cfRule type="duplicateValues" dxfId="294" priority="19"/>
    <cfRule type="duplicateValues" dxfId="293" priority="20"/>
    <cfRule type="duplicateValues" dxfId="292" priority="21"/>
  </conditionalFormatting>
  <conditionalFormatting sqref="J68:J93">
    <cfRule type="duplicateValues" dxfId="291" priority="9"/>
  </conditionalFormatting>
  <conditionalFormatting sqref="J70:J71">
    <cfRule type="duplicateValues" dxfId="290" priority="34"/>
    <cfRule type="duplicateValues" dxfId="289" priority="35"/>
  </conditionalFormatting>
  <conditionalFormatting sqref="J72:J73">
    <cfRule type="duplicateValues" dxfId="288" priority="32"/>
    <cfRule type="duplicateValues" dxfId="287" priority="33"/>
  </conditionalFormatting>
  <conditionalFormatting sqref="J74:J75">
    <cfRule type="duplicateValues" dxfId="286" priority="30"/>
    <cfRule type="duplicateValues" dxfId="285" priority="31"/>
  </conditionalFormatting>
  <conditionalFormatting sqref="J76:J77">
    <cfRule type="duplicateValues" dxfId="284" priority="28"/>
    <cfRule type="duplicateValues" dxfId="283" priority="29"/>
  </conditionalFormatting>
  <conditionalFormatting sqref="J78:J79">
    <cfRule type="duplicateValues" dxfId="282" priority="27"/>
    <cfRule type="duplicateValues" dxfId="281" priority="26"/>
  </conditionalFormatting>
  <conditionalFormatting sqref="J80:J81">
    <cfRule type="duplicateValues" dxfId="280" priority="25"/>
    <cfRule type="duplicateValues" dxfId="279" priority="24"/>
  </conditionalFormatting>
  <conditionalFormatting sqref="J82">
    <cfRule type="duplicateValues" dxfId="278" priority="23"/>
    <cfRule type="duplicateValues" dxfId="277" priority="22"/>
  </conditionalFormatting>
  <conditionalFormatting sqref="J83 J85 J87 J89 J91 J93">
    <cfRule type="duplicateValues" dxfId="276" priority="17"/>
  </conditionalFormatting>
  <conditionalFormatting sqref="J83">
    <cfRule type="duplicateValues" dxfId="275" priority="16"/>
  </conditionalFormatting>
  <conditionalFormatting sqref="J83:J93">
    <cfRule type="duplicateValues" dxfId="274" priority="10"/>
    <cfRule type="duplicateValues" dxfId="273" priority="11"/>
    <cfRule type="duplicateValues" dxfId="272" priority="13"/>
    <cfRule type="duplicateValues" dxfId="271" priority="12"/>
  </conditionalFormatting>
  <conditionalFormatting sqref="J84 J86 J88 J90 J92">
    <cfRule type="duplicateValues" dxfId="270" priority="15"/>
  </conditionalFormatting>
  <conditionalFormatting sqref="J84">
    <cfRule type="duplicateValues" dxfId="269" priority="14"/>
  </conditionalFormatting>
  <conditionalFormatting sqref="J94 J96">
    <cfRule type="duplicateValues" dxfId="268" priority="45"/>
  </conditionalFormatting>
  <conditionalFormatting sqref="J94:J96">
    <cfRule type="duplicateValues" dxfId="267" priority="41"/>
    <cfRule type="duplicateValues" dxfId="266" priority="43"/>
    <cfRule type="duplicateValues" dxfId="265" priority="44"/>
    <cfRule type="duplicateValues" dxfId="264" priority="42"/>
  </conditionalFormatting>
  <conditionalFormatting sqref="J95">
    <cfRule type="duplicateValues" dxfId="263" priority="46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FCA3-52BC-4305-91ED-48CF2057C418}">
  <dimension ref="A1:Y238"/>
  <sheetViews>
    <sheetView zoomScale="70" zoomScaleNormal="70" workbookViewId="0">
      <selection activeCell="I16" sqref="I16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342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051126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Fwd2_EURUSD_Nodos_20260511.csv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Fwd2_USDCOP_Nodos_20260511.csv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SwapCC2_IBR_Nodos_20260511.csv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SwapCC2_USDOIS_Nodos_20260511.csv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Fwd2_USDMXN_Nodos_20260511.csv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Fwd2_USDBRL_Nodos_20260511.csv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Fwd2_GBPUSD_Nodos_20260511.csv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Fwd2_USDJPY_Nodos_20260511.csv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SwapCC2_EURCOP_Diaria_20260511.csv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SwapCC2_USDCO_Diaria_20260511.csv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SwapCC2_IBRUVR_Nodos_20260511.csv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SwapCC2_LIBORUVR_Nodos_20260511.csv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SwapCC2_COP_Colateral_USD_Diaria_20260511.csv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MX051126.txt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MX051126_RV.txt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SB051126.001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SP051126.001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SV051126.001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+"SW"&amp;C2&amp;".002"</f>
        <v>SW051126.002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800148514_cva_alloc_20260511.txt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NOTAS_ESTRUCTURADAS_20260511.txt</v>
      </c>
      <c r="F25" s="1" t="str">
        <f>+IF(ISERROR(VLOOKUP(D25,$J$34:$Q$60,1,FALSE)),"Falta","Cargado")</f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titulos_participativos_valoracion_20260511.txt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SC051126.001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SM051126.001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6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147</v>
      </c>
      <c r="D34" s="135" t="s">
        <v>148</v>
      </c>
      <c r="E34" s="135">
        <v>259856</v>
      </c>
      <c r="F34" s="137">
        <v>46153</v>
      </c>
      <c r="G34" s="137">
        <v>46153</v>
      </c>
      <c r="H34" s="135" t="s">
        <v>246</v>
      </c>
      <c r="I34" s="135" t="s">
        <v>136</v>
      </c>
      <c r="J34" s="135" t="s">
        <v>320</v>
      </c>
      <c r="K34" s="135" t="s">
        <v>137</v>
      </c>
      <c r="L34" s="139">
        <v>1539</v>
      </c>
      <c r="M34" s="139">
        <v>1538</v>
      </c>
      <c r="N34" s="139">
        <v>1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23" t="s">
        <v>135</v>
      </c>
      <c r="D35" s="124" t="s">
        <v>157</v>
      </c>
      <c r="E35" s="124">
        <v>259855</v>
      </c>
      <c r="F35" s="125">
        <v>46153</v>
      </c>
      <c r="G35" s="125">
        <v>46153</v>
      </c>
      <c r="H35" s="124" t="s">
        <v>246</v>
      </c>
      <c r="I35" s="124" t="s">
        <v>136</v>
      </c>
      <c r="J35" s="124" t="s">
        <v>321</v>
      </c>
      <c r="K35" s="124" t="s">
        <v>137</v>
      </c>
      <c r="L35" s="126">
        <v>17</v>
      </c>
      <c r="M35" s="126">
        <v>14</v>
      </c>
      <c r="N35" s="126">
        <v>3</v>
      </c>
      <c r="O35" s="126" t="s">
        <v>143</v>
      </c>
      <c r="P35" s="126" t="s">
        <v>143</v>
      </c>
      <c r="Q35" s="127" t="s">
        <v>143</v>
      </c>
    </row>
    <row r="36" spans="3:18" s="121" customFormat="1" x14ac:dyDescent="0.35">
      <c r="C36" s="128" t="s">
        <v>138</v>
      </c>
      <c r="D36" s="129" t="s">
        <v>156</v>
      </c>
      <c r="E36" s="129">
        <v>259854</v>
      </c>
      <c r="F36" s="130">
        <v>46153</v>
      </c>
      <c r="G36" s="130">
        <v>46153</v>
      </c>
      <c r="H36" s="129" t="s">
        <v>246</v>
      </c>
      <c r="I36" s="129" t="s">
        <v>139</v>
      </c>
      <c r="J36" s="232" t="s">
        <v>322</v>
      </c>
      <c r="K36" s="129" t="s">
        <v>137</v>
      </c>
      <c r="L36" s="131">
        <v>393</v>
      </c>
      <c r="M36" s="131">
        <v>393</v>
      </c>
      <c r="N36" s="131">
        <v>0</v>
      </c>
      <c r="O36" s="131" t="s">
        <v>143</v>
      </c>
      <c r="P36" s="131" t="s">
        <v>143</v>
      </c>
      <c r="Q36" s="132" t="s">
        <v>143</v>
      </c>
    </row>
    <row r="37" spans="3:18" s="121" customFormat="1" x14ac:dyDescent="0.35">
      <c r="C37" s="123" t="s">
        <v>135</v>
      </c>
      <c r="D37" s="124" t="s">
        <v>157</v>
      </c>
      <c r="E37" s="124">
        <v>259852</v>
      </c>
      <c r="F37" s="125">
        <v>46153</v>
      </c>
      <c r="G37" s="125">
        <v>46153</v>
      </c>
      <c r="H37" s="124" t="s">
        <v>246</v>
      </c>
      <c r="I37" s="124" t="s">
        <v>136</v>
      </c>
      <c r="J37" s="226" t="s">
        <v>323</v>
      </c>
      <c r="K37" s="124" t="s">
        <v>137</v>
      </c>
      <c r="L37" s="126">
        <v>1806</v>
      </c>
      <c r="M37" s="126">
        <v>1805</v>
      </c>
      <c r="N37" s="126">
        <v>1</v>
      </c>
      <c r="O37" s="126" t="s">
        <v>143</v>
      </c>
      <c r="P37" s="126" t="s">
        <v>143</v>
      </c>
      <c r="Q37" s="127" t="s">
        <v>143</v>
      </c>
    </row>
    <row r="38" spans="3:18" s="121" customFormat="1" x14ac:dyDescent="0.35">
      <c r="C38" s="143" t="s">
        <v>142</v>
      </c>
      <c r="D38" s="144" t="s">
        <v>154</v>
      </c>
      <c r="E38" s="144">
        <v>259851</v>
      </c>
      <c r="F38" s="145">
        <v>46153</v>
      </c>
      <c r="G38" s="145">
        <v>46153</v>
      </c>
      <c r="H38" s="144" t="s">
        <v>246</v>
      </c>
      <c r="I38" s="144" t="s">
        <v>136</v>
      </c>
      <c r="J38" s="144" t="s">
        <v>324</v>
      </c>
      <c r="K38" s="144" t="s">
        <v>137</v>
      </c>
      <c r="L38" s="146">
        <v>1247</v>
      </c>
      <c r="M38" s="146">
        <v>1246</v>
      </c>
      <c r="N38" s="146">
        <v>1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17</v>
      </c>
      <c r="D39" s="149" t="s">
        <v>149</v>
      </c>
      <c r="E39" s="149">
        <v>259850</v>
      </c>
      <c r="F39" s="150">
        <v>46153</v>
      </c>
      <c r="G39" s="150">
        <v>46153</v>
      </c>
      <c r="H39" s="149" t="s">
        <v>246</v>
      </c>
      <c r="I39" s="149" t="s">
        <v>141</v>
      </c>
      <c r="J39" s="149" t="s">
        <v>325</v>
      </c>
      <c r="K39" s="149" t="s">
        <v>137</v>
      </c>
      <c r="L39" s="151">
        <v>10964</v>
      </c>
      <c r="M39" s="151">
        <v>10963</v>
      </c>
      <c r="N39" s="151">
        <v>1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17</v>
      </c>
      <c r="D40" s="154" t="s">
        <v>149</v>
      </c>
      <c r="E40" s="154">
        <v>259849</v>
      </c>
      <c r="F40" s="155">
        <v>46153</v>
      </c>
      <c r="G40" s="155">
        <v>46153</v>
      </c>
      <c r="H40" s="154" t="s">
        <v>246</v>
      </c>
      <c r="I40" s="154" t="s">
        <v>141</v>
      </c>
      <c r="J40" s="154" t="s">
        <v>326</v>
      </c>
      <c r="K40" s="154" t="s">
        <v>137</v>
      </c>
      <c r="L40" s="156">
        <v>51</v>
      </c>
      <c r="M40" s="156">
        <v>50</v>
      </c>
      <c r="N40" s="156">
        <v>1</v>
      </c>
      <c r="O40" s="156" t="s">
        <v>143</v>
      </c>
      <c r="P40" s="156" t="s">
        <v>143</v>
      </c>
      <c r="Q40" s="157" t="s">
        <v>143</v>
      </c>
    </row>
    <row r="41" spans="3:18" s="121" customFormat="1" x14ac:dyDescent="0.35">
      <c r="C41" s="148" t="s">
        <v>17</v>
      </c>
      <c r="D41" s="149" t="s">
        <v>149</v>
      </c>
      <c r="E41" s="149">
        <v>259848</v>
      </c>
      <c r="F41" s="150">
        <v>46153</v>
      </c>
      <c r="G41" s="150">
        <v>46153</v>
      </c>
      <c r="H41" s="149" t="s">
        <v>246</v>
      </c>
      <c r="I41" s="149" t="s">
        <v>141</v>
      </c>
      <c r="J41" s="149" t="s">
        <v>327</v>
      </c>
      <c r="K41" s="149" t="s">
        <v>137</v>
      </c>
      <c r="L41" s="151">
        <v>22</v>
      </c>
      <c r="M41" s="151">
        <v>21</v>
      </c>
      <c r="N41" s="151">
        <v>1</v>
      </c>
      <c r="O41" s="151" t="s">
        <v>143</v>
      </c>
      <c r="P41" s="151" t="s">
        <v>143</v>
      </c>
      <c r="Q41" s="152" t="s">
        <v>143</v>
      </c>
    </row>
    <row r="42" spans="3:18" s="121" customFormat="1" x14ac:dyDescent="0.35">
      <c r="C42" s="153" t="s">
        <v>17</v>
      </c>
      <c r="D42" s="154" t="s">
        <v>149</v>
      </c>
      <c r="E42" s="154">
        <v>259847</v>
      </c>
      <c r="F42" s="155">
        <v>46153</v>
      </c>
      <c r="G42" s="155">
        <v>46153</v>
      </c>
      <c r="H42" s="154" t="s">
        <v>246</v>
      </c>
      <c r="I42" s="154" t="s">
        <v>141</v>
      </c>
      <c r="J42" s="154" t="s">
        <v>328</v>
      </c>
      <c r="K42" s="154" t="s">
        <v>137</v>
      </c>
      <c r="L42" s="156">
        <v>10964</v>
      </c>
      <c r="M42" s="156">
        <v>10963</v>
      </c>
      <c r="N42" s="156">
        <v>1</v>
      </c>
      <c r="O42" s="156" t="s">
        <v>143</v>
      </c>
      <c r="P42" s="156" t="s">
        <v>143</v>
      </c>
      <c r="Q42" s="157" t="s">
        <v>143</v>
      </c>
    </row>
    <row r="43" spans="3:18" s="122" customFormat="1" x14ac:dyDescent="0.35">
      <c r="C43" s="148" t="s">
        <v>17</v>
      </c>
      <c r="D43" s="149" t="s">
        <v>149</v>
      </c>
      <c r="E43" s="149">
        <v>259846</v>
      </c>
      <c r="F43" s="150">
        <v>46153</v>
      </c>
      <c r="G43" s="150">
        <v>46153</v>
      </c>
      <c r="H43" s="149" t="s">
        <v>246</v>
      </c>
      <c r="I43" s="149" t="s">
        <v>141</v>
      </c>
      <c r="J43" s="149" t="s">
        <v>329</v>
      </c>
      <c r="K43" s="149" t="s">
        <v>137</v>
      </c>
      <c r="L43" s="151">
        <v>9136</v>
      </c>
      <c r="M43" s="151">
        <v>9135</v>
      </c>
      <c r="N43" s="151">
        <v>1</v>
      </c>
      <c r="O43" s="151" t="s">
        <v>143</v>
      </c>
      <c r="P43" s="151" t="s">
        <v>143</v>
      </c>
      <c r="Q43" s="152" t="s">
        <v>143</v>
      </c>
      <c r="R43" s="121"/>
    </row>
    <row r="44" spans="3:18" s="121" customFormat="1" x14ac:dyDescent="0.35">
      <c r="C44" s="153" t="s">
        <v>11</v>
      </c>
      <c r="D44" s="154" t="s">
        <v>150</v>
      </c>
      <c r="E44" s="154">
        <v>259845</v>
      </c>
      <c r="F44" s="155">
        <v>46153</v>
      </c>
      <c r="G44" s="155">
        <v>46153</v>
      </c>
      <c r="H44" s="154" t="s">
        <v>246</v>
      </c>
      <c r="I44" s="154" t="s">
        <v>136</v>
      </c>
      <c r="J44" s="154" t="s">
        <v>330</v>
      </c>
      <c r="K44" s="154" t="s">
        <v>137</v>
      </c>
      <c r="L44" s="156">
        <v>26</v>
      </c>
      <c r="M44" s="156">
        <v>25</v>
      </c>
      <c r="N44" s="156">
        <v>1</v>
      </c>
      <c r="O44" s="156" t="s">
        <v>143</v>
      </c>
      <c r="P44" s="156" t="s">
        <v>143</v>
      </c>
      <c r="Q44" s="157" t="s">
        <v>143</v>
      </c>
    </row>
    <row r="45" spans="3:18" s="122" customFormat="1" x14ac:dyDescent="0.35">
      <c r="C45" s="148" t="s">
        <v>11</v>
      </c>
      <c r="D45" s="149" t="s">
        <v>150</v>
      </c>
      <c r="E45" s="149">
        <v>259844</v>
      </c>
      <c r="F45" s="150">
        <v>46153</v>
      </c>
      <c r="G45" s="150">
        <v>46153</v>
      </c>
      <c r="H45" s="149" t="s">
        <v>246</v>
      </c>
      <c r="I45" s="149" t="s">
        <v>136</v>
      </c>
      <c r="J45" s="149" t="s">
        <v>331</v>
      </c>
      <c r="K45" s="149" t="s">
        <v>137</v>
      </c>
      <c r="L45" s="151">
        <v>26</v>
      </c>
      <c r="M45" s="151">
        <v>25</v>
      </c>
      <c r="N45" s="151">
        <v>1</v>
      </c>
      <c r="O45" s="151" t="s">
        <v>143</v>
      </c>
      <c r="P45" s="151" t="s">
        <v>143</v>
      </c>
      <c r="Q45" s="152" t="s">
        <v>143</v>
      </c>
      <c r="R45" s="121"/>
    </row>
    <row r="46" spans="3:18" s="122" customFormat="1" x14ac:dyDescent="0.35">
      <c r="C46" s="143" t="s">
        <v>11</v>
      </c>
      <c r="D46" s="144" t="s">
        <v>150</v>
      </c>
      <c r="E46" s="144">
        <v>259843</v>
      </c>
      <c r="F46" s="145">
        <v>46153</v>
      </c>
      <c r="G46" s="145">
        <v>46153</v>
      </c>
      <c r="H46" s="144" t="s">
        <v>246</v>
      </c>
      <c r="I46" s="144" t="s">
        <v>136</v>
      </c>
      <c r="J46" s="144" t="s">
        <v>332</v>
      </c>
      <c r="K46" s="144" t="s">
        <v>137</v>
      </c>
      <c r="L46" s="146">
        <v>14</v>
      </c>
      <c r="M46" s="146">
        <v>13</v>
      </c>
      <c r="N46" s="146">
        <v>1</v>
      </c>
      <c r="O46" s="146" t="s">
        <v>143</v>
      </c>
      <c r="P46" s="146" t="s">
        <v>143</v>
      </c>
      <c r="Q46" s="147" t="s">
        <v>143</v>
      </c>
    </row>
    <row r="47" spans="3:18" s="121" customFormat="1" x14ac:dyDescent="0.35">
      <c r="C47" s="158" t="s">
        <v>11</v>
      </c>
      <c r="D47" s="159" t="s">
        <v>150</v>
      </c>
      <c r="E47" s="159">
        <v>259842</v>
      </c>
      <c r="F47" s="160">
        <v>46153</v>
      </c>
      <c r="G47" s="160">
        <v>46153</v>
      </c>
      <c r="H47" s="159" t="s">
        <v>246</v>
      </c>
      <c r="I47" s="159" t="s">
        <v>136</v>
      </c>
      <c r="J47" s="159" t="s">
        <v>333</v>
      </c>
      <c r="K47" s="159" t="s">
        <v>137</v>
      </c>
      <c r="L47" s="161">
        <v>23</v>
      </c>
      <c r="M47" s="161">
        <v>22</v>
      </c>
      <c r="N47" s="161">
        <v>1</v>
      </c>
      <c r="O47" s="161" t="s">
        <v>143</v>
      </c>
      <c r="P47" s="161" t="s">
        <v>143</v>
      </c>
      <c r="Q47" s="162" t="s">
        <v>143</v>
      </c>
    </row>
    <row r="48" spans="3:18" s="121" customFormat="1" x14ac:dyDescent="0.35">
      <c r="C48" s="153" t="s">
        <v>17</v>
      </c>
      <c r="D48" s="154" t="s">
        <v>149</v>
      </c>
      <c r="E48" s="154">
        <v>259841</v>
      </c>
      <c r="F48" s="155">
        <v>46153</v>
      </c>
      <c r="G48" s="155">
        <v>46153</v>
      </c>
      <c r="H48" s="154" t="s">
        <v>246</v>
      </c>
      <c r="I48" s="154" t="s">
        <v>141</v>
      </c>
      <c r="J48" s="154" t="s">
        <v>334</v>
      </c>
      <c r="K48" s="154" t="s">
        <v>137</v>
      </c>
      <c r="L48" s="156">
        <v>30</v>
      </c>
      <c r="M48" s="156">
        <v>29</v>
      </c>
      <c r="N48" s="156">
        <v>1</v>
      </c>
      <c r="O48" s="156" t="s">
        <v>143</v>
      </c>
      <c r="P48" s="156" t="s">
        <v>143</v>
      </c>
      <c r="Q48" s="157" t="s">
        <v>143</v>
      </c>
    </row>
    <row r="49" spans="3:17" s="121" customFormat="1" x14ac:dyDescent="0.35">
      <c r="C49" s="158" t="s">
        <v>17</v>
      </c>
      <c r="D49" s="159" t="s">
        <v>149</v>
      </c>
      <c r="E49" s="159">
        <v>259840</v>
      </c>
      <c r="F49" s="160">
        <v>46153</v>
      </c>
      <c r="G49" s="160">
        <v>46153</v>
      </c>
      <c r="H49" s="159" t="s">
        <v>246</v>
      </c>
      <c r="I49" s="159" t="s">
        <v>141</v>
      </c>
      <c r="J49" s="159" t="s">
        <v>335</v>
      </c>
      <c r="K49" s="159" t="s">
        <v>137</v>
      </c>
      <c r="L49" s="161">
        <v>22</v>
      </c>
      <c r="M49" s="161">
        <v>21</v>
      </c>
      <c r="N49" s="161">
        <v>1</v>
      </c>
      <c r="O49" s="161" t="s">
        <v>143</v>
      </c>
      <c r="P49" s="161" t="s">
        <v>143</v>
      </c>
      <c r="Q49" s="162" t="s">
        <v>143</v>
      </c>
    </row>
    <row r="50" spans="3:17" s="121" customFormat="1" x14ac:dyDescent="0.35">
      <c r="C50" s="143" t="s">
        <v>14</v>
      </c>
      <c r="D50" s="144" t="s">
        <v>150</v>
      </c>
      <c r="E50" s="144">
        <v>259839</v>
      </c>
      <c r="F50" s="145">
        <v>46153</v>
      </c>
      <c r="G50" s="145">
        <v>46153</v>
      </c>
      <c r="H50" s="144" t="s">
        <v>246</v>
      </c>
      <c r="I50" s="144" t="s">
        <v>141</v>
      </c>
      <c r="J50" s="144" t="s">
        <v>336</v>
      </c>
      <c r="K50" s="144" t="s">
        <v>137</v>
      </c>
      <c r="L50" s="146">
        <v>25</v>
      </c>
      <c r="M50" s="146">
        <v>24</v>
      </c>
      <c r="N50" s="146">
        <v>1</v>
      </c>
      <c r="O50" s="146" t="s">
        <v>143</v>
      </c>
      <c r="P50" s="146" t="s">
        <v>143</v>
      </c>
      <c r="Q50" s="147" t="s">
        <v>143</v>
      </c>
    </row>
    <row r="51" spans="3:17" s="10" customFormat="1" x14ac:dyDescent="0.35">
      <c r="C51" s="123" t="s">
        <v>11</v>
      </c>
      <c r="D51" s="124" t="s">
        <v>150</v>
      </c>
      <c r="E51" s="124">
        <v>259838</v>
      </c>
      <c r="F51" s="125">
        <v>46153</v>
      </c>
      <c r="G51" s="125">
        <v>46153</v>
      </c>
      <c r="H51" s="124" t="s">
        <v>246</v>
      </c>
      <c r="I51" s="124" t="s">
        <v>136</v>
      </c>
      <c r="J51" s="124" t="s">
        <v>337</v>
      </c>
      <c r="K51" s="124" t="s">
        <v>137</v>
      </c>
      <c r="L51" s="126">
        <v>26</v>
      </c>
      <c r="M51" s="126">
        <v>25</v>
      </c>
      <c r="N51" s="126">
        <v>1</v>
      </c>
      <c r="O51" s="126" t="s">
        <v>143</v>
      </c>
      <c r="P51" s="126" t="s">
        <v>143</v>
      </c>
      <c r="Q51" s="127" t="s">
        <v>143</v>
      </c>
    </row>
    <row r="52" spans="3:17" s="10" customFormat="1" x14ac:dyDescent="0.35">
      <c r="C52" s="128" t="s">
        <v>140</v>
      </c>
      <c r="D52" s="129" t="s">
        <v>155</v>
      </c>
      <c r="E52" s="129">
        <v>259836</v>
      </c>
      <c r="F52" s="130">
        <v>46153</v>
      </c>
      <c r="G52" s="130">
        <v>46153</v>
      </c>
      <c r="H52" s="129" t="s">
        <v>246</v>
      </c>
      <c r="I52" s="129" t="s">
        <v>141</v>
      </c>
      <c r="J52" s="228" t="s">
        <v>338</v>
      </c>
      <c r="K52" s="129" t="s">
        <v>137</v>
      </c>
      <c r="L52" s="131">
        <v>343</v>
      </c>
      <c r="M52" s="131">
        <v>343</v>
      </c>
      <c r="N52" s="131">
        <v>0</v>
      </c>
      <c r="O52" s="131" t="s">
        <v>143</v>
      </c>
      <c r="P52" s="131" t="s">
        <v>143</v>
      </c>
      <c r="Q52" s="132" t="s">
        <v>143</v>
      </c>
    </row>
    <row r="53" spans="3:17" s="10" customFormat="1" x14ac:dyDescent="0.35">
      <c r="C53" s="133" t="s">
        <v>145</v>
      </c>
      <c r="D53" s="135" t="s">
        <v>158</v>
      </c>
      <c r="E53" s="135">
        <v>259818</v>
      </c>
      <c r="F53" s="137">
        <v>46153</v>
      </c>
      <c r="G53" s="137">
        <v>46153</v>
      </c>
      <c r="H53" s="135" t="s">
        <v>246</v>
      </c>
      <c r="I53" s="135" t="s">
        <v>141</v>
      </c>
      <c r="J53" s="227" t="s">
        <v>339</v>
      </c>
      <c r="K53" s="135" t="s">
        <v>137</v>
      </c>
      <c r="L53" s="139">
        <v>18</v>
      </c>
      <c r="M53" s="139">
        <v>18</v>
      </c>
      <c r="N53" s="139">
        <v>0</v>
      </c>
      <c r="O53" s="139" t="s">
        <v>143</v>
      </c>
      <c r="P53" s="139" t="s">
        <v>143</v>
      </c>
      <c r="Q53" s="141" t="s">
        <v>143</v>
      </c>
    </row>
    <row r="54" spans="3:17" s="10" customFormat="1" x14ac:dyDescent="0.35">
      <c r="C54" s="134" t="s">
        <v>146</v>
      </c>
      <c r="D54" s="136" t="s">
        <v>159</v>
      </c>
      <c r="E54" s="136">
        <v>259817</v>
      </c>
      <c r="F54" s="138">
        <v>46153</v>
      </c>
      <c r="G54" s="138">
        <v>46153</v>
      </c>
      <c r="H54" s="136" t="s">
        <v>246</v>
      </c>
      <c r="I54" s="136" t="s">
        <v>141</v>
      </c>
      <c r="J54" s="225" t="s">
        <v>340</v>
      </c>
      <c r="K54" s="136" t="s">
        <v>137</v>
      </c>
      <c r="L54" s="140">
        <v>3</v>
      </c>
      <c r="M54" s="140">
        <v>3</v>
      </c>
      <c r="N54" s="140">
        <v>0</v>
      </c>
      <c r="O54" s="140" t="s">
        <v>143</v>
      </c>
      <c r="P54" s="140" t="s">
        <v>143</v>
      </c>
      <c r="Q54" s="142" t="s">
        <v>143</v>
      </c>
    </row>
    <row r="55" spans="3:17" s="10" customFormat="1" x14ac:dyDescent="0.35">
      <c r="C55" s="123" t="s">
        <v>144</v>
      </c>
      <c r="D55" s="124" t="s">
        <v>160</v>
      </c>
      <c r="E55" s="124">
        <v>259816</v>
      </c>
      <c r="F55" s="125">
        <v>46153</v>
      </c>
      <c r="G55" s="125">
        <v>46153</v>
      </c>
      <c r="H55" s="124" t="s">
        <v>246</v>
      </c>
      <c r="I55" s="124" t="s">
        <v>141</v>
      </c>
      <c r="J55" s="124" t="s">
        <v>341</v>
      </c>
      <c r="K55" s="124" t="s">
        <v>137</v>
      </c>
      <c r="L55" s="126">
        <v>284891</v>
      </c>
      <c r="M55" s="126">
        <v>284891</v>
      </c>
      <c r="N55" s="126">
        <v>0</v>
      </c>
      <c r="O55" s="126" t="s">
        <v>143</v>
      </c>
      <c r="P55" s="126" t="s">
        <v>143</v>
      </c>
      <c r="Q55" s="127" t="s">
        <v>143</v>
      </c>
    </row>
    <row r="56" spans="3:17" s="10" customFormat="1" x14ac:dyDescent="0.35">
      <c r="C56" t="s">
        <v>164</v>
      </c>
      <c r="D56" t="s">
        <v>165</v>
      </c>
      <c r="E56">
        <v>259798</v>
      </c>
      <c r="F56" s="214">
        <v>46153</v>
      </c>
      <c r="G56" s="214">
        <v>46153</v>
      </c>
      <c r="H56" t="s">
        <v>246</v>
      </c>
      <c r="I56" t="s">
        <v>141</v>
      </c>
      <c r="J56" t="s">
        <v>270</v>
      </c>
      <c r="K56" t="s">
        <v>137</v>
      </c>
      <c r="L56">
        <v>192</v>
      </c>
      <c r="M56">
        <v>192</v>
      </c>
      <c r="N56">
        <v>0</v>
      </c>
      <c r="O56">
        <v>188</v>
      </c>
      <c r="P56">
        <v>188</v>
      </c>
      <c r="Q56">
        <v>4</v>
      </c>
    </row>
    <row r="57" spans="3:17" s="10" customFormat="1" x14ac:dyDescent="0.35">
      <c r="C57" s="123" t="s">
        <v>164</v>
      </c>
      <c r="D57" s="124" t="s">
        <v>165</v>
      </c>
      <c r="E57" s="124">
        <v>259796</v>
      </c>
      <c r="F57" s="125">
        <v>46153</v>
      </c>
      <c r="G57" s="125">
        <v>46153</v>
      </c>
      <c r="H57" s="124" t="s">
        <v>246</v>
      </c>
      <c r="I57" s="124" t="s">
        <v>141</v>
      </c>
      <c r="J57" s="124" t="s">
        <v>271</v>
      </c>
      <c r="K57" s="124" t="s">
        <v>137</v>
      </c>
      <c r="L57" s="126">
        <v>94</v>
      </c>
      <c r="M57" s="126">
        <v>94</v>
      </c>
      <c r="N57" s="126">
        <v>0</v>
      </c>
      <c r="O57" s="126">
        <v>94</v>
      </c>
      <c r="P57" s="126">
        <v>94</v>
      </c>
      <c r="Q57" s="127">
        <v>0</v>
      </c>
    </row>
    <row r="58" spans="3:17" s="10" customFormat="1" x14ac:dyDescent="0.35">
      <c r="C58" s="128"/>
      <c r="D58" s="129"/>
      <c r="E58" s="129"/>
      <c r="F58" s="130"/>
      <c r="G58" s="130"/>
      <c r="H58" s="129"/>
      <c r="I58" s="129"/>
      <c r="J58" s="129"/>
      <c r="K58" s="129"/>
      <c r="L58" s="131"/>
      <c r="M58" s="131"/>
      <c r="N58" s="131"/>
      <c r="O58" s="131"/>
      <c r="P58" s="131"/>
      <c r="Q58" s="132"/>
    </row>
    <row r="59" spans="3:17" s="10" customFormat="1" x14ac:dyDescent="0.35">
      <c r="C59" s="123"/>
      <c r="D59" s="124"/>
      <c r="E59" s="124"/>
      <c r="F59" s="125"/>
      <c r="G59" s="125"/>
      <c r="H59" s="124"/>
      <c r="I59" s="124"/>
      <c r="J59" s="124"/>
      <c r="K59" s="124"/>
      <c r="L59" s="126"/>
      <c r="M59" s="126"/>
      <c r="N59" s="126"/>
      <c r="O59" s="126"/>
      <c r="P59" s="126"/>
      <c r="Q59" s="127"/>
    </row>
    <row r="60" spans="3:17" s="10" customFormat="1" x14ac:dyDescent="0.35">
      <c r="C60" s="43"/>
      <c r="D60" s="44"/>
      <c r="E60" s="44"/>
      <c r="F60" s="45"/>
      <c r="G60" s="45"/>
      <c r="H60" s="44"/>
      <c r="I60" s="44"/>
      <c r="J60" s="44"/>
      <c r="K60" s="44"/>
      <c r="L60" s="46"/>
      <c r="M60" s="46"/>
      <c r="N60" s="46"/>
      <c r="O60" s="46"/>
      <c r="P60" s="46"/>
      <c r="Q60" s="47"/>
    </row>
    <row r="61" spans="3:17" s="10" customFormat="1" x14ac:dyDescent="0.35">
      <c r="C61" s="48"/>
      <c r="D61" s="49"/>
      <c r="E61" s="49"/>
      <c r="F61" s="50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2"/>
    </row>
    <row r="62" spans="3:17" s="10" customFormat="1" x14ac:dyDescent="0.35">
      <c r="C62" s="43"/>
      <c r="D62" s="44"/>
      <c r="E62" s="44"/>
      <c r="F62" s="45"/>
      <c r="G62" s="45"/>
      <c r="H62" s="44"/>
      <c r="I62" s="44"/>
      <c r="J62" s="44"/>
      <c r="K62" s="44"/>
      <c r="L62" s="46"/>
      <c r="M62" s="46"/>
      <c r="N62" s="46"/>
      <c r="O62" s="46"/>
      <c r="P62" s="46"/>
      <c r="Q62" s="47"/>
    </row>
    <row r="63" spans="3:17" s="10" customFormat="1" x14ac:dyDescent="0.35">
      <c r="C63" s="48"/>
      <c r="D63" s="49"/>
      <c r="E63" s="49"/>
      <c r="F63" s="50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2"/>
    </row>
    <row r="64" spans="3:17" s="10" customFormat="1" x14ac:dyDescent="0.35">
      <c r="C64" s="43"/>
      <c r="D64" s="44"/>
      <c r="E64" s="44"/>
      <c r="F64" s="45"/>
      <c r="G64" s="45"/>
      <c r="H64" s="44"/>
      <c r="I64" s="44"/>
      <c r="J64" s="44"/>
      <c r="K64" s="44"/>
      <c r="L64" s="46"/>
      <c r="M64" s="46"/>
      <c r="N64" s="46"/>
      <c r="O64" s="46"/>
      <c r="P64" s="46"/>
      <c r="Q64" s="47"/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262" priority="52" operator="equal">
      <formula>"Falta"</formula>
    </cfRule>
    <cfRule type="cellIs" dxfId="261" priority="51" operator="equal">
      <formula>"Cargado"</formula>
    </cfRule>
  </conditionalFormatting>
  <conditionalFormatting sqref="F18:F27">
    <cfRule type="cellIs" dxfId="260" priority="39" operator="equal">
      <formula>"Falta"</formula>
    </cfRule>
    <cfRule type="cellIs" dxfId="259" priority="38" operator="equal">
      <formula>"Cargado"</formula>
    </cfRule>
  </conditionalFormatting>
  <conditionalFormatting sqref="F29:F30">
    <cfRule type="cellIs" dxfId="258" priority="48" operator="equal">
      <formula>"Cargado"</formula>
    </cfRule>
    <cfRule type="cellIs" dxfId="257" priority="49" operator="equal">
      <formula>"Falta"</formula>
    </cfRule>
  </conditionalFormatting>
  <conditionalFormatting sqref="F33">
    <cfRule type="duplicateValues" dxfId="256" priority="8"/>
  </conditionalFormatting>
  <conditionalFormatting sqref="G33">
    <cfRule type="duplicateValues" dxfId="255" priority="7"/>
  </conditionalFormatting>
  <conditionalFormatting sqref="J34:J35 J37 J39 J41 J43 J45 J47 J49 J51 J53 J55 J57 J59 J61 J63 J65 J67">
    <cfRule type="duplicateValues" dxfId="254" priority="5"/>
    <cfRule type="duplicateValues" dxfId="253" priority="6"/>
  </conditionalFormatting>
  <conditionalFormatting sqref="J34:J67">
    <cfRule type="duplicateValues" dxfId="252" priority="56"/>
    <cfRule type="duplicateValues" dxfId="251" priority="55"/>
    <cfRule type="duplicateValues" dxfId="250" priority="54"/>
    <cfRule type="duplicateValues" dxfId="249" priority="53"/>
  </conditionalFormatting>
  <conditionalFormatting sqref="J36 J38 J40 J42 J44 J46 J48 J50 J52">
    <cfRule type="duplicateValues" dxfId="248" priority="3"/>
    <cfRule type="duplicateValues" dxfId="247" priority="4"/>
  </conditionalFormatting>
  <conditionalFormatting sqref="J54 J56 J58 J60 J62 J64 J66">
    <cfRule type="duplicateValues" dxfId="246" priority="2"/>
    <cfRule type="duplicateValues" dxfId="245" priority="1"/>
  </conditionalFormatting>
  <conditionalFormatting sqref="J68:J69">
    <cfRule type="duplicateValues" dxfId="244" priority="37"/>
    <cfRule type="duplicateValues" dxfId="243" priority="36"/>
  </conditionalFormatting>
  <conditionalFormatting sqref="J68:J82">
    <cfRule type="duplicateValues" dxfId="242" priority="18"/>
    <cfRule type="duplicateValues" dxfId="241" priority="19"/>
    <cfRule type="duplicateValues" dxfId="240" priority="20"/>
    <cfRule type="duplicateValues" dxfId="239" priority="21"/>
  </conditionalFormatting>
  <conditionalFormatting sqref="J68:J93">
    <cfRule type="duplicateValues" dxfId="238" priority="9"/>
  </conditionalFormatting>
  <conditionalFormatting sqref="J70:J71">
    <cfRule type="duplicateValues" dxfId="237" priority="34"/>
    <cfRule type="duplicateValues" dxfId="236" priority="35"/>
  </conditionalFormatting>
  <conditionalFormatting sqref="J72:J73">
    <cfRule type="duplicateValues" dxfId="235" priority="32"/>
    <cfRule type="duplicateValues" dxfId="234" priority="33"/>
  </conditionalFormatting>
  <conditionalFormatting sqref="J74:J75">
    <cfRule type="duplicateValues" dxfId="233" priority="30"/>
    <cfRule type="duplicateValues" dxfId="232" priority="31"/>
  </conditionalFormatting>
  <conditionalFormatting sqref="J76:J77">
    <cfRule type="duplicateValues" dxfId="231" priority="28"/>
    <cfRule type="duplicateValues" dxfId="230" priority="29"/>
  </conditionalFormatting>
  <conditionalFormatting sqref="J78:J79">
    <cfRule type="duplicateValues" dxfId="229" priority="27"/>
    <cfRule type="duplicateValues" dxfId="228" priority="26"/>
  </conditionalFormatting>
  <conditionalFormatting sqref="J80:J81">
    <cfRule type="duplicateValues" dxfId="227" priority="25"/>
    <cfRule type="duplicateValues" dxfId="226" priority="24"/>
  </conditionalFormatting>
  <conditionalFormatting sqref="J82">
    <cfRule type="duplicateValues" dxfId="225" priority="23"/>
    <cfRule type="duplicateValues" dxfId="224" priority="22"/>
  </conditionalFormatting>
  <conditionalFormatting sqref="J83 J85 J87 J89 J91 J93">
    <cfRule type="duplicateValues" dxfId="223" priority="17"/>
  </conditionalFormatting>
  <conditionalFormatting sqref="J83">
    <cfRule type="duplicateValues" dxfId="222" priority="16"/>
  </conditionalFormatting>
  <conditionalFormatting sqref="J83:J93">
    <cfRule type="duplicateValues" dxfId="221" priority="10"/>
    <cfRule type="duplicateValues" dxfId="220" priority="11"/>
    <cfRule type="duplicateValues" dxfId="219" priority="13"/>
    <cfRule type="duplicateValues" dxfId="218" priority="12"/>
  </conditionalFormatting>
  <conditionalFormatting sqref="J84 J86 J88 J90 J92">
    <cfRule type="duplicateValues" dxfId="217" priority="15"/>
  </conditionalFormatting>
  <conditionalFormatting sqref="J84">
    <cfRule type="duplicateValues" dxfId="216" priority="14"/>
  </conditionalFormatting>
  <conditionalFormatting sqref="J94 J96">
    <cfRule type="duplicateValues" dxfId="215" priority="45"/>
  </conditionalFormatting>
  <conditionalFormatting sqref="J94:J96">
    <cfRule type="duplicateValues" dxfId="214" priority="41"/>
    <cfRule type="duplicateValues" dxfId="213" priority="43"/>
    <cfRule type="duplicateValues" dxfId="212" priority="44"/>
    <cfRule type="duplicateValues" dxfId="211" priority="42"/>
  </conditionalFormatting>
  <conditionalFormatting sqref="J95">
    <cfRule type="duplicateValues" dxfId="210" priority="46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858E-FC77-47E2-A360-0E7FF1B07B3C}">
  <dimension ref="A1:Y238"/>
  <sheetViews>
    <sheetView topLeftCell="B1" zoomScale="70" zoomScaleNormal="70" workbookViewId="0">
      <selection activeCell="I11" sqref="I11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274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050326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Fwd2_EURUSD_Nodos_20260503.csv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Fwd2_USDCOP_Nodos_20260503.csv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SwapCC2_IBR_Nodos_20260503.csv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SwapCC2_USDOIS_Nodos_20260503.csv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Fwd2_USDMXN_Nodos_20260503.csv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Fwd2_USDBRL_Nodos_20260503.csv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Fwd2_GBPUSD_Nodos_20260503.csv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Fwd2_USDJPY_Nodos_20260503.csv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SwapCC2_EURCOP_Diaria_20260503.csv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SwapCC2_USDCO_Diaria_20260503.csv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SwapCC2_IBRUVR_Nodos_20260503.csv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SwapCC2_LIBORUVR_Nodos_20260503.csv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SwapCC2_COP_Colateral_USD_Diaria_20260503.csv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MX050326.txt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MX050326_RV.txt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SB050326.001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SP050326.001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SV050326.001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+"SW"&amp;C2&amp;".002"</f>
        <v>SW050326.002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800148514_cva_alloc_20260503.txt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NOTAS_ESTRUCTURADAS_20260503.txt</v>
      </c>
      <c r="F25" s="1" t="str">
        <f>+IF(ISERROR(VLOOKUP(D25,$J$34:$Q$60,1,FALSE)),"Falta","Cargado")</f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titulos_participativos_valoracion_20260503.txt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SC050326.001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SM050326.001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6.399999999999999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145</v>
      </c>
      <c r="D34" s="135" t="s">
        <v>158</v>
      </c>
      <c r="E34" s="135">
        <v>259355</v>
      </c>
      <c r="F34" s="137">
        <v>46145</v>
      </c>
      <c r="G34" s="137">
        <v>46142</v>
      </c>
      <c r="H34" s="135" t="s">
        <v>163</v>
      </c>
      <c r="I34" s="135" t="s">
        <v>141</v>
      </c>
      <c r="J34" s="135" t="s">
        <v>275</v>
      </c>
      <c r="K34" s="135" t="s">
        <v>137</v>
      </c>
      <c r="L34" s="139">
        <v>18</v>
      </c>
      <c r="M34" s="139">
        <v>18</v>
      </c>
      <c r="N34" s="139">
        <v>0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23" t="s">
        <v>146</v>
      </c>
      <c r="D35" s="124" t="s">
        <v>159</v>
      </c>
      <c r="E35" s="124">
        <v>259354</v>
      </c>
      <c r="F35" s="125">
        <v>46145</v>
      </c>
      <c r="G35" s="125">
        <v>46142</v>
      </c>
      <c r="H35" s="124" t="s">
        <v>246</v>
      </c>
      <c r="I35" s="124" t="s">
        <v>141</v>
      </c>
      <c r="J35" s="124" t="s">
        <v>276</v>
      </c>
      <c r="K35" s="124" t="s">
        <v>137</v>
      </c>
      <c r="L35" s="126">
        <v>3</v>
      </c>
      <c r="M35" s="126">
        <v>3</v>
      </c>
      <c r="N35" s="126">
        <v>0</v>
      </c>
      <c r="O35" s="126" t="s">
        <v>143</v>
      </c>
      <c r="P35" s="126" t="s">
        <v>143</v>
      </c>
      <c r="Q35" s="127" t="s">
        <v>143</v>
      </c>
    </row>
    <row r="36" spans="3:18" s="121" customFormat="1" x14ac:dyDescent="0.35">
      <c r="C36" s="128" t="s">
        <v>144</v>
      </c>
      <c r="D36" s="129" t="s">
        <v>160</v>
      </c>
      <c r="E36" s="129">
        <v>259353</v>
      </c>
      <c r="F36" s="130">
        <v>46145</v>
      </c>
      <c r="G36" s="130">
        <v>46142</v>
      </c>
      <c r="H36" s="129" t="s">
        <v>246</v>
      </c>
      <c r="I36" s="129" t="s">
        <v>141</v>
      </c>
      <c r="J36" s="228" t="s">
        <v>295</v>
      </c>
      <c r="K36" s="129" t="s">
        <v>137</v>
      </c>
      <c r="L36" s="131">
        <v>281556</v>
      </c>
      <c r="M36" s="131">
        <v>281556</v>
      </c>
      <c r="N36" s="131">
        <v>0</v>
      </c>
      <c r="O36" s="131" t="s">
        <v>143</v>
      </c>
      <c r="P36" s="131" t="s">
        <v>143</v>
      </c>
      <c r="Q36" s="132" t="s">
        <v>143</v>
      </c>
    </row>
    <row r="37" spans="3:18" s="121" customFormat="1" x14ac:dyDescent="0.35">
      <c r="C37" s="123" t="s">
        <v>147</v>
      </c>
      <c r="D37" s="124" t="s">
        <v>148</v>
      </c>
      <c r="E37" s="124">
        <v>259351</v>
      </c>
      <c r="F37" s="125">
        <v>46145</v>
      </c>
      <c r="G37" s="125">
        <v>46142</v>
      </c>
      <c r="H37" s="124" t="s">
        <v>246</v>
      </c>
      <c r="I37" s="124" t="s">
        <v>136</v>
      </c>
      <c r="J37" s="215" t="s">
        <v>277</v>
      </c>
      <c r="K37" s="124" t="s">
        <v>137</v>
      </c>
      <c r="L37" s="126">
        <v>1570</v>
      </c>
      <c r="M37" s="126">
        <v>1569</v>
      </c>
      <c r="N37" s="126">
        <v>1</v>
      </c>
      <c r="O37" s="126" t="s">
        <v>143</v>
      </c>
      <c r="P37" s="126" t="s">
        <v>143</v>
      </c>
      <c r="Q37" s="127" t="s">
        <v>143</v>
      </c>
    </row>
    <row r="38" spans="3:18" s="121" customFormat="1" x14ac:dyDescent="0.35">
      <c r="C38" s="143" t="s">
        <v>145</v>
      </c>
      <c r="D38" s="144" t="s">
        <v>158</v>
      </c>
      <c r="E38" s="144">
        <v>259346</v>
      </c>
      <c r="F38" s="145">
        <v>46145</v>
      </c>
      <c r="G38" s="145">
        <v>46142</v>
      </c>
      <c r="H38" s="144" t="s">
        <v>246</v>
      </c>
      <c r="I38" s="144" t="s">
        <v>141</v>
      </c>
      <c r="J38" s="144" t="s">
        <v>273</v>
      </c>
      <c r="K38" s="144" t="s">
        <v>137</v>
      </c>
      <c r="L38" s="146">
        <v>18</v>
      </c>
      <c r="M38" s="146">
        <v>18</v>
      </c>
      <c r="N38" s="146">
        <v>0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135</v>
      </c>
      <c r="D39" s="149" t="s">
        <v>157</v>
      </c>
      <c r="E39" s="149">
        <v>259342</v>
      </c>
      <c r="F39" s="150">
        <v>46145</v>
      </c>
      <c r="G39" s="150">
        <v>46142</v>
      </c>
      <c r="H39" s="149" t="s">
        <v>246</v>
      </c>
      <c r="I39" s="149" t="s">
        <v>136</v>
      </c>
      <c r="J39" s="149" t="s">
        <v>278</v>
      </c>
      <c r="K39" s="149" t="s">
        <v>137</v>
      </c>
      <c r="L39" s="151">
        <v>16</v>
      </c>
      <c r="M39" s="151">
        <v>13</v>
      </c>
      <c r="N39" s="151">
        <v>3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17</v>
      </c>
      <c r="D40" s="154" t="s">
        <v>149</v>
      </c>
      <c r="E40" s="154">
        <v>259337</v>
      </c>
      <c r="F40" s="155">
        <v>46145</v>
      </c>
      <c r="G40" s="155">
        <v>46142</v>
      </c>
      <c r="H40" s="154" t="s">
        <v>153</v>
      </c>
      <c r="I40" s="154" t="s">
        <v>141</v>
      </c>
      <c r="J40" s="154" t="s">
        <v>279</v>
      </c>
      <c r="K40" s="154" t="s">
        <v>137</v>
      </c>
      <c r="L40" s="156">
        <v>10964</v>
      </c>
      <c r="M40" s="156">
        <v>10963</v>
      </c>
      <c r="N40" s="156">
        <v>1</v>
      </c>
      <c r="O40" s="156" t="s">
        <v>143</v>
      </c>
      <c r="P40" s="156" t="s">
        <v>143</v>
      </c>
      <c r="Q40" s="157" t="s">
        <v>143</v>
      </c>
    </row>
    <row r="41" spans="3:18" s="121" customFormat="1" x14ac:dyDescent="0.35">
      <c r="C41" s="148" t="s">
        <v>17</v>
      </c>
      <c r="D41" s="149" t="s">
        <v>149</v>
      </c>
      <c r="E41" s="149">
        <v>259336</v>
      </c>
      <c r="F41" s="150">
        <v>46145</v>
      </c>
      <c r="G41" s="150">
        <v>46142</v>
      </c>
      <c r="H41" s="149" t="s">
        <v>153</v>
      </c>
      <c r="I41" s="149" t="s">
        <v>141</v>
      </c>
      <c r="J41" s="149" t="s">
        <v>280</v>
      </c>
      <c r="K41" s="149" t="s">
        <v>137</v>
      </c>
      <c r="L41" s="151">
        <v>31</v>
      </c>
      <c r="M41" s="151">
        <v>30</v>
      </c>
      <c r="N41" s="151">
        <v>1</v>
      </c>
      <c r="O41" s="151" t="s">
        <v>143</v>
      </c>
      <c r="P41" s="151" t="s">
        <v>143</v>
      </c>
      <c r="Q41" s="152" t="s">
        <v>143</v>
      </c>
    </row>
    <row r="42" spans="3:18" s="121" customFormat="1" x14ac:dyDescent="0.35">
      <c r="C42" s="153" t="s">
        <v>17</v>
      </c>
      <c r="D42" s="154" t="s">
        <v>149</v>
      </c>
      <c r="E42" s="154">
        <v>259335</v>
      </c>
      <c r="F42" s="155">
        <v>46145</v>
      </c>
      <c r="G42" s="155">
        <v>46142</v>
      </c>
      <c r="H42" s="154" t="s">
        <v>153</v>
      </c>
      <c r="I42" s="154" t="s">
        <v>141</v>
      </c>
      <c r="J42" s="154" t="s">
        <v>281</v>
      </c>
      <c r="K42" s="154" t="s">
        <v>137</v>
      </c>
      <c r="L42" s="156">
        <v>22</v>
      </c>
      <c r="M42" s="156">
        <v>21</v>
      </c>
      <c r="N42" s="156">
        <v>1</v>
      </c>
      <c r="O42" s="156" t="s">
        <v>143</v>
      </c>
      <c r="P42" s="156" t="s">
        <v>143</v>
      </c>
      <c r="Q42" s="157" t="s">
        <v>143</v>
      </c>
    </row>
    <row r="43" spans="3:18" s="122" customFormat="1" x14ac:dyDescent="0.35">
      <c r="C43" s="148" t="s">
        <v>17</v>
      </c>
      <c r="D43" s="149" t="s">
        <v>149</v>
      </c>
      <c r="E43" s="149">
        <v>259334</v>
      </c>
      <c r="F43" s="150">
        <v>46145</v>
      </c>
      <c r="G43" s="150">
        <v>46142</v>
      </c>
      <c r="H43" s="149" t="s">
        <v>153</v>
      </c>
      <c r="I43" s="149" t="s">
        <v>141</v>
      </c>
      <c r="J43" s="149" t="s">
        <v>282</v>
      </c>
      <c r="K43" s="149" t="s">
        <v>137</v>
      </c>
      <c r="L43" s="151">
        <v>10964</v>
      </c>
      <c r="M43" s="151">
        <v>10963</v>
      </c>
      <c r="N43" s="151">
        <v>1</v>
      </c>
      <c r="O43" s="151" t="s">
        <v>143</v>
      </c>
      <c r="P43" s="151" t="s">
        <v>143</v>
      </c>
      <c r="Q43" s="152" t="s">
        <v>143</v>
      </c>
      <c r="R43" s="121"/>
    </row>
    <row r="44" spans="3:18" s="121" customFormat="1" x14ac:dyDescent="0.35">
      <c r="C44" s="153" t="s">
        <v>17</v>
      </c>
      <c r="D44" s="154" t="s">
        <v>149</v>
      </c>
      <c r="E44" s="154">
        <v>259333</v>
      </c>
      <c r="F44" s="155">
        <v>46145</v>
      </c>
      <c r="G44" s="155">
        <v>46142</v>
      </c>
      <c r="H44" s="154" t="s">
        <v>153</v>
      </c>
      <c r="I44" s="154" t="s">
        <v>141</v>
      </c>
      <c r="J44" s="154" t="s">
        <v>283</v>
      </c>
      <c r="K44" s="154" t="s">
        <v>137</v>
      </c>
      <c r="L44" s="156">
        <v>9137</v>
      </c>
      <c r="M44" s="156">
        <v>9136</v>
      </c>
      <c r="N44" s="156">
        <v>1</v>
      </c>
      <c r="O44" s="156" t="s">
        <v>143</v>
      </c>
      <c r="P44" s="156" t="s">
        <v>143</v>
      </c>
      <c r="Q44" s="157" t="s">
        <v>143</v>
      </c>
    </row>
    <row r="45" spans="3:18" s="122" customFormat="1" x14ac:dyDescent="0.35">
      <c r="C45" s="148" t="s">
        <v>11</v>
      </c>
      <c r="D45" s="149" t="s">
        <v>150</v>
      </c>
      <c r="E45" s="149">
        <v>259332</v>
      </c>
      <c r="F45" s="150">
        <v>46145</v>
      </c>
      <c r="G45" s="150">
        <v>46142</v>
      </c>
      <c r="H45" s="149" t="s">
        <v>153</v>
      </c>
      <c r="I45" s="149" t="s">
        <v>136</v>
      </c>
      <c r="J45" s="149" t="s">
        <v>284</v>
      </c>
      <c r="K45" s="149" t="s">
        <v>137</v>
      </c>
      <c r="L45" s="151">
        <v>26</v>
      </c>
      <c r="M45" s="151">
        <v>25</v>
      </c>
      <c r="N45" s="151">
        <v>1</v>
      </c>
      <c r="O45" s="151" t="s">
        <v>143</v>
      </c>
      <c r="P45" s="151" t="s">
        <v>143</v>
      </c>
      <c r="Q45" s="152" t="s">
        <v>143</v>
      </c>
      <c r="R45" s="121"/>
    </row>
    <row r="46" spans="3:18" s="122" customFormat="1" x14ac:dyDescent="0.35">
      <c r="C46" s="143" t="s">
        <v>11</v>
      </c>
      <c r="D46" s="144" t="s">
        <v>150</v>
      </c>
      <c r="E46" s="144">
        <v>259331</v>
      </c>
      <c r="F46" s="145">
        <v>46145</v>
      </c>
      <c r="G46" s="145">
        <v>46142</v>
      </c>
      <c r="H46" s="144" t="s">
        <v>153</v>
      </c>
      <c r="I46" s="144" t="s">
        <v>136</v>
      </c>
      <c r="J46" s="144" t="s">
        <v>285</v>
      </c>
      <c r="K46" s="144" t="s">
        <v>137</v>
      </c>
      <c r="L46" s="146">
        <v>26</v>
      </c>
      <c r="M46" s="146">
        <v>25</v>
      </c>
      <c r="N46" s="146">
        <v>1</v>
      </c>
      <c r="O46" s="146" t="s">
        <v>143</v>
      </c>
      <c r="P46" s="146" t="s">
        <v>143</v>
      </c>
      <c r="Q46" s="147" t="s">
        <v>143</v>
      </c>
    </row>
    <row r="47" spans="3:18" s="121" customFormat="1" x14ac:dyDescent="0.35">
      <c r="C47" s="158" t="s">
        <v>11</v>
      </c>
      <c r="D47" s="159" t="s">
        <v>150</v>
      </c>
      <c r="E47" s="159">
        <v>259330</v>
      </c>
      <c r="F47" s="160">
        <v>46145</v>
      </c>
      <c r="G47" s="160">
        <v>46142</v>
      </c>
      <c r="H47" s="159" t="s">
        <v>153</v>
      </c>
      <c r="I47" s="159" t="s">
        <v>136</v>
      </c>
      <c r="J47" s="159" t="s">
        <v>286</v>
      </c>
      <c r="K47" s="159" t="s">
        <v>137</v>
      </c>
      <c r="L47" s="161">
        <v>14</v>
      </c>
      <c r="M47" s="161">
        <v>13</v>
      </c>
      <c r="N47" s="161">
        <v>1</v>
      </c>
      <c r="O47" s="161" t="s">
        <v>143</v>
      </c>
      <c r="P47" s="161" t="s">
        <v>143</v>
      </c>
      <c r="Q47" s="162" t="s">
        <v>143</v>
      </c>
    </row>
    <row r="48" spans="3:18" s="121" customFormat="1" x14ac:dyDescent="0.35">
      <c r="C48" s="153" t="s">
        <v>11</v>
      </c>
      <c r="D48" s="154" t="s">
        <v>150</v>
      </c>
      <c r="E48" s="154">
        <v>259329</v>
      </c>
      <c r="F48" s="155">
        <v>46145</v>
      </c>
      <c r="G48" s="155">
        <v>46142</v>
      </c>
      <c r="H48" s="154" t="s">
        <v>153</v>
      </c>
      <c r="I48" s="154" t="s">
        <v>136</v>
      </c>
      <c r="J48" s="154" t="s">
        <v>287</v>
      </c>
      <c r="K48" s="154" t="s">
        <v>137</v>
      </c>
      <c r="L48" s="156">
        <v>23</v>
      </c>
      <c r="M48" s="156">
        <v>22</v>
      </c>
      <c r="N48" s="156">
        <v>1</v>
      </c>
      <c r="O48" s="156" t="s">
        <v>143</v>
      </c>
      <c r="P48" s="156" t="s">
        <v>143</v>
      </c>
      <c r="Q48" s="157" t="s">
        <v>143</v>
      </c>
    </row>
    <row r="49" spans="3:17" s="121" customFormat="1" x14ac:dyDescent="0.35">
      <c r="C49" s="158" t="s">
        <v>17</v>
      </c>
      <c r="D49" s="159" t="s">
        <v>149</v>
      </c>
      <c r="E49" s="159">
        <v>259328</v>
      </c>
      <c r="F49" s="160">
        <v>46145</v>
      </c>
      <c r="G49" s="160">
        <v>46142</v>
      </c>
      <c r="H49" s="159" t="s">
        <v>153</v>
      </c>
      <c r="I49" s="159" t="s">
        <v>141</v>
      </c>
      <c r="J49" s="159" t="s">
        <v>288</v>
      </c>
      <c r="K49" s="159" t="s">
        <v>137</v>
      </c>
      <c r="L49" s="161">
        <v>29</v>
      </c>
      <c r="M49" s="161">
        <v>28</v>
      </c>
      <c r="N49" s="161">
        <v>1</v>
      </c>
      <c r="O49" s="161" t="s">
        <v>143</v>
      </c>
      <c r="P49" s="161" t="s">
        <v>143</v>
      </c>
      <c r="Q49" s="162" t="s">
        <v>143</v>
      </c>
    </row>
    <row r="50" spans="3:17" s="121" customFormat="1" x14ac:dyDescent="0.35">
      <c r="C50" s="143" t="s">
        <v>17</v>
      </c>
      <c r="D50" s="144" t="s">
        <v>149</v>
      </c>
      <c r="E50" s="144">
        <v>259327</v>
      </c>
      <c r="F50" s="145">
        <v>46145</v>
      </c>
      <c r="G50" s="145">
        <v>46142</v>
      </c>
      <c r="H50" s="144" t="s">
        <v>153</v>
      </c>
      <c r="I50" s="144" t="s">
        <v>141</v>
      </c>
      <c r="J50" s="144" t="s">
        <v>289</v>
      </c>
      <c r="K50" s="144" t="s">
        <v>137</v>
      </c>
      <c r="L50" s="146">
        <v>22</v>
      </c>
      <c r="M50" s="146">
        <v>21</v>
      </c>
      <c r="N50" s="146">
        <v>1</v>
      </c>
      <c r="O50" s="146" t="s">
        <v>143</v>
      </c>
      <c r="P50" s="146" t="s">
        <v>143</v>
      </c>
      <c r="Q50" s="147" t="s">
        <v>143</v>
      </c>
    </row>
    <row r="51" spans="3:17" s="10" customFormat="1" x14ac:dyDescent="0.35">
      <c r="C51" s="123" t="s">
        <v>14</v>
      </c>
      <c r="D51" s="124" t="s">
        <v>150</v>
      </c>
      <c r="E51" s="124">
        <v>259326</v>
      </c>
      <c r="F51" s="125">
        <v>46145</v>
      </c>
      <c r="G51" s="125">
        <v>46142</v>
      </c>
      <c r="H51" s="124" t="s">
        <v>153</v>
      </c>
      <c r="I51" s="124" t="s">
        <v>141</v>
      </c>
      <c r="J51" s="124" t="s">
        <v>290</v>
      </c>
      <c r="K51" s="124" t="s">
        <v>137</v>
      </c>
      <c r="L51" s="126">
        <v>25</v>
      </c>
      <c r="M51" s="126">
        <v>24</v>
      </c>
      <c r="N51" s="126">
        <v>1</v>
      </c>
      <c r="O51" s="126" t="s">
        <v>143</v>
      </c>
      <c r="P51" s="126" t="s">
        <v>143</v>
      </c>
      <c r="Q51" s="127" t="s">
        <v>143</v>
      </c>
    </row>
    <row r="52" spans="3:17" s="10" customFormat="1" x14ac:dyDescent="0.35">
      <c r="C52" s="128" t="s">
        <v>11</v>
      </c>
      <c r="D52" s="129" t="s">
        <v>150</v>
      </c>
      <c r="E52" s="129">
        <v>259325</v>
      </c>
      <c r="F52" s="130">
        <v>46145</v>
      </c>
      <c r="G52" s="130">
        <v>46142</v>
      </c>
      <c r="H52" s="129" t="s">
        <v>153</v>
      </c>
      <c r="I52" s="129" t="s">
        <v>136</v>
      </c>
      <c r="J52" s="213" t="s">
        <v>291</v>
      </c>
      <c r="K52" s="129" t="s">
        <v>137</v>
      </c>
      <c r="L52" s="131">
        <v>26</v>
      </c>
      <c r="M52" s="131">
        <v>25</v>
      </c>
      <c r="N52" s="131">
        <v>1</v>
      </c>
      <c r="O52" s="131" t="s">
        <v>143</v>
      </c>
      <c r="P52" s="131" t="s">
        <v>143</v>
      </c>
      <c r="Q52" s="132" t="s">
        <v>143</v>
      </c>
    </row>
    <row r="53" spans="3:17" s="10" customFormat="1" x14ac:dyDescent="0.35">
      <c r="C53" s="133" t="s">
        <v>142</v>
      </c>
      <c r="D53" s="135" t="s">
        <v>154</v>
      </c>
      <c r="E53" s="135">
        <v>259293</v>
      </c>
      <c r="F53" s="137">
        <v>46145</v>
      </c>
      <c r="G53" s="137">
        <v>46142</v>
      </c>
      <c r="H53" s="135" t="s">
        <v>246</v>
      </c>
      <c r="I53" s="135" t="s">
        <v>136</v>
      </c>
      <c r="J53" s="135" t="s">
        <v>292</v>
      </c>
      <c r="K53" s="135" t="s">
        <v>137</v>
      </c>
      <c r="L53" s="139">
        <v>1244</v>
      </c>
      <c r="M53" s="139">
        <v>1243</v>
      </c>
      <c r="N53" s="139">
        <v>1</v>
      </c>
      <c r="O53" s="139">
        <v>1243</v>
      </c>
      <c r="P53" s="139">
        <v>0</v>
      </c>
      <c r="Q53" s="141">
        <v>0</v>
      </c>
    </row>
    <row r="54" spans="3:17" s="10" customFormat="1" x14ac:dyDescent="0.35">
      <c r="C54" s="134" t="s">
        <v>140</v>
      </c>
      <c r="D54" s="136" t="s">
        <v>155</v>
      </c>
      <c r="E54" s="136">
        <v>259273</v>
      </c>
      <c r="F54" s="138">
        <v>46145</v>
      </c>
      <c r="G54" s="138">
        <v>46142</v>
      </c>
      <c r="H54" s="136" t="s">
        <v>246</v>
      </c>
      <c r="I54" s="136" t="s">
        <v>141</v>
      </c>
      <c r="J54" s="229" t="s">
        <v>296</v>
      </c>
      <c r="K54" s="136" t="s">
        <v>137</v>
      </c>
      <c r="L54" s="140">
        <v>342</v>
      </c>
      <c r="M54" s="140">
        <v>342</v>
      </c>
      <c r="N54" s="140">
        <v>0</v>
      </c>
      <c r="O54" s="140" t="s">
        <v>143</v>
      </c>
      <c r="P54" s="140" t="s">
        <v>143</v>
      </c>
      <c r="Q54" s="142" t="s">
        <v>143</v>
      </c>
    </row>
    <row r="55" spans="3:17" s="10" customFormat="1" x14ac:dyDescent="0.35">
      <c r="C55" s="123" t="s">
        <v>135</v>
      </c>
      <c r="D55" s="124" t="s">
        <v>157</v>
      </c>
      <c r="E55" s="124">
        <v>259269</v>
      </c>
      <c r="F55" s="125">
        <v>46145</v>
      </c>
      <c r="G55" s="125">
        <v>46142</v>
      </c>
      <c r="H55" s="124" t="s">
        <v>246</v>
      </c>
      <c r="I55" s="124" t="s">
        <v>136</v>
      </c>
      <c r="J55" s="124" t="s">
        <v>293</v>
      </c>
      <c r="K55" s="124" t="s">
        <v>137</v>
      </c>
      <c r="L55" s="126">
        <v>1803</v>
      </c>
      <c r="M55" s="126">
        <v>1802</v>
      </c>
      <c r="N55" s="126">
        <v>1</v>
      </c>
      <c r="O55" s="126" t="s">
        <v>143</v>
      </c>
      <c r="P55" s="126" t="s">
        <v>143</v>
      </c>
      <c r="Q55" s="127" t="s">
        <v>143</v>
      </c>
    </row>
    <row r="56" spans="3:17" s="10" customFormat="1" x14ac:dyDescent="0.35">
      <c r="C56" t="s">
        <v>138</v>
      </c>
      <c r="D56" t="s">
        <v>156</v>
      </c>
      <c r="E56">
        <v>259263</v>
      </c>
      <c r="F56" s="214">
        <v>46145</v>
      </c>
      <c r="G56" s="214">
        <v>46142</v>
      </c>
      <c r="H56" t="s">
        <v>246</v>
      </c>
      <c r="I56" t="s">
        <v>139</v>
      </c>
      <c r="J56" t="s">
        <v>294</v>
      </c>
      <c r="K56" t="s">
        <v>137</v>
      </c>
      <c r="L56">
        <v>393</v>
      </c>
      <c r="M56">
        <v>393</v>
      </c>
      <c r="N56">
        <v>0</v>
      </c>
      <c r="O56" t="s">
        <v>143</v>
      </c>
      <c r="P56" t="s">
        <v>143</v>
      </c>
      <c r="Q56" t="s">
        <v>143</v>
      </c>
    </row>
    <row r="57" spans="3:17" s="10" customFormat="1" x14ac:dyDescent="0.35">
      <c r="C57" s="123"/>
      <c r="D57" s="124"/>
      <c r="E57" s="124"/>
      <c r="F57" s="125"/>
      <c r="G57" s="125"/>
      <c r="H57" s="124"/>
      <c r="I57" s="124"/>
      <c r="J57" s="124"/>
      <c r="K57" s="124"/>
      <c r="L57" s="126"/>
      <c r="M57" s="126"/>
      <c r="N57" s="126"/>
      <c r="O57" s="126"/>
      <c r="P57" s="126"/>
      <c r="Q57" s="127"/>
    </row>
    <row r="58" spans="3:17" s="10" customFormat="1" x14ac:dyDescent="0.35">
      <c r="C58" s="128"/>
      <c r="D58" s="129"/>
      <c r="E58" s="129"/>
      <c r="F58" s="130"/>
      <c r="G58" s="130"/>
      <c r="H58" s="129"/>
      <c r="I58" s="129"/>
      <c r="J58" s="129"/>
      <c r="K58" s="129"/>
      <c r="L58" s="131"/>
      <c r="M58" s="131"/>
      <c r="N58" s="131"/>
      <c r="O58" s="131"/>
      <c r="P58" s="131"/>
      <c r="Q58" s="132"/>
    </row>
    <row r="59" spans="3:17" s="10" customFormat="1" x14ac:dyDescent="0.35">
      <c r="C59" s="123"/>
      <c r="D59" s="124"/>
      <c r="E59" s="124"/>
      <c r="F59" s="125"/>
      <c r="G59" s="125"/>
      <c r="H59" s="124"/>
      <c r="I59" s="124"/>
      <c r="J59" s="124"/>
      <c r="K59" s="124"/>
      <c r="L59" s="126"/>
      <c r="M59" s="126"/>
      <c r="N59" s="126"/>
      <c r="O59" s="126"/>
      <c r="P59" s="126"/>
      <c r="Q59" s="127"/>
    </row>
    <row r="60" spans="3:17" s="10" customFormat="1" x14ac:dyDescent="0.35">
      <c r="C60" s="43"/>
      <c r="D60" s="44"/>
      <c r="E60" s="44"/>
      <c r="F60" s="45"/>
      <c r="G60" s="45"/>
      <c r="H60" s="44"/>
      <c r="I60" s="44"/>
      <c r="J60" s="44"/>
      <c r="K60" s="44"/>
      <c r="L60" s="46"/>
      <c r="M60" s="46"/>
      <c r="N60" s="46"/>
      <c r="O60" s="46"/>
      <c r="P60" s="46"/>
      <c r="Q60" s="47"/>
    </row>
    <row r="61" spans="3:17" s="10" customFormat="1" x14ac:dyDescent="0.35">
      <c r="C61" s="48"/>
      <c r="D61" s="49"/>
      <c r="E61" s="49"/>
      <c r="F61" s="50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2"/>
    </row>
    <row r="62" spans="3:17" s="10" customFormat="1" x14ac:dyDescent="0.35">
      <c r="C62" s="43"/>
      <c r="D62" s="44"/>
      <c r="E62" s="44"/>
      <c r="F62" s="45"/>
      <c r="G62" s="45"/>
      <c r="H62" s="44"/>
      <c r="I62" s="44"/>
      <c r="J62" s="44"/>
      <c r="K62" s="44"/>
      <c r="L62" s="46"/>
      <c r="M62" s="46"/>
      <c r="N62" s="46"/>
      <c r="O62" s="46"/>
      <c r="P62" s="46"/>
      <c r="Q62" s="47"/>
    </row>
    <row r="63" spans="3:17" s="10" customFormat="1" x14ac:dyDescent="0.35">
      <c r="C63" s="48"/>
      <c r="D63" s="49"/>
      <c r="E63" s="49"/>
      <c r="F63" s="50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2"/>
    </row>
    <row r="64" spans="3:17" s="10" customFormat="1" x14ac:dyDescent="0.35">
      <c r="C64" s="43"/>
      <c r="D64" s="44"/>
      <c r="E64" s="44"/>
      <c r="F64" s="45"/>
      <c r="G64" s="45"/>
      <c r="H64" s="44"/>
      <c r="I64" s="44"/>
      <c r="J64" s="44"/>
      <c r="K64" s="44"/>
      <c r="L64" s="46"/>
      <c r="M64" s="46"/>
      <c r="N64" s="46"/>
      <c r="O64" s="46"/>
      <c r="P64" s="46"/>
      <c r="Q64" s="47"/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209" priority="52" operator="equal">
      <formula>"Falta"</formula>
    </cfRule>
    <cfRule type="cellIs" dxfId="208" priority="51" operator="equal">
      <formula>"Cargado"</formula>
    </cfRule>
  </conditionalFormatting>
  <conditionalFormatting sqref="F18:F27">
    <cfRule type="cellIs" dxfId="207" priority="39" operator="equal">
      <formula>"Falta"</formula>
    </cfRule>
    <cfRule type="cellIs" dxfId="206" priority="38" operator="equal">
      <formula>"Cargado"</formula>
    </cfRule>
  </conditionalFormatting>
  <conditionalFormatting sqref="F29:F30">
    <cfRule type="cellIs" dxfId="205" priority="48" operator="equal">
      <formula>"Cargado"</formula>
    </cfRule>
    <cfRule type="cellIs" dxfId="204" priority="49" operator="equal">
      <formula>"Falta"</formula>
    </cfRule>
  </conditionalFormatting>
  <conditionalFormatting sqref="F33">
    <cfRule type="duplicateValues" dxfId="203" priority="8"/>
  </conditionalFormatting>
  <conditionalFormatting sqref="G33">
    <cfRule type="duplicateValues" dxfId="202" priority="7"/>
  </conditionalFormatting>
  <conditionalFormatting sqref="J34:J35 J37 J39 J41 J43 J45 J47 J49 J51 J53 J55 J57 J59 J61 J63 J65 J67">
    <cfRule type="duplicateValues" dxfId="201" priority="5"/>
    <cfRule type="duplicateValues" dxfId="200" priority="6"/>
  </conditionalFormatting>
  <conditionalFormatting sqref="J34:J67">
    <cfRule type="duplicateValues" dxfId="199" priority="56"/>
    <cfRule type="duplicateValues" dxfId="198" priority="55"/>
    <cfRule type="duplicateValues" dxfId="197" priority="54"/>
    <cfRule type="duplicateValues" dxfId="196" priority="53"/>
  </conditionalFormatting>
  <conditionalFormatting sqref="J36 J38 J40 J42 J44 J46 J48 J50 J52">
    <cfRule type="duplicateValues" dxfId="195" priority="3"/>
    <cfRule type="duplicateValues" dxfId="194" priority="4"/>
  </conditionalFormatting>
  <conditionalFormatting sqref="J54 J56 J58 J60 J62 J64 J66">
    <cfRule type="duplicateValues" dxfId="193" priority="2"/>
    <cfRule type="duplicateValues" dxfId="192" priority="1"/>
  </conditionalFormatting>
  <conditionalFormatting sqref="J68:J69">
    <cfRule type="duplicateValues" dxfId="191" priority="37"/>
    <cfRule type="duplicateValues" dxfId="190" priority="36"/>
  </conditionalFormatting>
  <conditionalFormatting sqref="J68:J82">
    <cfRule type="duplicateValues" dxfId="189" priority="18"/>
    <cfRule type="duplicateValues" dxfId="188" priority="19"/>
    <cfRule type="duplicateValues" dxfId="187" priority="20"/>
    <cfRule type="duplicateValues" dxfId="186" priority="21"/>
  </conditionalFormatting>
  <conditionalFormatting sqref="J68:J93">
    <cfRule type="duplicateValues" dxfId="185" priority="9"/>
  </conditionalFormatting>
  <conditionalFormatting sqref="J70:J71">
    <cfRule type="duplicateValues" dxfId="184" priority="34"/>
    <cfRule type="duplicateValues" dxfId="183" priority="35"/>
  </conditionalFormatting>
  <conditionalFormatting sqref="J72:J73">
    <cfRule type="duplicateValues" dxfId="182" priority="32"/>
    <cfRule type="duplicateValues" dxfId="181" priority="33"/>
  </conditionalFormatting>
  <conditionalFormatting sqref="J74:J75">
    <cfRule type="duplicateValues" dxfId="180" priority="30"/>
    <cfRule type="duplicateValues" dxfId="179" priority="31"/>
  </conditionalFormatting>
  <conditionalFormatting sqref="J76:J77">
    <cfRule type="duplicateValues" dxfId="178" priority="28"/>
    <cfRule type="duplicateValues" dxfId="177" priority="29"/>
  </conditionalFormatting>
  <conditionalFormatting sqref="J78:J79">
    <cfRule type="duplicateValues" dxfId="176" priority="27"/>
    <cfRule type="duplicateValues" dxfId="175" priority="26"/>
  </conditionalFormatting>
  <conditionalFormatting sqref="J80:J81">
    <cfRule type="duplicateValues" dxfId="174" priority="25"/>
    <cfRule type="duplicateValues" dxfId="173" priority="24"/>
  </conditionalFormatting>
  <conditionalFormatting sqref="J82">
    <cfRule type="duplicateValues" dxfId="172" priority="23"/>
    <cfRule type="duplicateValues" dxfId="171" priority="22"/>
  </conditionalFormatting>
  <conditionalFormatting sqref="J83 J85 J87 J89 J91 J93">
    <cfRule type="duplicateValues" dxfId="170" priority="17"/>
  </conditionalFormatting>
  <conditionalFormatting sqref="J83">
    <cfRule type="duplicateValues" dxfId="169" priority="16"/>
  </conditionalFormatting>
  <conditionalFormatting sqref="J83:J93">
    <cfRule type="duplicateValues" dxfId="168" priority="10"/>
    <cfRule type="duplicateValues" dxfId="167" priority="11"/>
    <cfRule type="duplicateValues" dxfId="166" priority="13"/>
    <cfRule type="duplicateValues" dxfId="165" priority="12"/>
  </conditionalFormatting>
  <conditionalFormatting sqref="J84 J86 J88 J90 J92">
    <cfRule type="duplicateValues" dxfId="164" priority="15"/>
  </conditionalFormatting>
  <conditionalFormatting sqref="J84">
    <cfRule type="duplicateValues" dxfId="163" priority="14"/>
  </conditionalFormatting>
  <conditionalFormatting sqref="J94 J96">
    <cfRule type="duplicateValues" dxfId="162" priority="45"/>
  </conditionalFormatting>
  <conditionalFormatting sqref="J94:J96">
    <cfRule type="duplicateValues" dxfId="161" priority="41"/>
    <cfRule type="duplicateValues" dxfId="160" priority="43"/>
    <cfRule type="duplicateValues" dxfId="159" priority="44"/>
    <cfRule type="duplicateValues" dxfId="158" priority="42"/>
  </conditionalFormatting>
  <conditionalFormatting sqref="J95">
    <cfRule type="duplicateValues" dxfId="157" priority="46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A449-B4F5-43DF-BB59-F43A30070C3E}">
  <dimension ref="A1:Y237"/>
  <sheetViews>
    <sheetView zoomScale="85" zoomScaleNormal="85" workbookViewId="0">
      <selection activeCell="A34" sqref="A34:XFD34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218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021526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185">
        <f>COUNTIF($C$34:$C$60,A3)</f>
        <v>5</v>
      </c>
      <c r="C3" s="111">
        <v>1</v>
      </c>
      <c r="D3" s="112" t="str">
        <f>+"Fwd2_EURUSD_Nodos_"&amp;C1&amp;".csv"</f>
        <v>Fwd2_EURUSD_Nodos_20260215.csv</v>
      </c>
      <c r="E3" s="113">
        <v>26</v>
      </c>
      <c r="F3" s="114" t="str">
        <f t="shared" ref="F3:F10" si="0">+IF(ISERROR(VLOOKUP(D3,$J$34:$Q$95,1,FALSE)),"Falta","Cargado")</f>
        <v>Cargado</v>
      </c>
      <c r="G3" s="113">
        <f t="shared" ref="G3:G8" si="1">+COUNTIF($K$34:$K$59,D3)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185">
        <f>COUNTIF($C$34:$C$60,A4)</f>
        <v>1</v>
      </c>
      <c r="C4" s="111">
        <v>2</v>
      </c>
      <c r="D4" s="112" t="str">
        <f>+"Fwd2_USDCOP_Nodos_"&amp;C1&amp;".csv"</f>
        <v>Fwd2_USDCOP_Nodos_20260215.csv</v>
      </c>
      <c r="E4" s="113">
        <v>24</v>
      </c>
      <c r="F4" s="114" t="str">
        <f t="shared" si="0"/>
        <v>Cargado</v>
      </c>
      <c r="G4" s="113">
        <f t="shared" si="1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185">
        <f>COUNTIF($C$34:$C$60,A5)</f>
        <v>7</v>
      </c>
      <c r="C5" s="111">
        <v>3</v>
      </c>
      <c r="D5" s="112" t="str">
        <f>+"SwapCC2_IBR_Nodos_"&amp;C1&amp;".csv"</f>
        <v>SwapCC2_IBR_Nodos_20260215.csv</v>
      </c>
      <c r="E5" s="113">
        <v>21</v>
      </c>
      <c r="F5" s="114" t="str">
        <f t="shared" si="0"/>
        <v>Cargado</v>
      </c>
      <c r="G5" s="113">
        <f t="shared" si="1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/>
      <c r="C6" s="111">
        <v>4</v>
      </c>
      <c r="D6" s="112" t="str">
        <f>+"SwapCC2_USDOIS_Nodos_"&amp;C1&amp;".csv"</f>
        <v>SwapCC2_USDOIS_Nodos_20260215.csv</v>
      </c>
      <c r="E6" s="113">
        <v>18</v>
      </c>
      <c r="F6" s="114" t="str">
        <f t="shared" si="0"/>
        <v>Cargado</v>
      </c>
      <c r="G6" s="113">
        <f t="shared" si="1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/>
      <c r="C7" s="111">
        <v>5</v>
      </c>
      <c r="D7" s="112" t="str">
        <f>+"Fwd2_USDMXN_Nodos_"&amp;C1&amp;".csv"</f>
        <v>Fwd2_USDMXN_Nodos_20260215.csv</v>
      </c>
      <c r="E7" s="113">
        <v>23</v>
      </c>
      <c r="F7" s="114" t="str">
        <f t="shared" si="0"/>
        <v>Cargado</v>
      </c>
      <c r="G7" s="113">
        <f t="shared" si="1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/>
      <c r="C8" s="111">
        <v>6</v>
      </c>
      <c r="D8" s="112" t="str">
        <f>+"Fwd2_USDBRL_Nodos_"&amp;C1&amp;".csv"</f>
        <v>Fwd2_USDBRL_Nodos_20260215.csv</v>
      </c>
      <c r="E8" s="113">
        <v>14</v>
      </c>
      <c r="F8" s="114" t="str">
        <f t="shared" si="0"/>
        <v>Cargado</v>
      </c>
      <c r="G8" s="113">
        <f t="shared" si="1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/>
      <c r="C9" s="111">
        <v>7</v>
      </c>
      <c r="D9" s="112" t="str">
        <f>+"Fwd2_GBPUSD_Nodos_"&amp;C1&amp;".csv"</f>
        <v>Fwd2_GBPUSD_Nodos_20260215.csv</v>
      </c>
      <c r="E9" s="113">
        <v>25</v>
      </c>
      <c r="F9" s="114" t="str">
        <f t="shared" si="0"/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/>
      <c r="C10" s="111">
        <v>8</v>
      </c>
      <c r="D10" s="112" t="str">
        <f>+"Fwd2_USDJPY_Nodos_"&amp;C1&amp;".csv"</f>
        <v>Fwd2_USDJPY_Nodos_20260215.csv</v>
      </c>
      <c r="E10" s="113">
        <v>26</v>
      </c>
      <c r="F10" s="114" t="str">
        <f t="shared" si="0"/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/>
      <c r="C12" s="111">
        <v>9</v>
      </c>
      <c r="D12" s="112" t="str">
        <f>+"SwapCC2_EURCOP_Diaria_"&amp;C1&amp;".csv"</f>
        <v>SwapCC2_EURCOP_Diaria_20260215.csv</v>
      </c>
      <c r="E12" s="113">
        <v>9135</v>
      </c>
      <c r="F12" s="114" t="str">
        <f>+IF(ISERROR(VLOOKUP(D12,$J$34:$Q$95,1,FALSE)),"Falta","Cargado")</f>
        <v>Cargado</v>
      </c>
      <c r="G12" s="113">
        <f>+COUNTIF($K$34:$K$59,D12)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/>
      <c r="C13" s="111">
        <v>10</v>
      </c>
      <c r="D13" s="112" t="str">
        <f>+"SwapCC2_USDCO_Diaria_"&amp;C1&amp;".csv"</f>
        <v>SwapCC2_USDCO_Diaria_20260215.csv</v>
      </c>
      <c r="E13" s="113">
        <v>10962</v>
      </c>
      <c r="F13" s="114" t="str">
        <f>+IF(ISERROR(VLOOKUP(D13,$J$34:$Q$95,1,FALSE)),"Falta","Cargado")</f>
        <v>Cargado</v>
      </c>
      <c r="G13" s="113">
        <f>+COUNTIF($K$34:$K$59,D13)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/>
      <c r="C14" s="111">
        <v>12</v>
      </c>
      <c r="D14" s="112" t="str">
        <f>+"SwapCC2_IBRUVR_Nodos_"&amp;C1&amp;".csv"</f>
        <v>SwapCC2_IBRUVR_Nodos_20260215.csv</v>
      </c>
      <c r="E14" s="113">
        <v>19</v>
      </c>
      <c r="F14" s="114" t="str">
        <f>+IF(ISERROR(VLOOKUP(D14,$J$34:$Q$95,1,FALSE)),"Falta","Cargado")</f>
        <v>Cargado</v>
      </c>
      <c r="G14" s="113">
        <f>+COUNTIF($K$34:$K$59,D14)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/>
      <c r="C15" s="111">
        <v>13</v>
      </c>
      <c r="D15" s="112" t="str">
        <f>+"SwapCC2_LIBORUVR_Nodos_"&amp;C1&amp;".csv"</f>
        <v>SwapCC2_LIBORUVR_Nodos_20260215.csv</v>
      </c>
      <c r="E15" s="113">
        <v>45</v>
      </c>
      <c r="F15" s="114" t="str">
        <f>+IF(ISERROR(VLOOKUP(D15,$J$34:$Q$95,1,FALSE)),"Falta","Cargado")</f>
        <v>Cargado</v>
      </c>
      <c r="G15" s="113">
        <f>+COUNTIF($K$34:$K$59,D15)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/>
      <c r="C16" s="111">
        <v>14</v>
      </c>
      <c r="D16" s="112" t="str">
        <f>+"SwapCC2_COP_Colateral_USD_Diaria_"&amp;C1&amp;".csv"</f>
        <v>SwapCC2_COP_Colateral_USD_Diaria_20260215.csv</v>
      </c>
      <c r="E16" s="113"/>
      <c r="F16" s="114" t="str">
        <f>+IF(ISERROR(VLOOKUP(D16,$J$34:$Q$95,1,FALSE)),"Falta","Cargado")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MX021526.txt</v>
      </c>
      <c r="E18" s="5"/>
      <c r="F18" s="1" t="str">
        <f t="shared" ref="F18:F26" si="2">+IF(ISERROR(VLOOKUP(D18,$J$34:$Q$95,1,FALSE)),"Falta","Cargado")</f>
        <v>Cargado</v>
      </c>
      <c r="G18" s="5">
        <f t="shared" ref="G18:G24" si="3">+COUNTIF($K$34:$K$59,D18)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 t="shared" ref="C19:C26" si="4">+C18+1</f>
        <v>15</v>
      </c>
      <c r="D19" s="6" t="str">
        <f>+"MX"&amp;C2&amp;"_RV.txt"</f>
        <v>MX021526_RV.txt</v>
      </c>
      <c r="E19" s="5"/>
      <c r="F19" s="1" t="str">
        <f t="shared" si="2"/>
        <v>Cargado</v>
      </c>
      <c r="G19" s="5">
        <f t="shared" si="3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si="4"/>
        <v>16</v>
      </c>
      <c r="D20" s="6" t="str">
        <f>+"SB"&amp;C2&amp;".001"</f>
        <v>SB021526.001</v>
      </c>
      <c r="E20" s="5"/>
      <c r="F20" s="1" t="str">
        <f t="shared" si="2"/>
        <v>Cargado</v>
      </c>
      <c r="G20" s="5">
        <f t="shared" si="3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4"/>
        <v>17</v>
      </c>
      <c r="D21" s="6" t="str">
        <f>+"SP"&amp;C2&amp;".002"</f>
        <v>SP021526.002</v>
      </c>
      <c r="E21" s="5"/>
      <c r="F21" s="1" t="str">
        <f t="shared" si="2"/>
        <v>Cargado</v>
      </c>
      <c r="G21" s="5">
        <f t="shared" si="3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4"/>
        <v>18</v>
      </c>
      <c r="D22" s="6" t="str">
        <f>+"SV"&amp;C2&amp;".001"</f>
        <v>SV021526.001</v>
      </c>
      <c r="E22" s="5"/>
      <c r="F22" s="1" t="str">
        <f t="shared" si="2"/>
        <v>Cargado</v>
      </c>
      <c r="G22" s="5">
        <f t="shared" si="3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4"/>
        <v>19</v>
      </c>
      <c r="D23" s="6" t="str">
        <f>+"SW"&amp;C2&amp;".002"</f>
        <v>SW021526.002</v>
      </c>
      <c r="E23" s="5"/>
      <c r="F23" s="1" t="str">
        <f t="shared" si="2"/>
        <v>Cargado</v>
      </c>
      <c r="G23" s="5">
        <f t="shared" si="3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ht="14.9" customHeight="1" x14ac:dyDescent="0.35">
      <c r="B24" s="7"/>
      <c r="C24" s="2">
        <f t="shared" si="4"/>
        <v>20</v>
      </c>
      <c r="D24" s="6" t="str">
        <f>+"800148514_cva_alloc_"&amp;C1&amp;".txt"</f>
        <v>800148514_cva_alloc_20260215.txt</v>
      </c>
      <c r="F24" s="1" t="str">
        <f t="shared" si="2"/>
        <v>Cargado</v>
      </c>
      <c r="G24" s="5">
        <f t="shared" si="3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4"/>
        <v>21</v>
      </c>
      <c r="D25" s="6" t="str">
        <f>+"NOTAS_ESTRUCTURADAS_"&amp;C1&amp;".txt"</f>
        <v>NOTAS_ESTRUCTURADAS_20260215.txt</v>
      </c>
      <c r="F25" s="1" t="str">
        <f t="shared" si="2"/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4"/>
        <v>22</v>
      </c>
      <c r="D26" s="6" t="str">
        <f>+"titulos_participativos_valoracion_"&amp;C1&amp;".txt"</f>
        <v>titulos_participativos_valoracion_20260215.txt</v>
      </c>
      <c r="F26" s="1" t="str">
        <f t="shared" si="2"/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customHeight="1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>
        <v>22</v>
      </c>
      <c r="D28" s="6" t="s">
        <v>152</v>
      </c>
      <c r="F28" s="1" t="str">
        <f>+IF(ISERROR(VLOOKUP(D28,$J$34:$Q$59,1,FALSE)),"Falta","Cargado")</f>
        <v>Falta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23</v>
      </c>
      <c r="D29" s="6" t="s">
        <v>151</v>
      </c>
      <c r="F29" s="1" t="str">
        <f>+IF(ISERROR(VLOOKUP(D29,$J$34:$Q$59,1,FALSE)),"Falta","Cargado")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/>
      <c r="D30" s="6" t="s">
        <v>35</v>
      </c>
      <c r="F30" s="1" t="str">
        <f>+IF(ISERROR(VLOOKUP(D30,$J$34:$Q$59,1,FALSE)),"Falta","Cargado")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7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7" s="120" customFormat="1" x14ac:dyDescent="0.35">
      <c r="C34" s="165" t="s">
        <v>140</v>
      </c>
      <c r="D34" s="166" t="s">
        <v>155</v>
      </c>
      <c r="E34" s="166">
        <v>255152</v>
      </c>
      <c r="F34" s="167" t="s">
        <v>194</v>
      </c>
      <c r="G34" s="167" t="s">
        <v>168</v>
      </c>
      <c r="H34" s="166" t="s">
        <v>163</v>
      </c>
      <c r="I34" s="166" t="s">
        <v>141</v>
      </c>
      <c r="J34" s="166" t="s">
        <v>219</v>
      </c>
      <c r="K34" s="166" t="s">
        <v>137</v>
      </c>
      <c r="L34" s="168">
        <v>1204</v>
      </c>
      <c r="M34" s="168">
        <v>1203</v>
      </c>
      <c r="N34" s="168">
        <v>1</v>
      </c>
      <c r="O34" s="168" t="s">
        <v>143</v>
      </c>
      <c r="P34" s="168" t="s">
        <v>143</v>
      </c>
      <c r="Q34" s="169" t="s">
        <v>143</v>
      </c>
    </row>
    <row r="35" spans="3:17" s="122" customFormat="1" x14ac:dyDescent="0.35">
      <c r="C35" s="180" t="s">
        <v>135</v>
      </c>
      <c r="D35" s="181" t="s">
        <v>157</v>
      </c>
      <c r="E35" s="181">
        <v>255149</v>
      </c>
      <c r="F35" s="182" t="s">
        <v>194</v>
      </c>
      <c r="G35" s="182" t="s">
        <v>168</v>
      </c>
      <c r="H35" s="181" t="s">
        <v>163</v>
      </c>
      <c r="I35" s="181" t="s">
        <v>136</v>
      </c>
      <c r="J35" s="181" t="s">
        <v>196</v>
      </c>
      <c r="K35" s="181" t="s">
        <v>137</v>
      </c>
      <c r="L35" s="183">
        <v>1620</v>
      </c>
      <c r="M35" s="183">
        <v>1619</v>
      </c>
      <c r="N35" s="183">
        <v>1</v>
      </c>
      <c r="O35" s="183" t="s">
        <v>143</v>
      </c>
      <c r="P35" s="183" t="s">
        <v>143</v>
      </c>
      <c r="Q35" s="184" t="s">
        <v>143</v>
      </c>
    </row>
    <row r="36" spans="3:17" s="122" customFormat="1" x14ac:dyDescent="0.35">
      <c r="C36" s="175" t="s">
        <v>135</v>
      </c>
      <c r="D36" s="176" t="s">
        <v>157</v>
      </c>
      <c r="E36" s="176">
        <v>255146</v>
      </c>
      <c r="F36" s="177" t="s">
        <v>194</v>
      </c>
      <c r="G36" s="177" t="s">
        <v>168</v>
      </c>
      <c r="H36" s="176" t="s">
        <v>163</v>
      </c>
      <c r="I36" s="176" t="s">
        <v>136</v>
      </c>
      <c r="J36" s="176" t="s">
        <v>197</v>
      </c>
      <c r="K36" s="176" t="s">
        <v>137</v>
      </c>
      <c r="L36" s="178">
        <v>12</v>
      </c>
      <c r="M36" s="178">
        <v>9</v>
      </c>
      <c r="N36" s="178">
        <v>3</v>
      </c>
      <c r="O36" s="178" t="s">
        <v>143</v>
      </c>
      <c r="P36" s="178" t="s">
        <v>143</v>
      </c>
      <c r="Q36" s="179" t="s">
        <v>143</v>
      </c>
    </row>
    <row r="37" spans="3:17" s="122" customFormat="1" x14ac:dyDescent="0.35">
      <c r="C37" s="180" t="s">
        <v>138</v>
      </c>
      <c r="D37" s="181" t="s">
        <v>156</v>
      </c>
      <c r="E37" s="181">
        <v>255143</v>
      </c>
      <c r="F37" s="182" t="s">
        <v>194</v>
      </c>
      <c r="G37" s="182" t="s">
        <v>168</v>
      </c>
      <c r="H37" s="181" t="s">
        <v>153</v>
      </c>
      <c r="I37" s="181" t="s">
        <v>139</v>
      </c>
      <c r="J37" s="181" t="s">
        <v>198</v>
      </c>
      <c r="K37" s="181" t="s">
        <v>137</v>
      </c>
      <c r="L37" s="183">
        <v>392</v>
      </c>
      <c r="M37" s="183">
        <v>392</v>
      </c>
      <c r="N37" s="183">
        <v>0</v>
      </c>
      <c r="O37" s="183" t="s">
        <v>143</v>
      </c>
      <c r="P37" s="183" t="s">
        <v>143</v>
      </c>
      <c r="Q37" s="184" t="s">
        <v>143</v>
      </c>
    </row>
    <row r="38" spans="3:17" s="122" customFormat="1" x14ac:dyDescent="0.35">
      <c r="C38" s="165" t="s">
        <v>142</v>
      </c>
      <c r="D38" s="166" t="s">
        <v>154</v>
      </c>
      <c r="E38" s="166">
        <v>255140</v>
      </c>
      <c r="F38" s="167" t="s">
        <v>194</v>
      </c>
      <c r="G38" s="167" t="s">
        <v>168</v>
      </c>
      <c r="H38" s="166" t="s">
        <v>153</v>
      </c>
      <c r="I38" s="166" t="s">
        <v>136</v>
      </c>
      <c r="J38" s="166" t="s">
        <v>199</v>
      </c>
      <c r="K38" s="166" t="s">
        <v>137</v>
      </c>
      <c r="L38" s="168">
        <v>330</v>
      </c>
      <c r="M38" s="168">
        <v>330</v>
      </c>
      <c r="N38" s="168">
        <v>0</v>
      </c>
      <c r="O38" s="168" t="s">
        <v>143</v>
      </c>
      <c r="P38" s="168" t="s">
        <v>143</v>
      </c>
      <c r="Q38" s="169" t="s">
        <v>143</v>
      </c>
    </row>
    <row r="39" spans="3:17" s="122" customFormat="1" x14ac:dyDescent="0.35">
      <c r="C39" s="170" t="s">
        <v>144</v>
      </c>
      <c r="D39" s="171" t="s">
        <v>160</v>
      </c>
      <c r="E39" s="171">
        <v>255136</v>
      </c>
      <c r="F39" s="172" t="s">
        <v>194</v>
      </c>
      <c r="G39" s="172" t="s">
        <v>168</v>
      </c>
      <c r="H39" s="171" t="s">
        <v>153</v>
      </c>
      <c r="I39" s="171" t="s">
        <v>141</v>
      </c>
      <c r="J39" s="171" t="s">
        <v>200</v>
      </c>
      <c r="K39" s="171" t="s">
        <v>137</v>
      </c>
      <c r="L39" s="173">
        <v>10961</v>
      </c>
      <c r="M39" s="173">
        <v>10960</v>
      </c>
      <c r="N39" s="173">
        <v>1</v>
      </c>
      <c r="O39" s="173" t="s">
        <v>143</v>
      </c>
      <c r="P39" s="173" t="s">
        <v>143</v>
      </c>
      <c r="Q39" s="174" t="s">
        <v>143</v>
      </c>
    </row>
    <row r="40" spans="3:17" s="122" customFormat="1" x14ac:dyDescent="0.35">
      <c r="C40" s="165" t="s">
        <v>147</v>
      </c>
      <c r="D40" s="166" t="s">
        <v>148</v>
      </c>
      <c r="E40" s="166">
        <v>255135</v>
      </c>
      <c r="F40" s="167" t="s">
        <v>194</v>
      </c>
      <c r="G40" s="167" t="s">
        <v>168</v>
      </c>
      <c r="H40" s="166" t="s">
        <v>153</v>
      </c>
      <c r="I40" s="166" t="s">
        <v>136</v>
      </c>
      <c r="J40" s="166" t="s">
        <v>201</v>
      </c>
      <c r="K40" s="166" t="s">
        <v>137</v>
      </c>
      <c r="L40" s="168">
        <v>48</v>
      </c>
      <c r="M40" s="168">
        <v>47</v>
      </c>
      <c r="N40" s="168">
        <v>1</v>
      </c>
      <c r="O40" s="168" t="s">
        <v>143</v>
      </c>
      <c r="P40" s="168" t="s">
        <v>143</v>
      </c>
      <c r="Q40" s="169" t="s">
        <v>143</v>
      </c>
    </row>
    <row r="41" spans="3:17" s="122" customFormat="1" x14ac:dyDescent="0.35">
      <c r="C41" s="170" t="s">
        <v>145</v>
      </c>
      <c r="D41" s="171" t="s">
        <v>158</v>
      </c>
      <c r="E41" s="171">
        <v>255131</v>
      </c>
      <c r="F41" s="172" t="s">
        <v>194</v>
      </c>
      <c r="G41" s="172" t="s">
        <v>168</v>
      </c>
      <c r="H41" s="171" t="s">
        <v>153</v>
      </c>
      <c r="I41" s="171" t="s">
        <v>141</v>
      </c>
      <c r="J41" s="171" t="s">
        <v>202</v>
      </c>
      <c r="K41" s="171" t="s">
        <v>137</v>
      </c>
      <c r="L41" s="173">
        <v>22</v>
      </c>
      <c r="M41" s="173">
        <v>21</v>
      </c>
      <c r="N41" s="173">
        <v>1</v>
      </c>
      <c r="O41" s="173" t="s">
        <v>143</v>
      </c>
      <c r="P41" s="173" t="s">
        <v>143</v>
      </c>
      <c r="Q41" s="174" t="s">
        <v>143</v>
      </c>
    </row>
    <row r="42" spans="3:17" s="122" customFormat="1" x14ac:dyDescent="0.35">
      <c r="C42" s="175" t="s">
        <v>146</v>
      </c>
      <c r="D42" s="176" t="s">
        <v>159</v>
      </c>
      <c r="E42" s="176">
        <v>255130</v>
      </c>
      <c r="F42" s="177" t="s">
        <v>194</v>
      </c>
      <c r="G42" s="177" t="s">
        <v>168</v>
      </c>
      <c r="H42" s="176" t="s">
        <v>153</v>
      </c>
      <c r="I42" s="176" t="s">
        <v>141</v>
      </c>
      <c r="J42" s="176" t="s">
        <v>203</v>
      </c>
      <c r="K42" s="176" t="s">
        <v>137</v>
      </c>
      <c r="L42" s="178">
        <v>10961</v>
      </c>
      <c r="M42" s="178">
        <v>10960</v>
      </c>
      <c r="N42" s="178">
        <v>1</v>
      </c>
      <c r="O42" s="178" t="s">
        <v>143</v>
      </c>
      <c r="P42" s="178" t="s">
        <v>143</v>
      </c>
      <c r="Q42" s="179" t="s">
        <v>143</v>
      </c>
    </row>
    <row r="43" spans="3:17" s="122" customFormat="1" x14ac:dyDescent="0.35">
      <c r="C43" s="180" t="s">
        <v>11</v>
      </c>
      <c r="D43" s="181" t="s">
        <v>150</v>
      </c>
      <c r="E43" s="181">
        <v>255125</v>
      </c>
      <c r="F43" s="182" t="s">
        <v>194</v>
      </c>
      <c r="G43" s="182" t="s">
        <v>168</v>
      </c>
      <c r="H43" s="181" t="s">
        <v>204</v>
      </c>
      <c r="I43" s="181" t="s">
        <v>136</v>
      </c>
      <c r="J43" s="181" t="s">
        <v>205</v>
      </c>
      <c r="K43" s="181" t="s">
        <v>137</v>
      </c>
      <c r="L43" s="183">
        <v>9134</v>
      </c>
      <c r="M43" s="183">
        <v>9133</v>
      </c>
      <c r="N43" s="183">
        <v>1</v>
      </c>
      <c r="O43" s="183" t="s">
        <v>143</v>
      </c>
      <c r="P43" s="183" t="s">
        <v>143</v>
      </c>
      <c r="Q43" s="184" t="s">
        <v>143</v>
      </c>
    </row>
    <row r="44" spans="3:17" s="122" customFormat="1" x14ac:dyDescent="0.35">
      <c r="C44" s="165" t="s">
        <v>11</v>
      </c>
      <c r="D44" s="166" t="s">
        <v>150</v>
      </c>
      <c r="E44" s="166">
        <v>255124</v>
      </c>
      <c r="F44" s="167" t="s">
        <v>194</v>
      </c>
      <c r="G44" s="167" t="s">
        <v>168</v>
      </c>
      <c r="H44" s="166" t="s">
        <v>204</v>
      </c>
      <c r="I44" s="166" t="s">
        <v>136</v>
      </c>
      <c r="J44" s="166" t="s">
        <v>206</v>
      </c>
      <c r="K44" s="166" t="s">
        <v>137</v>
      </c>
      <c r="L44" s="168">
        <v>26</v>
      </c>
      <c r="M44" s="168">
        <v>25</v>
      </c>
      <c r="N44" s="168">
        <v>1</v>
      </c>
      <c r="O44" s="168" t="s">
        <v>143</v>
      </c>
      <c r="P44" s="168" t="s">
        <v>143</v>
      </c>
      <c r="Q44" s="169" t="s">
        <v>143</v>
      </c>
    </row>
    <row r="45" spans="3:17" s="122" customFormat="1" x14ac:dyDescent="0.35">
      <c r="C45" s="165" t="s">
        <v>11</v>
      </c>
      <c r="D45" s="166" t="s">
        <v>150</v>
      </c>
      <c r="E45" s="166">
        <v>255123</v>
      </c>
      <c r="F45" s="167" t="s">
        <v>194</v>
      </c>
      <c r="G45" s="167" t="s">
        <v>168</v>
      </c>
      <c r="H45" s="166" t="s">
        <v>204</v>
      </c>
      <c r="I45" s="166" t="s">
        <v>136</v>
      </c>
      <c r="J45" s="166" t="s">
        <v>207</v>
      </c>
      <c r="K45" s="166" t="s">
        <v>137</v>
      </c>
      <c r="L45" s="168">
        <v>26</v>
      </c>
      <c r="M45" s="168">
        <v>25</v>
      </c>
      <c r="N45" s="168">
        <v>1</v>
      </c>
      <c r="O45" s="168">
        <v>25</v>
      </c>
      <c r="P45" s="168">
        <v>0</v>
      </c>
      <c r="Q45" s="169">
        <v>0</v>
      </c>
    </row>
    <row r="46" spans="3:17" s="122" customFormat="1" x14ac:dyDescent="0.35">
      <c r="C46" s="165" t="s">
        <v>11</v>
      </c>
      <c r="D46" s="166" t="s">
        <v>150</v>
      </c>
      <c r="E46" s="166">
        <v>255122</v>
      </c>
      <c r="F46" s="167" t="s">
        <v>194</v>
      </c>
      <c r="G46" s="167" t="s">
        <v>168</v>
      </c>
      <c r="H46" s="166" t="s">
        <v>204</v>
      </c>
      <c r="I46" s="166" t="s">
        <v>136</v>
      </c>
      <c r="J46" s="166" t="s">
        <v>208</v>
      </c>
      <c r="K46" s="166" t="s">
        <v>137</v>
      </c>
      <c r="L46" s="168">
        <v>14</v>
      </c>
      <c r="M46" s="168">
        <v>13</v>
      </c>
      <c r="N46" s="168">
        <v>1</v>
      </c>
      <c r="O46" s="168">
        <v>13</v>
      </c>
      <c r="P46" s="168">
        <v>0</v>
      </c>
      <c r="Q46" s="169">
        <v>0</v>
      </c>
    </row>
    <row r="47" spans="3:17" s="122" customFormat="1" x14ac:dyDescent="0.35">
      <c r="C47" s="165" t="s">
        <v>11</v>
      </c>
      <c r="D47" s="166" t="s">
        <v>150</v>
      </c>
      <c r="E47" s="166">
        <v>255121</v>
      </c>
      <c r="F47" s="167" t="s">
        <v>194</v>
      </c>
      <c r="G47" s="167" t="s">
        <v>168</v>
      </c>
      <c r="H47" s="166" t="s">
        <v>204</v>
      </c>
      <c r="I47" s="166" t="s">
        <v>136</v>
      </c>
      <c r="J47" s="166" t="s">
        <v>209</v>
      </c>
      <c r="K47" s="166" t="s">
        <v>137</v>
      </c>
      <c r="L47" s="168">
        <v>23</v>
      </c>
      <c r="M47" s="168">
        <v>22</v>
      </c>
      <c r="N47" s="168">
        <v>1</v>
      </c>
      <c r="O47" s="168">
        <v>22</v>
      </c>
      <c r="P47" s="168">
        <v>0</v>
      </c>
      <c r="Q47" s="169">
        <v>0</v>
      </c>
    </row>
    <row r="48" spans="3:17" s="122" customFormat="1" x14ac:dyDescent="0.35">
      <c r="C48" s="165" t="s">
        <v>17</v>
      </c>
      <c r="D48" s="166" t="s">
        <v>149</v>
      </c>
      <c r="E48" s="166">
        <v>255120</v>
      </c>
      <c r="F48" s="167" t="s">
        <v>194</v>
      </c>
      <c r="G48" s="167" t="s">
        <v>168</v>
      </c>
      <c r="H48" s="166" t="s">
        <v>204</v>
      </c>
      <c r="I48" s="166" t="s">
        <v>141</v>
      </c>
      <c r="J48" s="166" t="s">
        <v>210</v>
      </c>
      <c r="K48" s="166" t="s">
        <v>137</v>
      </c>
      <c r="L48" s="168">
        <v>30</v>
      </c>
      <c r="M48" s="168">
        <v>29</v>
      </c>
      <c r="N48" s="168">
        <v>1</v>
      </c>
      <c r="O48" s="168">
        <v>29</v>
      </c>
      <c r="P48" s="168">
        <v>0</v>
      </c>
      <c r="Q48" s="169">
        <v>0</v>
      </c>
    </row>
    <row r="49" spans="3:17" s="122" customFormat="1" x14ac:dyDescent="0.35">
      <c r="C49" s="165" t="s">
        <v>17</v>
      </c>
      <c r="D49" s="166" t="s">
        <v>149</v>
      </c>
      <c r="E49" s="166">
        <v>255119</v>
      </c>
      <c r="F49" s="167" t="s">
        <v>194</v>
      </c>
      <c r="G49" s="167" t="s">
        <v>168</v>
      </c>
      <c r="H49" s="166" t="s">
        <v>204</v>
      </c>
      <c r="I49" s="166" t="s">
        <v>141</v>
      </c>
      <c r="J49" s="166" t="s">
        <v>211</v>
      </c>
      <c r="K49" s="166" t="s">
        <v>137</v>
      </c>
      <c r="L49" s="168">
        <v>22</v>
      </c>
      <c r="M49" s="168">
        <v>21</v>
      </c>
      <c r="N49" s="168">
        <v>1</v>
      </c>
      <c r="O49" s="168">
        <v>21</v>
      </c>
      <c r="P49" s="168">
        <v>0</v>
      </c>
      <c r="Q49" s="169">
        <v>0</v>
      </c>
    </row>
    <row r="50" spans="3:17" s="122" customFormat="1" x14ac:dyDescent="0.35">
      <c r="C50" s="165" t="s">
        <v>17</v>
      </c>
      <c r="D50" s="166" t="s">
        <v>149</v>
      </c>
      <c r="E50" s="166">
        <v>255118</v>
      </c>
      <c r="F50" s="167" t="s">
        <v>194</v>
      </c>
      <c r="G50" s="167" t="s">
        <v>168</v>
      </c>
      <c r="H50" s="166" t="s">
        <v>204</v>
      </c>
      <c r="I50" s="166" t="s">
        <v>141</v>
      </c>
      <c r="J50" s="166" t="s">
        <v>212</v>
      </c>
      <c r="K50" s="166" t="s">
        <v>137</v>
      </c>
      <c r="L50" s="168">
        <v>25</v>
      </c>
      <c r="M50" s="168">
        <v>24</v>
      </c>
      <c r="N50" s="168">
        <v>1</v>
      </c>
      <c r="O50" s="168">
        <v>24</v>
      </c>
      <c r="P50" s="168">
        <v>0</v>
      </c>
      <c r="Q50" s="169">
        <v>0</v>
      </c>
    </row>
    <row r="51" spans="3:17" s="122" customFormat="1" x14ac:dyDescent="0.35">
      <c r="C51" s="165" t="s">
        <v>17</v>
      </c>
      <c r="D51" s="166" t="s">
        <v>149</v>
      </c>
      <c r="E51" s="166">
        <v>255117</v>
      </c>
      <c r="F51" s="167" t="s">
        <v>194</v>
      </c>
      <c r="G51" s="167" t="s">
        <v>168</v>
      </c>
      <c r="H51" s="166" t="s">
        <v>204</v>
      </c>
      <c r="I51" s="166" t="s">
        <v>141</v>
      </c>
      <c r="J51" s="166" t="s">
        <v>213</v>
      </c>
      <c r="K51" s="166" t="s">
        <v>137</v>
      </c>
      <c r="L51" s="168">
        <v>26</v>
      </c>
      <c r="M51" s="168">
        <v>25</v>
      </c>
      <c r="N51" s="168">
        <v>1</v>
      </c>
      <c r="O51" s="168">
        <v>25</v>
      </c>
      <c r="P51" s="168">
        <v>0</v>
      </c>
      <c r="Q51" s="169">
        <v>0</v>
      </c>
    </row>
    <row r="52" spans="3:17" s="122" customFormat="1" x14ac:dyDescent="0.35">
      <c r="C52" s="165" t="s">
        <v>17</v>
      </c>
      <c r="D52" s="166" t="s">
        <v>149</v>
      </c>
      <c r="E52" s="166">
        <v>255116</v>
      </c>
      <c r="F52" s="167" t="s">
        <v>194</v>
      </c>
      <c r="G52" s="167" t="s">
        <v>168</v>
      </c>
      <c r="H52" s="166" t="s">
        <v>204</v>
      </c>
      <c r="I52" s="166" t="s">
        <v>141</v>
      </c>
      <c r="J52" s="166" t="s">
        <v>214</v>
      </c>
      <c r="K52" s="166" t="s">
        <v>137</v>
      </c>
      <c r="L52" s="168">
        <v>1745</v>
      </c>
      <c r="M52" s="168">
        <v>1744</v>
      </c>
      <c r="N52" s="168">
        <v>1</v>
      </c>
      <c r="O52" s="168">
        <v>1738</v>
      </c>
      <c r="P52" s="168">
        <v>0</v>
      </c>
      <c r="Q52" s="169">
        <v>6</v>
      </c>
    </row>
    <row r="53" spans="3:17" s="122" customFormat="1" x14ac:dyDescent="0.35">
      <c r="C53" s="165" t="s">
        <v>17</v>
      </c>
      <c r="D53" s="166" t="s">
        <v>149</v>
      </c>
      <c r="E53" s="166">
        <v>255115</v>
      </c>
      <c r="F53" s="167" t="s">
        <v>194</v>
      </c>
      <c r="G53" s="167" t="s">
        <v>168</v>
      </c>
      <c r="H53" s="166" t="s">
        <v>204</v>
      </c>
      <c r="I53" s="166" t="s">
        <v>141</v>
      </c>
      <c r="J53" s="166" t="s">
        <v>215</v>
      </c>
      <c r="K53" s="166" t="s">
        <v>137</v>
      </c>
      <c r="L53" s="168">
        <v>18</v>
      </c>
      <c r="M53" s="168">
        <v>18</v>
      </c>
      <c r="N53" s="168">
        <v>0</v>
      </c>
      <c r="O53" s="168">
        <v>7</v>
      </c>
      <c r="P53" s="168">
        <v>0</v>
      </c>
      <c r="Q53" s="169">
        <v>11</v>
      </c>
    </row>
    <row r="54" spans="3:17" s="122" customFormat="1" x14ac:dyDescent="0.35">
      <c r="C54" s="165" t="s">
        <v>17</v>
      </c>
      <c r="D54" s="166" t="s">
        <v>149</v>
      </c>
      <c r="E54" s="166">
        <v>255114</v>
      </c>
      <c r="F54" s="167" t="s">
        <v>194</v>
      </c>
      <c r="G54" s="167" t="s">
        <v>168</v>
      </c>
      <c r="H54" s="166" t="s">
        <v>204</v>
      </c>
      <c r="I54" s="166" t="s">
        <v>141</v>
      </c>
      <c r="J54" s="166" t="s">
        <v>216</v>
      </c>
      <c r="K54" s="166" t="s">
        <v>137</v>
      </c>
      <c r="L54" s="168">
        <v>3</v>
      </c>
      <c r="M54" s="168">
        <v>3</v>
      </c>
      <c r="N54" s="168">
        <v>0</v>
      </c>
      <c r="O54" s="168">
        <v>2</v>
      </c>
      <c r="P54" s="168">
        <v>0</v>
      </c>
      <c r="Q54" s="169">
        <v>1</v>
      </c>
    </row>
    <row r="55" spans="3:17" s="122" customFormat="1" x14ac:dyDescent="0.35">
      <c r="C55" s="165" t="s">
        <v>14</v>
      </c>
      <c r="D55" s="166" t="s">
        <v>150</v>
      </c>
      <c r="E55" s="166">
        <v>255113</v>
      </c>
      <c r="F55" s="167" t="s">
        <v>194</v>
      </c>
      <c r="G55" s="167" t="s">
        <v>168</v>
      </c>
      <c r="H55" s="166" t="s">
        <v>204</v>
      </c>
      <c r="I55" s="166" t="s">
        <v>141</v>
      </c>
      <c r="J55" s="166" t="s">
        <v>217</v>
      </c>
      <c r="K55" s="166" t="s">
        <v>137</v>
      </c>
      <c r="L55" s="168">
        <v>254290</v>
      </c>
      <c r="M55" s="168">
        <v>254290</v>
      </c>
      <c r="N55" s="168">
        <v>0</v>
      </c>
      <c r="O55" s="168">
        <v>254289</v>
      </c>
      <c r="P55" s="168">
        <v>0</v>
      </c>
      <c r="Q55" s="169">
        <v>1</v>
      </c>
    </row>
    <row r="56" spans="3:17" s="122" customFormat="1" x14ac:dyDescent="0.35">
      <c r="C56" s="165" t="s">
        <v>145</v>
      </c>
      <c r="D56" s="166" t="s">
        <v>158</v>
      </c>
      <c r="E56" s="166">
        <v>255076</v>
      </c>
      <c r="F56" s="167" t="s">
        <v>168</v>
      </c>
      <c r="G56" s="167" t="s">
        <v>168</v>
      </c>
      <c r="H56" s="166" t="s">
        <v>153</v>
      </c>
      <c r="I56" s="166" t="s">
        <v>141</v>
      </c>
      <c r="J56" s="166" t="s">
        <v>169</v>
      </c>
      <c r="K56" s="166" t="s">
        <v>137</v>
      </c>
      <c r="L56" s="168">
        <v>50</v>
      </c>
      <c r="M56" s="168">
        <v>50</v>
      </c>
      <c r="N56" s="168">
        <v>0</v>
      </c>
      <c r="O56" s="168" t="s">
        <v>143</v>
      </c>
      <c r="P56" s="168" t="s">
        <v>143</v>
      </c>
      <c r="Q56" s="169" t="s">
        <v>143</v>
      </c>
    </row>
    <row r="57" spans="3:17" s="122" customFormat="1" x14ac:dyDescent="0.35">
      <c r="C57" s="165" t="s">
        <v>164</v>
      </c>
      <c r="D57" s="166" t="s">
        <v>165</v>
      </c>
      <c r="E57" s="166">
        <v>255072</v>
      </c>
      <c r="F57" s="167" t="s">
        <v>168</v>
      </c>
      <c r="G57" s="167" t="s">
        <v>168</v>
      </c>
      <c r="H57" s="166" t="s">
        <v>163</v>
      </c>
      <c r="I57" s="166" t="s">
        <v>141</v>
      </c>
      <c r="J57" s="166" t="s">
        <v>167</v>
      </c>
      <c r="K57" s="166"/>
      <c r="L57" s="168"/>
      <c r="M57" s="168"/>
      <c r="N57" s="168"/>
      <c r="O57" s="168"/>
      <c r="P57" s="168"/>
      <c r="Q57" s="169"/>
    </row>
    <row r="58" spans="3:17" s="10" customFormat="1" x14ac:dyDescent="0.35">
      <c r="C58" s="48" t="s">
        <v>164</v>
      </c>
      <c r="D58" s="49" t="s">
        <v>165</v>
      </c>
      <c r="E58" s="49">
        <v>255071</v>
      </c>
      <c r="F58" s="50" t="s">
        <v>168</v>
      </c>
      <c r="G58" s="50" t="s">
        <v>168</v>
      </c>
      <c r="H58" s="49" t="s">
        <v>163</v>
      </c>
      <c r="I58" s="49" t="s">
        <v>141</v>
      </c>
      <c r="J58" s="49" t="s">
        <v>166</v>
      </c>
      <c r="K58" s="49"/>
      <c r="L58" s="51"/>
      <c r="M58" s="51"/>
      <c r="N58" s="51"/>
      <c r="O58" s="51"/>
      <c r="P58" s="51"/>
      <c r="Q58" s="52"/>
    </row>
    <row r="59" spans="3:17" s="10" customFormat="1" x14ac:dyDescent="0.35">
      <c r="C59" s="48" t="s">
        <v>161</v>
      </c>
      <c r="D59" s="49" t="s">
        <v>162</v>
      </c>
      <c r="E59" s="49">
        <v>255065</v>
      </c>
      <c r="F59" s="50" t="s">
        <v>168</v>
      </c>
      <c r="G59" s="50" t="s">
        <v>168</v>
      </c>
      <c r="H59" s="49" t="s">
        <v>153</v>
      </c>
      <c r="I59" s="49" t="s">
        <v>141</v>
      </c>
      <c r="J59" s="49" t="s">
        <v>170</v>
      </c>
      <c r="K59" s="49"/>
      <c r="L59" s="51"/>
      <c r="M59" s="51"/>
      <c r="N59" s="51"/>
      <c r="O59" s="51"/>
      <c r="P59" s="51"/>
      <c r="Q59" s="52"/>
    </row>
    <row r="60" spans="3:17" s="10" customFormat="1" x14ac:dyDescent="0.35">
      <c r="C60" s="48"/>
      <c r="D60" s="49"/>
      <c r="E60" s="49"/>
      <c r="F60" s="50"/>
      <c r="G60" s="50"/>
      <c r="H60" s="49"/>
      <c r="I60" s="49"/>
      <c r="J60" s="49"/>
      <c r="K60" s="49"/>
      <c r="L60" s="51"/>
      <c r="M60" s="51"/>
      <c r="N60" s="51"/>
      <c r="O60" s="51"/>
      <c r="P60" s="51"/>
      <c r="Q60" s="52"/>
    </row>
    <row r="61" spans="3:17" s="10" customFormat="1" x14ac:dyDescent="0.35">
      <c r="C61" s="43"/>
      <c r="D61" s="44"/>
      <c r="E61" s="44"/>
      <c r="F61" s="45"/>
      <c r="G61" s="45"/>
      <c r="H61" s="44"/>
      <c r="I61" s="44"/>
      <c r="J61" s="44"/>
      <c r="K61" s="44"/>
      <c r="L61" s="46"/>
      <c r="M61" s="46"/>
      <c r="N61" s="46"/>
      <c r="O61" s="46"/>
      <c r="P61" s="46"/>
      <c r="Q61" s="47"/>
    </row>
    <row r="62" spans="3:17" s="10" customFormat="1" x14ac:dyDescent="0.35">
      <c r="C62" s="48"/>
      <c r="D62" s="49"/>
      <c r="E62" s="49"/>
      <c r="F62" s="50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2"/>
    </row>
    <row r="63" spans="3:17" s="10" customFormat="1" x14ac:dyDescent="0.35">
      <c r="C63" s="43"/>
      <c r="D63" s="44"/>
      <c r="E63" s="44"/>
      <c r="F63" s="45"/>
      <c r="G63" s="45"/>
      <c r="H63" s="44"/>
      <c r="I63" s="44"/>
      <c r="J63" s="44"/>
      <c r="K63" s="44"/>
      <c r="L63" s="46"/>
      <c r="M63" s="46"/>
      <c r="N63" s="46"/>
      <c r="O63" s="46"/>
      <c r="P63" s="46"/>
      <c r="Q63" s="47"/>
    </row>
    <row r="64" spans="3:17" s="10" customFormat="1" x14ac:dyDescent="0.35">
      <c r="C64" s="48"/>
      <c r="D64" s="49"/>
      <c r="E64" s="49"/>
      <c r="F64" s="50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2"/>
    </row>
    <row r="65" spans="3:17" x14ac:dyDescent="0.35">
      <c r="C65" s="43"/>
      <c r="D65" s="44"/>
      <c r="E65" s="44"/>
      <c r="F65" s="45"/>
      <c r="G65" s="45"/>
      <c r="H65" s="44"/>
      <c r="I65" s="44"/>
      <c r="J65" s="44"/>
      <c r="K65" s="44"/>
      <c r="L65" s="46"/>
      <c r="M65" s="46"/>
      <c r="N65" s="46"/>
      <c r="O65" s="46"/>
      <c r="P65" s="46"/>
      <c r="Q65" s="47"/>
    </row>
    <row r="66" spans="3:17" x14ac:dyDescent="0.35">
      <c r="C66" s="48"/>
      <c r="D66" s="49"/>
      <c r="E66" s="49"/>
      <c r="F66" s="50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2"/>
    </row>
    <row r="67" spans="3:17" x14ac:dyDescent="0.35">
      <c r="C67" s="43"/>
      <c r="D67" s="44"/>
      <c r="E67" s="44"/>
      <c r="F67" s="45"/>
      <c r="G67" s="45"/>
      <c r="H67" s="44"/>
      <c r="I67" s="44"/>
      <c r="J67" s="44"/>
      <c r="K67" s="44"/>
      <c r="L67" s="46"/>
      <c r="M67" s="46"/>
      <c r="N67" s="46"/>
      <c r="O67" s="46"/>
      <c r="P67" s="46"/>
      <c r="Q67" s="47"/>
    </row>
    <row r="68" spans="3:17" x14ac:dyDescent="0.35">
      <c r="C68" s="48"/>
      <c r="D68" s="49"/>
      <c r="E68" s="49"/>
      <c r="F68" s="50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2"/>
    </row>
    <row r="69" spans="3:17" x14ac:dyDescent="0.35">
      <c r="C69" s="43"/>
      <c r="D69" s="44"/>
      <c r="E69" s="44"/>
      <c r="F69" s="45"/>
      <c r="G69" s="45"/>
      <c r="H69" s="44"/>
      <c r="I69" s="44"/>
      <c r="J69" s="44"/>
      <c r="K69" s="44"/>
      <c r="L69" s="46"/>
      <c r="M69" s="46"/>
      <c r="N69" s="46"/>
      <c r="O69" s="46"/>
      <c r="P69" s="46"/>
      <c r="Q69" s="47"/>
    </row>
    <row r="70" spans="3:17" x14ac:dyDescent="0.35">
      <c r="C70" s="48"/>
      <c r="D70" s="49"/>
      <c r="E70" s="49"/>
      <c r="F70" s="50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2"/>
    </row>
    <row r="71" spans="3:17" x14ac:dyDescent="0.35">
      <c r="C71" s="43"/>
      <c r="D71" s="44"/>
      <c r="E71" s="44"/>
      <c r="F71" s="45"/>
      <c r="G71" s="45"/>
      <c r="H71" s="44"/>
      <c r="I71" s="44"/>
      <c r="J71" s="44"/>
      <c r="K71" s="44"/>
      <c r="L71" s="46"/>
      <c r="M71" s="46"/>
      <c r="N71" s="46"/>
      <c r="O71" s="46"/>
      <c r="P71" s="46"/>
      <c r="Q71" s="47"/>
    </row>
    <row r="72" spans="3:17" x14ac:dyDescent="0.35">
      <c r="C72" s="48"/>
      <c r="D72" s="49"/>
      <c r="E72" s="49"/>
      <c r="F72" s="50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2"/>
    </row>
    <row r="73" spans="3:17" x14ac:dyDescent="0.35">
      <c r="C73" s="43"/>
      <c r="D73" s="44"/>
      <c r="E73" s="44"/>
      <c r="F73" s="45"/>
      <c r="G73" s="45"/>
      <c r="H73" s="44"/>
      <c r="I73" s="44"/>
      <c r="J73" s="44"/>
      <c r="K73" s="44"/>
      <c r="L73" s="46"/>
      <c r="M73" s="46"/>
      <c r="N73" s="46"/>
      <c r="O73" s="46"/>
      <c r="P73" s="46"/>
      <c r="Q73" s="47"/>
    </row>
    <row r="74" spans="3:17" x14ac:dyDescent="0.35">
      <c r="C74" s="48"/>
      <c r="D74" s="49"/>
      <c r="E74" s="49"/>
      <c r="F74" s="50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2"/>
    </row>
    <row r="75" spans="3:17" x14ac:dyDescent="0.35">
      <c r="C75" s="43"/>
      <c r="D75" s="44"/>
      <c r="E75" s="44"/>
      <c r="F75" s="45"/>
      <c r="G75" s="45"/>
      <c r="H75" s="44"/>
      <c r="I75" s="44"/>
      <c r="J75" s="44"/>
      <c r="K75" s="44"/>
      <c r="L75" s="46"/>
      <c r="M75" s="46"/>
      <c r="N75" s="46"/>
      <c r="O75" s="46"/>
      <c r="P75" s="46"/>
      <c r="Q75" s="47"/>
    </row>
    <row r="76" spans="3:17" x14ac:dyDescent="0.35">
      <c r="C76" s="48"/>
      <c r="D76" s="49"/>
      <c r="E76" s="49"/>
      <c r="F76" s="50"/>
      <c r="G76" s="50"/>
      <c r="H76" s="49"/>
      <c r="I76" s="49"/>
      <c r="J76" s="49"/>
      <c r="K76" s="49"/>
      <c r="L76" s="51"/>
      <c r="M76" s="51"/>
      <c r="N76" s="51"/>
      <c r="O76" s="51"/>
      <c r="P76" s="51"/>
      <c r="Q76" s="52"/>
    </row>
    <row r="77" spans="3:17" x14ac:dyDescent="0.35">
      <c r="C77" s="43"/>
      <c r="D77" s="44"/>
      <c r="E77" s="44"/>
      <c r="F77" s="45"/>
      <c r="G77" s="45"/>
      <c r="H77" s="44"/>
      <c r="I77" s="44"/>
      <c r="J77" s="44"/>
      <c r="K77" s="44"/>
      <c r="L77" s="46"/>
      <c r="M77" s="46"/>
      <c r="N77" s="46"/>
      <c r="O77" s="46"/>
      <c r="P77" s="46"/>
      <c r="Q77" s="47"/>
    </row>
    <row r="78" spans="3:17" x14ac:dyDescent="0.35">
      <c r="C78" s="48"/>
      <c r="D78" s="49"/>
      <c r="E78" s="49"/>
      <c r="F78" s="50"/>
      <c r="G78" s="50"/>
      <c r="H78" s="49"/>
      <c r="I78" s="49"/>
      <c r="J78" s="164"/>
      <c r="K78" s="49"/>
      <c r="L78" s="51"/>
      <c r="M78" s="51"/>
      <c r="N78" s="51"/>
      <c r="O78" s="51"/>
      <c r="P78" s="51"/>
      <c r="Q78" s="52"/>
    </row>
    <row r="79" spans="3:17" x14ac:dyDescent="0.35">
      <c r="C79" s="43"/>
      <c r="D79" s="44"/>
      <c r="E79" s="44"/>
      <c r="F79" s="45"/>
      <c r="G79" s="45"/>
      <c r="H79" s="44"/>
      <c r="I79" s="44"/>
      <c r="J79" s="44"/>
      <c r="K79" s="44"/>
      <c r="L79" s="46"/>
      <c r="M79" s="46"/>
      <c r="N79" s="46"/>
      <c r="O79" s="46"/>
      <c r="P79" s="46"/>
      <c r="Q79" s="47"/>
    </row>
    <row r="80" spans="3:17" x14ac:dyDescent="0.35">
      <c r="C80" s="48"/>
      <c r="D80" s="49"/>
      <c r="E80" s="49"/>
      <c r="F80" s="50"/>
      <c r="G80" s="50"/>
      <c r="H80" s="49"/>
      <c r="I80" s="49"/>
      <c r="J80" s="164"/>
      <c r="K80" s="49"/>
      <c r="L80" s="51"/>
      <c r="M80" s="51"/>
      <c r="N80" s="51"/>
      <c r="O80" s="51"/>
      <c r="P80" s="51"/>
      <c r="Q80" s="52"/>
    </row>
    <row r="81" spans="3:17" x14ac:dyDescent="0.35">
      <c r="C81" s="43"/>
      <c r="D81" s="44"/>
      <c r="E81" s="44"/>
      <c r="F81" s="45"/>
      <c r="G81" s="45"/>
      <c r="H81" s="44"/>
      <c r="I81" s="44"/>
      <c r="J81" s="44"/>
      <c r="K81" s="44"/>
      <c r="L81" s="46"/>
      <c r="M81" s="46"/>
      <c r="N81" s="46"/>
      <c r="O81" s="46"/>
      <c r="P81" s="46"/>
      <c r="Q81" s="47"/>
    </row>
    <row r="82" spans="3:17" x14ac:dyDescent="0.35">
      <c r="C82" s="48"/>
      <c r="D82" s="49"/>
      <c r="E82" s="49"/>
      <c r="F82" s="50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2"/>
    </row>
    <row r="83" spans="3:17" x14ac:dyDescent="0.35">
      <c r="C83" s="43"/>
      <c r="D83" s="44"/>
      <c r="E83" s="44"/>
      <c r="F83" s="45"/>
      <c r="G83" s="45"/>
      <c r="H83" s="44"/>
      <c r="I83" s="44"/>
      <c r="J83" s="44"/>
      <c r="K83" s="44"/>
      <c r="L83" s="46"/>
      <c r="M83" s="46"/>
      <c r="N83" s="46"/>
      <c r="O83" s="46"/>
      <c r="P83" s="46"/>
      <c r="Q83" s="47"/>
    </row>
    <row r="84" spans="3:17" x14ac:dyDescent="0.35">
      <c r="C84" s="48"/>
      <c r="D84" s="49"/>
      <c r="E84" s="49"/>
      <c r="F84" s="50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2"/>
    </row>
    <row r="85" spans="3:17" x14ac:dyDescent="0.35">
      <c r="C85" s="43"/>
      <c r="D85" s="44"/>
      <c r="E85" s="44"/>
      <c r="F85" s="45"/>
      <c r="G85" s="45"/>
      <c r="H85" s="44"/>
      <c r="I85" s="44"/>
      <c r="J85" s="44"/>
      <c r="K85" s="44"/>
      <c r="L85" s="46"/>
      <c r="M85" s="46"/>
      <c r="N85" s="46"/>
      <c r="O85" s="46"/>
      <c r="P85" s="46"/>
      <c r="Q85" s="47"/>
    </row>
    <row r="86" spans="3:17" x14ac:dyDescent="0.35">
      <c r="C86" s="48"/>
      <c r="D86" s="49"/>
      <c r="E86" s="49"/>
      <c r="F86" s="50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2"/>
    </row>
    <row r="87" spans="3:17" x14ac:dyDescent="0.35">
      <c r="C87" s="43"/>
      <c r="D87" s="44"/>
      <c r="E87" s="44"/>
      <c r="F87" s="45"/>
      <c r="G87" s="45"/>
      <c r="H87" s="44"/>
      <c r="I87" s="44"/>
      <c r="J87" s="44"/>
      <c r="K87" s="44"/>
      <c r="L87" s="46"/>
      <c r="M87" s="46"/>
      <c r="N87" s="46"/>
      <c r="O87" s="46"/>
      <c r="P87" s="46"/>
      <c r="Q87" s="47"/>
    </row>
    <row r="88" spans="3:17" x14ac:dyDescent="0.35">
      <c r="C88" s="48"/>
      <c r="D88" s="49"/>
      <c r="E88" s="49"/>
      <c r="F88" s="50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2"/>
    </row>
    <row r="89" spans="3:17" x14ac:dyDescent="0.35">
      <c r="C89" s="43"/>
      <c r="D89" s="44"/>
      <c r="E89" s="44"/>
      <c r="F89" s="45"/>
      <c r="G89" s="45"/>
      <c r="H89" s="44"/>
      <c r="I89" s="44"/>
      <c r="J89" s="44"/>
      <c r="K89" s="44"/>
      <c r="L89" s="46"/>
      <c r="M89" s="46"/>
      <c r="N89" s="46"/>
      <c r="O89" s="46"/>
      <c r="P89" s="46"/>
      <c r="Q89" s="47"/>
    </row>
    <row r="90" spans="3:17" x14ac:dyDescent="0.35">
      <c r="C90" s="48"/>
      <c r="D90" s="49"/>
      <c r="E90" s="49"/>
      <c r="F90" s="50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2"/>
    </row>
    <row r="91" spans="3:17" x14ac:dyDescent="0.35">
      <c r="C91" s="43"/>
      <c r="D91" s="44"/>
      <c r="E91" s="44"/>
      <c r="F91" s="45"/>
      <c r="G91" s="45"/>
      <c r="H91" s="44"/>
      <c r="I91" s="44"/>
      <c r="J91" s="44"/>
      <c r="K91" s="44"/>
      <c r="L91" s="46"/>
      <c r="M91" s="46"/>
      <c r="N91" s="46"/>
      <c r="O91" s="46"/>
      <c r="P91" s="46"/>
      <c r="Q91" s="47"/>
    </row>
    <row r="92" spans="3:17" x14ac:dyDescent="0.35">
      <c r="C92" s="48"/>
      <c r="D92" s="49"/>
      <c r="E92" s="49"/>
      <c r="F92" s="50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2"/>
    </row>
    <row r="93" spans="3:17" x14ac:dyDescent="0.35">
      <c r="C93" s="43"/>
      <c r="D93" s="44"/>
      <c r="E93" s="44"/>
      <c r="F93" s="45"/>
      <c r="G93" s="45"/>
      <c r="H93" s="44"/>
      <c r="I93" s="44"/>
      <c r="J93" s="44"/>
      <c r="K93" s="44"/>
      <c r="L93" s="46"/>
      <c r="M93" s="46"/>
      <c r="N93" s="46"/>
      <c r="O93" s="46"/>
      <c r="P93" s="46"/>
      <c r="Q93" s="47"/>
    </row>
    <row r="94" spans="3:17" x14ac:dyDescent="0.35">
      <c r="C94" s="48"/>
      <c r="D94" s="49"/>
      <c r="E94" s="49"/>
      <c r="F94" s="50"/>
      <c r="G94" s="50"/>
      <c r="H94" s="49"/>
      <c r="I94" s="49"/>
      <c r="J94" s="49"/>
      <c r="K94" s="49"/>
      <c r="L94" s="51"/>
      <c r="M94" s="51"/>
      <c r="N94" s="51"/>
      <c r="O94" s="51"/>
      <c r="P94" s="51"/>
      <c r="Q94" s="52"/>
    </row>
    <row r="95" spans="3:17" x14ac:dyDescent="0.35">
      <c r="C95" s="43"/>
      <c r="D95" s="44"/>
      <c r="E95" s="44"/>
      <c r="F95" s="45"/>
      <c r="G95" s="45"/>
      <c r="H95" s="44"/>
      <c r="I95" s="44"/>
      <c r="J95" s="44"/>
      <c r="K95" s="44"/>
      <c r="L95" s="46"/>
      <c r="M95" s="46"/>
      <c r="N95" s="46"/>
      <c r="O95" s="46"/>
      <c r="P95" s="46"/>
      <c r="Q95" s="47"/>
    </row>
    <row r="96" spans="3:17" x14ac:dyDescent="0.35">
      <c r="E96" s="27"/>
    </row>
    <row r="102" spans="4:9" x14ac:dyDescent="0.35">
      <c r="D102"/>
    </row>
    <row r="105" spans="4:9" x14ac:dyDescent="0.35">
      <c r="D105" s="34"/>
    </row>
    <row r="106" spans="4:9" x14ac:dyDescent="0.35">
      <c r="D106" s="34"/>
      <c r="I106" s="53"/>
    </row>
    <row r="107" spans="4:9" x14ac:dyDescent="0.35">
      <c r="I107" s="54"/>
    </row>
    <row r="108" spans="4:9" x14ac:dyDescent="0.35">
      <c r="D108" s="34"/>
      <c r="I108" s="54"/>
    </row>
    <row r="109" spans="4:9" x14ac:dyDescent="0.35">
      <c r="I109" s="54"/>
    </row>
    <row r="110" spans="4:9" x14ac:dyDescent="0.35">
      <c r="I110" s="54"/>
    </row>
    <row r="111" spans="4:9" x14ac:dyDescent="0.35">
      <c r="D111" s="55"/>
      <c r="I111" s="54"/>
    </row>
    <row r="112" spans="4:9" x14ac:dyDescent="0.35">
      <c r="I112" s="54"/>
    </row>
    <row r="113" spans="4:9" x14ac:dyDescent="0.35">
      <c r="D113" s="34"/>
      <c r="I113" s="56"/>
    </row>
    <row r="114" spans="4:9" x14ac:dyDescent="0.35">
      <c r="D114" s="34"/>
    </row>
    <row r="116" spans="4:9" x14ac:dyDescent="0.35">
      <c r="D116" s="34"/>
    </row>
    <row r="119" spans="4:9" x14ac:dyDescent="0.35">
      <c r="D119" s="55"/>
    </row>
    <row r="121" spans="4:9" x14ac:dyDescent="0.35">
      <c r="D121" s="34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7" spans="4:9" x14ac:dyDescent="0.35">
      <c r="D127" s="55"/>
    </row>
    <row r="129" spans="4:8" x14ac:dyDescent="0.35">
      <c r="D129" s="55"/>
    </row>
    <row r="131" spans="4:8" x14ac:dyDescent="0.35">
      <c r="D131" s="34"/>
    </row>
    <row r="132" spans="4:8" x14ac:dyDescent="0.35">
      <c r="D132" s="34"/>
    </row>
    <row r="133" spans="4:8" x14ac:dyDescent="0.35">
      <c r="D133" s="34"/>
      <c r="F133" s="57"/>
      <c r="G133" s="57"/>
      <c r="H133" s="27"/>
    </row>
    <row r="134" spans="4:8" x14ac:dyDescent="0.35">
      <c r="D134" s="34"/>
      <c r="F134" s="27"/>
      <c r="G134" s="27"/>
      <c r="H134" s="27"/>
    </row>
    <row r="137" spans="4:8" x14ac:dyDescent="0.35">
      <c r="D137" s="55"/>
      <c r="F137" s="27"/>
    </row>
    <row r="139" spans="4:8" x14ac:dyDescent="0.35">
      <c r="D139" s="34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5" spans="4:10" x14ac:dyDescent="0.35">
      <c r="D145" s="55"/>
    </row>
    <row r="147" spans="4:10" x14ac:dyDescent="0.35">
      <c r="D147" s="34"/>
      <c r="I147" s="58"/>
    </row>
    <row r="148" spans="4:10" x14ac:dyDescent="0.35">
      <c r="D148" s="34"/>
      <c r="I148" s="27"/>
      <c r="J148" s="27"/>
    </row>
    <row r="149" spans="4:10" x14ac:dyDescent="0.35">
      <c r="D149" s="34"/>
    </row>
    <row r="150" spans="4:10" x14ac:dyDescent="0.35">
      <c r="D150" s="34"/>
      <c r="F150" s="27"/>
      <c r="I150" s="27"/>
      <c r="J150" s="58"/>
    </row>
    <row r="151" spans="4:10" x14ac:dyDescent="0.35">
      <c r="D151" s="34"/>
      <c r="I151" s="27"/>
    </row>
    <row r="152" spans="4:10" x14ac:dyDescent="0.35">
      <c r="D152" s="34"/>
      <c r="I152" s="27"/>
    </row>
    <row r="153" spans="4:10" x14ac:dyDescent="0.35">
      <c r="D153" s="34"/>
      <c r="F153" s="27"/>
      <c r="I153" s="27"/>
    </row>
    <row r="154" spans="4:10" x14ac:dyDescent="0.35">
      <c r="E154" s="59"/>
      <c r="F154" s="59"/>
      <c r="I154" s="27"/>
    </row>
    <row r="155" spans="4:10" x14ac:dyDescent="0.35">
      <c r="E155" s="60"/>
      <c r="F155" s="60"/>
    </row>
    <row r="156" spans="4:10" x14ac:dyDescent="0.35">
      <c r="D156" s="55"/>
    </row>
    <row r="157" spans="4:10" x14ac:dyDescent="0.35">
      <c r="E157" s="27"/>
    </row>
    <row r="158" spans="4:10" x14ac:dyDescent="0.35">
      <c r="E158" s="27"/>
    </row>
    <row r="159" spans="4:10" x14ac:dyDescent="0.35">
      <c r="D159" s="34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5" spans="4:4" x14ac:dyDescent="0.35">
      <c r="D165" s="55"/>
    </row>
    <row r="167" spans="4:4" x14ac:dyDescent="0.35">
      <c r="D167" s="34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3" spans="4:4" x14ac:dyDescent="0.35">
      <c r="D173" s="55"/>
    </row>
    <row r="225" spans="8:9" x14ac:dyDescent="0.35">
      <c r="H225" s="61"/>
    </row>
    <row r="226" spans="8:9" x14ac:dyDescent="0.35">
      <c r="I226" s="62"/>
    </row>
    <row r="229" spans="8:9" x14ac:dyDescent="0.35">
      <c r="I229" s="63"/>
    </row>
    <row r="233" spans="8:9" x14ac:dyDescent="0.35">
      <c r="H233" s="61"/>
    </row>
    <row r="234" spans="8:9" x14ac:dyDescent="0.35">
      <c r="I234" s="62"/>
    </row>
    <row r="237" spans="8:9" x14ac:dyDescent="0.35">
      <c r="I237" s="63"/>
    </row>
  </sheetData>
  <conditionalFormatting sqref="B19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156" priority="46" operator="equal">
      <formula>"Cargado"</formula>
    </cfRule>
    <cfRule type="cellIs" dxfId="155" priority="47" operator="equal">
      <formula>"Falta"</formula>
    </cfRule>
  </conditionalFormatting>
  <conditionalFormatting sqref="F18:F30">
    <cfRule type="cellIs" dxfId="154" priority="37" operator="equal">
      <formula>"Falta"</formula>
    </cfRule>
    <cfRule type="cellIs" dxfId="153" priority="36" operator="equal">
      <formula>"Cargado"</formula>
    </cfRule>
  </conditionalFormatting>
  <conditionalFormatting sqref="F33">
    <cfRule type="duplicateValues" dxfId="152" priority="6"/>
  </conditionalFormatting>
  <conditionalFormatting sqref="G33">
    <cfRule type="duplicateValues" dxfId="151" priority="5"/>
  </conditionalFormatting>
  <conditionalFormatting sqref="J34:J57">
    <cfRule type="duplicateValues" dxfId="150" priority="49"/>
    <cfRule type="duplicateValues" dxfId="149" priority="48"/>
  </conditionalFormatting>
  <conditionalFormatting sqref="J34:J66">
    <cfRule type="duplicateValues" dxfId="148" priority="53"/>
    <cfRule type="duplicateValues" dxfId="147" priority="52"/>
    <cfRule type="duplicateValues" dxfId="146" priority="51"/>
    <cfRule type="duplicateValues" dxfId="145" priority="50"/>
  </conditionalFormatting>
  <conditionalFormatting sqref="J61 J63 J65 J58">
    <cfRule type="duplicateValues" dxfId="144" priority="1"/>
    <cfRule type="duplicateValues" dxfId="143" priority="2"/>
  </conditionalFormatting>
  <conditionalFormatting sqref="J62 J64 J66 J34:J60">
    <cfRule type="duplicateValues" dxfId="142" priority="3"/>
    <cfRule type="duplicateValues" dxfId="141" priority="4"/>
  </conditionalFormatting>
  <conditionalFormatting sqref="J67:J68">
    <cfRule type="duplicateValues" dxfId="140" priority="35"/>
    <cfRule type="duplicateValues" dxfId="139" priority="34"/>
  </conditionalFormatting>
  <conditionalFormatting sqref="J67:J81">
    <cfRule type="duplicateValues" dxfId="138" priority="16"/>
    <cfRule type="duplicateValues" dxfId="137" priority="17"/>
    <cfRule type="duplicateValues" dxfId="136" priority="18"/>
    <cfRule type="duplicateValues" dxfId="135" priority="19"/>
  </conditionalFormatting>
  <conditionalFormatting sqref="J67:J92">
    <cfRule type="duplicateValues" dxfId="134" priority="7"/>
  </conditionalFormatting>
  <conditionalFormatting sqref="J69:J70">
    <cfRule type="duplicateValues" dxfId="133" priority="32"/>
    <cfRule type="duplicateValues" dxfId="132" priority="33"/>
  </conditionalFormatting>
  <conditionalFormatting sqref="J71:J72">
    <cfRule type="duplicateValues" dxfId="131" priority="30"/>
    <cfRule type="duplicateValues" dxfId="130" priority="31"/>
  </conditionalFormatting>
  <conditionalFormatting sqref="J73:J74">
    <cfRule type="duplicateValues" dxfId="129" priority="28"/>
    <cfRule type="duplicateValues" dxfId="128" priority="29"/>
  </conditionalFormatting>
  <conditionalFormatting sqref="J75:J76">
    <cfRule type="duplicateValues" dxfId="127" priority="26"/>
    <cfRule type="duplicateValues" dxfId="126" priority="27"/>
  </conditionalFormatting>
  <conditionalFormatting sqref="J77:J78">
    <cfRule type="duplicateValues" dxfId="125" priority="25"/>
    <cfRule type="duplicateValues" dxfId="124" priority="24"/>
  </conditionalFormatting>
  <conditionalFormatting sqref="J79:J80">
    <cfRule type="duplicateValues" dxfId="123" priority="23"/>
    <cfRule type="duplicateValues" dxfId="122" priority="22"/>
  </conditionalFormatting>
  <conditionalFormatting sqref="J81">
    <cfRule type="duplicateValues" dxfId="121" priority="21"/>
    <cfRule type="duplicateValues" dxfId="120" priority="20"/>
  </conditionalFormatting>
  <conditionalFormatting sqref="J82 J84 J86 J88 J90 J92">
    <cfRule type="duplicateValues" dxfId="119" priority="15"/>
  </conditionalFormatting>
  <conditionalFormatting sqref="J82">
    <cfRule type="duplicateValues" dxfId="118" priority="14"/>
  </conditionalFormatting>
  <conditionalFormatting sqref="J82:J92">
    <cfRule type="duplicateValues" dxfId="117" priority="8"/>
    <cfRule type="duplicateValues" dxfId="116" priority="9"/>
    <cfRule type="duplicateValues" dxfId="115" priority="11"/>
    <cfRule type="duplicateValues" dxfId="114" priority="10"/>
  </conditionalFormatting>
  <conditionalFormatting sqref="J83 J85 J87 J89 J91">
    <cfRule type="duplicateValues" dxfId="113" priority="13"/>
  </conditionalFormatting>
  <conditionalFormatting sqref="J83">
    <cfRule type="duplicateValues" dxfId="112" priority="12"/>
  </conditionalFormatting>
  <conditionalFormatting sqref="J93 J95">
    <cfRule type="duplicateValues" dxfId="111" priority="43"/>
  </conditionalFormatting>
  <conditionalFormatting sqref="J93:J95">
    <cfRule type="duplicateValues" dxfId="110" priority="39"/>
    <cfRule type="duplicateValues" dxfId="109" priority="40"/>
    <cfRule type="duplicateValues" dxfId="108" priority="42"/>
    <cfRule type="duplicateValues" dxfId="107" priority="41"/>
  </conditionalFormatting>
  <conditionalFormatting sqref="J94">
    <cfRule type="duplicateValues" dxfId="106" priority="44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CA3A-F77A-4557-884C-0E482B68B4F5}">
  <sheetPr codeName="Sheet3"/>
  <dimension ref="A1:Y239"/>
  <sheetViews>
    <sheetView zoomScale="85" zoomScaleNormal="85" workbookViewId="0">
      <selection activeCell="C34" sqref="C34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>
        <f>+Uploads!C1+1</f>
        <v>20260307</v>
      </c>
      <c r="D1" s="2" t="s">
        <v>0</v>
      </c>
    </row>
    <row r="2" spans="1:25" x14ac:dyDescent="0.35">
      <c r="A2" s="3" t="s">
        <v>1</v>
      </c>
      <c r="C2" s="13">
        <v>21526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Fwd2_EURUSD_Nodos_20260307.csv</v>
      </c>
      <c r="E3" s="113">
        <v>26</v>
      </c>
      <c r="F3" s="114" t="str">
        <f>+IF(ISERROR(VLOOKUP(D3,$J$34:$Q$61,1,FALSE)),"Falta","Cargado")</f>
        <v>Falta</v>
      </c>
      <c r="G3" s="113">
        <f t="shared" ref="G3:G8" si="0">+COUNTIF($K$34:$K$61,D3)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Fwd2_USDCOP_Nodos_20260307.csv</v>
      </c>
      <c r="E4" s="113">
        <v>24</v>
      </c>
      <c r="F4" s="114" t="str">
        <f>+IF(ISERROR(VLOOKUP(D4,$J$34:$Q$72,1,FALSE)),"Falta","Cargado")</f>
        <v>Falta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SwapCC2_IBR_Nodos_20260307.csv</v>
      </c>
      <c r="E5" s="113">
        <v>21</v>
      </c>
      <c r="F5" s="114" t="str">
        <f>+IF(ISERROR(VLOOKUP(D5,$J$34:$Q$72,1,FALSE)),"Falta","Cargado")</f>
        <v>Falta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SwapCC2_USDOIS_Nodos_20260307.csv</v>
      </c>
      <c r="E6" s="113">
        <v>18</v>
      </c>
      <c r="F6" s="114" t="str">
        <f>+IF(ISERROR(VLOOKUP(D6,$J$34:$Q$61,1,FALSE)),"Falta","Cargado")</f>
        <v>Falta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Fwd2_USDMXN_Nodos_20260307.csv</v>
      </c>
      <c r="E7" s="113">
        <v>23</v>
      </c>
      <c r="F7" s="114" t="str">
        <f>+IF(ISERROR(VLOOKUP(D7,$J$34:$Q$61,1,FALSE)),"Falta","Cargado")</f>
        <v>Falta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Fwd2_USDBRL_Nodos_20260307.csv</v>
      </c>
      <c r="E8" s="113">
        <v>14</v>
      </c>
      <c r="F8" s="114" t="str">
        <f>+IF(ISERROR(VLOOKUP(D8,$J$34:$Q$61,1,FALSE)),"Falta","Cargado")</f>
        <v>Falta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Fwd2_GBPUSD_Nodos_20260307.csv</v>
      </c>
      <c r="E9" s="113">
        <v>25</v>
      </c>
      <c r="F9" s="114" t="str">
        <f>+IF(ISERROR(VLOOKUP(D9,$J$34:$Q$61,1,FALSE)),"Falta","Cargado")</f>
        <v>Falta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Fwd2_USDJPY_Nodos_20260307.csv</v>
      </c>
      <c r="E10" s="113">
        <v>26</v>
      </c>
      <c r="F10" s="114" t="str">
        <f>+IF(ISERROR(VLOOKUP(D10,$J$34:$Q$61,1,FALSE)),"Falta","Cargado")</f>
        <v>Falta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SwapCC2_EURCOP_Diaria_20260307.csv</v>
      </c>
      <c r="E12" s="113">
        <v>9135</v>
      </c>
      <c r="F12" s="114" t="str">
        <f>+IF(ISERROR(VLOOKUP(D12,$J$34:$Q$61,1,FALSE)),"Falta","Cargado")</f>
        <v>Falta</v>
      </c>
      <c r="G12" s="113">
        <f>+COUNTIF($K$34:$K$61,D12)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SwapCC2_USDCO_Diaria_20260307.csv</v>
      </c>
      <c r="E13" s="113">
        <v>10962</v>
      </c>
      <c r="F13" s="114" t="str">
        <f>+IF(ISERROR(VLOOKUP(D13,$J$34:$Q$61,1,FALSE)),"Falta","Cargado")</f>
        <v>Falta</v>
      </c>
      <c r="G13" s="113">
        <f>+COUNTIF($K$34:$K$61,D13)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SwapCC2_IBRUVR_Nodos_20260307.csv</v>
      </c>
      <c r="E14" s="113">
        <v>19</v>
      </c>
      <c r="F14" s="114" t="str">
        <f>+IF(ISERROR(VLOOKUP(D14,$J$34:$Q$61,1,FALSE)),"Falta","Cargado")</f>
        <v>Falta</v>
      </c>
      <c r="G14" s="113">
        <f>+COUNTIF($K$34:$K$61,D14)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SwapCC2_LIBORUVR_Nodos_20260307.csv</v>
      </c>
      <c r="E15" s="113">
        <v>45</v>
      </c>
      <c r="F15" s="114" t="str">
        <f>+IF(ISERROR(VLOOKUP(D15,$J$34:$Q$61,1,FALSE)),"Falta","Cargado")</f>
        <v>Falta</v>
      </c>
      <c r="G15" s="113">
        <f>+COUNTIF($K$34:$K$61,D15)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SwapCC2_COP_Colateral_USD_Diaria_20260307.csv</v>
      </c>
      <c r="E16" s="113"/>
      <c r="F16" s="114" t="str">
        <f>+IF(ISERROR(VLOOKUP(D16,$J$34:$Q$61,1,FALSE)),"Falta","Cargado")</f>
        <v>Falta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MX21526.txt</v>
      </c>
      <c r="E18" s="5"/>
      <c r="F18" s="1" t="str">
        <f t="shared" ref="F18:F26" si="1">+IF(ISERROR(VLOOKUP(D18,$J$34:$Q$61,1,FALSE)),"Falta","Cargado")</f>
        <v>Falta</v>
      </c>
      <c r="G18" s="5">
        <f t="shared" ref="G18:G24" si="2">+COUNTIF($K$34:$K$61,D18)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MX21526_RV.txt</v>
      </c>
      <c r="E19" s="5"/>
      <c r="F19" s="1" t="str">
        <f t="shared" si="1"/>
        <v>Falta</v>
      </c>
      <c r="G19" s="5">
        <f t="shared" si="2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3">+C19+1</f>
        <v>16</v>
      </c>
      <c r="D20" s="6" t="str">
        <f>+"SB"&amp;C2&amp;".001"</f>
        <v>SB21526.001</v>
      </c>
      <c r="E20" s="5"/>
      <c r="F20" s="1" t="str">
        <f>+IF(ISERROR(VLOOKUP(D20,$J$34:$Q$72,1,FALSE)),"Falta","Cargado")</f>
        <v>Falta</v>
      </c>
      <c r="G20" s="5">
        <f t="shared" si="2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s="207" customFormat="1" x14ac:dyDescent="0.35">
      <c r="B21" s="7"/>
      <c r="C21" s="2">
        <f t="shared" si="3"/>
        <v>17</v>
      </c>
      <c r="D21" s="6" t="str">
        <f>+"SP"&amp;C2&amp;".002"</f>
        <v>SP21526.002</v>
      </c>
      <c r="E21" s="206"/>
      <c r="F21" s="207" t="str">
        <f t="shared" si="1"/>
        <v>Falta</v>
      </c>
      <c r="G21" s="206">
        <f t="shared" si="2"/>
        <v>0</v>
      </c>
      <c r="H21" s="9"/>
      <c r="I21" s="23"/>
      <c r="J21" s="17"/>
      <c r="K21" s="24" t="s">
        <v>34</v>
      </c>
      <c r="L21" s="18"/>
      <c r="M21" s="24">
        <v>16436864</v>
      </c>
      <c r="N21" s="9"/>
      <c r="O21" s="25">
        <v>44738</v>
      </c>
      <c r="P21" s="26">
        <v>247035298855</v>
      </c>
      <c r="Q21" s="26">
        <v>89949098</v>
      </c>
      <c r="R21" s="9">
        <v>89949098</v>
      </c>
      <c r="S21" s="208">
        <f>+Q21-R21</f>
        <v>0</v>
      </c>
      <c r="T21" s="9"/>
      <c r="U21" s="9"/>
      <c r="V21" s="9"/>
      <c r="W21" s="9"/>
      <c r="X21" s="9"/>
      <c r="Y21" s="9"/>
    </row>
    <row r="22" spans="2:25" s="207" customFormat="1" x14ac:dyDescent="0.35">
      <c r="B22" s="7"/>
      <c r="C22" s="2">
        <f t="shared" si="3"/>
        <v>18</v>
      </c>
      <c r="D22" s="6" t="str">
        <f>+"SV"&amp;C2&amp;".001"</f>
        <v>SV21526.001</v>
      </c>
      <c r="E22" s="206"/>
      <c r="F22" s="207" t="str">
        <f>+IF(ISERROR(VLOOKUP(D22,$J$34:$Q$72,1,FALSE)),"Falta","Cargado")</f>
        <v>Falta</v>
      </c>
      <c r="G22" s="206">
        <f t="shared" si="2"/>
        <v>0</v>
      </c>
      <c r="H22" s="9"/>
      <c r="I22" s="23"/>
      <c r="J22" s="9"/>
      <c r="K22" s="24" t="s">
        <v>34</v>
      </c>
      <c r="L22" s="18"/>
      <c r="M22" s="209">
        <v>870653091.21000004</v>
      </c>
      <c r="N22" s="9"/>
      <c r="O22" s="25">
        <v>44739</v>
      </c>
      <c r="P22" s="26">
        <v>247125928832</v>
      </c>
      <c r="Q22" s="26">
        <v>90629977</v>
      </c>
      <c r="R22" s="9">
        <v>90629977</v>
      </c>
      <c r="S22" s="208">
        <f>+Q22-R22</f>
        <v>0</v>
      </c>
      <c r="T22" s="9"/>
      <c r="U22" s="9"/>
      <c r="V22" s="9"/>
      <c r="W22" s="9"/>
      <c r="X22" s="9"/>
      <c r="Y22" s="9"/>
    </row>
    <row r="23" spans="2:25" s="207" customFormat="1" x14ac:dyDescent="0.35">
      <c r="B23" s="7"/>
      <c r="C23" s="2">
        <f t="shared" si="3"/>
        <v>19</v>
      </c>
      <c r="D23" s="6" t="str">
        <f>+"SW"&amp;C2&amp;".004"</f>
        <v>SW21526.004</v>
      </c>
      <c r="E23" s="206"/>
      <c r="F23" s="207" t="str">
        <f t="shared" si="1"/>
        <v>Falta</v>
      </c>
      <c r="G23" s="206">
        <f t="shared" si="2"/>
        <v>0</v>
      </c>
      <c r="H23" s="9"/>
      <c r="I23" s="23"/>
      <c r="J23" s="9"/>
      <c r="K23" s="24" t="s">
        <v>34</v>
      </c>
      <c r="L23" s="18"/>
      <c r="M23" s="209">
        <f>+M21+M22</f>
        <v>887089955.21000004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2:25" x14ac:dyDescent="0.35">
      <c r="B24" s="7"/>
      <c r="C24" s="2">
        <f t="shared" si="3"/>
        <v>20</v>
      </c>
      <c r="D24" s="6" t="str">
        <f>+"800148514_cva_alloc_"&amp;C1&amp;".txt"</f>
        <v>800148514_cva_alloc_20260307.txt</v>
      </c>
      <c r="F24" s="1" t="str">
        <f t="shared" si="1"/>
        <v>Falta</v>
      </c>
      <c r="G24" s="5">
        <f t="shared" si="2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3"/>
        <v>21</v>
      </c>
      <c r="D25" s="6" t="str">
        <f>+"NOTAS_ESTRUCTURADAS_"&amp;C1&amp;".txt"</f>
        <v>NOTAS_ESTRUCTURADAS_20260307.txt</v>
      </c>
      <c r="F25" s="1" t="str">
        <f t="shared" si="1"/>
        <v>Falta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3"/>
        <v>22</v>
      </c>
      <c r="D26" s="6" t="str">
        <f>+"titulos_participativos_valoracion_"&amp;C1&amp;".txt"</f>
        <v>titulos_participativos_valoracion_20260307.txt</v>
      </c>
      <c r="F26" s="1" t="str">
        <f t="shared" si="1"/>
        <v>Falta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SC21526.001</v>
      </c>
      <c r="F29" s="1" t="str">
        <f>+IF(ISERROR(VLOOKUP(D29,$J$34:$Q$61,1,FALSE)),"Falta","Cargado")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SM21526.001</v>
      </c>
      <c r="F30" s="1" t="str">
        <f>+IF(ISERROR(VLOOKUP(D30,$J$34:$Q$61,1,FALSE)),"Falta","Cargado")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86" t="s">
        <v>140</v>
      </c>
      <c r="D34" s="187" t="s">
        <v>155</v>
      </c>
      <c r="E34" s="187">
        <v>255152</v>
      </c>
      <c r="F34" s="188" t="s">
        <v>194</v>
      </c>
      <c r="G34" s="188" t="s">
        <v>168</v>
      </c>
      <c r="H34" s="187" t="s">
        <v>163</v>
      </c>
      <c r="I34" s="187" t="s">
        <v>141</v>
      </c>
      <c r="J34" s="187" t="s">
        <v>195</v>
      </c>
      <c r="K34" s="187" t="s">
        <v>137</v>
      </c>
      <c r="L34" s="189">
        <v>10962</v>
      </c>
      <c r="M34" s="189">
        <v>10961</v>
      </c>
      <c r="N34" s="189">
        <v>1</v>
      </c>
      <c r="O34" s="189">
        <v>10961</v>
      </c>
      <c r="P34" s="189">
        <v>0</v>
      </c>
      <c r="Q34" s="190">
        <v>0</v>
      </c>
    </row>
    <row r="35" spans="3:18" s="10" customFormat="1" x14ac:dyDescent="0.35">
      <c r="C35" s="191" t="s">
        <v>135</v>
      </c>
      <c r="D35" s="192" t="s">
        <v>157</v>
      </c>
      <c r="E35" s="192">
        <v>255149</v>
      </c>
      <c r="F35" s="193" t="s">
        <v>194</v>
      </c>
      <c r="G35" s="193" t="s">
        <v>168</v>
      </c>
      <c r="H35" s="192" t="s">
        <v>163</v>
      </c>
      <c r="I35" s="192" t="s">
        <v>136</v>
      </c>
      <c r="J35" s="192" t="s">
        <v>196</v>
      </c>
      <c r="K35" s="192" t="s">
        <v>137</v>
      </c>
      <c r="L35" s="194">
        <v>25</v>
      </c>
      <c r="M35" s="194">
        <v>24</v>
      </c>
      <c r="N35" s="194">
        <v>1</v>
      </c>
      <c r="O35" s="194">
        <v>24</v>
      </c>
      <c r="P35" s="194">
        <v>0</v>
      </c>
      <c r="Q35" s="195">
        <v>0</v>
      </c>
    </row>
    <row r="36" spans="3:18" s="10" customFormat="1" x14ac:dyDescent="0.35">
      <c r="C36" s="196" t="s">
        <v>135</v>
      </c>
      <c r="D36" s="197" t="s">
        <v>157</v>
      </c>
      <c r="E36" s="197">
        <v>255146</v>
      </c>
      <c r="F36" s="198" t="s">
        <v>194</v>
      </c>
      <c r="G36" s="198" t="s">
        <v>168</v>
      </c>
      <c r="H36" s="197" t="s">
        <v>163</v>
      </c>
      <c r="I36" s="197" t="s">
        <v>136</v>
      </c>
      <c r="J36" s="197" t="s">
        <v>197</v>
      </c>
      <c r="K36" s="197" t="s">
        <v>137</v>
      </c>
      <c r="L36" s="199">
        <v>22</v>
      </c>
      <c r="M36" s="199">
        <v>21</v>
      </c>
      <c r="N36" s="199">
        <v>1</v>
      </c>
      <c r="O36" s="199">
        <v>21</v>
      </c>
      <c r="P36" s="199">
        <v>0</v>
      </c>
      <c r="Q36" s="200">
        <v>0</v>
      </c>
    </row>
    <row r="37" spans="3:18" s="121" customFormat="1" x14ac:dyDescent="0.35">
      <c r="C37" s="201" t="s">
        <v>138</v>
      </c>
      <c r="D37" s="202" t="s">
        <v>156</v>
      </c>
      <c r="E37" s="202">
        <v>255143</v>
      </c>
      <c r="F37" s="203" t="s">
        <v>194</v>
      </c>
      <c r="G37" s="203" t="s">
        <v>168</v>
      </c>
      <c r="H37" s="202" t="s">
        <v>153</v>
      </c>
      <c r="I37" s="202" t="s">
        <v>139</v>
      </c>
      <c r="J37" s="202" t="s">
        <v>198</v>
      </c>
      <c r="K37" s="202" t="s">
        <v>137</v>
      </c>
      <c r="L37" s="204">
        <v>10962</v>
      </c>
      <c r="M37" s="204">
        <v>10961</v>
      </c>
      <c r="N37" s="204">
        <v>1</v>
      </c>
      <c r="O37" s="204">
        <v>10961</v>
      </c>
      <c r="P37" s="204">
        <v>0</v>
      </c>
      <c r="Q37" s="205">
        <v>0</v>
      </c>
    </row>
    <row r="38" spans="3:18" s="121" customFormat="1" x14ac:dyDescent="0.35">
      <c r="C38" s="196" t="s">
        <v>142</v>
      </c>
      <c r="D38" s="197" t="s">
        <v>154</v>
      </c>
      <c r="E38" s="197">
        <v>255140</v>
      </c>
      <c r="F38" s="198" t="s">
        <v>194</v>
      </c>
      <c r="G38" s="198" t="s">
        <v>168</v>
      </c>
      <c r="H38" s="197" t="s">
        <v>153</v>
      </c>
      <c r="I38" s="197" t="s">
        <v>136</v>
      </c>
      <c r="J38" s="197" t="s">
        <v>199</v>
      </c>
      <c r="K38" s="197" t="s">
        <v>137</v>
      </c>
      <c r="L38" s="199">
        <v>9136</v>
      </c>
      <c r="M38" s="199">
        <v>9135</v>
      </c>
      <c r="N38" s="199">
        <v>1</v>
      </c>
      <c r="O38" s="199">
        <v>9135</v>
      </c>
      <c r="P38" s="199">
        <v>0</v>
      </c>
      <c r="Q38" s="200">
        <v>0</v>
      </c>
    </row>
    <row r="39" spans="3:18" s="121" customFormat="1" x14ac:dyDescent="0.35">
      <c r="C39" s="201" t="s">
        <v>144</v>
      </c>
      <c r="D39" s="202" t="s">
        <v>160</v>
      </c>
      <c r="E39" s="202">
        <v>255136</v>
      </c>
      <c r="F39" s="203" t="s">
        <v>194</v>
      </c>
      <c r="G39" s="203" t="s">
        <v>168</v>
      </c>
      <c r="H39" s="202" t="s">
        <v>153</v>
      </c>
      <c r="I39" s="202" t="s">
        <v>141</v>
      </c>
      <c r="J39" s="202" t="s">
        <v>200</v>
      </c>
      <c r="K39" s="202" t="s">
        <v>137</v>
      </c>
      <c r="L39" s="204">
        <v>26</v>
      </c>
      <c r="M39" s="204">
        <v>25</v>
      </c>
      <c r="N39" s="204">
        <v>1</v>
      </c>
      <c r="O39" s="204">
        <v>25</v>
      </c>
      <c r="P39" s="204">
        <v>0</v>
      </c>
      <c r="Q39" s="205">
        <v>0</v>
      </c>
    </row>
    <row r="40" spans="3:18" s="121" customFormat="1" x14ac:dyDescent="0.35">
      <c r="C40" s="186" t="s">
        <v>147</v>
      </c>
      <c r="D40" s="187" t="s">
        <v>148</v>
      </c>
      <c r="E40" s="187">
        <v>255135</v>
      </c>
      <c r="F40" s="188" t="s">
        <v>194</v>
      </c>
      <c r="G40" s="188" t="s">
        <v>168</v>
      </c>
      <c r="H40" s="187" t="s">
        <v>153</v>
      </c>
      <c r="I40" s="187" t="s">
        <v>136</v>
      </c>
      <c r="J40" s="187" t="s">
        <v>201</v>
      </c>
      <c r="K40" s="187" t="s">
        <v>137</v>
      </c>
      <c r="L40" s="189">
        <v>26</v>
      </c>
      <c r="M40" s="189">
        <v>25</v>
      </c>
      <c r="N40" s="189">
        <v>1</v>
      </c>
      <c r="O40" s="189">
        <v>25</v>
      </c>
      <c r="P40" s="189">
        <v>0</v>
      </c>
      <c r="Q40" s="190">
        <v>0</v>
      </c>
    </row>
    <row r="41" spans="3:18" s="121" customFormat="1" x14ac:dyDescent="0.35">
      <c r="C41" s="191" t="s">
        <v>145</v>
      </c>
      <c r="D41" s="192" t="s">
        <v>158</v>
      </c>
      <c r="E41" s="192">
        <v>255131</v>
      </c>
      <c r="F41" s="193" t="s">
        <v>194</v>
      </c>
      <c r="G41" s="193" t="s">
        <v>168</v>
      </c>
      <c r="H41" s="192" t="s">
        <v>153</v>
      </c>
      <c r="I41" s="192" t="s">
        <v>141</v>
      </c>
      <c r="J41" s="192" t="s">
        <v>202</v>
      </c>
      <c r="K41" s="192" t="s">
        <v>137</v>
      </c>
      <c r="L41" s="194">
        <v>14</v>
      </c>
      <c r="M41" s="194">
        <v>13</v>
      </c>
      <c r="N41" s="194">
        <v>1</v>
      </c>
      <c r="O41" s="194">
        <v>13</v>
      </c>
      <c r="P41" s="194">
        <v>0</v>
      </c>
      <c r="Q41" s="195">
        <v>0</v>
      </c>
    </row>
    <row r="42" spans="3:18" s="121" customFormat="1" x14ac:dyDescent="0.35">
      <c r="C42" s="186" t="s">
        <v>146</v>
      </c>
      <c r="D42" s="187" t="s">
        <v>159</v>
      </c>
      <c r="E42" s="187">
        <v>255130</v>
      </c>
      <c r="F42" s="188" t="s">
        <v>194</v>
      </c>
      <c r="G42" s="188" t="s">
        <v>168</v>
      </c>
      <c r="H42" s="187" t="s">
        <v>153</v>
      </c>
      <c r="I42" s="187" t="s">
        <v>141</v>
      </c>
      <c r="J42" s="187" t="s">
        <v>203</v>
      </c>
      <c r="K42" s="187" t="s">
        <v>137</v>
      </c>
      <c r="L42" s="189">
        <v>23</v>
      </c>
      <c r="M42" s="189">
        <v>22</v>
      </c>
      <c r="N42" s="189">
        <v>1</v>
      </c>
      <c r="O42" s="189">
        <v>22</v>
      </c>
      <c r="P42" s="189">
        <v>0</v>
      </c>
      <c r="Q42" s="190">
        <v>0</v>
      </c>
    </row>
    <row r="43" spans="3:18" s="121" customFormat="1" x14ac:dyDescent="0.35">
      <c r="C43" s="191" t="s">
        <v>11</v>
      </c>
      <c r="D43" s="192" t="s">
        <v>150</v>
      </c>
      <c r="E43" s="192">
        <v>255125</v>
      </c>
      <c r="F43" s="193" t="s">
        <v>194</v>
      </c>
      <c r="G43" s="193" t="s">
        <v>168</v>
      </c>
      <c r="H43" s="192" t="s">
        <v>204</v>
      </c>
      <c r="I43" s="192" t="s">
        <v>136</v>
      </c>
      <c r="J43" s="192" t="s">
        <v>205</v>
      </c>
      <c r="K43" s="192" t="s">
        <v>137</v>
      </c>
      <c r="L43" s="194">
        <v>30</v>
      </c>
      <c r="M43" s="194">
        <v>29</v>
      </c>
      <c r="N43" s="194">
        <v>1</v>
      </c>
      <c r="O43" s="194">
        <v>29</v>
      </c>
      <c r="P43" s="194">
        <v>0</v>
      </c>
      <c r="Q43" s="195">
        <v>0</v>
      </c>
    </row>
    <row r="44" spans="3:18" s="122" customFormat="1" x14ac:dyDescent="0.35">
      <c r="C44" s="186" t="s">
        <v>11</v>
      </c>
      <c r="D44" s="187" t="s">
        <v>150</v>
      </c>
      <c r="E44" s="187">
        <v>255124</v>
      </c>
      <c r="F44" s="188" t="s">
        <v>194</v>
      </c>
      <c r="G44" s="188" t="s">
        <v>168</v>
      </c>
      <c r="H44" s="187" t="s">
        <v>204</v>
      </c>
      <c r="I44" s="187" t="s">
        <v>136</v>
      </c>
      <c r="J44" s="187" t="s">
        <v>206</v>
      </c>
      <c r="K44" s="187" t="s">
        <v>137</v>
      </c>
      <c r="L44" s="189">
        <v>22</v>
      </c>
      <c r="M44" s="189">
        <v>21</v>
      </c>
      <c r="N44" s="189">
        <v>1</v>
      </c>
      <c r="O44" s="189">
        <v>21</v>
      </c>
      <c r="P44" s="189">
        <v>0</v>
      </c>
      <c r="Q44" s="190">
        <v>0</v>
      </c>
      <c r="R44" s="121"/>
    </row>
    <row r="45" spans="3:18" s="121" customFormat="1" x14ac:dyDescent="0.35">
      <c r="C45" s="191" t="s">
        <v>11</v>
      </c>
      <c r="D45" s="192" t="s">
        <v>150</v>
      </c>
      <c r="E45" s="192">
        <v>255123</v>
      </c>
      <c r="F45" s="193" t="s">
        <v>194</v>
      </c>
      <c r="G45" s="193" t="s">
        <v>168</v>
      </c>
      <c r="H45" s="192" t="s">
        <v>204</v>
      </c>
      <c r="I45" s="192" t="s">
        <v>136</v>
      </c>
      <c r="J45" s="192" t="s">
        <v>207</v>
      </c>
      <c r="K45" s="192" t="s">
        <v>137</v>
      </c>
      <c r="L45" s="194">
        <v>25</v>
      </c>
      <c r="M45" s="194">
        <v>24</v>
      </c>
      <c r="N45" s="194">
        <v>1</v>
      </c>
      <c r="O45" s="194">
        <v>24</v>
      </c>
      <c r="P45" s="194">
        <v>0</v>
      </c>
      <c r="Q45" s="195">
        <v>0</v>
      </c>
    </row>
    <row r="46" spans="3:18" s="122" customFormat="1" x14ac:dyDescent="0.35">
      <c r="C46" s="186" t="s">
        <v>11</v>
      </c>
      <c r="D46" s="187" t="s">
        <v>150</v>
      </c>
      <c r="E46" s="187">
        <v>255122</v>
      </c>
      <c r="F46" s="188" t="s">
        <v>194</v>
      </c>
      <c r="G46" s="188" t="s">
        <v>168</v>
      </c>
      <c r="H46" s="187" t="s">
        <v>204</v>
      </c>
      <c r="I46" s="187" t="s">
        <v>136</v>
      </c>
      <c r="J46" s="187" t="s">
        <v>208</v>
      </c>
      <c r="K46" s="187" t="s">
        <v>137</v>
      </c>
      <c r="L46" s="189">
        <v>26</v>
      </c>
      <c r="M46" s="189">
        <v>25</v>
      </c>
      <c r="N46" s="189">
        <v>1</v>
      </c>
      <c r="O46" s="189">
        <v>25</v>
      </c>
      <c r="P46" s="189">
        <v>0</v>
      </c>
      <c r="Q46" s="190">
        <v>0</v>
      </c>
      <c r="R46" s="121"/>
    </row>
    <row r="47" spans="3:18" s="122" customFormat="1" x14ac:dyDescent="0.35">
      <c r="C47" s="201" t="s">
        <v>11</v>
      </c>
      <c r="D47" s="202" t="s">
        <v>150</v>
      </c>
      <c r="E47" s="202">
        <v>255121</v>
      </c>
      <c r="F47" s="203" t="s">
        <v>194</v>
      </c>
      <c r="G47" s="203" t="s">
        <v>168</v>
      </c>
      <c r="H47" s="202" t="s">
        <v>204</v>
      </c>
      <c r="I47" s="202" t="s">
        <v>136</v>
      </c>
      <c r="J47" s="202" t="s">
        <v>209</v>
      </c>
      <c r="K47" s="202" t="s">
        <v>137</v>
      </c>
      <c r="L47" s="204">
        <v>18</v>
      </c>
      <c r="M47" s="204">
        <v>18</v>
      </c>
      <c r="N47" s="204">
        <v>0</v>
      </c>
      <c r="O47" s="204">
        <v>7</v>
      </c>
      <c r="P47" s="204">
        <v>0</v>
      </c>
      <c r="Q47" s="205">
        <v>11</v>
      </c>
    </row>
    <row r="48" spans="3:18" s="121" customFormat="1" x14ac:dyDescent="0.35">
      <c r="C48" s="196" t="s">
        <v>17</v>
      </c>
      <c r="D48" s="197" t="s">
        <v>149</v>
      </c>
      <c r="E48" s="197">
        <v>255120</v>
      </c>
      <c r="F48" s="198" t="s">
        <v>194</v>
      </c>
      <c r="G48" s="198" t="s">
        <v>168</v>
      </c>
      <c r="H48" s="197" t="s">
        <v>204</v>
      </c>
      <c r="I48" s="197" t="s">
        <v>141</v>
      </c>
      <c r="J48" s="197" t="s">
        <v>210</v>
      </c>
      <c r="K48" s="197" t="s">
        <v>137</v>
      </c>
      <c r="L48" s="199">
        <v>3</v>
      </c>
      <c r="M48" s="199">
        <v>3</v>
      </c>
      <c r="N48" s="199">
        <v>0</v>
      </c>
      <c r="O48" s="199">
        <v>2</v>
      </c>
      <c r="P48" s="199">
        <v>0</v>
      </c>
      <c r="Q48" s="200">
        <v>1</v>
      </c>
    </row>
    <row r="49" spans="3:17" s="121" customFormat="1" x14ac:dyDescent="0.35">
      <c r="C49" s="191" t="s">
        <v>17</v>
      </c>
      <c r="D49" s="192" t="s">
        <v>149</v>
      </c>
      <c r="E49" s="192">
        <v>255119</v>
      </c>
      <c r="F49" s="193" t="s">
        <v>194</v>
      </c>
      <c r="G49" s="193" t="s">
        <v>168</v>
      </c>
      <c r="H49" s="192" t="s">
        <v>204</v>
      </c>
      <c r="I49" s="192" t="s">
        <v>141</v>
      </c>
      <c r="J49" s="192" t="s">
        <v>211</v>
      </c>
      <c r="K49" s="192" t="s">
        <v>137</v>
      </c>
      <c r="L49" s="194">
        <v>252528</v>
      </c>
      <c r="M49" s="194">
        <v>252528</v>
      </c>
      <c r="N49" s="194">
        <v>0</v>
      </c>
      <c r="O49" s="194">
        <v>252527</v>
      </c>
      <c r="P49" s="194">
        <v>0</v>
      </c>
      <c r="Q49" s="195">
        <v>1</v>
      </c>
    </row>
    <row r="50" spans="3:17" s="121" customFormat="1" x14ac:dyDescent="0.35">
      <c r="C50" s="196" t="s">
        <v>17</v>
      </c>
      <c r="D50" s="197" t="s">
        <v>149</v>
      </c>
      <c r="E50" s="197">
        <v>255118</v>
      </c>
      <c r="F50" s="198" t="s">
        <v>194</v>
      </c>
      <c r="G50" s="198" t="s">
        <v>168</v>
      </c>
      <c r="H50" s="197" t="s">
        <v>204</v>
      </c>
      <c r="I50" s="197" t="s">
        <v>141</v>
      </c>
      <c r="J50" s="197" t="s">
        <v>212</v>
      </c>
      <c r="K50" s="197" t="s">
        <v>137</v>
      </c>
      <c r="L50" s="199">
        <v>1204</v>
      </c>
      <c r="M50" s="199">
        <v>1203</v>
      </c>
      <c r="N50" s="199">
        <v>1</v>
      </c>
      <c r="O50" s="199" t="s">
        <v>143</v>
      </c>
      <c r="P50" s="199" t="s">
        <v>143</v>
      </c>
      <c r="Q50" s="200" t="s">
        <v>143</v>
      </c>
    </row>
    <row r="51" spans="3:17" s="121" customFormat="1" x14ac:dyDescent="0.35">
      <c r="C51" s="201" t="s">
        <v>17</v>
      </c>
      <c r="D51" s="202" t="s">
        <v>149</v>
      </c>
      <c r="E51" s="202">
        <v>255117</v>
      </c>
      <c r="F51" s="203" t="s">
        <v>194</v>
      </c>
      <c r="G51" s="203" t="s">
        <v>168</v>
      </c>
      <c r="H51" s="202" t="s">
        <v>204</v>
      </c>
      <c r="I51" s="202" t="s">
        <v>141</v>
      </c>
      <c r="J51" s="202" t="s">
        <v>213</v>
      </c>
      <c r="K51" s="202" t="s">
        <v>137</v>
      </c>
      <c r="L51" s="204">
        <v>330</v>
      </c>
      <c r="M51" s="204">
        <v>330</v>
      </c>
      <c r="N51" s="204">
        <v>0</v>
      </c>
      <c r="O51" s="204" t="s">
        <v>143</v>
      </c>
      <c r="P51" s="204" t="s">
        <v>143</v>
      </c>
      <c r="Q51" s="205" t="s">
        <v>143</v>
      </c>
    </row>
    <row r="52" spans="3:17" s="10" customFormat="1" x14ac:dyDescent="0.35">
      <c r="C52" s="196" t="s">
        <v>17</v>
      </c>
      <c r="D52" s="197" t="s">
        <v>149</v>
      </c>
      <c r="E52" s="197">
        <v>255116</v>
      </c>
      <c r="F52" s="198" t="s">
        <v>194</v>
      </c>
      <c r="G52" s="198" t="s">
        <v>168</v>
      </c>
      <c r="H52" s="197" t="s">
        <v>204</v>
      </c>
      <c r="I52" s="197" t="s">
        <v>141</v>
      </c>
      <c r="J52" s="197" t="s">
        <v>214</v>
      </c>
      <c r="K52" s="197" t="s">
        <v>137</v>
      </c>
      <c r="L52" s="199">
        <v>392</v>
      </c>
      <c r="M52" s="199">
        <v>392</v>
      </c>
      <c r="N52" s="199">
        <v>0</v>
      </c>
      <c r="O52" s="199" t="s">
        <v>143</v>
      </c>
      <c r="P52" s="199" t="s">
        <v>143</v>
      </c>
      <c r="Q52" s="200" t="s">
        <v>143</v>
      </c>
    </row>
    <row r="53" spans="3:17" s="10" customFormat="1" x14ac:dyDescent="0.35">
      <c r="C53" s="201" t="s">
        <v>17</v>
      </c>
      <c r="D53" s="202" t="s">
        <v>149</v>
      </c>
      <c r="E53" s="202">
        <v>255115</v>
      </c>
      <c r="F53" s="203" t="s">
        <v>194</v>
      </c>
      <c r="G53" s="203" t="s">
        <v>168</v>
      </c>
      <c r="H53" s="202" t="s">
        <v>204</v>
      </c>
      <c r="I53" s="202" t="s">
        <v>141</v>
      </c>
      <c r="J53" s="211" t="s">
        <v>215</v>
      </c>
      <c r="K53" s="202" t="s">
        <v>137</v>
      </c>
      <c r="L53" s="204">
        <v>12</v>
      </c>
      <c r="M53" s="204">
        <v>9</v>
      </c>
      <c r="N53" s="204">
        <v>3</v>
      </c>
      <c r="O53" s="204" t="s">
        <v>143</v>
      </c>
      <c r="P53" s="204" t="s">
        <v>143</v>
      </c>
      <c r="Q53" s="205" t="s">
        <v>143</v>
      </c>
    </row>
    <row r="54" spans="3:17" s="10" customFormat="1" x14ac:dyDescent="0.35">
      <c r="C54" s="186" t="s">
        <v>17</v>
      </c>
      <c r="D54" s="187" t="s">
        <v>149</v>
      </c>
      <c r="E54" s="187">
        <v>255114</v>
      </c>
      <c r="F54" s="188" t="s">
        <v>194</v>
      </c>
      <c r="G54" s="188" t="s">
        <v>168</v>
      </c>
      <c r="H54" s="187" t="s">
        <v>204</v>
      </c>
      <c r="I54" s="187" t="s">
        <v>141</v>
      </c>
      <c r="J54" s="187" t="s">
        <v>216</v>
      </c>
      <c r="K54" s="187" t="s">
        <v>137</v>
      </c>
      <c r="L54" s="189">
        <v>1746</v>
      </c>
      <c r="M54" s="189">
        <v>1745</v>
      </c>
      <c r="N54" s="189">
        <v>1</v>
      </c>
      <c r="O54" s="189" t="s">
        <v>143</v>
      </c>
      <c r="P54" s="189" t="s">
        <v>143</v>
      </c>
      <c r="Q54" s="190" t="s">
        <v>143</v>
      </c>
    </row>
    <row r="55" spans="3:17" s="10" customFormat="1" x14ac:dyDescent="0.35">
      <c r="C55" s="191" t="s">
        <v>14</v>
      </c>
      <c r="D55" s="192" t="s">
        <v>150</v>
      </c>
      <c r="E55" s="192">
        <v>255113</v>
      </c>
      <c r="F55" s="193" t="s">
        <v>194</v>
      </c>
      <c r="G55" s="193" t="s">
        <v>168</v>
      </c>
      <c r="H55" s="192" t="s">
        <v>204</v>
      </c>
      <c r="I55" s="192" t="s">
        <v>141</v>
      </c>
      <c r="J55" s="210" t="s">
        <v>217</v>
      </c>
      <c r="K55" s="192" t="s">
        <v>137</v>
      </c>
      <c r="L55" s="194">
        <v>1584</v>
      </c>
      <c r="M55" s="194">
        <v>1583</v>
      </c>
      <c r="N55" s="194">
        <v>1</v>
      </c>
      <c r="O55" s="194" t="s">
        <v>143</v>
      </c>
      <c r="P55" s="194" t="s">
        <v>143</v>
      </c>
      <c r="Q55" s="195" t="s">
        <v>143</v>
      </c>
    </row>
    <row r="56" spans="3:17" s="10" customFormat="1" x14ac:dyDescent="0.35">
      <c r="C56" s="196"/>
      <c r="D56" s="197"/>
      <c r="E56" s="197"/>
      <c r="F56" s="198"/>
      <c r="G56" s="198"/>
      <c r="H56" s="197"/>
      <c r="I56" s="197"/>
      <c r="J56" s="197"/>
      <c r="K56" s="197"/>
      <c r="L56" s="199"/>
      <c r="M56" s="199"/>
      <c r="N56" s="199"/>
      <c r="O56" s="199"/>
      <c r="P56" s="199"/>
      <c r="Q56" s="200"/>
    </row>
    <row r="57" spans="3:17" s="10" customFormat="1" x14ac:dyDescent="0.35">
      <c r="C57" s="201"/>
      <c r="D57" s="202"/>
      <c r="E57" s="202"/>
      <c r="F57" s="203"/>
      <c r="G57" s="203"/>
      <c r="H57" s="202"/>
      <c r="I57" s="202"/>
      <c r="J57" s="202"/>
      <c r="K57" s="202"/>
      <c r="L57" s="204"/>
      <c r="M57" s="204"/>
      <c r="N57" s="204"/>
      <c r="O57" s="204"/>
      <c r="P57" s="204"/>
      <c r="Q57" s="205"/>
    </row>
    <row r="58" spans="3:17" s="10" customFormat="1" x14ac:dyDescent="0.35">
      <c r="C58" s="196"/>
      <c r="D58" s="197"/>
      <c r="E58" s="197"/>
      <c r="F58" s="198"/>
      <c r="G58" s="198"/>
      <c r="H58" s="197"/>
      <c r="I58" s="197"/>
      <c r="J58" s="197"/>
      <c r="K58" s="197"/>
      <c r="L58" s="199"/>
      <c r="M58" s="199"/>
      <c r="N58" s="199"/>
      <c r="O58" s="199"/>
      <c r="P58" s="199"/>
      <c r="Q58" s="200"/>
    </row>
    <row r="59" spans="3:17" s="10" customFormat="1" x14ac:dyDescent="0.35">
      <c r="C59" s="201"/>
      <c r="D59" s="202"/>
      <c r="E59" s="202"/>
      <c r="F59" s="203"/>
      <c r="G59" s="203"/>
      <c r="H59" s="202"/>
      <c r="I59" s="202"/>
      <c r="J59" s="202"/>
      <c r="K59" s="202"/>
      <c r="L59" s="204"/>
      <c r="M59" s="204"/>
      <c r="N59" s="204"/>
      <c r="O59" s="204"/>
      <c r="P59" s="204"/>
      <c r="Q59" s="205"/>
    </row>
    <row r="60" spans="3:17" s="10" customFormat="1" x14ac:dyDescent="0.35">
      <c r="C60" s="123"/>
      <c r="D60" s="124"/>
      <c r="E60" s="124"/>
      <c r="F60" s="125"/>
      <c r="G60" s="125"/>
      <c r="H60" s="124"/>
      <c r="I60" s="124"/>
      <c r="J60" s="124"/>
      <c r="K60" s="124"/>
      <c r="L60" s="126"/>
      <c r="M60" s="126"/>
      <c r="N60" s="126"/>
      <c r="O60" s="126"/>
      <c r="P60" s="126"/>
      <c r="Q60" s="127"/>
    </row>
    <row r="61" spans="3:17" s="10" customFormat="1" x14ac:dyDescent="0.35">
      <c r="C61" s="43"/>
      <c r="D61" s="44"/>
      <c r="E61" s="44"/>
      <c r="F61" s="45"/>
      <c r="G61" s="45"/>
      <c r="H61" s="44"/>
      <c r="I61" s="44"/>
      <c r="J61" s="44"/>
      <c r="K61" s="44"/>
      <c r="L61" s="46"/>
      <c r="M61" s="46"/>
      <c r="N61" s="46"/>
      <c r="O61" s="46"/>
      <c r="P61" s="46"/>
      <c r="Q61" s="47"/>
    </row>
    <row r="62" spans="3:17" s="10" customFormat="1" x14ac:dyDescent="0.35">
      <c r="C62" s="48"/>
      <c r="D62" s="49"/>
      <c r="E62" s="49"/>
      <c r="F62" s="50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2"/>
    </row>
    <row r="63" spans="3:17" s="10" customFormat="1" x14ac:dyDescent="0.35">
      <c r="C63" s="43"/>
      <c r="D63" s="44"/>
      <c r="E63" s="44"/>
      <c r="F63" s="45"/>
      <c r="G63" s="45"/>
      <c r="H63" s="44"/>
      <c r="I63" s="44"/>
      <c r="J63" s="44"/>
      <c r="K63" s="44"/>
      <c r="L63" s="46"/>
      <c r="M63" s="46"/>
      <c r="N63" s="46"/>
      <c r="O63" s="46"/>
      <c r="P63" s="46"/>
      <c r="Q63" s="47"/>
    </row>
    <row r="64" spans="3:17" s="10" customFormat="1" x14ac:dyDescent="0.35">
      <c r="C64" s="48"/>
      <c r="D64" s="49"/>
      <c r="E64" s="49"/>
      <c r="F64" s="50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2"/>
    </row>
    <row r="65" spans="3:17" s="10" customFormat="1" x14ac:dyDescent="0.35">
      <c r="C65" s="43"/>
      <c r="D65" s="44"/>
      <c r="E65" s="44"/>
      <c r="F65" s="45"/>
      <c r="G65" s="45"/>
      <c r="H65" s="44"/>
      <c r="I65" s="44"/>
      <c r="J65" s="44"/>
      <c r="K65" s="44"/>
      <c r="L65" s="46"/>
      <c r="M65" s="46"/>
      <c r="N65" s="46"/>
      <c r="O65" s="46"/>
      <c r="P65" s="46"/>
      <c r="Q65" s="47"/>
    </row>
    <row r="66" spans="3:17" s="10" customFormat="1" x14ac:dyDescent="0.35">
      <c r="C66" s="48"/>
      <c r="D66" s="49"/>
      <c r="E66" s="49"/>
      <c r="F66" s="50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2"/>
    </row>
    <row r="67" spans="3:17" x14ac:dyDescent="0.35">
      <c r="C67" s="43"/>
      <c r="D67" s="44"/>
      <c r="E67" s="44"/>
      <c r="F67" s="45"/>
      <c r="G67" s="45"/>
      <c r="H67" s="44"/>
      <c r="I67" s="44"/>
      <c r="J67" s="44"/>
      <c r="K67" s="44"/>
      <c r="L67" s="46"/>
      <c r="M67" s="46"/>
      <c r="N67" s="46"/>
      <c r="O67" s="46"/>
      <c r="P67" s="46"/>
      <c r="Q67" s="47"/>
    </row>
    <row r="68" spans="3:17" x14ac:dyDescent="0.35">
      <c r="C68" s="48"/>
      <c r="D68" s="49"/>
      <c r="E68" s="49"/>
      <c r="F68" s="50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2"/>
    </row>
    <row r="69" spans="3:17" x14ac:dyDescent="0.35">
      <c r="C69" s="43"/>
      <c r="D69" s="44"/>
      <c r="E69" s="44"/>
      <c r="F69" s="45"/>
      <c r="G69" s="45"/>
      <c r="H69" s="44"/>
      <c r="I69" s="44"/>
      <c r="J69" s="44"/>
      <c r="K69" s="44"/>
      <c r="L69" s="46"/>
      <c r="M69" s="46"/>
      <c r="N69" s="46"/>
      <c r="O69" s="46"/>
      <c r="P69" s="46"/>
      <c r="Q69" s="47"/>
    </row>
    <row r="70" spans="3:17" x14ac:dyDescent="0.35">
      <c r="C70" s="48"/>
      <c r="D70" s="49"/>
      <c r="E70" s="49"/>
      <c r="F70" s="50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2"/>
    </row>
    <row r="71" spans="3:17" x14ac:dyDescent="0.35">
      <c r="C71" s="43"/>
      <c r="D71" s="44"/>
      <c r="E71" s="44"/>
      <c r="F71" s="45"/>
      <c r="G71" s="45"/>
      <c r="H71" s="44"/>
      <c r="I71" s="44"/>
      <c r="J71" s="44"/>
      <c r="K71" s="44"/>
      <c r="L71" s="46"/>
      <c r="M71" s="46"/>
      <c r="N71" s="46"/>
      <c r="O71" s="46"/>
      <c r="P71" s="46"/>
      <c r="Q71" s="47"/>
    </row>
    <row r="72" spans="3:17" x14ac:dyDescent="0.35">
      <c r="C72" s="48"/>
      <c r="D72" s="49"/>
      <c r="E72" s="49"/>
      <c r="F72" s="50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2"/>
    </row>
    <row r="73" spans="3:17" x14ac:dyDescent="0.35">
      <c r="C73" s="43"/>
      <c r="D73" s="44"/>
      <c r="E73" s="44"/>
      <c r="F73" s="45"/>
      <c r="G73" s="45"/>
      <c r="H73" s="44"/>
      <c r="I73" s="44"/>
      <c r="J73" s="44"/>
      <c r="K73" s="44"/>
      <c r="L73" s="46"/>
      <c r="M73" s="46"/>
      <c r="N73" s="46"/>
      <c r="O73" s="46"/>
      <c r="P73" s="46"/>
      <c r="Q73" s="47"/>
    </row>
    <row r="74" spans="3:17" x14ac:dyDescent="0.35">
      <c r="C74" s="48"/>
      <c r="D74" s="49"/>
      <c r="E74" s="49"/>
      <c r="F74" s="50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2"/>
    </row>
    <row r="75" spans="3:17" x14ac:dyDescent="0.35">
      <c r="C75" s="43"/>
      <c r="D75" s="44"/>
      <c r="E75" s="44"/>
      <c r="F75" s="45"/>
      <c r="G75" s="45"/>
      <c r="H75" s="44"/>
      <c r="I75" s="44"/>
      <c r="J75" s="44"/>
      <c r="K75" s="44"/>
      <c r="L75" s="46"/>
      <c r="M75" s="46"/>
      <c r="N75" s="46"/>
      <c r="O75" s="46"/>
      <c r="P75" s="46"/>
      <c r="Q75" s="47"/>
    </row>
    <row r="76" spans="3:17" x14ac:dyDescent="0.35">
      <c r="C76" s="48"/>
      <c r="D76" s="49"/>
      <c r="E76" s="49"/>
      <c r="F76" s="50"/>
      <c r="G76" s="50"/>
      <c r="H76" s="49"/>
      <c r="I76" s="49"/>
      <c r="J76" s="49"/>
      <c r="K76" s="49"/>
      <c r="L76" s="51"/>
      <c r="M76" s="51"/>
      <c r="N76" s="51"/>
      <c r="O76" s="51"/>
      <c r="P76" s="51"/>
      <c r="Q76" s="52"/>
    </row>
    <row r="77" spans="3:17" x14ac:dyDescent="0.35">
      <c r="C77" s="43"/>
      <c r="D77" s="44"/>
      <c r="E77" s="44"/>
      <c r="F77" s="45"/>
      <c r="G77" s="45"/>
      <c r="H77" s="44"/>
      <c r="I77" s="44"/>
      <c r="J77" s="44"/>
      <c r="K77" s="44"/>
      <c r="L77" s="46"/>
      <c r="M77" s="46"/>
      <c r="N77" s="46"/>
      <c r="O77" s="46"/>
      <c r="P77" s="46"/>
      <c r="Q77" s="47"/>
    </row>
    <row r="78" spans="3:17" x14ac:dyDescent="0.35">
      <c r="C78" s="48"/>
      <c r="D78" s="49"/>
      <c r="E78" s="49"/>
      <c r="F78" s="50"/>
      <c r="G78" s="50"/>
      <c r="H78" s="49"/>
      <c r="I78" s="49"/>
      <c r="J78" s="49"/>
      <c r="K78" s="49"/>
      <c r="L78" s="51"/>
      <c r="M78" s="51"/>
      <c r="N78" s="51"/>
      <c r="O78" s="51"/>
      <c r="P78" s="51"/>
      <c r="Q78" s="52"/>
    </row>
    <row r="79" spans="3:17" x14ac:dyDescent="0.35">
      <c r="C79" s="43"/>
      <c r="D79" s="44"/>
      <c r="E79" s="44"/>
      <c r="F79" s="45"/>
      <c r="G79" s="45"/>
      <c r="H79" s="44"/>
      <c r="I79" s="44"/>
      <c r="J79" s="44"/>
      <c r="K79" s="44"/>
      <c r="L79" s="46"/>
      <c r="M79" s="46"/>
      <c r="N79" s="46"/>
      <c r="O79" s="46"/>
      <c r="P79" s="46"/>
      <c r="Q79" s="47"/>
    </row>
    <row r="80" spans="3:17" x14ac:dyDescent="0.35">
      <c r="C80" s="48"/>
      <c r="D80" s="49"/>
      <c r="E80" s="49"/>
      <c r="F80" s="50"/>
      <c r="G80" s="50"/>
      <c r="H80" s="49"/>
      <c r="I80" s="49"/>
      <c r="J80" s="49"/>
      <c r="K80" s="49"/>
      <c r="L80" s="51"/>
      <c r="M80" s="51"/>
      <c r="N80" s="51"/>
      <c r="O80" s="51"/>
      <c r="P80" s="51"/>
      <c r="Q80" s="52"/>
    </row>
    <row r="81" spans="3:17" x14ac:dyDescent="0.35">
      <c r="C81" s="43"/>
      <c r="D81" s="44"/>
      <c r="E81" s="44"/>
      <c r="F81" s="45"/>
      <c r="G81" s="45"/>
      <c r="H81" s="44"/>
      <c r="I81" s="44"/>
      <c r="J81" s="44"/>
      <c r="K81" s="44"/>
      <c r="L81" s="46"/>
      <c r="M81" s="46"/>
      <c r="N81" s="46"/>
      <c r="O81" s="46"/>
      <c r="P81" s="46"/>
      <c r="Q81" s="47"/>
    </row>
    <row r="82" spans="3:17" x14ac:dyDescent="0.35">
      <c r="C82" s="48"/>
      <c r="D82" s="49"/>
      <c r="E82" s="49"/>
      <c r="F82" s="50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2"/>
    </row>
    <row r="83" spans="3:17" x14ac:dyDescent="0.35">
      <c r="C83" s="43"/>
      <c r="D83" s="44"/>
      <c r="E83" s="44"/>
      <c r="F83" s="45"/>
      <c r="G83" s="45"/>
      <c r="H83" s="44"/>
      <c r="I83" s="44"/>
      <c r="J83" s="44"/>
      <c r="K83" s="44"/>
      <c r="L83" s="46"/>
      <c r="M83" s="46"/>
      <c r="N83" s="46"/>
      <c r="O83" s="46"/>
      <c r="P83" s="46"/>
      <c r="Q83" s="47"/>
    </row>
    <row r="84" spans="3:17" x14ac:dyDescent="0.35">
      <c r="C84" s="48"/>
      <c r="D84" s="49"/>
      <c r="E84" s="49"/>
      <c r="F84" s="50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2"/>
    </row>
    <row r="85" spans="3:17" x14ac:dyDescent="0.35">
      <c r="C85" s="43"/>
      <c r="D85" s="44"/>
      <c r="E85" s="44"/>
      <c r="F85" s="45"/>
      <c r="G85" s="45"/>
      <c r="H85" s="44"/>
      <c r="I85" s="44"/>
      <c r="J85" s="44"/>
      <c r="K85" s="44"/>
      <c r="L85" s="46"/>
      <c r="M85" s="46"/>
      <c r="N85" s="46"/>
      <c r="O85" s="46"/>
      <c r="P85" s="46"/>
      <c r="Q85" s="47"/>
    </row>
    <row r="86" spans="3:17" x14ac:dyDescent="0.35">
      <c r="C86" s="48"/>
      <c r="D86" s="49"/>
      <c r="E86" s="49"/>
      <c r="F86" s="50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2"/>
    </row>
    <row r="87" spans="3:17" x14ac:dyDescent="0.35">
      <c r="C87" s="43"/>
      <c r="D87" s="44"/>
      <c r="E87" s="44"/>
      <c r="F87" s="45"/>
      <c r="G87" s="45"/>
      <c r="H87" s="44"/>
      <c r="I87" s="44"/>
      <c r="J87" s="44"/>
      <c r="K87" s="44"/>
      <c r="L87" s="46"/>
      <c r="M87" s="46"/>
      <c r="N87" s="46"/>
      <c r="O87" s="46"/>
      <c r="P87" s="46"/>
      <c r="Q87" s="47"/>
    </row>
    <row r="88" spans="3:17" x14ac:dyDescent="0.35">
      <c r="C88" s="48"/>
      <c r="D88" s="49"/>
      <c r="E88" s="49"/>
      <c r="F88" s="50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2"/>
    </row>
    <row r="89" spans="3:17" x14ac:dyDescent="0.35">
      <c r="C89" s="43"/>
      <c r="D89" s="44"/>
      <c r="E89" s="44"/>
      <c r="F89" s="45"/>
      <c r="G89" s="45"/>
      <c r="H89" s="44"/>
      <c r="I89" s="44"/>
      <c r="J89" s="44"/>
      <c r="K89" s="44"/>
      <c r="L89" s="46"/>
      <c r="M89" s="46"/>
      <c r="N89" s="46"/>
      <c r="O89" s="46"/>
      <c r="P89" s="46"/>
      <c r="Q89" s="47"/>
    </row>
    <row r="90" spans="3:17" x14ac:dyDescent="0.35">
      <c r="C90" s="48"/>
      <c r="D90" s="49"/>
      <c r="E90" s="49"/>
      <c r="F90" s="50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2"/>
    </row>
    <row r="91" spans="3:17" x14ac:dyDescent="0.35">
      <c r="C91" s="43"/>
      <c r="D91" s="44"/>
      <c r="E91" s="44"/>
      <c r="F91" s="45"/>
      <c r="G91" s="45"/>
      <c r="H91" s="44"/>
      <c r="I91" s="44"/>
      <c r="J91" s="44"/>
      <c r="K91" s="44"/>
      <c r="L91" s="46"/>
      <c r="M91" s="46"/>
      <c r="N91" s="46"/>
      <c r="O91" s="46"/>
      <c r="P91" s="46"/>
      <c r="Q91" s="47"/>
    </row>
    <row r="92" spans="3:17" x14ac:dyDescent="0.35">
      <c r="C92" s="48"/>
      <c r="D92" s="49"/>
      <c r="E92" s="49"/>
      <c r="F92" s="50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2"/>
    </row>
    <row r="93" spans="3:17" x14ac:dyDescent="0.35">
      <c r="C93" s="43"/>
      <c r="D93" s="44"/>
      <c r="E93" s="44"/>
      <c r="F93" s="45"/>
      <c r="G93" s="45"/>
      <c r="H93" s="44"/>
      <c r="I93" s="44"/>
      <c r="J93" s="44"/>
      <c r="K93" s="44"/>
      <c r="L93" s="46"/>
      <c r="M93" s="46"/>
      <c r="N93" s="46"/>
      <c r="O93" s="46"/>
      <c r="P93" s="46"/>
      <c r="Q93" s="47"/>
    </row>
    <row r="94" spans="3:17" x14ac:dyDescent="0.35">
      <c r="C94" s="48"/>
      <c r="D94" s="49"/>
      <c r="E94" s="49"/>
      <c r="F94" s="50"/>
      <c r="G94" s="50"/>
      <c r="H94" s="49"/>
      <c r="I94" s="49"/>
      <c r="J94" s="49"/>
      <c r="K94" s="49"/>
      <c r="L94" s="51"/>
      <c r="M94" s="51"/>
      <c r="N94" s="51"/>
      <c r="O94" s="51"/>
      <c r="P94" s="51"/>
      <c r="Q94" s="52"/>
    </row>
    <row r="95" spans="3:17" x14ac:dyDescent="0.35">
      <c r="C95" s="43"/>
      <c r="D95" s="44"/>
      <c r="E95" s="44"/>
      <c r="F95" s="45"/>
      <c r="G95" s="45"/>
      <c r="H95" s="44"/>
      <c r="I95" s="44"/>
      <c r="J95" s="44"/>
      <c r="K95" s="44"/>
      <c r="L95" s="46"/>
      <c r="M95" s="46"/>
      <c r="N95" s="46"/>
      <c r="O95" s="46"/>
      <c r="P95" s="46"/>
      <c r="Q95" s="47"/>
    </row>
    <row r="96" spans="3:17" x14ac:dyDescent="0.35">
      <c r="C96" s="48"/>
      <c r="D96" s="49"/>
      <c r="E96" s="49"/>
      <c r="F96" s="50"/>
      <c r="G96" s="50"/>
      <c r="H96" s="49"/>
      <c r="I96" s="49"/>
      <c r="J96" s="49"/>
      <c r="K96" s="49"/>
      <c r="L96" s="51"/>
      <c r="M96" s="51"/>
      <c r="N96" s="51"/>
      <c r="O96" s="51"/>
      <c r="P96" s="51"/>
      <c r="Q96" s="52"/>
    </row>
    <row r="97" spans="3:17" x14ac:dyDescent="0.35">
      <c r="C97" s="43"/>
      <c r="D97" s="44"/>
      <c r="E97" s="44"/>
      <c r="F97" s="45"/>
      <c r="G97" s="45"/>
      <c r="H97" s="44"/>
      <c r="I97" s="44"/>
      <c r="J97" s="44"/>
      <c r="K97" s="44"/>
      <c r="L97" s="46"/>
      <c r="M97" s="46"/>
      <c r="N97" s="46"/>
      <c r="O97" s="46"/>
      <c r="P97" s="46"/>
      <c r="Q97" s="47"/>
    </row>
    <row r="98" spans="3:17" x14ac:dyDescent="0.35">
      <c r="E98" s="27"/>
    </row>
    <row r="104" spans="3:17" x14ac:dyDescent="0.35">
      <c r="D104"/>
    </row>
    <row r="107" spans="3:17" x14ac:dyDescent="0.35">
      <c r="D107" s="34"/>
    </row>
    <row r="108" spans="3:17" x14ac:dyDescent="0.35">
      <c r="D108" s="34"/>
      <c r="I108" s="53"/>
    </row>
    <row r="109" spans="3:17" x14ac:dyDescent="0.35">
      <c r="I109" s="54"/>
    </row>
    <row r="110" spans="3:17" x14ac:dyDescent="0.35">
      <c r="D110" s="34"/>
      <c r="I110" s="54"/>
    </row>
    <row r="111" spans="3:17" x14ac:dyDescent="0.35">
      <c r="I111" s="54"/>
    </row>
    <row r="112" spans="3:17" x14ac:dyDescent="0.35">
      <c r="I112" s="54"/>
    </row>
    <row r="113" spans="4:9" x14ac:dyDescent="0.35">
      <c r="D113" s="55"/>
      <c r="I113" s="54"/>
    </row>
    <row r="114" spans="4:9" x14ac:dyDescent="0.35">
      <c r="I114" s="54"/>
    </row>
    <row r="115" spans="4:9" x14ac:dyDescent="0.35">
      <c r="D115" s="34"/>
      <c r="I115" s="56"/>
    </row>
    <row r="116" spans="4:9" x14ac:dyDescent="0.35">
      <c r="D116" s="34"/>
    </row>
    <row r="118" spans="4:9" x14ac:dyDescent="0.35">
      <c r="D118" s="34"/>
    </row>
    <row r="121" spans="4:9" x14ac:dyDescent="0.35">
      <c r="D121" s="55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6" spans="4:9" x14ac:dyDescent="0.35">
      <c r="D126" s="34"/>
    </row>
    <row r="129" spans="4:8" x14ac:dyDescent="0.35">
      <c r="D129" s="55"/>
    </row>
    <row r="131" spans="4:8" x14ac:dyDescent="0.35">
      <c r="D131" s="55"/>
    </row>
    <row r="133" spans="4:8" x14ac:dyDescent="0.35">
      <c r="D133" s="34"/>
    </row>
    <row r="134" spans="4:8" x14ac:dyDescent="0.35">
      <c r="D134" s="34"/>
    </row>
    <row r="135" spans="4:8" x14ac:dyDescent="0.35">
      <c r="D135" s="34"/>
      <c r="F135" s="57"/>
      <c r="G135" s="57"/>
      <c r="H135" s="27"/>
    </row>
    <row r="136" spans="4:8" x14ac:dyDescent="0.35">
      <c r="D136" s="34"/>
      <c r="F136" s="27"/>
      <c r="G136" s="27"/>
      <c r="H136" s="27"/>
    </row>
    <row r="139" spans="4:8" x14ac:dyDescent="0.35">
      <c r="D139" s="55"/>
      <c r="F139" s="27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4" spans="4:8" x14ac:dyDescent="0.35">
      <c r="D144" s="34"/>
    </row>
    <row r="147" spans="4:10" x14ac:dyDescent="0.35">
      <c r="D147" s="55"/>
    </row>
    <row r="149" spans="4:10" x14ac:dyDescent="0.35">
      <c r="D149" s="34"/>
      <c r="I149" s="58"/>
    </row>
    <row r="150" spans="4:10" x14ac:dyDescent="0.35">
      <c r="D150" s="34"/>
      <c r="I150" s="27"/>
      <c r="J150" s="27"/>
    </row>
    <row r="151" spans="4:10" x14ac:dyDescent="0.35">
      <c r="D151" s="34"/>
    </row>
    <row r="152" spans="4:10" x14ac:dyDescent="0.35">
      <c r="D152" s="34"/>
      <c r="F152" s="27"/>
      <c r="I152" s="27"/>
      <c r="J152" s="58"/>
    </row>
    <row r="153" spans="4:10" x14ac:dyDescent="0.35">
      <c r="D153" s="34"/>
      <c r="I153" s="27"/>
    </row>
    <row r="154" spans="4:10" x14ac:dyDescent="0.35">
      <c r="D154" s="34"/>
      <c r="I154" s="27"/>
    </row>
    <row r="155" spans="4:10" x14ac:dyDescent="0.35">
      <c r="D155" s="34"/>
      <c r="F155" s="27"/>
      <c r="I155" s="27"/>
    </row>
    <row r="156" spans="4:10" x14ac:dyDescent="0.35">
      <c r="E156" s="59"/>
      <c r="F156" s="59"/>
      <c r="I156" s="27"/>
    </row>
    <row r="157" spans="4:10" x14ac:dyDescent="0.35">
      <c r="E157" s="60"/>
      <c r="F157" s="60"/>
    </row>
    <row r="158" spans="4:10" x14ac:dyDescent="0.35">
      <c r="D158" s="55"/>
    </row>
    <row r="159" spans="4:10" x14ac:dyDescent="0.35">
      <c r="E159" s="27"/>
    </row>
    <row r="160" spans="4:10" x14ac:dyDescent="0.35">
      <c r="E160" s="27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4" spans="4:4" x14ac:dyDescent="0.35">
      <c r="D164" s="34"/>
    </row>
    <row r="167" spans="4:4" x14ac:dyDescent="0.35">
      <c r="D167" s="55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2" spans="4:4" x14ac:dyDescent="0.35">
      <c r="D172" s="34"/>
    </row>
    <row r="175" spans="4:4" x14ac:dyDescent="0.35">
      <c r="D175" s="55"/>
    </row>
    <row r="227" spans="8:9" x14ac:dyDescent="0.35">
      <c r="H227" s="61"/>
    </row>
    <row r="228" spans="8:9" x14ac:dyDescent="0.35">
      <c r="I228" s="62"/>
    </row>
    <row r="231" spans="8:9" x14ac:dyDescent="0.35">
      <c r="I231" s="63"/>
    </row>
    <row r="235" spans="8:9" x14ac:dyDescent="0.35">
      <c r="H235" s="61"/>
    </row>
    <row r="236" spans="8:9" x14ac:dyDescent="0.35">
      <c r="I236" s="62"/>
    </row>
    <row r="239" spans="8:9" x14ac:dyDescent="0.35">
      <c r="I239" s="63"/>
    </row>
  </sheetData>
  <conditionalFormatting sqref="B19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105" priority="56" operator="equal">
      <formula>"Falta"</formula>
    </cfRule>
    <cfRule type="cellIs" dxfId="104" priority="55" operator="equal">
      <formula>"Cargado"</formula>
    </cfRule>
  </conditionalFormatting>
  <conditionalFormatting sqref="F18:F27">
    <cfRule type="cellIs" dxfId="103" priority="42" operator="equal">
      <formula>"Cargado"</formula>
    </cfRule>
    <cfRule type="cellIs" dxfId="102" priority="43" operator="equal">
      <formula>"Falta"</formula>
    </cfRule>
  </conditionalFormatting>
  <conditionalFormatting sqref="F29:F30">
    <cfRule type="cellIs" dxfId="101" priority="53" operator="equal">
      <formula>"Falta"</formula>
    </cfRule>
    <cfRule type="cellIs" dxfId="100" priority="52" operator="equal">
      <formula>"Cargado"</formula>
    </cfRule>
  </conditionalFormatting>
  <conditionalFormatting sqref="F33">
    <cfRule type="duplicateValues" dxfId="99" priority="12"/>
  </conditionalFormatting>
  <conditionalFormatting sqref="G33">
    <cfRule type="duplicateValues" dxfId="98" priority="11"/>
  </conditionalFormatting>
  <conditionalFormatting sqref="J34 J36 J38 J40 J42 J44 J46 J48 J50 J52 J54 J56 J58 J60 J62 J64 J66 J68">
    <cfRule type="duplicateValues" dxfId="97" priority="9"/>
    <cfRule type="duplicateValues" dxfId="96" priority="10"/>
  </conditionalFormatting>
  <conditionalFormatting sqref="J34:J68">
    <cfRule type="duplicateValues" dxfId="95" priority="8"/>
    <cfRule type="duplicateValues" dxfId="94" priority="5"/>
    <cfRule type="duplicateValues" dxfId="93" priority="6"/>
    <cfRule type="duplicateValues" dxfId="92" priority="7"/>
  </conditionalFormatting>
  <conditionalFormatting sqref="J35 J37 J39 J41 J43 J45 J47 J49 J51 J53">
    <cfRule type="duplicateValues" dxfId="91" priority="3"/>
    <cfRule type="duplicateValues" dxfId="90" priority="4"/>
  </conditionalFormatting>
  <conditionalFormatting sqref="J55 J57 J59 J61 J63 J65 J67">
    <cfRule type="duplicateValues" dxfId="89" priority="2"/>
    <cfRule type="duplicateValues" dxfId="88" priority="1"/>
  </conditionalFormatting>
  <conditionalFormatting sqref="J69:J70">
    <cfRule type="duplicateValues" dxfId="87" priority="41"/>
    <cfRule type="duplicateValues" dxfId="86" priority="40"/>
  </conditionalFormatting>
  <conditionalFormatting sqref="J69:J83">
    <cfRule type="duplicateValues" dxfId="85" priority="25"/>
    <cfRule type="duplicateValues" dxfId="84" priority="22"/>
    <cfRule type="duplicateValues" dxfId="83" priority="23"/>
    <cfRule type="duplicateValues" dxfId="82" priority="24"/>
  </conditionalFormatting>
  <conditionalFormatting sqref="J69:J94">
    <cfRule type="duplicateValues" dxfId="81" priority="13"/>
  </conditionalFormatting>
  <conditionalFormatting sqref="J71:J72">
    <cfRule type="duplicateValues" dxfId="80" priority="39"/>
    <cfRule type="duplicateValues" dxfId="79" priority="38"/>
  </conditionalFormatting>
  <conditionalFormatting sqref="J73:J74">
    <cfRule type="duplicateValues" dxfId="78" priority="37"/>
    <cfRule type="duplicateValues" dxfId="77" priority="36"/>
  </conditionalFormatting>
  <conditionalFormatting sqref="J75:J76">
    <cfRule type="duplicateValues" dxfId="76" priority="35"/>
    <cfRule type="duplicateValues" dxfId="75" priority="34"/>
  </conditionalFormatting>
  <conditionalFormatting sqref="J77:J78">
    <cfRule type="duplicateValues" dxfId="74" priority="33"/>
    <cfRule type="duplicateValues" dxfId="73" priority="32"/>
  </conditionalFormatting>
  <conditionalFormatting sqref="J79:J80">
    <cfRule type="duplicateValues" dxfId="72" priority="30"/>
    <cfRule type="duplicateValues" dxfId="71" priority="31"/>
  </conditionalFormatting>
  <conditionalFormatting sqref="J81:J82">
    <cfRule type="duplicateValues" dxfId="70" priority="29"/>
    <cfRule type="duplicateValues" dxfId="69" priority="28"/>
  </conditionalFormatting>
  <conditionalFormatting sqref="J83">
    <cfRule type="duplicateValues" dxfId="68" priority="27"/>
    <cfRule type="duplicateValues" dxfId="67" priority="26"/>
  </conditionalFormatting>
  <conditionalFormatting sqref="J84 J86 J88 J90 J92 J94">
    <cfRule type="duplicateValues" dxfId="66" priority="21"/>
  </conditionalFormatting>
  <conditionalFormatting sqref="J84">
    <cfRule type="duplicateValues" dxfId="65" priority="20"/>
  </conditionalFormatting>
  <conditionalFormatting sqref="J84:J94">
    <cfRule type="duplicateValues" dxfId="64" priority="14"/>
    <cfRule type="duplicateValues" dxfId="63" priority="15"/>
    <cfRule type="duplicateValues" dxfId="62" priority="16"/>
    <cfRule type="duplicateValues" dxfId="61" priority="17"/>
  </conditionalFormatting>
  <conditionalFormatting sqref="J85 J87 J89 J91 J93">
    <cfRule type="duplicateValues" dxfId="60" priority="19"/>
  </conditionalFormatting>
  <conditionalFormatting sqref="J85">
    <cfRule type="duplicateValues" dxfId="59" priority="18"/>
  </conditionalFormatting>
  <conditionalFormatting sqref="J95 J97">
    <cfRule type="duplicateValues" dxfId="58" priority="49"/>
  </conditionalFormatting>
  <conditionalFormatting sqref="J95:J97">
    <cfRule type="duplicateValues" dxfId="57" priority="45"/>
    <cfRule type="duplicateValues" dxfId="56" priority="46"/>
    <cfRule type="duplicateValues" dxfId="55" priority="47"/>
    <cfRule type="duplicateValues" dxfId="54" priority="48"/>
  </conditionalFormatting>
  <conditionalFormatting sqref="J96">
    <cfRule type="duplicateValues" dxfId="53" priority="50"/>
  </conditionalFormatting>
  <pageMargins left="0.7" right="0.7" top="0.75" bottom="0.75" header="0.3" footer="0.3"/>
  <pageSetup orientation="portrait" horizontalDpi="300" verticalDpi="300" r:id="rId1"/>
  <ignoredErrors>
    <ignoredError sqref="F20:F2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162E-6443-4007-BFBB-F7B680BCC2EC}">
  <sheetPr codeName="Sheet4"/>
  <dimension ref="A1:Y239"/>
  <sheetViews>
    <sheetView zoomScale="85" zoomScaleNormal="85" workbookViewId="0">
      <selection activeCell="C1" sqref="C1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>
        <f>+'Uploads_(t+2)'!C1+1</f>
        <v>20260308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030826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Fwd2_EURUSD_Nodos_20260308.csv</v>
      </c>
      <c r="E3" s="113">
        <v>26</v>
      </c>
      <c r="F3" s="114" t="str">
        <f>+IF(ISERROR(VLOOKUP(D3,$J$34:$Q$61,1,FALSE)),"Falta","Cargado")</f>
        <v>Falta</v>
      </c>
      <c r="G3" s="113">
        <f t="shared" ref="G3:G8" si="0">+COUNTIF($K$34:$K$61,D3)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Fwd2_USDCOP_Nodos_20260308.csv</v>
      </c>
      <c r="E4" s="113">
        <v>24</v>
      </c>
      <c r="F4" s="114" t="str">
        <f>+IF(ISERROR(VLOOKUP(D4,$J$34:$Q$72,1,FALSE)),"Falta","Cargado")</f>
        <v>Falta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SwapCC2_IBR_Nodos_20260308.csv</v>
      </c>
      <c r="E5" s="113">
        <v>21</v>
      </c>
      <c r="F5" s="114" t="str">
        <f>+IF(ISERROR(VLOOKUP(D5,$J$34:$Q$72,1,FALSE)),"Falta","Cargado")</f>
        <v>Falta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SwapCC2_USDOIS_Nodos_20260308.csv</v>
      </c>
      <c r="E6" s="113">
        <v>18</v>
      </c>
      <c r="F6" s="114" t="str">
        <f>+IF(ISERROR(VLOOKUP(D6,$J$34:$Q$61,1,FALSE)),"Falta","Cargado")</f>
        <v>Falta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Fwd2_USDMXN_Nodos_20260308.csv</v>
      </c>
      <c r="E7" s="113">
        <v>23</v>
      </c>
      <c r="F7" s="114" t="str">
        <f>+IF(ISERROR(VLOOKUP(D7,$J$34:$Q$61,1,FALSE)),"Falta","Cargado")</f>
        <v>Falta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Fwd2_USDBRL_Nodos_20260308.csv</v>
      </c>
      <c r="E8" s="113">
        <v>14</v>
      </c>
      <c r="F8" s="114" t="str">
        <f>+IF(ISERROR(VLOOKUP(D8,$J$34:$Q$61,1,FALSE)),"Falta","Cargado")</f>
        <v>Falta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Fwd2_GBPUSD_Nodos_20260308.csv</v>
      </c>
      <c r="E9" s="113">
        <v>25</v>
      </c>
      <c r="F9" s="114" t="str">
        <f>+IF(ISERROR(VLOOKUP(D9,$J$34:$Q$61,1,FALSE)),"Falta","Cargado")</f>
        <v>Falta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Fwd2_USDJPY_Nodos_20260308.csv</v>
      </c>
      <c r="E10" s="113">
        <v>26</v>
      </c>
      <c r="F10" s="114" t="str">
        <f>+IF(ISERROR(VLOOKUP(D10,$J$34:$Q$61,1,FALSE)),"Falta","Cargado")</f>
        <v>Falta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SwapCC2_EURCOP_Diaria_20260308.csv</v>
      </c>
      <c r="E12" s="113">
        <v>9135</v>
      </c>
      <c r="F12" s="114" t="str">
        <f>+IF(ISERROR(VLOOKUP(D12,$J$34:$Q$61,1,FALSE)),"Falta","Cargado")</f>
        <v>Falta</v>
      </c>
      <c r="G12" s="113">
        <f>+COUNTIF($K$34:$K$61,D12)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SwapCC2_USDCO_Diaria_20260308.csv</v>
      </c>
      <c r="E13" s="113">
        <v>10962</v>
      </c>
      <c r="F13" s="114" t="str">
        <f>+IF(ISERROR(VLOOKUP(D13,$J$34:$Q$61,1,FALSE)),"Falta","Cargado")</f>
        <v>Falta</v>
      </c>
      <c r="G13" s="113">
        <f>+COUNTIF($K$34:$K$61,D13)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SwapCC2_IBRUVR_Nodos_20260308.csv</v>
      </c>
      <c r="E14" s="113">
        <v>19</v>
      </c>
      <c r="F14" s="114" t="str">
        <f>+IF(ISERROR(VLOOKUP(D14,$J$34:$Q$61,1,FALSE)),"Falta","Cargado")</f>
        <v>Falta</v>
      </c>
      <c r="G14" s="113">
        <f>+COUNTIF($K$34:$K$61,D14)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SwapCC2_LIBORUVR_Nodos_20260308.csv</v>
      </c>
      <c r="E15" s="113">
        <v>45</v>
      </c>
      <c r="F15" s="114" t="str">
        <f>+IF(ISERROR(VLOOKUP(D15,$J$34:$Q$61,1,FALSE)),"Falta","Cargado")</f>
        <v>Falta</v>
      </c>
      <c r="G15" s="113">
        <f>+COUNTIF($K$34:$K$61,D15)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SwapCC2_COP_Colateral_USD_Diaria_20260308.csv</v>
      </c>
      <c r="E16" s="113"/>
      <c r="F16" s="114" t="str">
        <f>+IF(ISERROR(VLOOKUP(D16,$J$34:$Q$61,1,FALSE)),"Falta","Cargado")</f>
        <v>Falta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MX030826.txt</v>
      </c>
      <c r="E18" s="5"/>
      <c r="F18" s="1" t="str">
        <f t="shared" ref="F18:F26" si="1">+IF(ISERROR(VLOOKUP(D18,$J$34:$Q$61,1,FALSE)),"Falta","Cargado")</f>
        <v>Falta</v>
      </c>
      <c r="G18" s="5">
        <f t="shared" ref="G18:G24" si="2">+COUNTIF($K$34:$K$61,D18)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MX030826_RV.txt</v>
      </c>
      <c r="E19" s="5"/>
      <c r="F19" s="1" t="str">
        <f t="shared" si="1"/>
        <v>Falta</v>
      </c>
      <c r="G19" s="5">
        <f t="shared" si="2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3">+C19+1</f>
        <v>16</v>
      </c>
      <c r="D20" s="6" t="str">
        <f>+"SB"&amp;C2&amp;".001"</f>
        <v>SB030826.001</v>
      </c>
      <c r="E20" s="5"/>
      <c r="F20" s="1" t="str">
        <f>+IF(ISERROR(VLOOKUP(D20,$J$34:$Q$72,1,FALSE)),"Falta","Cargado")</f>
        <v>Falta</v>
      </c>
      <c r="G20" s="5">
        <f t="shared" si="2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3"/>
        <v>17</v>
      </c>
      <c r="D21" s="6" t="str">
        <f>+"SP"&amp;C2&amp;".001"</f>
        <v>SP030826.001</v>
      </c>
      <c r="E21" s="5"/>
      <c r="F21" s="1" t="str">
        <f t="shared" si="1"/>
        <v>Falta</v>
      </c>
      <c r="G21" s="5">
        <f t="shared" si="2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3"/>
        <v>18</v>
      </c>
      <c r="D22" s="6" t="str">
        <f>+"SV"&amp;C2&amp;".001"</f>
        <v>SV030826.001</v>
      </c>
      <c r="E22" s="5"/>
      <c r="F22" s="1" t="str">
        <f>+IF(ISERROR(VLOOKUP(D22,$J$34:$Q$72,1,FALSE)),"Falta","Cargado")</f>
        <v>Falta</v>
      </c>
      <c r="G22" s="5">
        <f t="shared" si="2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3"/>
        <v>19</v>
      </c>
      <c r="D23" s="6" t="str">
        <f>+"SW"&amp;C2&amp;".005"</f>
        <v>SW030826.005</v>
      </c>
      <c r="E23" s="5"/>
      <c r="F23" s="1" t="str">
        <f t="shared" si="1"/>
        <v>Falta</v>
      </c>
      <c r="G23" s="5">
        <f t="shared" si="2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3"/>
        <v>20</v>
      </c>
      <c r="D24" s="6" t="str">
        <f>+"800148514_cva_alloc_"&amp;C1&amp;".txt"</f>
        <v>800148514_cva_alloc_20260308.txt</v>
      </c>
      <c r="F24" s="1" t="str">
        <f t="shared" si="1"/>
        <v>Falta</v>
      </c>
      <c r="G24" s="5">
        <f t="shared" si="2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3"/>
        <v>21</v>
      </c>
      <c r="D25" s="6" t="str">
        <f>+"NOTAS_ESTRUCTURADAS_"&amp;C1&amp;".txt"</f>
        <v>NOTAS_ESTRUCTURADAS_20260308.txt</v>
      </c>
      <c r="F25" s="1" t="str">
        <f t="shared" si="1"/>
        <v>Falta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3"/>
        <v>22</v>
      </c>
      <c r="D26" s="6" t="str">
        <f>+"titulos_participativos_valoracion_"&amp;C1&amp;".txt"</f>
        <v>titulos_participativos_valoracion_20260308.txt</v>
      </c>
      <c r="F26" s="1" t="str">
        <f t="shared" si="1"/>
        <v>Falta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SC030826.001</v>
      </c>
      <c r="F29" s="1" t="str">
        <f>+IF(ISERROR(VLOOKUP(D29,$J$34:$Q$61,1,FALSE)),"Falta","Cargado")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SM030826.001</v>
      </c>
      <c r="F30" s="1" t="str">
        <f>+IF(ISERROR(VLOOKUP(D30,$J$34:$Q$61,1,FALSE)),"Falta","Cargado")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140</v>
      </c>
      <c r="D34" s="135" t="s">
        <v>155</v>
      </c>
      <c r="E34" s="135">
        <v>255151</v>
      </c>
      <c r="F34" s="137" t="s">
        <v>171</v>
      </c>
      <c r="G34" s="137" t="s">
        <v>168</v>
      </c>
      <c r="H34" s="135" t="s">
        <v>163</v>
      </c>
      <c r="I34" s="135" t="s">
        <v>141</v>
      </c>
      <c r="J34" s="135" t="s">
        <v>172</v>
      </c>
      <c r="K34" s="135" t="s">
        <v>137</v>
      </c>
      <c r="L34" s="139">
        <v>1656</v>
      </c>
      <c r="M34" s="139">
        <v>1655</v>
      </c>
      <c r="N34" s="139">
        <v>1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34" t="s">
        <v>135</v>
      </c>
      <c r="D35" s="136" t="s">
        <v>157</v>
      </c>
      <c r="E35" s="136">
        <v>255148</v>
      </c>
      <c r="F35" s="138" t="s">
        <v>171</v>
      </c>
      <c r="G35" s="138" t="s">
        <v>168</v>
      </c>
      <c r="H35" s="136" t="s">
        <v>163</v>
      </c>
      <c r="I35" s="136" t="s">
        <v>136</v>
      </c>
      <c r="J35" s="136" t="s">
        <v>173</v>
      </c>
      <c r="K35" s="136" t="s">
        <v>137</v>
      </c>
      <c r="L35" s="140">
        <v>18</v>
      </c>
      <c r="M35" s="140">
        <v>18</v>
      </c>
      <c r="N35" s="140">
        <v>0</v>
      </c>
      <c r="O35" s="140" t="s">
        <v>143</v>
      </c>
      <c r="P35" s="140" t="s">
        <v>143</v>
      </c>
      <c r="Q35" s="142" t="s">
        <v>143</v>
      </c>
    </row>
    <row r="36" spans="3:18" s="10" customFormat="1" x14ac:dyDescent="0.35">
      <c r="C36" s="123" t="s">
        <v>135</v>
      </c>
      <c r="D36" s="124" t="s">
        <v>157</v>
      </c>
      <c r="E36" s="124">
        <v>255145</v>
      </c>
      <c r="F36" s="125" t="s">
        <v>171</v>
      </c>
      <c r="G36" s="125" t="s">
        <v>168</v>
      </c>
      <c r="H36" s="124" t="s">
        <v>163</v>
      </c>
      <c r="I36" s="124" t="s">
        <v>136</v>
      </c>
      <c r="J36" s="124" t="s">
        <v>174</v>
      </c>
      <c r="K36" s="124" t="s">
        <v>137</v>
      </c>
      <c r="L36" s="126">
        <v>3</v>
      </c>
      <c r="M36" s="126">
        <v>3</v>
      </c>
      <c r="N36" s="126">
        <v>0</v>
      </c>
      <c r="O36" s="126" t="s">
        <v>143</v>
      </c>
      <c r="P36" s="126" t="s">
        <v>143</v>
      </c>
      <c r="Q36" s="127" t="s">
        <v>143</v>
      </c>
    </row>
    <row r="37" spans="3:18" s="121" customFormat="1" x14ac:dyDescent="0.35">
      <c r="C37" s="128" t="s">
        <v>138</v>
      </c>
      <c r="D37" s="129" t="s">
        <v>156</v>
      </c>
      <c r="E37" s="129">
        <v>255142</v>
      </c>
      <c r="F37" s="130" t="s">
        <v>171</v>
      </c>
      <c r="G37" s="130" t="s">
        <v>168</v>
      </c>
      <c r="H37" s="129" t="s">
        <v>153</v>
      </c>
      <c r="I37" s="129" t="s">
        <v>139</v>
      </c>
      <c r="J37" s="129" t="s">
        <v>175</v>
      </c>
      <c r="K37" s="129" t="s">
        <v>137</v>
      </c>
      <c r="L37" s="131">
        <v>247024</v>
      </c>
      <c r="M37" s="131">
        <v>247024</v>
      </c>
      <c r="N37" s="131">
        <v>0</v>
      </c>
      <c r="O37" s="131" t="s">
        <v>143</v>
      </c>
      <c r="P37" s="131" t="s">
        <v>143</v>
      </c>
      <c r="Q37" s="132" t="s">
        <v>143</v>
      </c>
    </row>
    <row r="38" spans="3:18" s="121" customFormat="1" x14ac:dyDescent="0.35">
      <c r="C38" s="123" t="s">
        <v>142</v>
      </c>
      <c r="D38" s="124" t="s">
        <v>154</v>
      </c>
      <c r="E38" s="124">
        <v>255139</v>
      </c>
      <c r="F38" s="125" t="s">
        <v>171</v>
      </c>
      <c r="G38" s="125" t="s">
        <v>168</v>
      </c>
      <c r="H38" s="124" t="s">
        <v>153</v>
      </c>
      <c r="I38" s="124" t="s">
        <v>136</v>
      </c>
      <c r="J38" s="124" t="s">
        <v>176</v>
      </c>
      <c r="K38" s="124" t="s">
        <v>137</v>
      </c>
      <c r="L38" s="126">
        <v>10963</v>
      </c>
      <c r="M38" s="126">
        <v>10962</v>
      </c>
      <c r="N38" s="126">
        <v>1</v>
      </c>
      <c r="O38" s="126" t="s">
        <v>143</v>
      </c>
      <c r="P38" s="126" t="s">
        <v>143</v>
      </c>
      <c r="Q38" s="127" t="s">
        <v>143</v>
      </c>
    </row>
    <row r="39" spans="3:18" s="121" customFormat="1" x14ac:dyDescent="0.35">
      <c r="C39" s="143" t="s">
        <v>147</v>
      </c>
      <c r="D39" s="144" t="s">
        <v>148</v>
      </c>
      <c r="E39" s="144">
        <v>255134</v>
      </c>
      <c r="F39" s="145" t="s">
        <v>171</v>
      </c>
      <c r="G39" s="145" t="s">
        <v>168</v>
      </c>
      <c r="H39" s="144" t="s">
        <v>153</v>
      </c>
      <c r="I39" s="144" t="s">
        <v>136</v>
      </c>
      <c r="J39" s="144" t="s">
        <v>177</v>
      </c>
      <c r="K39" s="144" t="s">
        <v>137</v>
      </c>
      <c r="L39" s="146">
        <v>53</v>
      </c>
      <c r="M39" s="146">
        <v>52</v>
      </c>
      <c r="N39" s="146">
        <v>1</v>
      </c>
      <c r="O39" s="146" t="s">
        <v>143</v>
      </c>
      <c r="P39" s="146" t="s">
        <v>143</v>
      </c>
      <c r="Q39" s="147" t="s">
        <v>143</v>
      </c>
    </row>
    <row r="40" spans="3:18" s="121" customFormat="1" x14ac:dyDescent="0.35">
      <c r="C40" s="148" t="s">
        <v>144</v>
      </c>
      <c r="D40" s="149" t="s">
        <v>160</v>
      </c>
      <c r="E40" s="149">
        <v>255132</v>
      </c>
      <c r="F40" s="150" t="s">
        <v>171</v>
      </c>
      <c r="G40" s="150" t="s">
        <v>168</v>
      </c>
      <c r="H40" s="149" t="s">
        <v>153</v>
      </c>
      <c r="I40" s="149" t="s">
        <v>141</v>
      </c>
      <c r="J40" s="149" t="s">
        <v>178</v>
      </c>
      <c r="K40" s="149" t="s">
        <v>137</v>
      </c>
      <c r="L40" s="151">
        <v>22</v>
      </c>
      <c r="M40" s="151">
        <v>21</v>
      </c>
      <c r="N40" s="151">
        <v>1</v>
      </c>
      <c r="O40" s="151" t="s">
        <v>143</v>
      </c>
      <c r="P40" s="151" t="s">
        <v>143</v>
      </c>
      <c r="Q40" s="152" t="s">
        <v>143</v>
      </c>
    </row>
    <row r="41" spans="3:18" s="121" customFormat="1" x14ac:dyDescent="0.35">
      <c r="C41" s="153" t="s">
        <v>145</v>
      </c>
      <c r="D41" s="154" t="s">
        <v>158</v>
      </c>
      <c r="E41" s="154">
        <v>255129</v>
      </c>
      <c r="F41" s="155" t="s">
        <v>171</v>
      </c>
      <c r="G41" s="155" t="s">
        <v>168</v>
      </c>
      <c r="H41" s="154" t="s">
        <v>153</v>
      </c>
      <c r="I41" s="154" t="s">
        <v>141</v>
      </c>
      <c r="J41" s="154" t="s">
        <v>179</v>
      </c>
      <c r="K41" s="154" t="s">
        <v>137</v>
      </c>
      <c r="L41" s="156">
        <v>10963</v>
      </c>
      <c r="M41" s="156">
        <v>10962</v>
      </c>
      <c r="N41" s="156">
        <v>1</v>
      </c>
      <c r="O41" s="156" t="s">
        <v>143</v>
      </c>
      <c r="P41" s="156" t="s">
        <v>143</v>
      </c>
      <c r="Q41" s="157" t="s">
        <v>143</v>
      </c>
    </row>
    <row r="42" spans="3:18" s="121" customFormat="1" x14ac:dyDescent="0.35">
      <c r="C42" s="148" t="s">
        <v>146</v>
      </c>
      <c r="D42" s="149" t="s">
        <v>159</v>
      </c>
      <c r="E42" s="149">
        <v>255128</v>
      </c>
      <c r="F42" s="150" t="s">
        <v>171</v>
      </c>
      <c r="G42" s="150" t="s">
        <v>168</v>
      </c>
      <c r="H42" s="149" t="s">
        <v>153</v>
      </c>
      <c r="I42" s="149" t="s">
        <v>141</v>
      </c>
      <c r="J42" s="149" t="s">
        <v>180</v>
      </c>
      <c r="K42" s="149" t="s">
        <v>137</v>
      </c>
      <c r="L42" s="151">
        <v>9136</v>
      </c>
      <c r="M42" s="151">
        <v>9135</v>
      </c>
      <c r="N42" s="151">
        <v>1</v>
      </c>
      <c r="O42" s="151" t="s">
        <v>143</v>
      </c>
      <c r="P42" s="151" t="s">
        <v>143</v>
      </c>
      <c r="Q42" s="152" t="s">
        <v>143</v>
      </c>
    </row>
    <row r="43" spans="3:18" s="121" customFormat="1" x14ac:dyDescent="0.35">
      <c r="C43" s="153" t="s">
        <v>17</v>
      </c>
      <c r="D43" s="154" t="s">
        <v>149</v>
      </c>
      <c r="E43" s="154">
        <v>255111</v>
      </c>
      <c r="F43" s="155" t="s">
        <v>171</v>
      </c>
      <c r="G43" s="155" t="s">
        <v>168</v>
      </c>
      <c r="H43" s="154" t="s">
        <v>163</v>
      </c>
      <c r="I43" s="154" t="s">
        <v>141</v>
      </c>
      <c r="J43" s="154" t="s">
        <v>181</v>
      </c>
      <c r="K43" s="154" t="s">
        <v>137</v>
      </c>
      <c r="L43" s="156">
        <v>26</v>
      </c>
      <c r="M43" s="156">
        <v>25</v>
      </c>
      <c r="N43" s="156">
        <v>1</v>
      </c>
      <c r="O43" s="156" t="s">
        <v>143</v>
      </c>
      <c r="P43" s="156" t="s">
        <v>143</v>
      </c>
      <c r="Q43" s="157" t="s">
        <v>143</v>
      </c>
    </row>
    <row r="44" spans="3:18" s="122" customFormat="1" x14ac:dyDescent="0.35">
      <c r="C44" s="148" t="s">
        <v>17</v>
      </c>
      <c r="D44" s="149" t="s">
        <v>149</v>
      </c>
      <c r="E44" s="149">
        <v>255110</v>
      </c>
      <c r="F44" s="150" t="s">
        <v>171</v>
      </c>
      <c r="G44" s="150" t="s">
        <v>168</v>
      </c>
      <c r="H44" s="149" t="s">
        <v>163</v>
      </c>
      <c r="I44" s="149" t="s">
        <v>141</v>
      </c>
      <c r="J44" s="149" t="s">
        <v>182</v>
      </c>
      <c r="K44" s="149" t="s">
        <v>137</v>
      </c>
      <c r="L44" s="151">
        <v>26</v>
      </c>
      <c r="M44" s="151">
        <v>25</v>
      </c>
      <c r="N44" s="151">
        <v>1</v>
      </c>
      <c r="O44" s="151" t="s">
        <v>143</v>
      </c>
      <c r="P44" s="151" t="s">
        <v>143</v>
      </c>
      <c r="Q44" s="152" t="s">
        <v>143</v>
      </c>
      <c r="R44" s="121"/>
    </row>
    <row r="45" spans="3:18" s="121" customFormat="1" x14ac:dyDescent="0.35">
      <c r="C45" s="153" t="s">
        <v>17</v>
      </c>
      <c r="D45" s="154" t="s">
        <v>149</v>
      </c>
      <c r="E45" s="154">
        <v>255109</v>
      </c>
      <c r="F45" s="155" t="s">
        <v>171</v>
      </c>
      <c r="G45" s="155" t="s">
        <v>168</v>
      </c>
      <c r="H45" s="154" t="s">
        <v>163</v>
      </c>
      <c r="I45" s="154" t="s">
        <v>141</v>
      </c>
      <c r="J45" s="154" t="s">
        <v>183</v>
      </c>
      <c r="K45" s="154" t="s">
        <v>137</v>
      </c>
      <c r="L45" s="156">
        <v>14</v>
      </c>
      <c r="M45" s="156">
        <v>13</v>
      </c>
      <c r="N45" s="156">
        <v>1</v>
      </c>
      <c r="O45" s="156" t="s">
        <v>143</v>
      </c>
      <c r="P45" s="156" t="s">
        <v>143</v>
      </c>
      <c r="Q45" s="157" t="s">
        <v>143</v>
      </c>
    </row>
    <row r="46" spans="3:18" s="122" customFormat="1" x14ac:dyDescent="0.35">
      <c r="C46" s="148" t="s">
        <v>17</v>
      </c>
      <c r="D46" s="149" t="s">
        <v>149</v>
      </c>
      <c r="E46" s="149">
        <v>255108</v>
      </c>
      <c r="F46" s="150" t="s">
        <v>171</v>
      </c>
      <c r="G46" s="150" t="s">
        <v>168</v>
      </c>
      <c r="H46" s="149" t="s">
        <v>163</v>
      </c>
      <c r="I46" s="149" t="s">
        <v>141</v>
      </c>
      <c r="J46" s="149" t="s">
        <v>184</v>
      </c>
      <c r="K46" s="149" t="s">
        <v>137</v>
      </c>
      <c r="L46" s="151">
        <v>23</v>
      </c>
      <c r="M46" s="151">
        <v>22</v>
      </c>
      <c r="N46" s="151">
        <v>1</v>
      </c>
      <c r="O46" s="151" t="s">
        <v>143</v>
      </c>
      <c r="P46" s="151" t="s">
        <v>143</v>
      </c>
      <c r="Q46" s="152" t="s">
        <v>143</v>
      </c>
      <c r="R46" s="121"/>
    </row>
    <row r="47" spans="3:18" s="122" customFormat="1" x14ac:dyDescent="0.35">
      <c r="C47" s="143" t="s">
        <v>17</v>
      </c>
      <c r="D47" s="144" t="s">
        <v>149</v>
      </c>
      <c r="E47" s="144">
        <v>255107</v>
      </c>
      <c r="F47" s="145" t="s">
        <v>171</v>
      </c>
      <c r="G47" s="145" t="s">
        <v>168</v>
      </c>
      <c r="H47" s="144" t="s">
        <v>163</v>
      </c>
      <c r="I47" s="144" t="s">
        <v>141</v>
      </c>
      <c r="J47" s="144" t="s">
        <v>185</v>
      </c>
      <c r="K47" s="144" t="s">
        <v>137</v>
      </c>
      <c r="L47" s="146">
        <v>30</v>
      </c>
      <c r="M47" s="146">
        <v>29</v>
      </c>
      <c r="N47" s="146">
        <v>1</v>
      </c>
      <c r="O47" s="146" t="s">
        <v>143</v>
      </c>
      <c r="P47" s="146" t="s">
        <v>143</v>
      </c>
      <c r="Q47" s="147" t="s">
        <v>143</v>
      </c>
    </row>
    <row r="48" spans="3:18" s="121" customFormat="1" x14ac:dyDescent="0.35">
      <c r="C48" s="158" t="s">
        <v>11</v>
      </c>
      <c r="D48" s="159" t="s">
        <v>150</v>
      </c>
      <c r="E48" s="159">
        <v>255106</v>
      </c>
      <c r="F48" s="160" t="s">
        <v>171</v>
      </c>
      <c r="G48" s="160" t="s">
        <v>168</v>
      </c>
      <c r="H48" s="159" t="s">
        <v>163</v>
      </c>
      <c r="I48" s="159" t="s">
        <v>136</v>
      </c>
      <c r="J48" s="159" t="s">
        <v>186</v>
      </c>
      <c r="K48" s="159" t="s">
        <v>137</v>
      </c>
      <c r="L48" s="161">
        <v>22</v>
      </c>
      <c r="M48" s="161">
        <v>21</v>
      </c>
      <c r="N48" s="161">
        <v>1</v>
      </c>
      <c r="O48" s="161" t="s">
        <v>143</v>
      </c>
      <c r="P48" s="161" t="s">
        <v>143</v>
      </c>
      <c r="Q48" s="162" t="s">
        <v>143</v>
      </c>
    </row>
    <row r="49" spans="3:17" s="121" customFormat="1" x14ac:dyDescent="0.35">
      <c r="C49" s="153" t="s">
        <v>11</v>
      </c>
      <c r="D49" s="154" t="s">
        <v>150</v>
      </c>
      <c r="E49" s="154">
        <v>255105</v>
      </c>
      <c r="F49" s="155" t="s">
        <v>171</v>
      </c>
      <c r="G49" s="155" t="s">
        <v>168</v>
      </c>
      <c r="H49" s="154" t="s">
        <v>163</v>
      </c>
      <c r="I49" s="154" t="s">
        <v>136</v>
      </c>
      <c r="J49" s="154" t="s">
        <v>187</v>
      </c>
      <c r="K49" s="154" t="s">
        <v>137</v>
      </c>
      <c r="L49" s="156">
        <v>25</v>
      </c>
      <c r="M49" s="156">
        <v>24</v>
      </c>
      <c r="N49" s="156">
        <v>1</v>
      </c>
      <c r="O49" s="156" t="s">
        <v>143</v>
      </c>
      <c r="P49" s="156" t="s">
        <v>143</v>
      </c>
      <c r="Q49" s="157" t="s">
        <v>143</v>
      </c>
    </row>
    <row r="50" spans="3:17" s="121" customFormat="1" x14ac:dyDescent="0.35">
      <c r="C50" s="158" t="s">
        <v>11</v>
      </c>
      <c r="D50" s="159" t="s">
        <v>150</v>
      </c>
      <c r="E50" s="159">
        <v>255104</v>
      </c>
      <c r="F50" s="160" t="s">
        <v>171</v>
      </c>
      <c r="G50" s="160" t="s">
        <v>168</v>
      </c>
      <c r="H50" s="159" t="s">
        <v>163</v>
      </c>
      <c r="I50" s="159" t="s">
        <v>136</v>
      </c>
      <c r="J50" s="159" t="s">
        <v>188</v>
      </c>
      <c r="K50" s="159" t="s">
        <v>137</v>
      </c>
      <c r="L50" s="161">
        <v>26</v>
      </c>
      <c r="M50" s="161">
        <v>25</v>
      </c>
      <c r="N50" s="161">
        <v>1</v>
      </c>
      <c r="O50" s="161" t="s">
        <v>143</v>
      </c>
      <c r="P50" s="161" t="s">
        <v>143</v>
      </c>
      <c r="Q50" s="162" t="s">
        <v>143</v>
      </c>
    </row>
    <row r="51" spans="3:17" s="121" customFormat="1" x14ac:dyDescent="0.35">
      <c r="C51" s="143" t="s">
        <v>11</v>
      </c>
      <c r="D51" s="144" t="s">
        <v>150</v>
      </c>
      <c r="E51" s="144">
        <v>255103</v>
      </c>
      <c r="F51" s="145" t="s">
        <v>171</v>
      </c>
      <c r="G51" s="145" t="s">
        <v>168</v>
      </c>
      <c r="H51" s="144" t="s">
        <v>163</v>
      </c>
      <c r="I51" s="144" t="s">
        <v>136</v>
      </c>
      <c r="J51" s="144" t="s">
        <v>189</v>
      </c>
      <c r="K51" s="144" t="s">
        <v>137</v>
      </c>
      <c r="L51" s="146">
        <v>11</v>
      </c>
      <c r="M51" s="146">
        <v>8</v>
      </c>
      <c r="N51" s="146">
        <v>3</v>
      </c>
      <c r="O51" s="146" t="s">
        <v>143</v>
      </c>
      <c r="P51" s="146" t="s">
        <v>143</v>
      </c>
      <c r="Q51" s="147" t="s">
        <v>143</v>
      </c>
    </row>
    <row r="52" spans="3:17" s="10" customFormat="1" x14ac:dyDescent="0.35">
      <c r="C52" s="123" t="s">
        <v>17</v>
      </c>
      <c r="D52" s="124" t="s">
        <v>149</v>
      </c>
      <c r="E52" s="124">
        <v>255102</v>
      </c>
      <c r="F52" s="125" t="s">
        <v>171</v>
      </c>
      <c r="G52" s="125" t="s">
        <v>168</v>
      </c>
      <c r="H52" s="124" t="s">
        <v>163</v>
      </c>
      <c r="I52" s="124" t="s">
        <v>141</v>
      </c>
      <c r="J52" s="124" t="s">
        <v>190</v>
      </c>
      <c r="K52" s="124" t="s">
        <v>137</v>
      </c>
      <c r="L52" s="126">
        <v>392</v>
      </c>
      <c r="M52" s="126">
        <v>392</v>
      </c>
      <c r="N52" s="126">
        <v>0</v>
      </c>
      <c r="O52" s="126" t="s">
        <v>143</v>
      </c>
      <c r="P52" s="126" t="s">
        <v>143</v>
      </c>
      <c r="Q52" s="127" t="s">
        <v>143</v>
      </c>
    </row>
    <row r="53" spans="3:17" s="10" customFormat="1" x14ac:dyDescent="0.35">
      <c r="C53" s="128" t="s">
        <v>17</v>
      </c>
      <c r="D53" s="129" t="s">
        <v>149</v>
      </c>
      <c r="E53" s="129">
        <v>255101</v>
      </c>
      <c r="F53" s="130" t="s">
        <v>171</v>
      </c>
      <c r="G53" s="130" t="s">
        <v>168</v>
      </c>
      <c r="H53" s="129" t="s">
        <v>163</v>
      </c>
      <c r="I53" s="129" t="s">
        <v>141</v>
      </c>
      <c r="J53" s="129" t="s">
        <v>191</v>
      </c>
      <c r="K53" s="129" t="s">
        <v>137</v>
      </c>
      <c r="L53" s="131">
        <v>1720</v>
      </c>
      <c r="M53" s="131">
        <v>1719</v>
      </c>
      <c r="N53" s="131">
        <v>1</v>
      </c>
      <c r="O53" s="131">
        <v>1714</v>
      </c>
      <c r="P53" s="131">
        <v>0</v>
      </c>
      <c r="Q53" s="132">
        <v>5</v>
      </c>
    </row>
    <row r="54" spans="3:17" s="10" customFormat="1" x14ac:dyDescent="0.35">
      <c r="C54" s="133" t="s">
        <v>14</v>
      </c>
      <c r="D54" s="135" t="s">
        <v>150</v>
      </c>
      <c r="E54" s="135">
        <v>255100</v>
      </c>
      <c r="F54" s="137" t="s">
        <v>171</v>
      </c>
      <c r="G54" s="137" t="s">
        <v>168</v>
      </c>
      <c r="H54" s="135" t="s">
        <v>163</v>
      </c>
      <c r="I54" s="135" t="s">
        <v>141</v>
      </c>
      <c r="J54" s="135" t="s">
        <v>192</v>
      </c>
      <c r="K54" s="135" t="s">
        <v>137</v>
      </c>
      <c r="L54" s="139">
        <v>321</v>
      </c>
      <c r="M54" s="139">
        <v>321</v>
      </c>
      <c r="N54" s="139">
        <v>0</v>
      </c>
      <c r="O54" s="139" t="s">
        <v>143</v>
      </c>
      <c r="P54" s="139" t="s">
        <v>143</v>
      </c>
      <c r="Q54" s="141" t="s">
        <v>143</v>
      </c>
    </row>
    <row r="55" spans="3:17" s="10" customFormat="1" x14ac:dyDescent="0.35">
      <c r="C55" s="134" t="s">
        <v>11</v>
      </c>
      <c r="D55" s="136" t="s">
        <v>150</v>
      </c>
      <c r="E55" s="136">
        <v>255099</v>
      </c>
      <c r="F55" s="138" t="s">
        <v>171</v>
      </c>
      <c r="G55" s="138" t="s">
        <v>168</v>
      </c>
      <c r="H55" s="136" t="s">
        <v>163</v>
      </c>
      <c r="I55" s="136" t="s">
        <v>136</v>
      </c>
      <c r="J55" s="136" t="s">
        <v>193</v>
      </c>
      <c r="K55" s="136" t="s">
        <v>137</v>
      </c>
      <c r="L55" s="140">
        <v>1196</v>
      </c>
      <c r="M55" s="140">
        <v>1195</v>
      </c>
      <c r="N55" s="140">
        <v>1</v>
      </c>
      <c r="O55" s="140" t="s">
        <v>143</v>
      </c>
      <c r="P55" s="140" t="s">
        <v>143</v>
      </c>
      <c r="Q55" s="142" t="s">
        <v>143</v>
      </c>
    </row>
    <row r="56" spans="3:17" s="10" customFormat="1" x14ac:dyDescent="0.35">
      <c r="C56" s="123"/>
      <c r="D56" s="124"/>
      <c r="E56" s="124"/>
      <c r="F56" s="125"/>
      <c r="G56" s="125"/>
      <c r="H56" s="124"/>
      <c r="I56" s="124"/>
      <c r="J56" s="124"/>
      <c r="K56" s="124"/>
      <c r="L56" s="126"/>
      <c r="M56" s="126"/>
      <c r="N56" s="126"/>
      <c r="O56" s="126"/>
      <c r="P56" s="126"/>
      <c r="Q56" s="127"/>
    </row>
    <row r="57" spans="3:17" s="10" customFormat="1" x14ac:dyDescent="0.35">
      <c r="C57" s="128"/>
      <c r="D57" s="129"/>
      <c r="E57" s="129"/>
      <c r="F57" s="130"/>
      <c r="G57" s="130"/>
      <c r="H57" s="129"/>
      <c r="I57" s="129"/>
      <c r="J57" s="129"/>
      <c r="K57" s="129"/>
      <c r="L57" s="131"/>
      <c r="M57" s="131"/>
      <c r="N57" s="131"/>
      <c r="O57" s="131"/>
      <c r="P57" s="131"/>
      <c r="Q57" s="132"/>
    </row>
    <row r="58" spans="3:17" s="10" customFormat="1" x14ac:dyDescent="0.35">
      <c r="C58" s="123"/>
      <c r="D58" s="124"/>
      <c r="E58" s="124"/>
      <c r="F58" s="125"/>
      <c r="G58" s="125"/>
      <c r="H58" s="124"/>
      <c r="I58" s="124"/>
      <c r="J58" s="124"/>
      <c r="K58" s="124"/>
      <c r="L58" s="126"/>
      <c r="M58" s="126"/>
      <c r="N58" s="126"/>
      <c r="O58" s="126"/>
      <c r="P58" s="126"/>
      <c r="Q58" s="127"/>
    </row>
    <row r="59" spans="3:17" s="10" customFormat="1" x14ac:dyDescent="0.35">
      <c r="C59" s="128"/>
      <c r="D59" s="129"/>
      <c r="E59" s="129"/>
      <c r="F59" s="130"/>
      <c r="G59" s="130"/>
      <c r="H59" s="129"/>
      <c r="I59" s="129"/>
      <c r="J59" s="129"/>
      <c r="K59" s="129"/>
      <c r="L59" s="131"/>
      <c r="M59" s="131"/>
      <c r="N59" s="131"/>
      <c r="O59" s="131"/>
      <c r="P59" s="131"/>
      <c r="Q59" s="132"/>
    </row>
    <row r="60" spans="3:17" s="10" customFormat="1" x14ac:dyDescent="0.35">
      <c r="C60" s="123"/>
      <c r="D60" s="124"/>
      <c r="E60" s="124"/>
      <c r="F60" s="125"/>
      <c r="G60" s="125"/>
      <c r="H60" s="124"/>
      <c r="I60" s="124"/>
      <c r="J60" s="124"/>
      <c r="K60" s="124"/>
      <c r="L60" s="126"/>
      <c r="M60" s="126"/>
      <c r="N60" s="126"/>
      <c r="O60" s="126"/>
      <c r="P60" s="126"/>
      <c r="Q60" s="127"/>
    </row>
    <row r="61" spans="3:17" s="10" customFormat="1" x14ac:dyDescent="0.35">
      <c r="C61" s="43"/>
      <c r="D61" s="44"/>
      <c r="E61" s="44"/>
      <c r="F61" s="45"/>
      <c r="G61" s="45"/>
      <c r="H61" s="44"/>
      <c r="I61" s="44"/>
      <c r="J61" s="44"/>
      <c r="K61" s="44"/>
      <c r="L61" s="46"/>
      <c r="M61" s="46"/>
      <c r="N61" s="46"/>
      <c r="O61" s="46"/>
      <c r="P61" s="46"/>
      <c r="Q61" s="47"/>
    </row>
    <row r="62" spans="3:17" s="10" customFormat="1" x14ac:dyDescent="0.35">
      <c r="C62" s="48"/>
      <c r="D62" s="49"/>
      <c r="E62" s="49"/>
      <c r="F62" s="50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2"/>
    </row>
    <row r="63" spans="3:17" s="10" customFormat="1" x14ac:dyDescent="0.35">
      <c r="C63" s="43"/>
      <c r="D63" s="44"/>
      <c r="E63" s="44"/>
      <c r="F63" s="45"/>
      <c r="G63" s="45"/>
      <c r="H63" s="44"/>
      <c r="I63" s="44"/>
      <c r="J63" s="44"/>
      <c r="K63" s="44"/>
      <c r="L63" s="46"/>
      <c r="M63" s="46"/>
      <c r="N63" s="46"/>
      <c r="O63" s="46"/>
      <c r="P63" s="46"/>
      <c r="Q63" s="47"/>
    </row>
    <row r="64" spans="3:17" s="10" customFormat="1" x14ac:dyDescent="0.35">
      <c r="C64" s="48"/>
      <c r="D64" s="49"/>
      <c r="E64" s="49"/>
      <c r="F64" s="50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2"/>
    </row>
    <row r="65" spans="3:17" s="10" customFormat="1" x14ac:dyDescent="0.35">
      <c r="C65" s="43"/>
      <c r="D65" s="44"/>
      <c r="E65" s="44"/>
      <c r="F65" s="45"/>
      <c r="G65" s="45"/>
      <c r="H65" s="44"/>
      <c r="I65" s="44"/>
      <c r="J65" s="44"/>
      <c r="K65" s="44"/>
      <c r="L65" s="46"/>
      <c r="M65" s="46"/>
      <c r="N65" s="46"/>
      <c r="O65" s="46"/>
      <c r="P65" s="46"/>
      <c r="Q65" s="47"/>
    </row>
    <row r="66" spans="3:17" s="10" customFormat="1" x14ac:dyDescent="0.35">
      <c r="C66" s="48"/>
      <c r="D66" s="49"/>
      <c r="E66" s="49"/>
      <c r="F66" s="50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2"/>
    </row>
    <row r="67" spans="3:17" x14ac:dyDescent="0.35">
      <c r="C67" s="43"/>
      <c r="D67" s="44"/>
      <c r="E67" s="44"/>
      <c r="F67" s="45"/>
      <c r="G67" s="45"/>
      <c r="H67" s="44"/>
      <c r="I67" s="44"/>
      <c r="J67" s="44"/>
      <c r="K67" s="44"/>
      <c r="L67" s="46"/>
      <c r="M67" s="46"/>
      <c r="N67" s="46"/>
      <c r="O67" s="46"/>
      <c r="P67" s="46"/>
      <c r="Q67" s="47"/>
    </row>
    <row r="68" spans="3:17" x14ac:dyDescent="0.35">
      <c r="C68" s="48"/>
      <c r="D68" s="49"/>
      <c r="E68" s="49"/>
      <c r="F68" s="50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2"/>
    </row>
    <row r="69" spans="3:17" x14ac:dyDescent="0.35">
      <c r="C69" s="43"/>
      <c r="D69" s="44"/>
      <c r="E69" s="44"/>
      <c r="F69" s="45"/>
      <c r="G69" s="45"/>
      <c r="H69" s="44"/>
      <c r="I69" s="44"/>
      <c r="J69" s="44"/>
      <c r="K69" s="44"/>
      <c r="L69" s="46"/>
      <c r="M69" s="46"/>
      <c r="N69" s="46"/>
      <c r="O69" s="46"/>
      <c r="P69" s="46"/>
      <c r="Q69" s="47"/>
    </row>
    <row r="70" spans="3:17" x14ac:dyDescent="0.35">
      <c r="C70" s="48"/>
      <c r="D70" s="49"/>
      <c r="E70" s="49"/>
      <c r="F70" s="50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2"/>
    </row>
    <row r="71" spans="3:17" x14ac:dyDescent="0.35">
      <c r="C71" s="43"/>
      <c r="D71" s="44"/>
      <c r="E71" s="44"/>
      <c r="F71" s="45"/>
      <c r="G71" s="45"/>
      <c r="H71" s="44"/>
      <c r="I71" s="44"/>
      <c r="J71" s="44"/>
      <c r="K71" s="44"/>
      <c r="L71" s="46"/>
      <c r="M71" s="46"/>
      <c r="N71" s="46"/>
      <c r="O71" s="46"/>
      <c r="P71" s="46"/>
      <c r="Q71" s="47"/>
    </row>
    <row r="72" spans="3:17" x14ac:dyDescent="0.35">
      <c r="C72" s="48"/>
      <c r="D72" s="49"/>
      <c r="E72" s="49"/>
      <c r="F72" s="50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2"/>
    </row>
    <row r="73" spans="3:17" x14ac:dyDescent="0.35">
      <c r="C73" s="43"/>
      <c r="D73" s="44"/>
      <c r="E73" s="44"/>
      <c r="F73" s="45"/>
      <c r="G73" s="45"/>
      <c r="H73" s="44"/>
      <c r="I73" s="44"/>
      <c r="J73" s="44"/>
      <c r="K73" s="44"/>
      <c r="L73" s="46"/>
      <c r="M73" s="46"/>
      <c r="N73" s="46"/>
      <c r="O73" s="46"/>
      <c r="P73" s="46"/>
      <c r="Q73" s="47"/>
    </row>
    <row r="74" spans="3:17" x14ac:dyDescent="0.35">
      <c r="C74" s="48"/>
      <c r="D74" s="49"/>
      <c r="E74" s="49"/>
      <c r="F74" s="50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2"/>
    </row>
    <row r="75" spans="3:17" x14ac:dyDescent="0.35">
      <c r="C75" s="43"/>
      <c r="D75" s="44"/>
      <c r="E75" s="44"/>
      <c r="F75" s="45"/>
      <c r="G75" s="45"/>
      <c r="H75" s="44"/>
      <c r="I75" s="44"/>
      <c r="J75" s="44"/>
      <c r="K75" s="44"/>
      <c r="L75" s="46"/>
      <c r="M75" s="46"/>
      <c r="N75" s="46"/>
      <c r="O75" s="46"/>
      <c r="P75" s="46"/>
      <c r="Q75" s="47"/>
    </row>
    <row r="76" spans="3:17" x14ac:dyDescent="0.35">
      <c r="C76" s="48"/>
      <c r="D76" s="49"/>
      <c r="E76" s="49"/>
      <c r="F76" s="50"/>
      <c r="G76" s="50"/>
      <c r="H76" s="49"/>
      <c r="I76" s="49"/>
      <c r="J76" s="49"/>
      <c r="K76" s="49"/>
      <c r="L76" s="51"/>
      <c r="M76" s="51"/>
      <c r="N76" s="51"/>
      <c r="O76" s="51"/>
      <c r="P76" s="51"/>
      <c r="Q76" s="52"/>
    </row>
    <row r="77" spans="3:17" x14ac:dyDescent="0.35">
      <c r="C77" s="43"/>
      <c r="D77" s="44"/>
      <c r="E77" s="44"/>
      <c r="F77" s="45"/>
      <c r="G77" s="45"/>
      <c r="H77" s="44"/>
      <c r="I77" s="44"/>
      <c r="J77" s="44"/>
      <c r="K77" s="44"/>
      <c r="L77" s="46"/>
      <c r="M77" s="46"/>
      <c r="N77" s="46"/>
      <c r="O77" s="46"/>
      <c r="P77" s="46"/>
      <c r="Q77" s="47"/>
    </row>
    <row r="78" spans="3:17" x14ac:dyDescent="0.35">
      <c r="C78" s="48"/>
      <c r="D78" s="49"/>
      <c r="E78" s="49"/>
      <c r="F78" s="50"/>
      <c r="G78" s="50"/>
      <c r="H78" s="49"/>
      <c r="I78" s="49"/>
      <c r="J78" s="49"/>
      <c r="K78" s="49"/>
      <c r="L78" s="51"/>
      <c r="M78" s="51"/>
      <c r="N78" s="51"/>
      <c r="O78" s="51"/>
      <c r="P78" s="51"/>
      <c r="Q78" s="52"/>
    </row>
    <row r="79" spans="3:17" x14ac:dyDescent="0.35">
      <c r="C79" s="43"/>
      <c r="D79" s="44"/>
      <c r="E79" s="44"/>
      <c r="F79" s="45"/>
      <c r="G79" s="45"/>
      <c r="H79" s="44"/>
      <c r="I79" s="44"/>
      <c r="J79" s="44"/>
      <c r="K79" s="44"/>
      <c r="L79" s="46"/>
      <c r="M79" s="46"/>
      <c r="N79" s="46"/>
      <c r="O79" s="46"/>
      <c r="P79" s="46"/>
      <c r="Q79" s="47"/>
    </row>
    <row r="80" spans="3:17" x14ac:dyDescent="0.35">
      <c r="C80" s="48"/>
      <c r="D80" s="49"/>
      <c r="E80" s="49"/>
      <c r="F80" s="50"/>
      <c r="G80" s="50"/>
      <c r="H80" s="49"/>
      <c r="I80" s="49"/>
      <c r="J80" s="49"/>
      <c r="K80" s="49"/>
      <c r="L80" s="51"/>
      <c r="M80" s="51"/>
      <c r="N80" s="51"/>
      <c r="O80" s="51"/>
      <c r="P80" s="51"/>
      <c r="Q80" s="52"/>
    </row>
    <row r="81" spans="3:17" x14ac:dyDescent="0.35">
      <c r="C81" s="43"/>
      <c r="D81" s="44"/>
      <c r="E81" s="44"/>
      <c r="F81" s="45"/>
      <c r="G81" s="45"/>
      <c r="H81" s="44"/>
      <c r="I81" s="44"/>
      <c r="J81" s="44"/>
      <c r="K81" s="44"/>
      <c r="L81" s="46"/>
      <c r="M81" s="46"/>
      <c r="N81" s="46"/>
      <c r="O81" s="46"/>
      <c r="P81" s="46"/>
      <c r="Q81" s="47"/>
    </row>
    <row r="82" spans="3:17" x14ac:dyDescent="0.35">
      <c r="C82" s="48"/>
      <c r="D82" s="49"/>
      <c r="E82" s="49"/>
      <c r="F82" s="50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2"/>
    </row>
    <row r="83" spans="3:17" x14ac:dyDescent="0.35">
      <c r="C83" s="43"/>
      <c r="D83" s="44"/>
      <c r="E83" s="44"/>
      <c r="F83" s="45"/>
      <c r="G83" s="45"/>
      <c r="H83" s="44"/>
      <c r="I83" s="44"/>
      <c r="J83" s="44"/>
      <c r="K83" s="44"/>
      <c r="L83" s="46"/>
      <c r="M83" s="46"/>
      <c r="N83" s="46"/>
      <c r="O83" s="46"/>
      <c r="P83" s="46"/>
      <c r="Q83" s="47"/>
    </row>
    <row r="84" spans="3:17" x14ac:dyDescent="0.35">
      <c r="C84" s="48"/>
      <c r="D84" s="49"/>
      <c r="E84" s="49"/>
      <c r="F84" s="50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2"/>
    </row>
    <row r="85" spans="3:17" x14ac:dyDescent="0.35">
      <c r="C85" s="43"/>
      <c r="D85" s="44"/>
      <c r="E85" s="44"/>
      <c r="F85" s="45"/>
      <c r="G85" s="45"/>
      <c r="H85" s="44"/>
      <c r="I85" s="44"/>
      <c r="J85" s="44"/>
      <c r="K85" s="44"/>
      <c r="L85" s="46"/>
      <c r="M85" s="46"/>
      <c r="N85" s="46"/>
      <c r="O85" s="46"/>
      <c r="P85" s="46"/>
      <c r="Q85" s="47"/>
    </row>
    <row r="86" spans="3:17" x14ac:dyDescent="0.35">
      <c r="C86" s="48"/>
      <c r="D86" s="49"/>
      <c r="E86" s="49"/>
      <c r="F86" s="50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2"/>
    </row>
    <row r="87" spans="3:17" x14ac:dyDescent="0.35">
      <c r="C87" s="43"/>
      <c r="D87" s="44"/>
      <c r="E87" s="44"/>
      <c r="F87" s="45"/>
      <c r="G87" s="45"/>
      <c r="H87" s="44"/>
      <c r="I87" s="44"/>
      <c r="J87" s="44"/>
      <c r="K87" s="44"/>
      <c r="L87" s="46"/>
      <c r="M87" s="46"/>
      <c r="N87" s="46"/>
      <c r="O87" s="46"/>
      <c r="P87" s="46"/>
      <c r="Q87" s="47"/>
    </row>
    <row r="88" spans="3:17" x14ac:dyDescent="0.35">
      <c r="C88" s="48"/>
      <c r="D88" s="49"/>
      <c r="E88" s="49"/>
      <c r="F88" s="50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2"/>
    </row>
    <row r="89" spans="3:17" x14ac:dyDescent="0.35">
      <c r="C89" s="43"/>
      <c r="D89" s="44"/>
      <c r="E89" s="44"/>
      <c r="F89" s="45"/>
      <c r="G89" s="45"/>
      <c r="H89" s="44"/>
      <c r="I89" s="44"/>
      <c r="J89" s="44"/>
      <c r="K89" s="44"/>
      <c r="L89" s="46"/>
      <c r="M89" s="46"/>
      <c r="N89" s="46"/>
      <c r="O89" s="46"/>
      <c r="P89" s="46"/>
      <c r="Q89" s="47"/>
    </row>
    <row r="90" spans="3:17" x14ac:dyDescent="0.35">
      <c r="C90" s="48"/>
      <c r="D90" s="49"/>
      <c r="E90" s="49"/>
      <c r="F90" s="50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2"/>
    </row>
    <row r="91" spans="3:17" x14ac:dyDescent="0.35">
      <c r="C91" s="43"/>
      <c r="D91" s="44"/>
      <c r="E91" s="44"/>
      <c r="F91" s="45"/>
      <c r="G91" s="45"/>
      <c r="H91" s="44"/>
      <c r="I91" s="44"/>
      <c r="J91" s="44"/>
      <c r="K91" s="44"/>
      <c r="L91" s="46"/>
      <c r="M91" s="46"/>
      <c r="N91" s="46"/>
      <c r="O91" s="46"/>
      <c r="P91" s="46"/>
      <c r="Q91" s="47"/>
    </row>
    <row r="92" spans="3:17" x14ac:dyDescent="0.35">
      <c r="C92" s="48"/>
      <c r="D92" s="49"/>
      <c r="E92" s="49"/>
      <c r="F92" s="50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2"/>
    </row>
    <row r="93" spans="3:17" x14ac:dyDescent="0.35">
      <c r="C93" s="43"/>
      <c r="D93" s="44"/>
      <c r="E93" s="44"/>
      <c r="F93" s="45"/>
      <c r="G93" s="45"/>
      <c r="H93" s="44"/>
      <c r="I93" s="44"/>
      <c r="J93" s="44"/>
      <c r="K93" s="44"/>
      <c r="L93" s="46"/>
      <c r="M93" s="46"/>
      <c r="N93" s="46"/>
      <c r="O93" s="46"/>
      <c r="P93" s="46"/>
      <c r="Q93" s="47"/>
    </row>
    <row r="94" spans="3:17" x14ac:dyDescent="0.35">
      <c r="C94" s="48"/>
      <c r="D94" s="49"/>
      <c r="E94" s="49"/>
      <c r="F94" s="50"/>
      <c r="G94" s="50"/>
      <c r="H94" s="49"/>
      <c r="I94" s="49"/>
      <c r="J94" s="49"/>
      <c r="K94" s="49"/>
      <c r="L94" s="51"/>
      <c r="M94" s="51"/>
      <c r="N94" s="51"/>
      <c r="O94" s="51"/>
      <c r="P94" s="51"/>
      <c r="Q94" s="52"/>
    </row>
    <row r="95" spans="3:17" x14ac:dyDescent="0.35">
      <c r="C95" s="43"/>
      <c r="D95" s="44"/>
      <c r="E95" s="44"/>
      <c r="F95" s="45"/>
      <c r="G95" s="45"/>
      <c r="H95" s="44"/>
      <c r="I95" s="44"/>
      <c r="J95" s="44"/>
      <c r="K95" s="44"/>
      <c r="L95" s="46"/>
      <c r="M95" s="46"/>
      <c r="N95" s="46"/>
      <c r="O95" s="46"/>
      <c r="P95" s="46"/>
      <c r="Q95" s="47"/>
    </row>
    <row r="96" spans="3:17" x14ac:dyDescent="0.35">
      <c r="C96" s="48"/>
      <c r="D96" s="49"/>
      <c r="E96" s="49"/>
      <c r="F96" s="50"/>
      <c r="G96" s="50"/>
      <c r="H96" s="49"/>
      <c r="I96" s="49"/>
      <c r="J96" s="49"/>
      <c r="K96" s="49"/>
      <c r="L96" s="51"/>
      <c r="M96" s="51"/>
      <c r="N96" s="51"/>
      <c r="O96" s="51"/>
      <c r="P96" s="51"/>
      <c r="Q96" s="52"/>
    </row>
    <row r="97" spans="3:17" x14ac:dyDescent="0.35">
      <c r="C97" s="43"/>
      <c r="D97" s="44"/>
      <c r="E97" s="44"/>
      <c r="F97" s="45"/>
      <c r="G97" s="45"/>
      <c r="H97" s="44"/>
      <c r="I97" s="44"/>
      <c r="J97" s="44"/>
      <c r="K97" s="44"/>
      <c r="L97" s="46"/>
      <c r="M97" s="46"/>
      <c r="N97" s="46"/>
      <c r="O97" s="46"/>
      <c r="P97" s="46"/>
      <c r="Q97" s="47"/>
    </row>
    <row r="98" spans="3:17" x14ac:dyDescent="0.35">
      <c r="E98" s="27"/>
    </row>
    <row r="104" spans="3:17" x14ac:dyDescent="0.35">
      <c r="D104"/>
    </row>
    <row r="107" spans="3:17" x14ac:dyDescent="0.35">
      <c r="D107" s="34"/>
    </row>
    <row r="108" spans="3:17" x14ac:dyDescent="0.35">
      <c r="D108" s="34"/>
      <c r="I108" s="53"/>
    </row>
    <row r="109" spans="3:17" x14ac:dyDescent="0.35">
      <c r="I109" s="54"/>
    </row>
    <row r="110" spans="3:17" x14ac:dyDescent="0.35">
      <c r="D110" s="34"/>
      <c r="I110" s="54"/>
    </row>
    <row r="111" spans="3:17" x14ac:dyDescent="0.35">
      <c r="I111" s="54"/>
    </row>
    <row r="112" spans="3:17" x14ac:dyDescent="0.35">
      <c r="I112" s="54"/>
    </row>
    <row r="113" spans="4:9" x14ac:dyDescent="0.35">
      <c r="D113" s="55"/>
      <c r="I113" s="54"/>
    </row>
    <row r="114" spans="4:9" x14ac:dyDescent="0.35">
      <c r="I114" s="54"/>
    </row>
    <row r="115" spans="4:9" x14ac:dyDescent="0.35">
      <c r="D115" s="34"/>
      <c r="I115" s="56"/>
    </row>
    <row r="116" spans="4:9" x14ac:dyDescent="0.35">
      <c r="D116" s="34"/>
    </row>
    <row r="118" spans="4:9" x14ac:dyDescent="0.35">
      <c r="D118" s="34"/>
    </row>
    <row r="121" spans="4:9" x14ac:dyDescent="0.35">
      <c r="D121" s="55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6" spans="4:9" x14ac:dyDescent="0.35">
      <c r="D126" s="34"/>
    </row>
    <row r="129" spans="4:8" x14ac:dyDescent="0.35">
      <c r="D129" s="55"/>
    </row>
    <row r="131" spans="4:8" x14ac:dyDescent="0.35">
      <c r="D131" s="55"/>
    </row>
    <row r="133" spans="4:8" x14ac:dyDescent="0.35">
      <c r="D133" s="34"/>
    </row>
    <row r="134" spans="4:8" x14ac:dyDescent="0.35">
      <c r="D134" s="34"/>
    </row>
    <row r="135" spans="4:8" x14ac:dyDescent="0.35">
      <c r="D135" s="34"/>
      <c r="F135" s="57"/>
      <c r="G135" s="57"/>
      <c r="H135" s="27"/>
    </row>
    <row r="136" spans="4:8" x14ac:dyDescent="0.35">
      <c r="D136" s="34"/>
      <c r="F136" s="27"/>
      <c r="G136" s="27"/>
      <c r="H136" s="27"/>
    </row>
    <row r="139" spans="4:8" x14ac:dyDescent="0.35">
      <c r="D139" s="55"/>
      <c r="F139" s="27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4" spans="4:8" x14ac:dyDescent="0.35">
      <c r="D144" s="34"/>
    </row>
    <row r="147" spans="4:10" x14ac:dyDescent="0.35">
      <c r="D147" s="55"/>
    </row>
    <row r="149" spans="4:10" x14ac:dyDescent="0.35">
      <c r="D149" s="34"/>
      <c r="I149" s="58"/>
    </row>
    <row r="150" spans="4:10" x14ac:dyDescent="0.35">
      <c r="D150" s="34"/>
      <c r="I150" s="27"/>
      <c r="J150" s="27"/>
    </row>
    <row r="151" spans="4:10" x14ac:dyDescent="0.35">
      <c r="D151" s="34"/>
    </row>
    <row r="152" spans="4:10" x14ac:dyDescent="0.35">
      <c r="D152" s="34"/>
      <c r="F152" s="27"/>
      <c r="I152" s="27"/>
      <c r="J152" s="58"/>
    </row>
    <row r="153" spans="4:10" x14ac:dyDescent="0.35">
      <c r="D153" s="34"/>
      <c r="I153" s="27"/>
    </row>
    <row r="154" spans="4:10" x14ac:dyDescent="0.35">
      <c r="D154" s="34"/>
      <c r="I154" s="27"/>
    </row>
    <row r="155" spans="4:10" x14ac:dyDescent="0.35">
      <c r="D155" s="34"/>
      <c r="F155" s="27"/>
      <c r="I155" s="27"/>
    </row>
    <row r="156" spans="4:10" x14ac:dyDescent="0.35">
      <c r="E156" s="59"/>
      <c r="F156" s="59"/>
      <c r="I156" s="27"/>
    </row>
    <row r="157" spans="4:10" x14ac:dyDescent="0.35">
      <c r="E157" s="60"/>
      <c r="F157" s="60"/>
    </row>
    <row r="158" spans="4:10" x14ac:dyDescent="0.35">
      <c r="D158" s="55"/>
    </row>
    <row r="159" spans="4:10" x14ac:dyDescent="0.35">
      <c r="E159" s="27"/>
    </row>
    <row r="160" spans="4:10" x14ac:dyDescent="0.35">
      <c r="E160" s="27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4" spans="4:4" x14ac:dyDescent="0.35">
      <c r="D164" s="34"/>
    </row>
    <row r="167" spans="4:4" x14ac:dyDescent="0.35">
      <c r="D167" s="55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2" spans="4:4" x14ac:dyDescent="0.35">
      <c r="D172" s="34"/>
    </row>
    <row r="175" spans="4:4" x14ac:dyDescent="0.35">
      <c r="D175" s="55"/>
    </row>
    <row r="227" spans="8:9" x14ac:dyDescent="0.35">
      <c r="H227" s="61"/>
    </row>
    <row r="228" spans="8:9" x14ac:dyDescent="0.35">
      <c r="I228" s="62"/>
    </row>
    <row r="231" spans="8:9" x14ac:dyDescent="0.35">
      <c r="I231" s="63"/>
    </row>
    <row r="235" spans="8:9" x14ac:dyDescent="0.35">
      <c r="H235" s="61"/>
    </row>
    <row r="236" spans="8:9" x14ac:dyDescent="0.35">
      <c r="I236" s="62"/>
    </row>
    <row r="239" spans="8:9" x14ac:dyDescent="0.35">
      <c r="I239" s="63"/>
    </row>
  </sheetData>
  <conditionalFormatting sqref="B19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52" priority="56" operator="equal">
      <formula>"Falta"</formula>
    </cfRule>
    <cfRule type="cellIs" dxfId="51" priority="55" operator="equal">
      <formula>"Cargado"</formula>
    </cfRule>
  </conditionalFormatting>
  <conditionalFormatting sqref="F18:F27">
    <cfRule type="cellIs" dxfId="50" priority="42" operator="equal">
      <formula>"Cargado"</formula>
    </cfRule>
    <cfRule type="cellIs" dxfId="49" priority="43" operator="equal">
      <formula>"Falta"</formula>
    </cfRule>
  </conditionalFormatting>
  <conditionalFormatting sqref="F29:F30">
    <cfRule type="cellIs" dxfId="48" priority="53" operator="equal">
      <formula>"Falta"</formula>
    </cfRule>
    <cfRule type="cellIs" dxfId="47" priority="52" operator="equal">
      <formula>"Cargado"</formula>
    </cfRule>
  </conditionalFormatting>
  <conditionalFormatting sqref="F33">
    <cfRule type="duplicateValues" dxfId="46" priority="12"/>
  </conditionalFormatting>
  <conditionalFormatting sqref="G33">
    <cfRule type="duplicateValues" dxfId="45" priority="11"/>
  </conditionalFormatting>
  <conditionalFormatting sqref="J34 J36 J38 J40 J42 J44 J46 J48 J50 J52 J54 J56 J58 J60 J62 J64 J66 J68">
    <cfRule type="duplicateValues" dxfId="44" priority="9"/>
    <cfRule type="duplicateValues" dxfId="43" priority="10"/>
  </conditionalFormatting>
  <conditionalFormatting sqref="J34:J68">
    <cfRule type="duplicateValues" dxfId="42" priority="8"/>
    <cfRule type="duplicateValues" dxfId="41" priority="5"/>
    <cfRule type="duplicateValues" dxfId="40" priority="6"/>
    <cfRule type="duplicateValues" dxfId="39" priority="7"/>
  </conditionalFormatting>
  <conditionalFormatting sqref="J35 J37 J39 J41 J43 J45 J47 J49 J51 J53">
    <cfRule type="duplicateValues" dxfId="38" priority="3"/>
    <cfRule type="duplicateValues" dxfId="37" priority="4"/>
  </conditionalFormatting>
  <conditionalFormatting sqref="J55 J57 J59 J61 J63 J65 J67">
    <cfRule type="duplicateValues" dxfId="36" priority="2"/>
    <cfRule type="duplicateValues" dxfId="35" priority="1"/>
  </conditionalFormatting>
  <conditionalFormatting sqref="J69:J70">
    <cfRule type="duplicateValues" dxfId="34" priority="41"/>
    <cfRule type="duplicateValues" dxfId="33" priority="40"/>
  </conditionalFormatting>
  <conditionalFormatting sqref="J69:J83">
    <cfRule type="duplicateValues" dxfId="32" priority="25"/>
    <cfRule type="duplicateValues" dxfId="31" priority="22"/>
    <cfRule type="duplicateValues" dxfId="30" priority="23"/>
    <cfRule type="duplicateValues" dxfId="29" priority="24"/>
  </conditionalFormatting>
  <conditionalFormatting sqref="J69:J94">
    <cfRule type="duplicateValues" dxfId="28" priority="13"/>
  </conditionalFormatting>
  <conditionalFormatting sqref="J71:J72">
    <cfRule type="duplicateValues" dxfId="27" priority="39"/>
    <cfRule type="duplicateValues" dxfId="26" priority="38"/>
  </conditionalFormatting>
  <conditionalFormatting sqref="J73:J74">
    <cfRule type="duplicateValues" dxfId="25" priority="37"/>
    <cfRule type="duplicateValues" dxfId="24" priority="36"/>
  </conditionalFormatting>
  <conditionalFormatting sqref="J75:J76">
    <cfRule type="duplicateValues" dxfId="23" priority="35"/>
    <cfRule type="duplicateValues" dxfId="22" priority="34"/>
  </conditionalFormatting>
  <conditionalFormatting sqref="J77:J78">
    <cfRule type="duplicateValues" dxfId="21" priority="33"/>
    <cfRule type="duplicateValues" dxfId="20" priority="32"/>
  </conditionalFormatting>
  <conditionalFormatting sqref="J79:J80">
    <cfRule type="duplicateValues" dxfId="19" priority="30"/>
    <cfRule type="duplicateValues" dxfId="18" priority="31"/>
  </conditionalFormatting>
  <conditionalFormatting sqref="J81:J82">
    <cfRule type="duplicateValues" dxfId="17" priority="29"/>
    <cfRule type="duplicateValues" dxfId="16" priority="28"/>
  </conditionalFormatting>
  <conditionalFormatting sqref="J83">
    <cfRule type="duplicateValues" dxfId="15" priority="27"/>
    <cfRule type="duplicateValues" dxfId="14" priority="26"/>
  </conditionalFormatting>
  <conditionalFormatting sqref="J84 J86 J88 J90 J92 J94">
    <cfRule type="duplicateValues" dxfId="13" priority="21"/>
  </conditionalFormatting>
  <conditionalFormatting sqref="J84">
    <cfRule type="duplicateValues" dxfId="12" priority="20"/>
  </conditionalFormatting>
  <conditionalFormatting sqref="J84:J94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J85 J87 J89 J91 J93">
    <cfRule type="duplicateValues" dxfId="7" priority="19"/>
  </conditionalFormatting>
  <conditionalFormatting sqref="J85">
    <cfRule type="duplicateValues" dxfId="6" priority="18"/>
  </conditionalFormatting>
  <conditionalFormatting sqref="J95 J97">
    <cfRule type="duplicateValues" dxfId="5" priority="49"/>
  </conditionalFormatting>
  <conditionalFormatting sqref="J95:J97">
    <cfRule type="duplicateValues" dxfId="4" priority="45"/>
    <cfRule type="duplicateValues" dxfId="3" priority="46"/>
    <cfRule type="duplicateValues" dxfId="2" priority="47"/>
    <cfRule type="duplicateValues" dxfId="1" priority="48"/>
  </conditionalFormatting>
  <conditionalFormatting sqref="J96">
    <cfRule type="duplicateValues" dxfId="0" priority="50"/>
  </conditionalFormatting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CURVAS</vt:lpstr>
      <vt:lpstr>Uploads</vt:lpstr>
      <vt:lpstr>Uploads_(t+1)</vt:lpstr>
      <vt:lpstr>Uploads_(t+1) (2)</vt:lpstr>
      <vt:lpstr>Uploads_(t+1) (3)</vt:lpstr>
      <vt:lpstr>Uploads_(t+1) (4)</vt:lpstr>
      <vt:lpstr>Uploads_(t+1) (5)</vt:lpstr>
      <vt:lpstr>Uploads (2)</vt:lpstr>
      <vt:lpstr>Uploads_(t+2)</vt:lpstr>
      <vt:lpstr>Uploads_(t+3)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Puerto Sanabria, Andres Ricardo</dc:creator>
  <cp:lastModifiedBy>Nunez Monroy, Santiago Alberto</cp:lastModifiedBy>
  <dcterms:created xsi:type="dcterms:W3CDTF">2022-12-07T23:32:44Z</dcterms:created>
  <dcterms:modified xsi:type="dcterms:W3CDTF">2026-05-15T01:37:06Z</dcterms:modified>
</cp:coreProperties>
</file>