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 LATITUDE 7390\Desktop\"/>
    </mc:Choice>
  </mc:AlternateContent>
  <xr:revisionPtr revIDLastSave="0" documentId="8_{F2210B02-983A-41EA-B049-E33E3202650A}" xr6:coauthVersionLast="47" xr6:coauthVersionMax="47" xr10:uidLastSave="{00000000-0000-0000-0000-000000000000}"/>
  <bookViews>
    <workbookView visibility="hidden" xWindow="-120" yWindow="-120" windowWidth="29040" windowHeight="15840" xr2:uid="{00000000-000D-0000-FFFF-FFFF00000000}"/>
    <workbookView xWindow="-120" yWindow="-120" windowWidth="29040" windowHeight="15840" xr2:uid="{95F1D040-9573-4665-913C-0694FADF74FC}"/>
    <workbookView visibility="hidden" xWindow="-120" yWindow="-120" windowWidth="29040" windowHeight="15840" xr2:uid="{E55C1B5F-E172-42EC-B11D-8D00D7ED5415}"/>
    <workbookView visibility="hidden" xWindow="-120" yWindow="-120" windowWidth="29040" windowHeight="15840" xr2:uid="{6B2CB8EE-009E-48E3-A3FA-444F6F7D414D}"/>
  </bookViews>
  <sheets>
    <sheet name="Sheet1" sheetId="9" r:id="rId1"/>
    <sheet name="Instruction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8" i="9" l="1"/>
  <c r="B59" i="9"/>
  <c r="B60" i="9"/>
  <c r="B57" i="9"/>
  <c r="R2" i="9"/>
  <c r="M19" i="9"/>
  <c r="R18" i="9"/>
  <c r="M17" i="9"/>
  <c r="R15" i="9"/>
  <c r="M11" i="9"/>
  <c r="R10" i="9"/>
  <c r="M9" i="9"/>
  <c r="R7" i="9"/>
  <c r="M3" i="9"/>
  <c r="W2" i="9"/>
  <c r="AA3" i="9"/>
  <c r="AA2" i="9"/>
  <c r="Z2" i="9"/>
  <c r="Y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" i="9"/>
  <c r="R3" i="9"/>
  <c r="R4" i="9"/>
  <c r="R5" i="9"/>
  <c r="R6" i="9"/>
  <c r="R8" i="9"/>
  <c r="R11" i="9"/>
  <c r="R12" i="9"/>
  <c r="R13" i="9"/>
  <c r="R14" i="9"/>
  <c r="R16" i="9"/>
  <c r="R19" i="9"/>
  <c r="R20" i="9"/>
  <c r="N2" i="9" a="1"/>
  <c r="N2" i="9" s="1"/>
  <c r="M5" i="9"/>
  <c r="M6" i="9"/>
  <c r="M7" i="9"/>
  <c r="M8" i="9"/>
  <c r="M10" i="9"/>
  <c r="M13" i="9"/>
  <c r="M14" i="9"/>
  <c r="M15" i="9"/>
  <c r="M16" i="9"/>
  <c r="M18" i="9"/>
  <c r="J2" i="9"/>
  <c r="L2" i="9" a="1"/>
  <c r="L2" i="9" s="1"/>
  <c r="Y3" i="9" s="1"/>
  <c r="K20" i="9" a="1"/>
  <c r="K20" i="9" s="1"/>
  <c r="Q20" i="9" s="1"/>
  <c r="K19" i="9" a="1"/>
  <c r="K19" i="9" s="1"/>
  <c r="Q19" i="9" s="1"/>
  <c r="K18" i="9" a="1"/>
  <c r="K18" i="9" s="1"/>
  <c r="Q18" i="9" s="1"/>
  <c r="K17" i="9" a="1"/>
  <c r="K17" i="9" s="1"/>
  <c r="Q17" i="9" s="1"/>
  <c r="K16" i="9" a="1"/>
  <c r="K16" i="9" s="1"/>
  <c r="Q16" i="9" s="1"/>
  <c r="K15" i="9" a="1"/>
  <c r="K15" i="9" s="1"/>
  <c r="Q15" i="9" s="1"/>
  <c r="K14" i="9" a="1"/>
  <c r="K14" i="9" s="1"/>
  <c r="Q14" i="9" s="1"/>
  <c r="K13" i="9" a="1"/>
  <c r="K13" i="9" s="1"/>
  <c r="Q13" i="9" s="1"/>
  <c r="K12" i="9" a="1"/>
  <c r="K12" i="9" s="1"/>
  <c r="Q12" i="9" s="1"/>
  <c r="K11" i="9" a="1"/>
  <c r="K11" i="9" s="1"/>
  <c r="Q11" i="9" s="1"/>
  <c r="K10" i="9" a="1"/>
  <c r="K10" i="9" s="1"/>
  <c r="Q10" i="9" s="1"/>
  <c r="K9" i="9" a="1"/>
  <c r="K9" i="9" s="1"/>
  <c r="Q9" i="9" s="1"/>
  <c r="K8" i="9" a="1"/>
  <c r="K8" i="9" s="1"/>
  <c r="Q8" i="9" s="1"/>
  <c r="K7" i="9" a="1"/>
  <c r="K7" i="9" s="1"/>
  <c r="Q7" i="9" s="1"/>
  <c r="K6" i="9" a="1"/>
  <c r="K6" i="9" s="1"/>
  <c r="Q6" i="9" s="1"/>
  <c r="K5" i="9" a="1"/>
  <c r="K5" i="9" s="1"/>
  <c r="Q5" i="9" s="1"/>
  <c r="K4" i="9" a="1"/>
  <c r="K4" i="9" s="1"/>
  <c r="Q4" i="9" s="1"/>
  <c r="K3" i="9" a="1"/>
  <c r="K3" i="9" s="1"/>
  <c r="Q3" i="9" s="1"/>
  <c r="K2" i="9" a="1"/>
  <c r="K2" i="9" s="1"/>
  <c r="Q2" i="9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I26" i="9" l="1" a="1"/>
  <c r="I26" i="9" s="1"/>
  <c r="I28" i="9" a="1"/>
  <c r="I28" i="9" s="1"/>
  <c r="K28" i="9" a="1"/>
  <c r="K28" i="9" s="1"/>
  <c r="S11" i="9"/>
  <c r="S12" i="9"/>
  <c r="S19" i="9"/>
  <c r="S5" i="9"/>
  <c r="I27" i="9" s="1" a="1"/>
  <c r="I27" i="9" s="1"/>
  <c r="S16" i="9"/>
  <c r="S14" i="9"/>
  <c r="S13" i="9"/>
  <c r="T10" i="9"/>
  <c r="S8" i="9"/>
  <c r="S20" i="9"/>
  <c r="T18" i="9"/>
  <c r="R17" i="9"/>
  <c r="T17" i="9" s="1"/>
  <c r="M20" i="9"/>
  <c r="M12" i="9"/>
  <c r="M4" i="9"/>
  <c r="M2" i="9"/>
  <c r="R9" i="9"/>
  <c r="T9" i="9" s="1"/>
  <c r="X2" i="9"/>
  <c r="T15" i="9"/>
  <c r="T16" i="9"/>
  <c r="T8" i="9"/>
  <c r="S6" i="9"/>
  <c r="C27" i="9"/>
  <c r="T6" i="9"/>
  <c r="T14" i="9"/>
  <c r="T2" i="9"/>
  <c r="T13" i="9"/>
  <c r="T5" i="9"/>
  <c r="S7" i="9"/>
  <c r="T20" i="9"/>
  <c r="T12" i="9"/>
  <c r="T4" i="9"/>
  <c r="S2" i="9"/>
  <c r="I24" i="9" s="1" a="1"/>
  <c r="I24" i="9" s="1"/>
  <c r="S10" i="9"/>
  <c r="S18" i="9"/>
  <c r="T7" i="9"/>
  <c r="T19" i="9"/>
  <c r="T11" i="9"/>
  <c r="T3" i="9"/>
  <c r="S3" i="9"/>
  <c r="I25" i="9" s="1" a="1"/>
  <c r="I25" i="9" s="1"/>
  <c r="D27" i="9" a="1"/>
  <c r="D27" i="9" s="1"/>
  <c r="S15" i="9"/>
  <c r="S4" i="9"/>
  <c r="K26" i="9" s="1" a="1"/>
  <c r="K26" i="9" s="1"/>
  <c r="K24" i="9" l="1" a="1"/>
  <c r="K24" i="9" s="1"/>
  <c r="K25" i="9" a="1"/>
  <c r="K25" i="9" s="1"/>
  <c r="K27" i="9" a="1"/>
  <c r="K27" i="9" s="1"/>
  <c r="S9" i="9"/>
  <c r="D26" i="9" a="1"/>
  <c r="D26" i="9" s="1"/>
  <c r="C24" i="9"/>
  <c r="D24" i="9" a="1"/>
  <c r="D24" i="9" s="1"/>
  <c r="D25" i="9" a="1"/>
  <c r="D25" i="9" s="1"/>
  <c r="C25" i="9"/>
  <c r="D28" i="9" a="1"/>
  <c r="D28" i="9" s="1"/>
  <c r="S17" i="9"/>
  <c r="C26" i="9"/>
  <c r="C2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<sst xmlns="http://schemas.openxmlformats.org/spreadsheetml/2006/main" count="242" uniqueCount="113">
  <si>
    <t>Name</t>
  </si>
  <si>
    <t>Worksheet 1</t>
  </si>
  <si>
    <t>Worksheet 2</t>
  </si>
  <si>
    <t>Worksheet 3</t>
  </si>
  <si>
    <t>Bike Type</t>
  </si>
  <si>
    <t>Day</t>
  </si>
  <si>
    <t>Date</t>
  </si>
  <si>
    <t>Time</t>
  </si>
  <si>
    <t>Status</t>
  </si>
  <si>
    <t>Email</t>
  </si>
  <si>
    <t>Phone</t>
  </si>
  <si>
    <t>Gravel bike</t>
  </si>
  <si>
    <t>COMPLETED</t>
  </si>
  <si>
    <t>sample@sample.com</t>
  </si>
  <si>
    <t>(555)-555-5555</t>
  </si>
  <si>
    <t>Mountain bike</t>
  </si>
  <si>
    <t xml:space="preserve">Road bike </t>
  </si>
  <si>
    <t>CONFIRMED</t>
  </si>
  <si>
    <t>INSTRUCTIONS: Format Row 1</t>
  </si>
  <si>
    <t>INSTRUCTIONS: Set up conditional formatting</t>
  </si>
  <si>
    <t>INSTRUCTIONS: Create a formula to fill in the missing data in cells D10 &amp; D11</t>
  </si>
  <si>
    <t>Freeze and Bold Row 1</t>
  </si>
  <si>
    <t>Set up conditional formatting so that the "Status" column (column G) shows:</t>
  </si>
  <si>
    <t>Yellow for "Confirmed"</t>
  </si>
  <si>
    <t>Green for "Completed"</t>
  </si>
  <si>
    <t>Using the COUNTIF formula in cells D10 &amp; D11</t>
  </si>
  <si>
    <t>count the number of times each status is used in column G</t>
  </si>
  <si>
    <t>Bonus</t>
  </si>
  <si>
    <t>INSTRUCTIONS: Conditional format the range a2:i7</t>
  </si>
  <si>
    <t>Set up conditional formatting that differentiates "CONFIRMED" and "COMPLETED"</t>
  </si>
  <si>
    <t>status and will highlight the entire row of the table</t>
  </si>
  <si>
    <t>E.g. When G2 is "CONFIRMED," A2:I2 is highlighted yellow.</t>
  </si>
  <si>
    <t>INSTRUCTIONS: Enter data validation in cells C4:C9</t>
  </si>
  <si>
    <t>Create data validation in cells C4:C9 (Table A)</t>
  </si>
  <si>
    <t>so that only numbers between 4:00 and 8:00 display as valid</t>
  </si>
  <si>
    <t>INSTRUCTIONS: Set up an IFS formula in E4:E9</t>
  </si>
  <si>
    <t>Setup an IFS formula so that E4:E9 (Table A) displays the "Cost to Rent"</t>
  </si>
  <si>
    <t xml:space="preserve">for each robot based on the "Cost Per Hour" (Table B). </t>
  </si>
  <si>
    <t>INSTRUCTIONS: Create a formula to fill in the missing data in cells K11:K12</t>
  </si>
  <si>
    <t>Create a formula with VLOOKUP to calculate the comission percentage</t>
  </si>
  <si>
    <t>for Robot 1 and 2. Your formula should refer to Table C.</t>
  </si>
  <si>
    <t>INSTRUCTIONS: Build onto Pivot Table A</t>
  </si>
  <si>
    <t>Display the "Hours Rented" row and show totals</t>
  </si>
  <si>
    <t>Display the SUM of "Cost to Rent" value with a Grand Total</t>
  </si>
  <si>
    <t>INSTRUCTIONS: Edit the date format in G4:G14</t>
  </si>
  <si>
    <t>Using the date format tool, change the dates in G4:G14 to display as mm/dd/yyyy</t>
  </si>
  <si>
    <t>E.g. 01/01/2030</t>
  </si>
  <si>
    <t>Score</t>
  </si>
  <si>
    <t>Alice</t>
  </si>
  <si>
    <t>Josphe</t>
  </si>
  <si>
    <t>Biola</t>
  </si>
  <si>
    <t>Jmae</t>
  </si>
  <si>
    <t>Funmi</t>
  </si>
  <si>
    <t>Seyi</t>
  </si>
  <si>
    <t>Bola</t>
  </si>
  <si>
    <t>Mike</t>
  </si>
  <si>
    <t>Lie</t>
  </si>
  <si>
    <t>Bimpe</t>
  </si>
  <si>
    <t>Quadri</t>
  </si>
  <si>
    <t>Ojo</t>
  </si>
  <si>
    <t>Fufu</t>
  </si>
  <si>
    <t>Mumu</t>
  </si>
  <si>
    <t>IF</t>
  </si>
  <si>
    <t>IFS</t>
  </si>
  <si>
    <t>ifs</t>
  </si>
  <si>
    <t>left</t>
  </si>
  <si>
    <t>right</t>
  </si>
  <si>
    <t>date to text</t>
  </si>
  <si>
    <t>text to date</t>
  </si>
  <si>
    <t>trim</t>
  </si>
  <si>
    <t xml:space="preserve">  John</t>
  </si>
  <si>
    <t>concatenate</t>
  </si>
  <si>
    <t>concat</t>
  </si>
  <si>
    <t>substitute</t>
  </si>
  <si>
    <t>substitute,2</t>
  </si>
  <si>
    <t>sumif</t>
  </si>
  <si>
    <t>sumifs</t>
  </si>
  <si>
    <t>count</t>
  </si>
  <si>
    <t>counntif ..</t>
  </si>
  <si>
    <t>countifs</t>
  </si>
  <si>
    <t>days</t>
  </si>
  <si>
    <t>networkday</t>
  </si>
  <si>
    <t>xlookup</t>
  </si>
  <si>
    <t>John</t>
  </si>
  <si>
    <t>scores</t>
  </si>
  <si>
    <t>18/01/2030</t>
  </si>
  <si>
    <t>08/01/2030</t>
  </si>
  <si>
    <t>03/01/2030</t>
  </si>
  <si>
    <t>10/01/2030</t>
  </si>
  <si>
    <t>11/01/2030</t>
  </si>
  <si>
    <t>09/01/2030</t>
  </si>
  <si>
    <t>04/01/2030</t>
  </si>
  <si>
    <t>19/01/2030</t>
  </si>
  <si>
    <t>16/01/2030</t>
  </si>
  <si>
    <t>07/01/2030</t>
  </si>
  <si>
    <t>17/01/2030</t>
  </si>
  <si>
    <t>02/01/2030</t>
  </si>
  <si>
    <t>14/01/2030</t>
  </si>
  <si>
    <t>05/01/2030</t>
  </si>
  <si>
    <t>12/01/2030</t>
  </si>
  <si>
    <t>15/01/2030</t>
  </si>
  <si>
    <t>06/01/2030</t>
  </si>
  <si>
    <t>13/01/2030</t>
  </si>
  <si>
    <t>01/01/2030</t>
  </si>
  <si>
    <t>Daniel</t>
  </si>
  <si>
    <t>Micheal</t>
  </si>
  <si>
    <t>Femi</t>
  </si>
  <si>
    <t>exact match of xlookup</t>
  </si>
  <si>
    <t>emails</t>
  </si>
  <si>
    <t>jan</t>
  </si>
  <si>
    <t>feb</t>
  </si>
  <si>
    <t>sum with xlook</t>
  </si>
  <si>
    <t>xlookup with max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</si>
</sst>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dd"/>
    <numFmt numFmtId="166" formatCode="h&quot;:&quot;mm&quot; &quot;AM/PM"/>
  </numFmts>
  <fonts count="9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Open Sans"/>
    </font>
    <font>
      <sz val="10"/>
      <color rgb="FF000000"/>
      <name val="Open Sans"/>
    </font>
    <font>
      <sz val="10"/>
      <color theme="1"/>
      <name val="Arial"/>
      <family val="2"/>
      <scheme val="minor"/>
    </font>
    <font>
      <sz val="10"/>
      <color rgb="FFFFFFFF"/>
      <name val="Open Sans"/>
    </font>
    <font>
      <sz val="24"/>
      <color rgb="FFB7DA35"/>
      <name val="Open Sans"/>
    </font>
    <font>
      <b/>
      <sz val="10"/>
      <color rgb="FFFCB121"/>
      <name val="Open Sans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AC"/>
        <bgColor rgb="FF006AA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7" fillId="2" borderId="3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5" fillId="2" borderId="0" xfId="0" applyFont="1" applyFill="1" applyAlignment="1">
      <alignment horizontal="left" vertical="center"/>
    </xf>
    <xf numFmtId="0" fontId="7" fillId="2" borderId="3" xfId="0" applyFont="1" applyFill="1" applyBorder="1"/>
    <xf numFmtId="0" fontId="5" fillId="2" borderId="0" xfId="0" applyFont="1" applyFill="1"/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DFEBEC"/>
          <bgColor rgb="FFDFEBEC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Worksheet 2-style" pivot="0" count="2" xr9:uid="{00000000-0011-0000-FFFF-FFFF00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7EF6FF"/>
      </a:accent1>
      <a:accent2>
        <a:srgbClr val="83FF83"/>
      </a:accent2>
      <a:accent3>
        <a:srgbClr val="FFFF83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7696-8C0F-463E-9BFE-7FDA1B02B877}">
  <dimension ref="A1:AC60"/>
  <sheetViews>
    <sheetView tabSelected="1" workbookViewId="0"/>
    <sheetView tabSelected="1" workbookViewId="1">
      <selection activeCell="M7" sqref="M7"/>
    </sheetView>
    <sheetView tabSelected="1" workbookViewId="2"/>
    <sheetView tabSelected="1" workbookViewId="3"/>
  </sheetViews>
  <sheetFormatPr defaultRowHeight="12.75" x14ac:dyDescent="0.2"/>
  <cols>
    <col min="1" max="1" width="11.5703125" bestFit="1" customWidth="1"/>
    <col min="2" max="2" width="11.5703125" style="9" customWidth="1"/>
    <col min="3" max="3" width="12.5703125" bestFit="1" customWidth="1"/>
    <col min="4" max="4" width="10.85546875" bestFit="1" customWidth="1"/>
    <col min="5" max="5" width="17.7109375" customWidth="1"/>
    <col min="6" max="6" width="9" bestFit="1" customWidth="1"/>
    <col min="7" max="7" width="12.42578125" bestFit="1" customWidth="1"/>
    <col min="8" max="8" width="19.28515625" bestFit="1" customWidth="1"/>
    <col min="9" max="9" width="13.42578125" bestFit="1" customWidth="1"/>
    <col min="10" max="10" width="10.140625" customWidth="1"/>
    <col min="11" max="11" width="13.5703125" customWidth="1"/>
    <col min="12" max="12" width="14.140625" customWidth="1"/>
    <col min="15" max="15" width="15.85546875" customWidth="1"/>
    <col min="16" max="16" width="16.85546875" customWidth="1"/>
    <col min="17" max="17" width="16.85546875" style="12" customWidth="1"/>
    <col min="18" max="18" width="10.140625" style="18" bestFit="1" customWidth="1"/>
    <col min="19" max="20" width="25.140625" bestFit="1" customWidth="1"/>
    <col min="21" max="21" width="15" customWidth="1"/>
    <col min="22" max="22" width="18.28515625" customWidth="1"/>
  </cols>
  <sheetData>
    <row r="1" spans="1:29" x14ac:dyDescent="0.2">
      <c r="A1" s="1" t="s">
        <v>0</v>
      </c>
      <c r="B1" s="1" t="s">
        <v>47</v>
      </c>
      <c r="C1" s="1" t="s">
        <v>4</v>
      </c>
      <c r="D1" s="2" t="s">
        <v>5</v>
      </c>
      <c r="E1" s="2" t="s">
        <v>6</v>
      </c>
      <c r="F1" s="2" t="s">
        <v>7</v>
      </c>
      <c r="G1" s="3" t="s">
        <v>8</v>
      </c>
      <c r="H1" s="1" t="s">
        <v>9</v>
      </c>
      <c r="I1" s="1" t="s">
        <v>10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R1" s="18" t="s">
        <v>69</v>
      </c>
      <c r="S1" t="s">
        <v>71</v>
      </c>
      <c r="T1" t="s">
        <v>72</v>
      </c>
      <c r="U1" t="s">
        <v>73</v>
      </c>
      <c r="V1" s="15" t="s">
        <v>74</v>
      </c>
      <c r="W1" s="15" t="s">
        <v>75</v>
      </c>
      <c r="X1" s="15" t="s">
        <v>76</v>
      </c>
      <c r="Y1" s="15" t="s">
        <v>77</v>
      </c>
      <c r="Z1" s="15" t="s">
        <v>78</v>
      </c>
      <c r="AA1" s="15" t="s">
        <v>79</v>
      </c>
      <c r="AB1" s="15" t="s">
        <v>80</v>
      </c>
      <c r="AC1" s="15" t="s">
        <v>81</v>
      </c>
    </row>
    <row r="2" spans="1:29" x14ac:dyDescent="0.2">
      <c r="A2" s="4" t="s">
        <v>48</v>
      </c>
      <c r="B2" s="4">
        <v>5</v>
      </c>
      <c r="C2" s="4" t="s">
        <v>15</v>
      </c>
      <c r="D2" s="5">
        <f>E2</f>
        <v>47501</v>
      </c>
      <c r="E2" s="14">
        <v>47501</v>
      </c>
      <c r="F2" s="6">
        <v>0.69791666666666663</v>
      </c>
      <c r="G2" s="7" t="s">
        <v>12</v>
      </c>
      <c r="H2" s="4" t="s">
        <v>13</v>
      </c>
      <c r="I2" s="4" t="s">
        <v>14</v>
      </c>
      <c r="J2" t="str">
        <f>IF(B2&gt;=13,"old","young")</f>
        <v>young</v>
      </c>
      <c r="K2" s="11" t="str" cm="1">
        <f t="array" ref="K2">_xlfn.IFS(B2&gt;=17,"car",B2&gt;=13,"bike",B2&gt;=7,"bicycle",B2&lt;7,"toy")</f>
        <v>toy</v>
      </c>
      <c r="L2" s="10" t="str" cm="1">
        <f t="array" ref="L2:L20">_xlfn.IFS(B2:B20&gt;=17,"car",B2:B20&gt;=13,"bike",B2:B20&gt;=7,"bycicle",B2:B20&lt;7,"toy")</f>
        <v>toy</v>
      </c>
      <c r="M2" t="str">
        <f>LEFT($A2,3)</f>
        <v>Ali</v>
      </c>
      <c r="N2" t="str" cm="1">
        <f t="array" ref="N2:N20">RIGHT(A2:A20,3)</f>
        <v>ice</v>
      </c>
      <c r="O2" t="s">
        <v>85</v>
      </c>
      <c r="P2" s="11">
        <v>47501</v>
      </c>
      <c r="Q2" s="11" t="str">
        <f>_xlfn.CONCAT(A2," ",K2)</f>
        <v>Alice toy</v>
      </c>
      <c r="R2" s="19" t="str">
        <f t="shared" ref="R2:R20" si="0">TRIM(A2)</f>
        <v>Alice</v>
      </c>
      <c r="S2" t="str">
        <f>CONCATENATE(R2,"_",L2,"@gmail.com")</f>
        <v>Alice_toy@gmail.com</v>
      </c>
      <c r="T2" t="str">
        <f>_xlfn.CONCAT(R2,"_",L2,"@gmail.com")</f>
        <v>Alice_toy@gmail.com</v>
      </c>
      <c r="U2" s="13" t="str">
        <f>SUBSTITUTE(O2,"/","-")</f>
        <v>18-01-2030</v>
      </c>
      <c r="V2" t="str">
        <f>SUBSTITUTE(O2,"/","-",2)</f>
        <v>18/01-2030</v>
      </c>
      <c r="W2">
        <f>SUMIF(B2:B20,"&gt;=13")</f>
        <v>112</v>
      </c>
      <c r="X2">
        <f>SUMIFS(B2:B20,K2:K20,"car",J2:J20,"old")</f>
        <v>54</v>
      </c>
      <c r="Y2">
        <f>COUNT(B2:B20)</f>
        <v>19</v>
      </c>
      <c r="Z2">
        <f>COUNTIF(G2:G20,"=completed")</f>
        <v>9</v>
      </c>
      <c r="AA2">
        <f>COUNTIFS(B2:B20,"&gt;=14",G2:G20,G4)</f>
        <v>6</v>
      </c>
    </row>
    <row r="3" spans="1:29" x14ac:dyDescent="0.2">
      <c r="A3" s="4" t="s">
        <v>104</v>
      </c>
      <c r="B3" s="4">
        <v>7</v>
      </c>
      <c r="C3" s="4" t="s">
        <v>16</v>
      </c>
      <c r="D3" s="5">
        <f>E3</f>
        <v>47491</v>
      </c>
      <c r="E3" s="14">
        <v>47491</v>
      </c>
      <c r="F3" s="6">
        <v>0.48958333333333331</v>
      </c>
      <c r="G3" s="7" t="s">
        <v>12</v>
      </c>
      <c r="H3" s="4" t="s">
        <v>13</v>
      </c>
      <c r="I3" s="4" t="s">
        <v>14</v>
      </c>
      <c r="J3" s="10" t="str">
        <f t="shared" ref="J3:J20" si="1">IF(B3&gt;=13,"old","young")</f>
        <v>young</v>
      </c>
      <c r="K3" s="11" t="str" cm="1">
        <f t="array" ref="K3">_xlfn.IFS(B3&gt;=17,"car",B3&gt;=13,"bike",B3&gt;=7,"bicycle",B3&lt;7,"toy")</f>
        <v>bicycle</v>
      </c>
      <c r="L3" s="13" t="str">
        <v>bycicle</v>
      </c>
      <c r="M3" s="10" t="str">
        <f t="shared" ref="M3:M20" si="2">LEFT($A3,3)</f>
        <v>Dan</v>
      </c>
      <c r="N3" t="str">
        <v>iel</v>
      </c>
      <c r="O3" s="10" t="s">
        <v>86</v>
      </c>
      <c r="P3" s="11">
        <v>47491</v>
      </c>
      <c r="Q3" s="11" t="str">
        <f t="shared" ref="Q3:Q20" si="3">_xlfn.CONCAT(A3," ",K3)</f>
        <v>Daniel bicycle</v>
      </c>
      <c r="R3" s="19" t="str">
        <f t="shared" si="0"/>
        <v>Daniel</v>
      </c>
      <c r="S3" s="10" t="str">
        <f t="shared" ref="S3:S20" si="4">CONCATENATE(R3,"_",L3,"@gmail.com")</f>
        <v>Daniel_bycicle@gmail.com</v>
      </c>
      <c r="T3" s="10" t="str">
        <f t="shared" ref="T3:T20" si="5">_xlfn.CONCAT(R3,"_",L3,"@gmail.com")</f>
        <v>Daniel_bycicle@gmail.com</v>
      </c>
      <c r="U3" s="13" t="str">
        <f t="shared" ref="U3:U20" si="6">SUBSTITUTE(O3,"/","-")</f>
        <v>08-01-2030</v>
      </c>
      <c r="V3" s="10" t="str">
        <f t="shared" ref="V3:V20" si="7">SUBSTITUTE(O3,"/","-",2)</f>
        <v>08/01-2030</v>
      </c>
      <c r="Y3">
        <f>COUNTA(_xlfn.ANCHORARRAY(L2))</f>
        <v>19</v>
      </c>
      <c r="AA3">
        <f>COUNTIFS(B2:B20,"&gt;=14",G2:G20,"=confirmed")</f>
        <v>6</v>
      </c>
    </row>
    <row r="4" spans="1:29" x14ac:dyDescent="0.2">
      <c r="A4" s="4" t="s">
        <v>83</v>
      </c>
      <c r="B4" s="4">
        <v>13</v>
      </c>
      <c r="C4" s="4" t="s">
        <v>15</v>
      </c>
      <c r="D4" s="5">
        <f>E4</f>
        <v>47486</v>
      </c>
      <c r="E4" s="14">
        <v>47486</v>
      </c>
      <c r="F4" s="6">
        <v>0.5625</v>
      </c>
      <c r="G4" s="7" t="s">
        <v>17</v>
      </c>
      <c r="H4" s="4" t="s">
        <v>13</v>
      </c>
      <c r="I4" s="4" t="s">
        <v>14</v>
      </c>
      <c r="J4" s="10" t="str">
        <f t="shared" si="1"/>
        <v>old</v>
      </c>
      <c r="K4" s="11" t="str" cm="1">
        <f t="array" ref="K4">_xlfn.IFS(B4&gt;=17,"car",B4&gt;=13,"bike",B4&gt;=7,"bicycle",B4&lt;7,"toy")</f>
        <v>bike</v>
      </c>
      <c r="L4" s="13" t="str">
        <v>bike</v>
      </c>
      <c r="M4" s="10" t="str">
        <f t="shared" si="2"/>
        <v>Joh</v>
      </c>
      <c r="N4" t="str">
        <v>ohn</v>
      </c>
      <c r="O4" s="10" t="s">
        <v>87</v>
      </c>
      <c r="P4" s="11">
        <v>47486</v>
      </c>
      <c r="Q4" s="11" t="str">
        <f t="shared" si="3"/>
        <v>John bike</v>
      </c>
      <c r="R4" s="19" t="str">
        <f t="shared" si="0"/>
        <v>John</v>
      </c>
      <c r="S4" s="10" t="str">
        <f t="shared" si="4"/>
        <v>John_bike@gmail.com</v>
      </c>
      <c r="T4" s="10" t="str">
        <f t="shared" si="5"/>
        <v>John_bike@gmail.com</v>
      </c>
      <c r="U4" s="13" t="str">
        <f t="shared" si="6"/>
        <v>03-01-2030</v>
      </c>
      <c r="V4" s="10" t="str">
        <f t="shared" si="7"/>
        <v>03/01-2030</v>
      </c>
    </row>
    <row r="5" spans="1:29" x14ac:dyDescent="0.2">
      <c r="A5" s="4" t="s">
        <v>49</v>
      </c>
      <c r="B5" s="4">
        <v>3</v>
      </c>
      <c r="C5" s="4" t="s">
        <v>11</v>
      </c>
      <c r="D5" s="5">
        <f t="shared" ref="D5:D20" si="8">E5</f>
        <v>47493</v>
      </c>
      <c r="E5" s="14">
        <v>47493</v>
      </c>
      <c r="F5" s="6">
        <v>0.61458333333333337</v>
      </c>
      <c r="G5" s="7" t="s">
        <v>12</v>
      </c>
      <c r="H5" s="4" t="s">
        <v>13</v>
      </c>
      <c r="I5" s="4" t="s">
        <v>14</v>
      </c>
      <c r="J5" s="10" t="str">
        <f t="shared" si="1"/>
        <v>young</v>
      </c>
      <c r="K5" s="11" t="str" cm="1">
        <f t="array" ref="K5">_xlfn.IFS(B5&gt;=17,"car",B5&gt;=13,"bike",B5&gt;=7,"bicycle",B5&lt;7,"toy")</f>
        <v>toy</v>
      </c>
      <c r="L5" s="13" t="str">
        <v>toy</v>
      </c>
      <c r="M5" s="10" t="str">
        <f t="shared" si="2"/>
        <v>Jos</v>
      </c>
      <c r="N5" t="str">
        <v>phe</v>
      </c>
      <c r="O5" s="10" t="s">
        <v>88</v>
      </c>
      <c r="P5" s="11">
        <v>47493</v>
      </c>
      <c r="Q5" s="11" t="str">
        <f t="shared" si="3"/>
        <v>Josphe toy</v>
      </c>
      <c r="R5" s="19" t="str">
        <f t="shared" si="0"/>
        <v>Josphe</v>
      </c>
      <c r="S5" s="10" t="str">
        <f t="shared" si="4"/>
        <v>Josphe_toy@gmail.com</v>
      </c>
      <c r="T5" s="10" t="str">
        <f t="shared" si="5"/>
        <v>Josphe_toy@gmail.com</v>
      </c>
      <c r="U5" s="13" t="str">
        <f t="shared" si="6"/>
        <v>10-01-2030</v>
      </c>
      <c r="V5" s="10" t="str">
        <f t="shared" si="7"/>
        <v>10/01-2030</v>
      </c>
    </row>
    <row r="6" spans="1:29" x14ac:dyDescent="0.2">
      <c r="A6" s="4" t="s">
        <v>50</v>
      </c>
      <c r="B6" s="4">
        <v>15</v>
      </c>
      <c r="C6" s="4" t="s">
        <v>15</v>
      </c>
      <c r="D6" s="5">
        <f>E6</f>
        <v>47494</v>
      </c>
      <c r="E6" s="14">
        <v>47494</v>
      </c>
      <c r="F6" s="6">
        <v>0.66666666666666663</v>
      </c>
      <c r="G6" s="7" t="s">
        <v>17</v>
      </c>
      <c r="H6" s="4" t="s">
        <v>13</v>
      </c>
      <c r="I6" s="4" t="s">
        <v>14</v>
      </c>
      <c r="J6" s="10" t="str">
        <f t="shared" si="1"/>
        <v>old</v>
      </c>
      <c r="K6" s="11" t="str" cm="1">
        <f t="array" ref="K6">_xlfn.IFS(B6&gt;=17,"car",B6&gt;=13,"bike",B6&gt;=7,"bicycle",B6&lt;7,"toy")</f>
        <v>bike</v>
      </c>
      <c r="L6" s="13" t="str">
        <v>bike</v>
      </c>
      <c r="M6" s="10" t="str">
        <f t="shared" si="2"/>
        <v>Bio</v>
      </c>
      <c r="N6" t="str">
        <v>ola</v>
      </c>
      <c r="O6" s="10" t="s">
        <v>89</v>
      </c>
      <c r="P6" s="11">
        <v>47494</v>
      </c>
      <c r="Q6" s="11" t="str">
        <f t="shared" si="3"/>
        <v>Biola bike</v>
      </c>
      <c r="R6" s="19" t="str">
        <f t="shared" si="0"/>
        <v>Biola</v>
      </c>
      <c r="S6" s="10" t="str">
        <f t="shared" si="4"/>
        <v>Biola_bike@gmail.com</v>
      </c>
      <c r="T6" s="10" t="str">
        <f t="shared" si="5"/>
        <v>Biola_bike@gmail.com</v>
      </c>
      <c r="U6" s="13" t="str">
        <f t="shared" si="6"/>
        <v>11-01-2030</v>
      </c>
      <c r="V6" s="10" t="str">
        <f t="shared" si="7"/>
        <v>11/01-2030</v>
      </c>
    </row>
    <row r="7" spans="1:29" x14ac:dyDescent="0.2">
      <c r="A7" s="4" t="s">
        <v>51</v>
      </c>
      <c r="B7" s="4">
        <v>10</v>
      </c>
      <c r="C7" s="4" t="s">
        <v>11</v>
      </c>
      <c r="D7" s="5">
        <f>E7</f>
        <v>47492</v>
      </c>
      <c r="E7" s="14">
        <v>47492</v>
      </c>
      <c r="F7" s="6">
        <v>0.5625</v>
      </c>
      <c r="G7" s="7" t="s">
        <v>17</v>
      </c>
      <c r="H7" s="4" t="s">
        <v>13</v>
      </c>
      <c r="I7" s="4" t="s">
        <v>14</v>
      </c>
      <c r="J7" s="10" t="str">
        <f t="shared" si="1"/>
        <v>young</v>
      </c>
      <c r="K7" s="11" t="str" cm="1">
        <f t="array" ref="K7">_xlfn.IFS(B7&gt;=17,"car",B7&gt;=13,"bike",B7&gt;=7,"bicycle",B7&lt;7,"toy")</f>
        <v>bicycle</v>
      </c>
      <c r="L7" s="13" t="str">
        <v>bycicle</v>
      </c>
      <c r="M7" s="10" t="str">
        <f t="shared" si="2"/>
        <v>Jma</v>
      </c>
      <c r="N7" t="str">
        <v>mae</v>
      </c>
      <c r="O7" s="10" t="s">
        <v>90</v>
      </c>
      <c r="P7" s="11">
        <v>47492</v>
      </c>
      <c r="Q7" s="11" t="str">
        <f t="shared" si="3"/>
        <v>Jmae bicycle</v>
      </c>
      <c r="R7" s="19" t="str">
        <f t="shared" si="0"/>
        <v>Jmae</v>
      </c>
      <c r="S7" s="10" t="str">
        <f t="shared" si="4"/>
        <v>Jmae_bycicle@gmail.com</v>
      </c>
      <c r="T7" s="10" t="str">
        <f t="shared" si="5"/>
        <v>Jmae_bycicle@gmail.com</v>
      </c>
      <c r="U7" s="13" t="str">
        <f t="shared" si="6"/>
        <v>09-01-2030</v>
      </c>
      <c r="V7" s="10" t="str">
        <f t="shared" si="7"/>
        <v>09/01-2030</v>
      </c>
    </row>
    <row r="8" spans="1:29" x14ac:dyDescent="0.2">
      <c r="A8" s="4" t="s">
        <v>52</v>
      </c>
      <c r="B8" s="4">
        <v>6</v>
      </c>
      <c r="C8" s="4" t="s">
        <v>16</v>
      </c>
      <c r="D8" s="5">
        <f t="shared" si="8"/>
        <v>47487</v>
      </c>
      <c r="E8" s="14">
        <v>47487</v>
      </c>
      <c r="F8" s="6">
        <v>0.61458333333333337</v>
      </c>
      <c r="G8" s="7" t="s">
        <v>12</v>
      </c>
      <c r="H8" s="4" t="s">
        <v>13</v>
      </c>
      <c r="I8" s="4" t="s">
        <v>14</v>
      </c>
      <c r="J8" s="10" t="str">
        <f t="shared" si="1"/>
        <v>young</v>
      </c>
      <c r="K8" s="11" t="str" cm="1">
        <f t="array" ref="K8">_xlfn.IFS(B8&gt;=17,"car",B8&gt;=13,"bike",B8&gt;=7,"bicycle",B8&lt;7,"toy")</f>
        <v>toy</v>
      </c>
      <c r="L8" s="13" t="str">
        <v>toy</v>
      </c>
      <c r="M8" s="10" t="str">
        <f t="shared" si="2"/>
        <v>Fun</v>
      </c>
      <c r="N8" t="str">
        <v>nmi</v>
      </c>
      <c r="O8" s="10" t="s">
        <v>91</v>
      </c>
      <c r="P8" s="11">
        <v>47487</v>
      </c>
      <c r="Q8" s="11" t="str">
        <f t="shared" si="3"/>
        <v>Funmi toy</v>
      </c>
      <c r="R8" s="19" t="str">
        <f t="shared" si="0"/>
        <v>Funmi</v>
      </c>
      <c r="S8" s="10" t="str">
        <f t="shared" si="4"/>
        <v>Funmi_toy@gmail.com</v>
      </c>
      <c r="T8" s="10" t="str">
        <f t="shared" si="5"/>
        <v>Funmi_toy@gmail.com</v>
      </c>
      <c r="U8" s="13" t="str">
        <f t="shared" si="6"/>
        <v>04-01-2030</v>
      </c>
      <c r="V8" s="10" t="str">
        <f t="shared" si="7"/>
        <v>04/01-2030</v>
      </c>
    </row>
    <row r="9" spans="1:29" x14ac:dyDescent="0.2">
      <c r="A9" s="4" t="s">
        <v>53</v>
      </c>
      <c r="B9" s="4">
        <v>19</v>
      </c>
      <c r="C9" s="4" t="s">
        <v>16</v>
      </c>
      <c r="D9" s="5">
        <f t="shared" si="8"/>
        <v>47502</v>
      </c>
      <c r="E9" s="14">
        <v>47502</v>
      </c>
      <c r="F9" s="6">
        <v>0.39583333333333331</v>
      </c>
      <c r="G9" s="7" t="s">
        <v>17</v>
      </c>
      <c r="H9" s="4" t="s">
        <v>13</v>
      </c>
      <c r="I9" s="4" t="s">
        <v>14</v>
      </c>
      <c r="J9" s="10" t="str">
        <f t="shared" si="1"/>
        <v>old</v>
      </c>
      <c r="K9" s="11" t="str" cm="1">
        <f t="array" ref="K9">_xlfn.IFS(B9&gt;=17,"car",B9&gt;=13,"bike",B9&gt;=7,"bicycle",B9&lt;7,"toy")</f>
        <v>car</v>
      </c>
      <c r="L9" s="13" t="str">
        <v>car</v>
      </c>
      <c r="M9" s="10" t="str">
        <f t="shared" si="2"/>
        <v>Sey</v>
      </c>
      <c r="N9" t="str">
        <v>eyi</v>
      </c>
      <c r="O9" s="10" t="s">
        <v>92</v>
      </c>
      <c r="P9" s="11">
        <v>47502</v>
      </c>
      <c r="Q9" s="11" t="str">
        <f t="shared" si="3"/>
        <v>Seyi car</v>
      </c>
      <c r="R9" s="19" t="str">
        <f t="shared" si="0"/>
        <v>Seyi</v>
      </c>
      <c r="S9" s="10" t="str">
        <f t="shared" si="4"/>
        <v>Seyi_car@gmail.com</v>
      </c>
      <c r="T9" s="10" t="str">
        <f t="shared" si="5"/>
        <v>Seyi_car@gmail.com</v>
      </c>
      <c r="U9" s="13" t="str">
        <f t="shared" si="6"/>
        <v>19-01-2030</v>
      </c>
      <c r="V9" s="10" t="str">
        <f t="shared" si="7"/>
        <v>19/01-2030</v>
      </c>
    </row>
    <row r="10" spans="1:29" x14ac:dyDescent="0.2">
      <c r="A10" s="4" t="s">
        <v>54</v>
      </c>
      <c r="B10" s="4">
        <v>9</v>
      </c>
      <c r="C10" s="4" t="s">
        <v>16</v>
      </c>
      <c r="D10" s="5">
        <f t="shared" si="8"/>
        <v>47499</v>
      </c>
      <c r="E10" s="14">
        <v>47499</v>
      </c>
      <c r="F10" s="6">
        <v>0.61458333333333337</v>
      </c>
      <c r="G10" s="7" t="s">
        <v>12</v>
      </c>
      <c r="H10" s="4" t="s">
        <v>13</v>
      </c>
      <c r="I10" s="4" t="s">
        <v>14</v>
      </c>
      <c r="J10" s="10" t="str">
        <f t="shared" si="1"/>
        <v>young</v>
      </c>
      <c r="K10" s="11" t="str" cm="1">
        <f t="array" ref="K10">_xlfn.IFS(B10&gt;=17,"car",B10&gt;=13,"bike",B10&gt;=7,"bicycle",B10&lt;7,"toy")</f>
        <v>bicycle</v>
      </c>
      <c r="L10" s="13" t="str">
        <v>bycicle</v>
      </c>
      <c r="M10" s="10" t="str">
        <f t="shared" si="2"/>
        <v>Bol</v>
      </c>
      <c r="N10" t="str">
        <v>ola</v>
      </c>
      <c r="O10" s="10" t="s">
        <v>93</v>
      </c>
      <c r="P10" s="11">
        <v>47499</v>
      </c>
      <c r="Q10" s="11" t="str">
        <f t="shared" si="3"/>
        <v>Bola bicycle</v>
      </c>
      <c r="R10" s="19" t="str">
        <f t="shared" si="0"/>
        <v>Bola</v>
      </c>
      <c r="S10" s="10" t="str">
        <f t="shared" si="4"/>
        <v>Bola_bycicle@gmail.com</v>
      </c>
      <c r="T10" s="10" t="str">
        <f t="shared" si="5"/>
        <v>Bola_bycicle@gmail.com</v>
      </c>
      <c r="U10" s="13" t="str">
        <f t="shared" si="6"/>
        <v>16-01-2030</v>
      </c>
      <c r="V10" s="10" t="str">
        <f t="shared" si="7"/>
        <v>16/01-2030</v>
      </c>
    </row>
    <row r="11" spans="1:29" x14ac:dyDescent="0.2">
      <c r="A11" s="4" t="s">
        <v>55</v>
      </c>
      <c r="B11" s="4">
        <v>14</v>
      </c>
      <c r="C11" s="4" t="s">
        <v>15</v>
      </c>
      <c r="D11" s="5">
        <f t="shared" si="8"/>
        <v>47490</v>
      </c>
      <c r="E11" s="14">
        <v>47490</v>
      </c>
      <c r="F11" s="6">
        <v>0.39583333333333331</v>
      </c>
      <c r="G11" s="7" t="s">
        <v>17</v>
      </c>
      <c r="H11" s="4" t="s">
        <v>13</v>
      </c>
      <c r="I11" s="4" t="s">
        <v>14</v>
      </c>
      <c r="J11" s="10" t="str">
        <f t="shared" si="1"/>
        <v>old</v>
      </c>
      <c r="K11" s="11" t="str" cm="1">
        <f t="array" ref="K11">_xlfn.IFS(B11&gt;=17,"car",B11&gt;=13,"bike",B11&gt;=7,"bicycle",B11&lt;7,"toy")</f>
        <v>bike</v>
      </c>
      <c r="L11" s="13" t="str">
        <v>bike</v>
      </c>
      <c r="M11" s="10" t="str">
        <f t="shared" si="2"/>
        <v>Mik</v>
      </c>
      <c r="N11" t="str">
        <v>ike</v>
      </c>
      <c r="O11" s="10" t="s">
        <v>94</v>
      </c>
      <c r="P11" s="11">
        <v>47490</v>
      </c>
      <c r="Q11" s="11" t="str">
        <f t="shared" si="3"/>
        <v>Mike bike</v>
      </c>
      <c r="R11" s="19" t="str">
        <f t="shared" si="0"/>
        <v>Mike</v>
      </c>
      <c r="S11" s="10" t="str">
        <f t="shared" si="4"/>
        <v>Mike_bike@gmail.com</v>
      </c>
      <c r="T11" s="10" t="str">
        <f t="shared" si="5"/>
        <v>Mike_bike@gmail.com</v>
      </c>
      <c r="U11" s="13" t="str">
        <f t="shared" si="6"/>
        <v>07-01-2030</v>
      </c>
      <c r="V11" s="10" t="str">
        <f t="shared" si="7"/>
        <v>07/01-2030</v>
      </c>
    </row>
    <row r="12" spans="1:29" x14ac:dyDescent="0.2">
      <c r="A12" s="4" t="s">
        <v>105</v>
      </c>
      <c r="B12" s="4">
        <v>11</v>
      </c>
      <c r="C12" s="4" t="s">
        <v>11</v>
      </c>
      <c r="D12" s="5">
        <f t="shared" si="8"/>
        <v>47500</v>
      </c>
      <c r="E12" s="14">
        <v>47500</v>
      </c>
      <c r="F12" s="6">
        <v>0.66666666666666663</v>
      </c>
      <c r="G12" s="7" t="s">
        <v>17</v>
      </c>
      <c r="H12" s="4" t="s">
        <v>13</v>
      </c>
      <c r="I12" s="4" t="s">
        <v>14</v>
      </c>
      <c r="J12" s="10" t="str">
        <f t="shared" si="1"/>
        <v>young</v>
      </c>
      <c r="K12" s="11" t="str" cm="1">
        <f t="array" ref="K12">_xlfn.IFS(B12&gt;=17,"car",B12&gt;=13,"bike",B12&gt;=7,"bicycle",B12&lt;7,"toy")</f>
        <v>bicycle</v>
      </c>
      <c r="L12" s="13" t="str">
        <v>bycicle</v>
      </c>
      <c r="M12" s="10" t="str">
        <f t="shared" si="2"/>
        <v>Mic</v>
      </c>
      <c r="N12" t="str">
        <v>eal</v>
      </c>
      <c r="O12" s="10" t="s">
        <v>95</v>
      </c>
      <c r="P12" s="11">
        <v>47500</v>
      </c>
      <c r="Q12" s="11" t="str">
        <f t="shared" si="3"/>
        <v>Micheal bicycle</v>
      </c>
      <c r="R12" s="19" t="str">
        <f t="shared" si="0"/>
        <v>Micheal</v>
      </c>
      <c r="S12" s="10" t="str">
        <f t="shared" si="4"/>
        <v>Micheal_bycicle@gmail.com</v>
      </c>
      <c r="T12" s="10" t="str">
        <f t="shared" si="5"/>
        <v>Micheal_bycicle@gmail.com</v>
      </c>
      <c r="U12" s="13" t="str">
        <f t="shared" si="6"/>
        <v>17-01-2030</v>
      </c>
      <c r="V12" s="10" t="str">
        <f t="shared" si="7"/>
        <v>17/01-2030</v>
      </c>
    </row>
    <row r="13" spans="1:29" x14ac:dyDescent="0.2">
      <c r="A13" s="4" t="s">
        <v>52</v>
      </c>
      <c r="B13" s="4">
        <v>1</v>
      </c>
      <c r="C13" s="4" t="s">
        <v>11</v>
      </c>
      <c r="D13" s="5">
        <f t="shared" si="8"/>
        <v>47485</v>
      </c>
      <c r="E13" s="14">
        <v>47485</v>
      </c>
      <c r="F13" s="6">
        <v>0.48958333333333331</v>
      </c>
      <c r="G13" s="7" t="s">
        <v>12</v>
      </c>
      <c r="H13" s="4" t="s">
        <v>13</v>
      </c>
      <c r="I13" s="4" t="s">
        <v>14</v>
      </c>
      <c r="J13" s="10" t="str">
        <f t="shared" si="1"/>
        <v>young</v>
      </c>
      <c r="K13" s="11" t="str" cm="1">
        <f t="array" ref="K13">_xlfn.IFS(B13&gt;=17,"car",B13&gt;=13,"bike",B13&gt;=7,"bicycle",B13&lt;7,"toy")</f>
        <v>toy</v>
      </c>
      <c r="L13" s="13" t="str">
        <v>toy</v>
      </c>
      <c r="M13" s="10" t="str">
        <f t="shared" si="2"/>
        <v>Fun</v>
      </c>
      <c r="N13" t="str">
        <v>nmi</v>
      </c>
      <c r="O13" s="10" t="s">
        <v>96</v>
      </c>
      <c r="P13" s="11">
        <v>47485</v>
      </c>
      <c r="Q13" s="11" t="str">
        <f t="shared" si="3"/>
        <v>Funmi toy</v>
      </c>
      <c r="R13" s="19" t="str">
        <f t="shared" si="0"/>
        <v>Funmi</v>
      </c>
      <c r="S13" s="10" t="str">
        <f t="shared" si="4"/>
        <v>Funmi_toy@gmail.com</v>
      </c>
      <c r="T13" s="10" t="str">
        <f t="shared" si="5"/>
        <v>Funmi_toy@gmail.com</v>
      </c>
      <c r="U13" s="13" t="str">
        <f t="shared" si="6"/>
        <v>02-01-2030</v>
      </c>
      <c r="V13" s="10" t="str">
        <f t="shared" si="7"/>
        <v>02/01-2030</v>
      </c>
    </row>
    <row r="14" spans="1:29" x14ac:dyDescent="0.2">
      <c r="A14" s="4" t="s">
        <v>56</v>
      </c>
      <c r="B14" s="4">
        <v>4</v>
      </c>
      <c r="C14" s="4" t="s">
        <v>11</v>
      </c>
      <c r="D14" s="5">
        <f t="shared" si="8"/>
        <v>47497</v>
      </c>
      <c r="E14" s="14">
        <v>47497</v>
      </c>
      <c r="F14" s="6">
        <v>0.48958333333333331</v>
      </c>
      <c r="G14" s="7" t="s">
        <v>12</v>
      </c>
      <c r="H14" s="4" t="s">
        <v>13</v>
      </c>
      <c r="I14" s="4" t="s">
        <v>14</v>
      </c>
      <c r="J14" s="10" t="str">
        <f t="shared" si="1"/>
        <v>young</v>
      </c>
      <c r="K14" s="11" t="str" cm="1">
        <f t="array" ref="K14">_xlfn.IFS(B14&gt;=17,"car",B14&gt;=13,"bike",B14&gt;=7,"bicycle",B14&lt;7,"toy")</f>
        <v>toy</v>
      </c>
      <c r="L14" s="13" t="str">
        <v>toy</v>
      </c>
      <c r="M14" s="10" t="str">
        <f t="shared" si="2"/>
        <v>Lie</v>
      </c>
      <c r="N14" t="str">
        <v>Lie</v>
      </c>
      <c r="O14" s="10" t="s">
        <v>97</v>
      </c>
      <c r="P14" s="11">
        <v>47497</v>
      </c>
      <c r="Q14" s="11" t="str">
        <f t="shared" si="3"/>
        <v>Lie toy</v>
      </c>
      <c r="R14" s="19" t="str">
        <f t="shared" si="0"/>
        <v>Lie</v>
      </c>
      <c r="S14" s="10" t="str">
        <f t="shared" si="4"/>
        <v>Lie_toy@gmail.com</v>
      </c>
      <c r="T14" s="10" t="str">
        <f t="shared" si="5"/>
        <v>Lie_toy@gmail.com</v>
      </c>
      <c r="U14" s="13" t="str">
        <f t="shared" si="6"/>
        <v>14-01-2030</v>
      </c>
      <c r="V14" s="10" t="str">
        <f t="shared" si="7"/>
        <v>14/01-2030</v>
      </c>
    </row>
    <row r="15" spans="1:29" x14ac:dyDescent="0.2">
      <c r="A15" s="4" t="s">
        <v>57</v>
      </c>
      <c r="B15" s="4">
        <v>17</v>
      </c>
      <c r="C15" s="4" t="s">
        <v>16</v>
      </c>
      <c r="D15" s="5">
        <f t="shared" si="8"/>
        <v>47488</v>
      </c>
      <c r="E15" s="14">
        <v>47488</v>
      </c>
      <c r="F15" s="6">
        <v>0.66666666666666663</v>
      </c>
      <c r="G15" s="7" t="s">
        <v>17</v>
      </c>
      <c r="H15" s="4" t="s">
        <v>13</v>
      </c>
      <c r="I15" s="4" t="s">
        <v>14</v>
      </c>
      <c r="J15" s="10" t="str">
        <f t="shared" si="1"/>
        <v>old</v>
      </c>
      <c r="K15" s="11" t="str" cm="1">
        <f t="array" ref="K15">_xlfn.IFS(B15&gt;=17,"car",B15&gt;=13,"bike",B15&gt;=7,"bicycle",B15&lt;7,"toy")</f>
        <v>car</v>
      </c>
      <c r="L15" s="13" t="str">
        <v>car</v>
      </c>
      <c r="M15" s="10" t="str">
        <f t="shared" si="2"/>
        <v>Bim</v>
      </c>
      <c r="N15" t="str">
        <v>mpe</v>
      </c>
      <c r="O15" s="10" t="s">
        <v>98</v>
      </c>
      <c r="P15" s="11">
        <v>47488</v>
      </c>
      <c r="Q15" s="11" t="str">
        <f t="shared" si="3"/>
        <v>Bimpe car</v>
      </c>
      <c r="R15" s="19" t="str">
        <f t="shared" si="0"/>
        <v>Bimpe</v>
      </c>
      <c r="S15" s="10" t="str">
        <f t="shared" si="4"/>
        <v>Bimpe_car@gmail.com</v>
      </c>
      <c r="T15" s="10" t="str">
        <f t="shared" si="5"/>
        <v>Bimpe_car@gmail.com</v>
      </c>
      <c r="U15" s="13" t="str">
        <f t="shared" si="6"/>
        <v>05-01-2030</v>
      </c>
      <c r="V15" s="10" t="str">
        <f t="shared" si="7"/>
        <v>05/01-2030</v>
      </c>
    </row>
    <row r="16" spans="1:29" x14ac:dyDescent="0.2">
      <c r="A16" s="4" t="s">
        <v>58</v>
      </c>
      <c r="B16" s="4">
        <v>8</v>
      </c>
      <c r="C16" s="4" t="s">
        <v>16</v>
      </c>
      <c r="D16" s="5">
        <f t="shared" si="8"/>
        <v>47495</v>
      </c>
      <c r="E16" s="14">
        <v>47495</v>
      </c>
      <c r="F16" s="6">
        <v>0.69791666666666663</v>
      </c>
      <c r="G16" s="7" t="s">
        <v>12</v>
      </c>
      <c r="H16" s="4" t="s">
        <v>13</v>
      </c>
      <c r="I16" s="4" t="s">
        <v>14</v>
      </c>
      <c r="J16" s="10" t="str">
        <f t="shared" si="1"/>
        <v>young</v>
      </c>
      <c r="K16" s="11" t="str" cm="1">
        <f t="array" ref="K16">_xlfn.IFS(B16&gt;=17,"car",B16&gt;=13,"bike",B16&gt;=7,"bicycle",B16&lt;7,"toy")</f>
        <v>bicycle</v>
      </c>
      <c r="L16" s="13" t="str">
        <v>bycicle</v>
      </c>
      <c r="M16" s="10" t="str">
        <f t="shared" si="2"/>
        <v>Qua</v>
      </c>
      <c r="N16" t="str">
        <v>dri</v>
      </c>
      <c r="O16" s="10" t="s">
        <v>99</v>
      </c>
      <c r="P16" s="11">
        <v>47495</v>
      </c>
      <c r="Q16" s="11" t="str">
        <f t="shared" si="3"/>
        <v>Quadri bicycle</v>
      </c>
      <c r="R16" s="19" t="str">
        <f t="shared" si="0"/>
        <v>Quadri</v>
      </c>
      <c r="S16" s="10" t="str">
        <f t="shared" si="4"/>
        <v>Quadri_bycicle@gmail.com</v>
      </c>
      <c r="T16" s="10" t="str">
        <f t="shared" si="5"/>
        <v>Quadri_bycicle@gmail.com</v>
      </c>
      <c r="U16" s="13" t="str">
        <f t="shared" si="6"/>
        <v>12-01-2030</v>
      </c>
      <c r="V16" s="10" t="str">
        <f t="shared" si="7"/>
        <v>12/01-2030</v>
      </c>
    </row>
    <row r="17" spans="1:22" x14ac:dyDescent="0.2">
      <c r="A17" s="4" t="s">
        <v>106</v>
      </c>
      <c r="B17" s="4">
        <v>16</v>
      </c>
      <c r="C17" s="4" t="s">
        <v>15</v>
      </c>
      <c r="D17" s="5">
        <f t="shared" si="8"/>
        <v>47498</v>
      </c>
      <c r="E17" s="14">
        <v>47498</v>
      </c>
      <c r="F17" s="6">
        <v>0.5625</v>
      </c>
      <c r="G17" s="7" t="s">
        <v>17</v>
      </c>
      <c r="H17" s="4" t="s">
        <v>13</v>
      </c>
      <c r="I17" s="4" t="s">
        <v>14</v>
      </c>
      <c r="J17" s="10" t="str">
        <f t="shared" si="1"/>
        <v>old</v>
      </c>
      <c r="K17" s="11" t="str" cm="1">
        <f t="array" ref="K17">_xlfn.IFS(B17&gt;=17,"car",B17&gt;=13,"bike",B17&gt;=7,"bicycle",B17&lt;7,"toy")</f>
        <v>bike</v>
      </c>
      <c r="L17" s="13" t="str">
        <v>bike</v>
      </c>
      <c r="M17" s="10" t="str">
        <f t="shared" si="2"/>
        <v>Fem</v>
      </c>
      <c r="N17" t="str">
        <v>emi</v>
      </c>
      <c r="O17" s="10" t="s">
        <v>100</v>
      </c>
      <c r="P17" s="11">
        <v>47498</v>
      </c>
      <c r="Q17" s="11" t="str">
        <f t="shared" si="3"/>
        <v>Femi bike</v>
      </c>
      <c r="R17" s="19" t="str">
        <f t="shared" si="0"/>
        <v>Femi</v>
      </c>
      <c r="S17" s="10" t="str">
        <f t="shared" si="4"/>
        <v>Femi_bike@gmail.com</v>
      </c>
      <c r="T17" s="10" t="str">
        <f t="shared" si="5"/>
        <v>Femi_bike@gmail.com</v>
      </c>
      <c r="U17" s="13" t="str">
        <f t="shared" si="6"/>
        <v>15-01-2030</v>
      </c>
      <c r="V17" s="10" t="str">
        <f t="shared" si="7"/>
        <v>15/01-2030</v>
      </c>
    </row>
    <row r="18" spans="1:22" x14ac:dyDescent="0.2">
      <c r="A18" s="4" t="s">
        <v>59</v>
      </c>
      <c r="B18" s="4">
        <v>2</v>
      </c>
      <c r="C18" s="4" t="s">
        <v>11</v>
      </c>
      <c r="D18" s="5">
        <f t="shared" si="8"/>
        <v>47489</v>
      </c>
      <c r="E18" s="14">
        <v>47489</v>
      </c>
      <c r="F18" s="6">
        <v>0.69791666666666663</v>
      </c>
      <c r="G18" s="7" t="s">
        <v>12</v>
      </c>
      <c r="H18" s="4" t="s">
        <v>13</v>
      </c>
      <c r="I18" s="4" t="s">
        <v>14</v>
      </c>
      <c r="J18" s="10" t="str">
        <f t="shared" si="1"/>
        <v>young</v>
      </c>
      <c r="K18" s="11" t="str" cm="1">
        <f t="array" ref="K18">_xlfn.IFS(B18&gt;=17,"car",B18&gt;=13,"bike",B18&gt;=7,"bicycle",B18&lt;7,"toy")</f>
        <v>toy</v>
      </c>
      <c r="L18" s="13" t="str">
        <v>toy</v>
      </c>
      <c r="M18" s="10" t="str">
        <f t="shared" si="2"/>
        <v>Ojo</v>
      </c>
      <c r="N18" t="str">
        <v>Ojo</v>
      </c>
      <c r="O18" s="10" t="s">
        <v>101</v>
      </c>
      <c r="P18" s="11">
        <v>47489</v>
      </c>
      <c r="Q18" s="11" t="str">
        <f t="shared" si="3"/>
        <v>Ojo toy</v>
      </c>
      <c r="R18" s="19" t="str">
        <f t="shared" si="0"/>
        <v>Ojo</v>
      </c>
      <c r="S18" s="10" t="str">
        <f t="shared" si="4"/>
        <v>Ojo_toy@gmail.com</v>
      </c>
      <c r="T18" s="10" t="str">
        <f t="shared" si="5"/>
        <v>Ojo_toy@gmail.com</v>
      </c>
      <c r="U18" s="13" t="str">
        <f t="shared" si="6"/>
        <v>06-01-2030</v>
      </c>
      <c r="V18" s="10" t="str">
        <f t="shared" si="7"/>
        <v>06/01-2030</v>
      </c>
    </row>
    <row r="19" spans="1:22" x14ac:dyDescent="0.2">
      <c r="A19" s="4" t="s">
        <v>60</v>
      </c>
      <c r="B19" s="4">
        <v>18</v>
      </c>
      <c r="C19" s="4" t="s">
        <v>16</v>
      </c>
      <c r="D19" s="5">
        <f t="shared" si="8"/>
        <v>47496</v>
      </c>
      <c r="E19" s="14">
        <v>47496</v>
      </c>
      <c r="F19" s="6">
        <v>0.39583333333333331</v>
      </c>
      <c r="G19" s="7" t="s">
        <v>17</v>
      </c>
      <c r="H19" s="4" t="s">
        <v>13</v>
      </c>
      <c r="I19" s="4" t="s">
        <v>14</v>
      </c>
      <c r="J19" s="10" t="str">
        <f t="shared" si="1"/>
        <v>old</v>
      </c>
      <c r="K19" s="11" t="str" cm="1">
        <f t="array" ref="K19">_xlfn.IFS(B19&gt;=17,"car",B19&gt;=13,"bike",B19&gt;=7,"bicycle",B19&lt;7,"toy")</f>
        <v>car</v>
      </c>
      <c r="L19" s="13" t="str">
        <v>car</v>
      </c>
      <c r="M19" s="10" t="str">
        <f t="shared" si="2"/>
        <v>Fuf</v>
      </c>
      <c r="N19" t="str">
        <v>ufu</v>
      </c>
      <c r="O19" s="10" t="s">
        <v>102</v>
      </c>
      <c r="P19" s="11">
        <v>47496</v>
      </c>
      <c r="Q19" s="11" t="str">
        <f t="shared" si="3"/>
        <v>Fufu car</v>
      </c>
      <c r="R19" s="19" t="str">
        <f t="shared" si="0"/>
        <v>Fufu</v>
      </c>
      <c r="S19" s="10" t="str">
        <f t="shared" si="4"/>
        <v>Fufu_car@gmail.com</v>
      </c>
      <c r="T19" s="10" t="str">
        <f t="shared" si="5"/>
        <v>Fufu_car@gmail.com</v>
      </c>
      <c r="U19" s="13" t="str">
        <f t="shared" si="6"/>
        <v>13-01-2030</v>
      </c>
      <c r="V19" s="10" t="str">
        <f t="shared" si="7"/>
        <v>13/01-2030</v>
      </c>
    </row>
    <row r="20" spans="1:22" x14ac:dyDescent="0.2">
      <c r="A20" s="4" t="s">
        <v>61</v>
      </c>
      <c r="B20" s="4">
        <v>12</v>
      </c>
      <c r="C20" s="4" t="s">
        <v>15</v>
      </c>
      <c r="D20" s="5">
        <f t="shared" si="8"/>
        <v>47484</v>
      </c>
      <c r="E20" s="14">
        <v>47484</v>
      </c>
      <c r="F20" s="6">
        <v>0.39583333333333331</v>
      </c>
      <c r="G20" s="7" t="s">
        <v>17</v>
      </c>
      <c r="H20" s="4" t="s">
        <v>13</v>
      </c>
      <c r="I20" s="4" t="s">
        <v>14</v>
      </c>
      <c r="J20" s="10" t="str">
        <f t="shared" si="1"/>
        <v>young</v>
      </c>
      <c r="K20" s="11" t="str" cm="1">
        <f t="array" ref="K20">_xlfn.IFS(B20&gt;=17,"car",B20&gt;=13,"bike",B20&gt;=7,"bicycle",B20&lt;7,"toy")</f>
        <v>bicycle</v>
      </c>
      <c r="L20" s="13" t="str">
        <v>bycicle</v>
      </c>
      <c r="M20" s="10" t="str">
        <f t="shared" si="2"/>
        <v>Mum</v>
      </c>
      <c r="N20" t="str">
        <v>umu</v>
      </c>
      <c r="O20" s="10" t="s">
        <v>103</v>
      </c>
      <c r="P20" s="11">
        <v>47484</v>
      </c>
      <c r="Q20" s="11" t="str">
        <f t="shared" si="3"/>
        <v>Mumu bicycle</v>
      </c>
      <c r="R20" s="19" t="str">
        <f t="shared" si="0"/>
        <v>Mumu</v>
      </c>
      <c r="S20" s="10" t="str">
        <f t="shared" si="4"/>
        <v>Mumu_bycicle@gmail.com</v>
      </c>
      <c r="T20" s="10" t="str">
        <f t="shared" si="5"/>
        <v>Mumu_bycicle@gmail.com</v>
      </c>
      <c r="U20" s="13" t="str">
        <f t="shared" si="6"/>
        <v>01-01-2030</v>
      </c>
      <c r="V20" s="10" t="str">
        <f t="shared" si="7"/>
        <v>01/01-2030</v>
      </c>
    </row>
    <row r="22" spans="1:22" x14ac:dyDescent="0.2">
      <c r="D22" t="s">
        <v>112</v>
      </c>
    </row>
    <row r="23" spans="1:22" x14ac:dyDescent="0.2">
      <c r="A23" s="16" t="s">
        <v>82</v>
      </c>
      <c r="C23" s="16" t="s">
        <v>84</v>
      </c>
      <c r="D23" t="s">
        <v>65</v>
      </c>
      <c r="E23" t="s">
        <v>66</v>
      </c>
      <c r="F23" t="s">
        <v>67</v>
      </c>
      <c r="H23" s="16" t="s">
        <v>107</v>
      </c>
      <c r="I23" s="16" t="s">
        <v>108</v>
      </c>
    </row>
    <row r="24" spans="1:22" x14ac:dyDescent="0.2">
      <c r="A24" s="4" t="s">
        <v>70</v>
      </c>
      <c r="B24" s="9" t="s">
        <v>83</v>
      </c>
      <c r="C24">
        <f>_xlfn.XLOOKUP(B24,R2:R20,B2:B20)</f>
        <v>13</v>
      </c>
      <c r="D24" t="str" cm="1">
        <f t="array" ref="D24:F24">_xlfn.XLOOKUP(B24,R2:R20,M2:O20)</f>
        <v>Joh</v>
      </c>
      <c r="E24" t="str">
        <v>ohn</v>
      </c>
      <c r="F24" t="str">
        <v>03/01/2030</v>
      </c>
      <c r="H24" t="s">
        <v>48</v>
      </c>
      <c r="I24" t="str" cm="1">
        <f t="array" ref="I24">_xlfn.XLOOKUP(H24&amp;"*",Q2:Q20,S2:S20,not found,2)</f>
        <v>Alice_toy@gmail.com</v>
      </c>
      <c r="K24" t="str" cm="1">
        <f t="array" ref="K24">_xlfn.XLOOKUP(H24&amp;"*",Q2:Q20,S2:S20,found,2)</f>
        <v>Alice_toy@gmail.com</v>
      </c>
    </row>
    <row r="25" spans="1:22" x14ac:dyDescent="0.2">
      <c r="A25" s="4" t="s">
        <v>61</v>
      </c>
      <c r="B25" s="12" t="s">
        <v>61</v>
      </c>
      <c r="C25" s="12">
        <f t="shared" ref="C25:C28" si="9">_xlfn.XLOOKUP(B25,R3:R21,B3:B21)</f>
        <v>12</v>
      </c>
      <c r="D25" s="12" t="str" cm="1">
        <f t="array" ref="D25:F25">_xlfn.XLOOKUP(B25,R3:R21,M3:O21)</f>
        <v>Mum</v>
      </c>
      <c r="E25" t="str">
        <v>umu</v>
      </c>
      <c r="F25" t="str">
        <v>01/01/2030</v>
      </c>
      <c r="H25" s="12" t="s">
        <v>104</v>
      </c>
      <c r="I25" s="12" t="str" cm="1">
        <f t="array" ref="I25">_xlfn.XLOOKUP(H25&amp;"*",Q3:Q21,S3:S21,not found,2)</f>
        <v>Daniel_bycicle@gmail.com</v>
      </c>
      <c r="K25" s="12" t="str" cm="1">
        <f t="array" ref="K25">_xlfn.XLOOKUP(H25&amp;"*",Q3:Q21,S3:S21,found,2)</f>
        <v>Daniel_bycicle@gmail.com</v>
      </c>
    </row>
    <row r="26" spans="1:22" x14ac:dyDescent="0.2">
      <c r="A26" s="4" t="s">
        <v>58</v>
      </c>
      <c r="B26" s="12" t="s">
        <v>58</v>
      </c>
      <c r="C26" s="12">
        <f t="shared" si="9"/>
        <v>8</v>
      </c>
      <c r="D26" s="12" t="str" cm="1">
        <f t="array" ref="D26:F26">_xlfn.XLOOKUP(B26,R4:R22,M4:O22)</f>
        <v>Qua</v>
      </c>
      <c r="E26" t="str">
        <v>dri</v>
      </c>
      <c r="F26" t="str">
        <v>12/01/2030</v>
      </c>
      <c r="H26" s="12" t="s">
        <v>83</v>
      </c>
      <c r="I26" s="12" t="str" cm="1">
        <f t="array" ref="I26">_xlfn.XLOOKUP(H26&amp;"*",Q4:Q22,S4:S22,not found,2)</f>
        <v>John_bike@gmail.com</v>
      </c>
      <c r="K26" s="12" t="str" cm="1">
        <f t="array" ref="K26">_xlfn.XLOOKUP(H26&amp;"*",Q4:Q22,S4:S22,found,2)</f>
        <v>John_bike@gmail.com</v>
      </c>
    </row>
    <row r="27" spans="1:22" x14ac:dyDescent="0.2">
      <c r="A27" s="4" t="s">
        <v>50</v>
      </c>
      <c r="B27" s="12" t="s">
        <v>50</v>
      </c>
      <c r="C27" s="12">
        <f t="shared" si="9"/>
        <v>15</v>
      </c>
      <c r="D27" s="12" t="str" cm="1">
        <f t="array" ref="D27:F27">_xlfn.XLOOKUP(B27,R5:R23,M5:O23)</f>
        <v>Bio</v>
      </c>
      <c r="E27" t="str">
        <v>ola</v>
      </c>
      <c r="F27" t="str">
        <v>11/01/2030</v>
      </c>
      <c r="H27" s="12" t="s">
        <v>49</v>
      </c>
      <c r="I27" s="12" t="str" cm="1">
        <f t="array" ref="I27">_xlfn.XLOOKUP(H27&amp;"*",Q5:Q23,S5:S23,not found,2)</f>
        <v>Josphe_toy@gmail.com</v>
      </c>
      <c r="K27" s="12" t="str" cm="1">
        <f t="array" ref="K27">_xlfn.XLOOKUP(H27&amp;"*",Q5:Q23,S5:S23,found,2)</f>
        <v>Josphe_toy@gmail.com</v>
      </c>
    </row>
    <row r="28" spans="1:22" x14ac:dyDescent="0.2">
      <c r="A28" s="4" t="s">
        <v>51</v>
      </c>
      <c r="B28" s="12" t="s">
        <v>51</v>
      </c>
      <c r="C28" s="12">
        <f t="shared" si="9"/>
        <v>10</v>
      </c>
      <c r="D28" s="12" t="str" cm="1">
        <f t="array" ref="D28:F28">_xlfn.XLOOKUP(B28,R6:R24,M6:O24)</f>
        <v>Jma</v>
      </c>
      <c r="E28" t="str">
        <v>mae</v>
      </c>
      <c r="F28" t="str">
        <v>09/01/2030</v>
      </c>
      <c r="H28" s="12" t="s">
        <v>50</v>
      </c>
      <c r="I28" s="12" t="str" cm="1">
        <f t="array" ref="I28">_xlfn.XLOOKUP(H28&amp;"*",Q6:Q24,S6:S24,not found,2)</f>
        <v>Biola_bike@gmail.com</v>
      </c>
      <c r="K28" s="12" t="str" cm="1">
        <f t="array" ref="K28">_xlfn.XLOOKUP(H28&amp;"*",Q6:Q24,S6:S24,found,2)</f>
        <v>Biola_bike@gmail.com</v>
      </c>
    </row>
    <row r="30" spans="1:22" x14ac:dyDescent="0.2">
      <c r="B30" s="17"/>
    </row>
    <row r="31" spans="1:22" x14ac:dyDescent="0.2">
      <c r="B31" s="12"/>
      <c r="C31" s="12"/>
    </row>
    <row r="32" spans="1:22" x14ac:dyDescent="0.2">
      <c r="B32" s="12"/>
      <c r="C32" s="12"/>
    </row>
    <row r="33" spans="1:4" x14ac:dyDescent="0.2">
      <c r="B33" s="12" t="s">
        <v>111</v>
      </c>
      <c r="C33" s="12"/>
    </row>
    <row r="34" spans="1:4" x14ac:dyDescent="0.2">
      <c r="B34" s="12" t="s">
        <v>109</v>
      </c>
      <c r="C34" s="12" t="s">
        <v>110</v>
      </c>
    </row>
    <row r="35" spans="1:4" x14ac:dyDescent="0.2">
      <c r="A35" s="4" t="s">
        <v>48</v>
      </c>
      <c r="B35" s="4">
        <v>5</v>
      </c>
      <c r="C35" s="4">
        <v>5</v>
      </c>
      <c r="D35" s="4" t="s">
        <v>15</v>
      </c>
    </row>
    <row r="36" spans="1:4" x14ac:dyDescent="0.2">
      <c r="A36" s="4" t="s">
        <v>104</v>
      </c>
      <c r="B36" s="4">
        <v>7</v>
      </c>
      <c r="C36" s="4">
        <v>7</v>
      </c>
      <c r="D36" s="4" t="s">
        <v>11</v>
      </c>
    </row>
    <row r="37" spans="1:4" x14ac:dyDescent="0.2">
      <c r="A37" s="4" t="s">
        <v>83</v>
      </c>
      <c r="B37" s="4">
        <v>13</v>
      </c>
      <c r="C37" s="4">
        <v>13</v>
      </c>
      <c r="D37" s="4" t="s">
        <v>15</v>
      </c>
    </row>
    <row r="38" spans="1:4" x14ac:dyDescent="0.2">
      <c r="A38" s="4" t="s">
        <v>49</v>
      </c>
      <c r="B38" s="4">
        <v>3</v>
      </c>
      <c r="C38" s="4">
        <v>3</v>
      </c>
      <c r="D38" s="4" t="s">
        <v>11</v>
      </c>
    </row>
    <row r="39" spans="1:4" x14ac:dyDescent="0.2">
      <c r="A39" s="4" t="s">
        <v>50</v>
      </c>
      <c r="B39" s="4">
        <v>15</v>
      </c>
      <c r="C39" s="4">
        <v>8</v>
      </c>
      <c r="D39" s="4" t="s">
        <v>11</v>
      </c>
    </row>
    <row r="40" spans="1:4" x14ac:dyDescent="0.2">
      <c r="A40" s="4" t="s">
        <v>51</v>
      </c>
      <c r="B40" s="4">
        <v>10</v>
      </c>
      <c r="C40" s="4">
        <v>16</v>
      </c>
      <c r="D40" s="4" t="s">
        <v>11</v>
      </c>
    </row>
    <row r="41" spans="1:4" x14ac:dyDescent="0.2">
      <c r="A41" s="4" t="s">
        <v>52</v>
      </c>
      <c r="B41" s="4">
        <v>6</v>
      </c>
      <c r="C41" s="4">
        <v>2</v>
      </c>
      <c r="D41" s="4" t="s">
        <v>11</v>
      </c>
    </row>
    <row r="42" spans="1:4" x14ac:dyDescent="0.2">
      <c r="A42" s="4" t="s">
        <v>53</v>
      </c>
      <c r="B42" s="4">
        <v>19</v>
      </c>
      <c r="C42" s="4">
        <v>18</v>
      </c>
      <c r="D42" s="4" t="s">
        <v>11</v>
      </c>
    </row>
    <row r="43" spans="1:4" x14ac:dyDescent="0.2">
      <c r="A43" s="4" t="s">
        <v>54</v>
      </c>
      <c r="B43" s="4">
        <v>9</v>
      </c>
      <c r="C43" s="4">
        <v>12</v>
      </c>
      <c r="D43" s="4" t="s">
        <v>11</v>
      </c>
    </row>
    <row r="44" spans="1:4" x14ac:dyDescent="0.2">
      <c r="A44" s="4" t="s">
        <v>55</v>
      </c>
      <c r="B44" s="4">
        <v>14</v>
      </c>
      <c r="C44" s="4">
        <v>5</v>
      </c>
      <c r="D44" s="4" t="s">
        <v>11</v>
      </c>
    </row>
    <row r="45" spans="1:4" x14ac:dyDescent="0.2">
      <c r="A45" s="4" t="s">
        <v>105</v>
      </c>
      <c r="B45" s="4">
        <v>11</v>
      </c>
      <c r="C45" s="4">
        <v>7</v>
      </c>
      <c r="D45" s="4" t="s">
        <v>11</v>
      </c>
    </row>
    <row r="46" spans="1:4" x14ac:dyDescent="0.2">
      <c r="A46" s="4" t="s">
        <v>52</v>
      </c>
      <c r="B46" s="4">
        <v>1</v>
      </c>
      <c r="C46" s="4">
        <v>13</v>
      </c>
      <c r="D46" s="4" t="s">
        <v>11</v>
      </c>
    </row>
    <row r="47" spans="1:4" x14ac:dyDescent="0.2">
      <c r="A47" s="4" t="s">
        <v>56</v>
      </c>
      <c r="B47" s="4">
        <v>4</v>
      </c>
      <c r="C47" s="4">
        <v>6</v>
      </c>
      <c r="D47" s="4" t="s">
        <v>11</v>
      </c>
    </row>
    <row r="48" spans="1:4" x14ac:dyDescent="0.2">
      <c r="A48" s="4" t="s">
        <v>57</v>
      </c>
      <c r="B48" s="4">
        <v>17</v>
      </c>
      <c r="C48" s="4">
        <v>19</v>
      </c>
      <c r="D48" s="4" t="s">
        <v>11</v>
      </c>
    </row>
    <row r="49" spans="1:4" x14ac:dyDescent="0.2">
      <c r="A49" s="4" t="s">
        <v>58</v>
      </c>
      <c r="B49" s="4">
        <v>8</v>
      </c>
      <c r="C49" s="4">
        <v>7</v>
      </c>
      <c r="D49" s="4" t="s">
        <v>11</v>
      </c>
    </row>
    <row r="50" spans="1:4" x14ac:dyDescent="0.2">
      <c r="A50" s="4" t="s">
        <v>106</v>
      </c>
      <c r="B50" s="4">
        <v>16</v>
      </c>
      <c r="C50" s="4">
        <v>13</v>
      </c>
      <c r="D50" s="4" t="s">
        <v>11</v>
      </c>
    </row>
    <row r="51" spans="1:4" x14ac:dyDescent="0.2">
      <c r="A51" s="4" t="s">
        <v>59</v>
      </c>
      <c r="B51" s="4">
        <v>2</v>
      </c>
      <c r="C51" s="4">
        <v>10</v>
      </c>
      <c r="D51" s="4" t="s">
        <v>11</v>
      </c>
    </row>
    <row r="52" spans="1:4" x14ac:dyDescent="0.2">
      <c r="A52" s="4" t="s">
        <v>60</v>
      </c>
      <c r="B52" s="4">
        <v>18</v>
      </c>
      <c r="C52" s="4">
        <v>6</v>
      </c>
      <c r="D52" s="4" t="s">
        <v>11</v>
      </c>
    </row>
    <row r="53" spans="1:4" x14ac:dyDescent="0.2">
      <c r="A53" s="4" t="s">
        <v>61</v>
      </c>
      <c r="B53" s="4">
        <v>12</v>
      </c>
      <c r="C53" s="4">
        <v>13</v>
      </c>
      <c r="D53" s="4" t="s">
        <v>11</v>
      </c>
    </row>
    <row r="57" spans="1:4" x14ac:dyDescent="0.2">
      <c r="A57" s="4" t="s">
        <v>53</v>
      </c>
      <c r="B57" s="9">
        <f>SUM(_xlfn.XLOOKUP(A57,A35:A53,B35:B53):_xlfn.XLOOKUP(A57,A35:A53,C35:C53))</f>
        <v>37</v>
      </c>
    </row>
    <row r="58" spans="1:4" x14ac:dyDescent="0.2">
      <c r="A58" s="4" t="s">
        <v>54</v>
      </c>
      <c r="B58" s="12">
        <f>SUM(_xlfn.XLOOKUP(A58,A36:A54,B36:B54):_xlfn.XLOOKUP(A58,A36:A54,C36:C54))</f>
        <v>21</v>
      </c>
    </row>
    <row r="59" spans="1:4" x14ac:dyDescent="0.2">
      <c r="A59" s="4" t="s">
        <v>55</v>
      </c>
      <c r="B59" s="12">
        <f>SUM(_xlfn.XLOOKUP(A59,A37:A55,B37:B55):_xlfn.XLOOKUP(A59,A37:A55,C37:C55))</f>
        <v>19</v>
      </c>
    </row>
    <row r="60" spans="1:4" x14ac:dyDescent="0.2">
      <c r="A60" s="4" t="s">
        <v>105</v>
      </c>
      <c r="B60" s="12">
        <f>SUM(_xlfn.XLOOKUP(A60,A38:A56,B38:B56):_xlfn.XLOOKUP(A60,A38:A56,C38:C56))</f>
        <v>18</v>
      </c>
    </row>
  </sheetData>
  <conditionalFormatting sqref="G2:G20">
    <cfRule type="containsText" dxfId="1" priority="1" operator="containsText" text="COMPLETED">
      <formula>NOT(ISERROR(SEARCH("COMPLETED",G2)))</formula>
    </cfRule>
    <cfRule type="containsText" dxfId="0" priority="2" operator="containsText" text="confirmed">
      <formula>NOT(ISERROR(SEARCH("confirmed",G2)))</formula>
    </cfRule>
  </conditionalFormatting>
  <dataValidations count="1">
    <dataValidation type="list" allowBlank="1" showDropDown="1" showErrorMessage="1" sqref="G2:G20" xr:uid="{838BE310-F6BE-4EEE-A80B-506099F7F757}">
      <formula1>"CONFIRMED,COMPLETED"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2"/>
  <sheetViews>
    <sheetView workbookViewId="0"/>
    <sheetView workbookViewId="1">
      <selection activeCell="B25" sqref="B25"/>
    </sheetView>
    <sheetView workbookViewId="2"/>
    <sheetView workbookViewId="3"/>
  </sheetViews>
  <sheetFormatPr defaultColWidth="12.5703125" defaultRowHeight="15.75" customHeight="1" x14ac:dyDescent="0.2"/>
  <cols>
    <col min="6" max="6" width="13.7109375" customWidth="1"/>
  </cols>
  <sheetData>
    <row r="1" spans="1:26" ht="15.7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21">
        <v>1</v>
      </c>
      <c r="B2" s="24" t="s">
        <v>18</v>
      </c>
      <c r="C2" s="25"/>
      <c r="D2" s="25"/>
      <c r="E2" s="25"/>
      <c r="F2" s="2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23"/>
      <c r="B3" s="27" t="s">
        <v>21</v>
      </c>
      <c r="C3" s="20"/>
      <c r="D3" s="20"/>
      <c r="E3" s="20"/>
      <c r="F3" s="2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21">
        <v>2</v>
      </c>
      <c r="B4" s="24" t="s">
        <v>19</v>
      </c>
      <c r="C4" s="25"/>
      <c r="D4" s="25"/>
      <c r="E4" s="25"/>
      <c r="F4" s="2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22"/>
      <c r="B5" s="27" t="s">
        <v>22</v>
      </c>
      <c r="C5" s="20"/>
      <c r="D5" s="20"/>
      <c r="E5" s="20"/>
      <c r="F5" s="2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22"/>
      <c r="B6" s="27" t="s">
        <v>23</v>
      </c>
      <c r="C6" s="20"/>
      <c r="D6" s="20"/>
      <c r="E6" s="20"/>
      <c r="F6" s="2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23"/>
      <c r="B7" s="27" t="s">
        <v>24</v>
      </c>
      <c r="C7" s="20"/>
      <c r="D7" s="20"/>
      <c r="E7" s="20"/>
      <c r="F7" s="2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21">
        <v>3</v>
      </c>
      <c r="B8" s="24" t="s">
        <v>20</v>
      </c>
      <c r="C8" s="25"/>
      <c r="D8" s="25"/>
      <c r="E8" s="25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22"/>
      <c r="B9" s="27" t="s">
        <v>25</v>
      </c>
      <c r="C9" s="20"/>
      <c r="D9" s="20"/>
      <c r="E9" s="20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23"/>
      <c r="B10" s="27" t="s">
        <v>26</v>
      </c>
      <c r="C10" s="20"/>
      <c r="D10" s="20"/>
      <c r="E10" s="20"/>
      <c r="F10" s="2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21" t="s">
        <v>27</v>
      </c>
      <c r="B11" s="28" t="s">
        <v>28</v>
      </c>
      <c r="C11" s="25"/>
      <c r="D11" s="25"/>
      <c r="E11" s="25"/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22"/>
      <c r="B12" s="29" t="s">
        <v>29</v>
      </c>
      <c r="C12" s="20"/>
      <c r="D12" s="20"/>
      <c r="E12" s="20"/>
      <c r="F12" s="2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22"/>
      <c r="B13" s="29" t="s">
        <v>30</v>
      </c>
      <c r="C13" s="20"/>
      <c r="D13" s="20"/>
      <c r="E13" s="20"/>
      <c r="F13" s="2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23"/>
      <c r="B14" s="29" t="s">
        <v>31</v>
      </c>
      <c r="C14" s="20"/>
      <c r="D14" s="20"/>
      <c r="E14" s="20"/>
      <c r="F14" s="2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8" t="s">
        <v>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21">
        <v>1</v>
      </c>
      <c r="B16" s="28" t="s">
        <v>32</v>
      </c>
      <c r="C16" s="25"/>
      <c r="D16" s="25"/>
      <c r="E16" s="25"/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22"/>
      <c r="B17" s="29" t="s">
        <v>33</v>
      </c>
      <c r="C17" s="20"/>
      <c r="D17" s="20"/>
      <c r="E17" s="20"/>
      <c r="F17" s="2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23"/>
      <c r="B18" s="29" t="s">
        <v>34</v>
      </c>
      <c r="C18" s="20"/>
      <c r="D18" s="20"/>
      <c r="E18" s="20"/>
      <c r="F18" s="2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21">
        <v>2</v>
      </c>
      <c r="B19" s="28" t="s">
        <v>35</v>
      </c>
      <c r="C19" s="25"/>
      <c r="D19" s="25"/>
      <c r="E19" s="25"/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22"/>
      <c r="B20" s="29" t="s">
        <v>36</v>
      </c>
      <c r="C20" s="20"/>
      <c r="D20" s="20"/>
      <c r="E20" s="20"/>
      <c r="F20" s="2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23"/>
      <c r="B21" s="29" t="s">
        <v>37</v>
      </c>
      <c r="C21" s="20"/>
      <c r="D21" s="20"/>
      <c r="E21" s="20"/>
      <c r="F21" s="2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21">
        <v>3</v>
      </c>
      <c r="B22" s="28" t="s">
        <v>38</v>
      </c>
      <c r="C22" s="25"/>
      <c r="D22" s="25"/>
      <c r="E22" s="25"/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22"/>
      <c r="B23" s="29" t="s">
        <v>39</v>
      </c>
      <c r="C23" s="20"/>
      <c r="D23" s="20"/>
      <c r="E23" s="20"/>
      <c r="F23" s="2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23"/>
      <c r="B24" s="29" t="s">
        <v>40</v>
      </c>
      <c r="C24" s="20"/>
      <c r="D24" s="20"/>
      <c r="E24" s="20"/>
      <c r="F24" s="2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 t="s">
        <v>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21">
        <v>1</v>
      </c>
      <c r="B26" s="28" t="s">
        <v>41</v>
      </c>
      <c r="C26" s="25"/>
      <c r="D26" s="25"/>
      <c r="E26" s="25"/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22"/>
      <c r="B27" s="29" t="s">
        <v>42</v>
      </c>
      <c r="C27" s="20"/>
      <c r="D27" s="20"/>
      <c r="E27" s="20"/>
      <c r="F27" s="2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23"/>
      <c r="B28" s="29" t="s">
        <v>43</v>
      </c>
      <c r="C28" s="20"/>
      <c r="D28" s="20"/>
      <c r="E28" s="20"/>
      <c r="F28" s="2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21">
        <v>2</v>
      </c>
      <c r="B29" s="28" t="s">
        <v>44</v>
      </c>
      <c r="C29" s="25"/>
      <c r="D29" s="25"/>
      <c r="E29" s="25"/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x14ac:dyDescent="0.2">
      <c r="A30" s="22"/>
      <c r="B30" s="29" t="s">
        <v>45</v>
      </c>
      <c r="C30" s="20"/>
      <c r="D30" s="20"/>
      <c r="E30" s="20"/>
      <c r="F30" s="2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x14ac:dyDescent="0.2">
      <c r="A31" s="23"/>
      <c r="B31" s="29" t="s">
        <v>46</v>
      </c>
      <c r="C31" s="20"/>
      <c r="D31" s="20"/>
      <c r="E31" s="20"/>
      <c r="F31" s="2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</sheetData>
  <mergeCells count="37">
    <mergeCell ref="B28:F28"/>
    <mergeCell ref="B29:F29"/>
    <mergeCell ref="B30:F30"/>
    <mergeCell ref="B31:F31"/>
    <mergeCell ref="B16:F16"/>
    <mergeCell ref="B17:F17"/>
    <mergeCell ref="B18:F18"/>
    <mergeCell ref="B19:F19"/>
    <mergeCell ref="B20:F20"/>
    <mergeCell ref="B21:F21"/>
    <mergeCell ref="B22:F22"/>
    <mergeCell ref="B14:F14"/>
    <mergeCell ref="B23:F23"/>
    <mergeCell ref="B24:F24"/>
    <mergeCell ref="B26:F26"/>
    <mergeCell ref="B27:F27"/>
    <mergeCell ref="A22:A24"/>
    <mergeCell ref="A26:A28"/>
    <mergeCell ref="A29:A31"/>
    <mergeCell ref="A2:A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A4:A7"/>
    <mergeCell ref="A8:A10"/>
    <mergeCell ref="A11:A14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Coaltion Technologies</dc:creator>
  <cp:lastModifiedBy>DELL LATITUDE 7390</cp:lastModifiedBy>
  <dcterms:created xsi:type="dcterms:W3CDTF">2024-02-29T03:23:42Z</dcterms:created>
  <dcterms:modified xsi:type="dcterms:W3CDTF">2025-04-09T15:52:07Z</dcterms:modified>
</cp:coreProperties>
</file>