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plukci/Desktop/Лабы/3.2.5/"/>
    </mc:Choice>
  </mc:AlternateContent>
  <xr:revisionPtr revIDLastSave="0" documentId="13_ncr:1_{6E8E71A9-98EC-084E-B1A5-6213F7EBCD0B}" xr6:coauthVersionLast="45" xr6:coauthVersionMax="45" xr10:uidLastSave="{00000000-0000-0000-0000-000000000000}"/>
  <bookViews>
    <workbookView xWindow="0" yWindow="0" windowWidth="28800" windowHeight="18000" xr2:uid="{51EF0D4F-C4BD-8A42-8991-5E254DDC8F6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8" i="1" l="1"/>
  <c r="AC4" i="1"/>
  <c r="AD4" i="1" s="1"/>
  <c r="AM3" i="1"/>
  <c r="AM4" i="1" s="1"/>
  <c r="K22" i="1"/>
  <c r="G21" i="1"/>
  <c r="J22" i="1"/>
  <c r="G8" i="1"/>
  <c r="Q26" i="1"/>
  <c r="Q28" i="1"/>
  <c r="AA12" i="1"/>
  <c r="Z11" i="1"/>
  <c r="AA11" i="1"/>
  <c r="AB11" i="1"/>
  <c r="AE4" i="1"/>
  <c r="AN3" i="1"/>
  <c r="AL3" i="1"/>
  <c r="AL4" i="1" s="1"/>
  <c r="Q31" i="1"/>
  <c r="R31" i="1" s="1"/>
  <c r="J25" i="1"/>
  <c r="K25" i="1" s="1"/>
  <c r="W20" i="1"/>
  <c r="J20" i="1" l="1"/>
  <c r="AB4" i="1"/>
  <c r="AB5" i="1"/>
  <c r="AB6" i="1"/>
  <c r="AB7" i="1"/>
  <c r="AB8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" i="1"/>
  <c r="X5" i="1"/>
  <c r="X13" i="1"/>
  <c r="X15" i="1"/>
  <c r="X17" i="1"/>
  <c r="X3" i="1"/>
  <c r="Y3" i="1" s="1"/>
  <c r="X4" i="1"/>
  <c r="N10" i="1"/>
  <c r="O10" i="1"/>
  <c r="N21" i="1"/>
  <c r="O21" i="1"/>
  <c r="O29" i="1"/>
  <c r="O28" i="1"/>
  <c r="O27" i="1"/>
  <c r="H22" i="1"/>
  <c r="H23" i="1"/>
  <c r="H21" i="1"/>
  <c r="B6" i="1"/>
  <c r="O4" i="1"/>
  <c r="O5" i="1"/>
  <c r="O6" i="1"/>
  <c r="O7" i="1"/>
  <c r="O8" i="1"/>
  <c r="O9" i="1"/>
  <c r="O11" i="1"/>
  <c r="O12" i="1"/>
  <c r="O13" i="1"/>
  <c r="O14" i="1"/>
  <c r="O15" i="1"/>
  <c r="O16" i="1"/>
  <c r="O17" i="1"/>
  <c r="O18" i="1"/>
  <c r="O19" i="1"/>
  <c r="O20" i="1"/>
  <c r="O22" i="1"/>
  <c r="O23" i="1"/>
  <c r="O24" i="1"/>
  <c r="O3" i="1"/>
  <c r="N4" i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N19" i="1"/>
  <c r="N20" i="1"/>
  <c r="N22" i="1"/>
  <c r="N23" i="1"/>
  <c r="N24" i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3" i="1"/>
  <c r="AC5" i="1" l="1"/>
  <c r="AD5" i="1" s="1"/>
  <c r="N29" i="1"/>
  <c r="N27" i="1"/>
  <c r="Y4" i="1"/>
  <c r="X11" i="1"/>
  <c r="X10" i="1"/>
  <c r="X9" i="1"/>
  <c r="X18" i="1"/>
  <c r="X16" i="1"/>
  <c r="X8" i="1"/>
  <c r="X7" i="1"/>
  <c r="G23" i="1"/>
  <c r="X14" i="1"/>
  <c r="X6" i="1"/>
  <c r="X12" i="1"/>
  <c r="Y6" i="1" l="1"/>
  <c r="Y7" i="1"/>
  <c r="Y8" i="1"/>
  <c r="Y5" i="1"/>
  <c r="Z12" i="1" l="1"/>
</calcChain>
</file>

<file path=xl/sharedStrings.xml><?xml version="1.0" encoding="utf-8"?>
<sst xmlns="http://schemas.openxmlformats.org/spreadsheetml/2006/main" count="19" uniqueCount="12">
  <si>
    <t>\nu_0, Гц</t>
  </si>
  <si>
    <t>U_0, мВ</t>
  </si>
  <si>
    <t>R = 0 Ом</t>
  </si>
  <si>
    <t>\nu, Гц</t>
  </si>
  <si>
    <t>\nu/\nu_0</t>
  </si>
  <si>
    <t>U/U_0</t>
  </si>
  <si>
    <t>R = 100 Ом</t>
  </si>
  <si>
    <t>U, мВ</t>
  </si>
  <si>
    <t>1/sqrt(2)</t>
  </si>
  <si>
    <t>\omega_0/\delta\Omega</t>
  </si>
  <si>
    <t>1/R*sqrt(L/C)</t>
  </si>
  <si>
    <t>U_0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</si>
</sst>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0" borderId="1" xfId="0" applyNumberFormat="1" applyBorder="1"/>
    <xf numFmtId="2" fontId="0" fillId="0" borderId="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Осциллограф,</a:t>
            </a:r>
            <a:r>
              <a:rPr lang="ru-RU" baseline="0"/>
              <a:t> </a:t>
            </a:r>
            <a:r>
              <a:rPr lang="en-US" baseline="0"/>
              <a:t>R = </a:t>
            </a:r>
            <a:r>
              <a:rPr lang="ru-RU" baseline="0"/>
              <a:t>100 Ом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Лист1!$Z$4:$Z$9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Лист1!$AA$4:$AA$9</c:f>
              <c:numCache>
                <c:formatCode>General</c:formatCode>
                <c:ptCount val="6"/>
                <c:pt idx="0">
                  <c:v>5.61</c:v>
                </c:pt>
                <c:pt idx="1">
                  <c:v>3.87</c:v>
                </c:pt>
                <c:pt idx="2">
                  <c:v>2.56</c:v>
                </c:pt>
                <c:pt idx="3">
                  <c:v>1.76</c:v>
                </c:pt>
                <c:pt idx="4">
                  <c:v>1.1299999999999999</c:v>
                </c:pt>
                <c:pt idx="5">
                  <c:v>0.79600000000000004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E-7143-ABE7-9DAE7FD6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576112"/>
        <c:axId val="1898929728"/>
      </c:scatterChart>
      <c:valAx>
        <c:axId val="183657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929728"/>
        <c:crosses val="autoZero"/>
        <c:crossBetween val="midCat"/>
      </c:valAx>
      <c:valAx>
        <c:axId val="18989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57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Осциллограф,</a:t>
            </a:r>
            <a:r>
              <a:rPr lang="ru-RU" baseline="0"/>
              <a:t> </a:t>
            </a:r>
            <a:r>
              <a:rPr lang="en-US" baseline="0"/>
              <a:t>R = 0 </a:t>
            </a:r>
            <a:r>
              <a:rPr lang="ru-RU" baseline="0"/>
              <a:t>Ом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Лист1!$AI$3:$AI$33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Лист1!$AJ$3:$AJ$33</c:f>
              <c:numCache>
                <c:formatCode>General</c:formatCode>
                <c:ptCount val="31"/>
                <c:pt idx="0">
                  <c:v>5.83</c:v>
                </c:pt>
                <c:pt idx="1">
                  <c:v>5.34</c:v>
                </c:pt>
                <c:pt idx="2">
                  <c:v>4.92</c:v>
                </c:pt>
                <c:pt idx="3">
                  <c:v>4.51</c:v>
                </c:pt>
                <c:pt idx="4">
                  <c:v>4.1500000000000004</c:v>
                </c:pt>
                <c:pt idx="5">
                  <c:v>3.78</c:v>
                </c:pt>
                <c:pt idx="6">
                  <c:v>3.48</c:v>
                </c:pt>
                <c:pt idx="7">
                  <c:v>3.18</c:v>
                </c:pt>
                <c:pt idx="8">
                  <c:v>2.95</c:v>
                </c:pt>
                <c:pt idx="9">
                  <c:v>2.69</c:v>
                </c:pt>
                <c:pt idx="10">
                  <c:v>2.4500000000000002</c:v>
                </c:pt>
                <c:pt idx="11">
                  <c:v>2.27</c:v>
                </c:pt>
                <c:pt idx="12">
                  <c:v>2.09</c:v>
                </c:pt>
                <c:pt idx="13">
                  <c:v>1.91</c:v>
                </c:pt>
                <c:pt idx="14">
                  <c:v>1.75</c:v>
                </c:pt>
                <c:pt idx="15">
                  <c:v>1.59</c:v>
                </c:pt>
                <c:pt idx="16">
                  <c:v>1.46</c:v>
                </c:pt>
                <c:pt idx="17">
                  <c:v>1.33</c:v>
                </c:pt>
                <c:pt idx="18">
                  <c:v>1.22</c:v>
                </c:pt>
                <c:pt idx="19">
                  <c:v>1.1100000000000001</c:v>
                </c:pt>
                <c:pt idx="20">
                  <c:v>1.01</c:v>
                </c:pt>
                <c:pt idx="21">
                  <c:v>0.92700000000000005</c:v>
                </c:pt>
                <c:pt idx="22">
                  <c:v>0.84299999999999997</c:v>
                </c:pt>
                <c:pt idx="23">
                  <c:v>0.75800000000000001</c:v>
                </c:pt>
                <c:pt idx="24">
                  <c:v>0.68600000000000005</c:v>
                </c:pt>
                <c:pt idx="25">
                  <c:v>0.625</c:v>
                </c:pt>
                <c:pt idx="26">
                  <c:v>0.56499999999999995</c:v>
                </c:pt>
                <c:pt idx="27">
                  <c:v>0.504</c:v>
                </c:pt>
                <c:pt idx="28">
                  <c:v>0.45600000000000002</c:v>
                </c:pt>
                <c:pt idx="29">
                  <c:v>0.40799999999999997</c:v>
                </c:pt>
                <c:pt idx="30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A-4147-AA95-DBBB6E27E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710480"/>
        <c:axId val="1896835968"/>
      </c:scatterChart>
      <c:valAx>
        <c:axId val="18967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6835968"/>
        <c:crosses val="autoZero"/>
        <c:crossBetween val="midCat"/>
      </c:valAx>
      <c:valAx>
        <c:axId val="18968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671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Осциллограф,</a:t>
            </a:r>
            <a:r>
              <a:rPr lang="ru-RU" baseline="0"/>
              <a:t> </a:t>
            </a:r>
            <a:r>
              <a:rPr lang="en-US" baseline="0"/>
              <a:t>R = 100 </a:t>
            </a:r>
            <a:r>
              <a:rPr lang="ru-RU" baseline="0"/>
              <a:t>Ом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Лист1!$V$3:$V$18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Лист1!$W$3:$W$18</c:f>
              <c:numCache>
                <c:formatCode>General</c:formatCode>
                <c:ptCount val="16"/>
                <c:pt idx="0">
                  <c:v>1.58</c:v>
                </c:pt>
                <c:pt idx="1">
                  <c:v>3.27</c:v>
                </c:pt>
                <c:pt idx="2">
                  <c:v>4.59</c:v>
                </c:pt>
                <c:pt idx="3">
                  <c:v>5.47</c:v>
                </c:pt>
                <c:pt idx="4">
                  <c:v>5.94</c:v>
                </c:pt>
                <c:pt idx="5">
                  <c:v>6.39</c:v>
                </c:pt>
                <c:pt idx="6">
                  <c:v>6.58</c:v>
                </c:pt>
                <c:pt idx="7">
                  <c:v>6.81</c:v>
                </c:pt>
                <c:pt idx="8">
                  <c:v>6.95</c:v>
                </c:pt>
                <c:pt idx="9">
                  <c:v>7.03</c:v>
                </c:pt>
                <c:pt idx="10">
                  <c:v>7.09</c:v>
                </c:pt>
                <c:pt idx="11">
                  <c:v>7.07</c:v>
                </c:pt>
                <c:pt idx="12">
                  <c:v>7.1</c:v>
                </c:pt>
                <c:pt idx="13">
                  <c:v>7.09</c:v>
                </c:pt>
                <c:pt idx="14">
                  <c:v>7.1</c:v>
                </c:pt>
                <c:pt idx="15">
                  <c:v>7.11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A-7143-8B8D-E7B83A1A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654016"/>
        <c:axId val="1890486832"/>
      </c:scatterChart>
      <c:valAx>
        <c:axId val="18806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0486832"/>
        <c:crosses val="autoZero"/>
        <c:crossBetween val="midCat"/>
      </c:valAx>
      <c:valAx>
        <c:axId val="18904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6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Осциллограф,</a:t>
            </a:r>
            <a:r>
              <a:rPr lang="ru-RU" baseline="0"/>
              <a:t> </a:t>
            </a:r>
            <a:r>
              <a:rPr lang="en-US" baseline="0"/>
              <a:t>R = 0 </a:t>
            </a:r>
            <a:r>
              <a:rPr lang="ru-RU" baseline="0"/>
              <a:t>Ом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Лист1!$AI$3:$AI$33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Лист1!$AJ$3:$AJ$33</c:f>
              <c:numCache>
                <c:formatCode>General</c:formatCode>
                <c:ptCount val="31"/>
                <c:pt idx="0">
                  <c:v>5.83</c:v>
                </c:pt>
                <c:pt idx="1">
                  <c:v>5.34</c:v>
                </c:pt>
                <c:pt idx="2">
                  <c:v>4.92</c:v>
                </c:pt>
                <c:pt idx="3">
                  <c:v>4.51</c:v>
                </c:pt>
                <c:pt idx="4">
                  <c:v>4.1500000000000004</c:v>
                </c:pt>
                <c:pt idx="5">
                  <c:v>3.78</c:v>
                </c:pt>
                <c:pt idx="6">
                  <c:v>3.48</c:v>
                </c:pt>
                <c:pt idx="7">
                  <c:v>3.18</c:v>
                </c:pt>
                <c:pt idx="8">
                  <c:v>2.95</c:v>
                </c:pt>
                <c:pt idx="9">
                  <c:v>2.69</c:v>
                </c:pt>
                <c:pt idx="10">
                  <c:v>2.4500000000000002</c:v>
                </c:pt>
                <c:pt idx="11">
                  <c:v>2.27</c:v>
                </c:pt>
                <c:pt idx="12">
                  <c:v>2.09</c:v>
                </c:pt>
                <c:pt idx="13">
                  <c:v>1.91</c:v>
                </c:pt>
                <c:pt idx="14">
                  <c:v>1.75</c:v>
                </c:pt>
                <c:pt idx="15">
                  <c:v>1.59</c:v>
                </c:pt>
                <c:pt idx="16">
                  <c:v>1.46</c:v>
                </c:pt>
                <c:pt idx="17">
                  <c:v>1.33</c:v>
                </c:pt>
                <c:pt idx="18">
                  <c:v>1.22</c:v>
                </c:pt>
                <c:pt idx="19">
                  <c:v>1.1100000000000001</c:v>
                </c:pt>
                <c:pt idx="20">
                  <c:v>1.01</c:v>
                </c:pt>
                <c:pt idx="21">
                  <c:v>0.92700000000000005</c:v>
                </c:pt>
                <c:pt idx="22">
                  <c:v>0.84299999999999997</c:v>
                </c:pt>
                <c:pt idx="23">
                  <c:v>0.75800000000000001</c:v>
                </c:pt>
                <c:pt idx="24">
                  <c:v>0.68600000000000005</c:v>
                </c:pt>
                <c:pt idx="25">
                  <c:v>0.625</c:v>
                </c:pt>
                <c:pt idx="26">
                  <c:v>0.56499999999999995</c:v>
                </c:pt>
                <c:pt idx="27">
                  <c:v>0.504</c:v>
                </c:pt>
                <c:pt idx="28">
                  <c:v>0.45600000000000002</c:v>
                </c:pt>
                <c:pt idx="29">
                  <c:v>0.40799999999999997</c:v>
                </c:pt>
                <c:pt idx="30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A-4147-AA95-DBBB6E27E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710480"/>
        <c:axId val="1896835968"/>
      </c:scatterChart>
      <c:valAx>
        <c:axId val="18967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6835968"/>
        <c:crosses val="autoZero"/>
        <c:crossBetween val="midCat"/>
      </c:valAx>
      <c:valAx>
        <c:axId val="18968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671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sz="1400" b="0" i="0" u="none" strike="noStrike" baseline="0">
                <a:effectLst/>
              </a:rPr>
              <a:t>U/U</a:t>
            </a:r>
            <a:r>
              <a:rPr lang="en" sz="1400" b="0" i="0" u="none" strike="noStrike" baseline="-25000">
                <a:effectLst/>
              </a:rPr>
              <a:t>0 </a:t>
            </a:r>
            <a:r>
              <a:rPr lang="en" sz="1400" b="0" i="0" u="none" strike="noStrike" baseline="0">
                <a:effectLst/>
              </a:rPr>
              <a:t>(</a:t>
            </a:r>
            <a:r>
              <a:rPr lang="el-GR" sz="1400" b="0" i="0" u="none" strike="noStrike" baseline="0">
                <a:effectLst/>
              </a:rPr>
              <a:t>ν/ν</a:t>
            </a:r>
            <a:r>
              <a:rPr lang="el-GR" sz="1400" b="0" i="0" u="none" strike="noStrike" baseline="-25000">
                <a:effectLst/>
              </a:rPr>
              <a:t>0</a:t>
            </a:r>
            <a:r>
              <a:rPr lang="el-GR" sz="1400" b="0" i="0" u="none" strike="noStrike" baseline="0">
                <a:effectLst/>
              </a:rPr>
              <a:t>)</a:t>
            </a:r>
            <a:r>
              <a:rPr lang="el-GR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9450764397355169"/>
          <c:y val="0.10475999822056141"/>
          <c:w val="0.77002905104307717"/>
          <c:h val="0.7698302860447529"/>
        </c:manualLayout>
      </c:layout>
      <c:scatterChart>
        <c:scatterStyle val="lineMarker"/>
        <c:varyColors val="0"/>
        <c:ser>
          <c:idx val="0"/>
          <c:order val="0"/>
          <c:tx>
            <c:v>R=0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Лист1!$G$3:$G$18</c:f>
              <c:numCache>
                <c:formatCode>0.000</c:formatCode>
                <c:ptCount val="16"/>
                <c:pt idx="0">
                  <c:v>0.99872367581365662</c:v>
                </c:pt>
                <c:pt idx="1">
                  <c:v>1.0070197830248884</c:v>
                </c:pt>
                <c:pt idx="2">
                  <c:v>1.0108487555839183</c:v>
                </c:pt>
                <c:pt idx="3">
                  <c:v>1.0146777281429482</c:v>
                </c:pt>
                <c:pt idx="4">
                  <c:v>1.01914486279515</c:v>
                </c:pt>
                <c:pt idx="5">
                  <c:v>1.0242501595405233</c:v>
                </c:pt>
                <c:pt idx="6">
                  <c:v>1.0319081046585832</c:v>
                </c:pt>
                <c:pt idx="7">
                  <c:v>1.0459476707083599</c:v>
                </c:pt>
                <c:pt idx="8">
                  <c:v>1.0006381620931717</c:v>
                </c:pt>
                <c:pt idx="9">
                  <c:v>0.9948947032546267</c:v>
                </c:pt>
                <c:pt idx="10">
                  <c:v>0.99170389278876836</c:v>
                </c:pt>
                <c:pt idx="11">
                  <c:v>0.98851308232291002</c:v>
                </c:pt>
                <c:pt idx="12">
                  <c:v>0.98404594767070841</c:v>
                </c:pt>
                <c:pt idx="13">
                  <c:v>0.98021697511167838</c:v>
                </c:pt>
                <c:pt idx="14">
                  <c:v>0.97319719208679001</c:v>
                </c:pt>
                <c:pt idx="15">
                  <c:v>0.96426292278238668</c:v>
                </c:pt>
              </c:numCache>
            </c:numRef>
          </c:xVal>
          <c:yVal>
            <c:numRef>
              <c:f>Лист1!$H$3:$H$18</c:f>
              <c:numCache>
                <c:formatCode>0.000</c:formatCode>
                <c:ptCount val="16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1</c:v>
                </c:pt>
                <c:pt idx="9">
                  <c:v>0.9</c:v>
                </c:pt>
                <c:pt idx="10">
                  <c:v>0.8</c:v>
                </c:pt>
                <c:pt idx="11">
                  <c:v>0.7</c:v>
                </c:pt>
                <c:pt idx="12">
                  <c:v>0.6</c:v>
                </c:pt>
                <c:pt idx="13">
                  <c:v>0.5</c:v>
                </c:pt>
                <c:pt idx="14">
                  <c:v>0.4</c:v>
                </c:pt>
                <c:pt idx="15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7-9943-8F2D-69706B84C209}"/>
            </c:ext>
          </c:extLst>
        </c:ser>
        <c:ser>
          <c:idx val="2"/>
          <c:order val="1"/>
          <c:tx>
            <c:v>R=100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Лист1!$N$3:$N$24</c:f>
              <c:numCache>
                <c:formatCode>0.000</c:formatCode>
                <c:ptCount val="22"/>
                <c:pt idx="0">
                  <c:v>1.0038289725590299</c:v>
                </c:pt>
                <c:pt idx="1">
                  <c:v>1.0408423739629866</c:v>
                </c:pt>
                <c:pt idx="2">
                  <c:v>1.0619017230376515</c:v>
                </c:pt>
                <c:pt idx="3">
                  <c:v>1.0842373962986598</c:v>
                </c:pt>
                <c:pt idx="4">
                  <c:v>1.1148691767708998</c:v>
                </c:pt>
                <c:pt idx="5">
                  <c:v>1.158264199106573</c:v>
                </c:pt>
                <c:pt idx="6">
                  <c:v>1.2361199744735163</c:v>
                </c:pt>
                <c:pt idx="7">
                  <c:v>1.4097000638162094</c:v>
                </c:pt>
                <c:pt idx="8">
                  <c:v>1.03063178047224</c:v>
                </c:pt>
                <c:pt idx="9">
                  <c:v>1.0485003190810467</c:v>
                </c:pt>
                <c:pt idx="10">
                  <c:v>1.0261646458200382</c:v>
                </c:pt>
                <c:pt idx="11">
                  <c:v>1.0127632418634334</c:v>
                </c:pt>
                <c:pt idx="12">
                  <c:v>0.978940650925335</c:v>
                </c:pt>
                <c:pt idx="13">
                  <c:v>0.96553924696873006</c:v>
                </c:pt>
                <c:pt idx="14">
                  <c:v>0.95149968091895343</c:v>
                </c:pt>
                <c:pt idx="15">
                  <c:v>0.93554562858966173</c:v>
                </c:pt>
                <c:pt idx="16">
                  <c:v>0.92086790044671352</c:v>
                </c:pt>
                <c:pt idx="17">
                  <c:v>0.89853222718570513</c:v>
                </c:pt>
                <c:pt idx="18">
                  <c:v>0.8691767708998086</c:v>
                </c:pt>
                <c:pt idx="19">
                  <c:v>0.99234205488194005</c:v>
                </c:pt>
                <c:pt idx="20">
                  <c:v>0.98723675813656664</c:v>
                </c:pt>
                <c:pt idx="21">
                  <c:v>0.97319719208679001</c:v>
                </c:pt>
              </c:numCache>
            </c:numRef>
          </c:xVal>
          <c:yVal>
            <c:numRef>
              <c:f>Лист1!$O$3:$O$24</c:f>
              <c:numCache>
                <c:formatCode>General</c:formatCode>
                <c:ptCount val="22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0.94000000000000006</c:v>
                </c:pt>
                <c:pt idx="9">
                  <c:v>0.86</c:v>
                </c:pt>
                <c:pt idx="10">
                  <c:v>0.96</c:v>
                </c:pt>
                <c:pt idx="11">
                  <c:v>1</c:v>
                </c:pt>
                <c:pt idx="12">
                  <c:v>0.9</c:v>
                </c:pt>
                <c:pt idx="13">
                  <c:v>0.8</c:v>
                </c:pt>
                <c:pt idx="14">
                  <c:v>0.7</c:v>
                </c:pt>
                <c:pt idx="15">
                  <c:v>0.6</c:v>
                </c:pt>
                <c:pt idx="16">
                  <c:v>0.5</c:v>
                </c:pt>
                <c:pt idx="17">
                  <c:v>0.4</c:v>
                </c:pt>
                <c:pt idx="18">
                  <c:v>0.3</c:v>
                </c:pt>
                <c:pt idx="19">
                  <c:v>0.96</c:v>
                </c:pt>
                <c:pt idx="20">
                  <c:v>0.94000000000000006</c:v>
                </c:pt>
                <c:pt idx="21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EE-9947-9D3F-6E9490274133}"/>
            </c:ext>
          </c:extLst>
        </c:ser>
        <c:ser>
          <c:idx val="1"/>
          <c:order val="2"/>
          <c:tx>
            <c:v>1/√2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(Лист1!$N$27,Лист1!$N$29,Лист1!$G$21:$G$23)</c:f>
              <c:numCache>
                <c:formatCode>General</c:formatCode>
                <c:ptCount val="5"/>
                <c:pt idx="0">
                  <c:v>1.0826500488734576</c:v>
                </c:pt>
                <c:pt idx="1">
                  <c:v>0.95249744215765175</c:v>
                </c:pt>
                <c:pt idx="2">
                  <c:v>0.98873984624079614</c:v>
                </c:pt>
                <c:pt idx="3">
                  <c:v>1</c:v>
                </c:pt>
                <c:pt idx="4">
                  <c:v>1.014405611441485</c:v>
                </c:pt>
              </c:numCache>
            </c:numRef>
          </c:xVal>
          <c:yVal>
            <c:numRef>
              <c:f>(Лист1!$H$21:$H$23,Лист1!$O$27,Лист1!$O$29)</c:f>
              <c:numCache>
                <c:formatCode>General</c:formatCode>
                <c:ptCount val="5"/>
                <c:pt idx="0">
                  <c:v>0.70710678118654746</c:v>
                </c:pt>
                <c:pt idx="1">
                  <c:v>0.70710678118654746</c:v>
                </c:pt>
                <c:pt idx="2">
                  <c:v>0.70710678118654746</c:v>
                </c:pt>
                <c:pt idx="3">
                  <c:v>0.70710678118654746</c:v>
                </c:pt>
                <c:pt idx="4">
                  <c:v>0.70710678118654746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7-9943-8F2D-69706B84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875472"/>
        <c:axId val="1809043648"/>
      </c:scatterChart>
      <c:valAx>
        <c:axId val="1803875472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ν/ν</a:t>
                </a:r>
                <a:r>
                  <a:rPr lang="el-GR" sz="1000" b="0" i="0" u="none" strike="noStrike" baseline="-25000">
                    <a:effectLst/>
                  </a:rPr>
                  <a:t>0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9043648"/>
        <c:crosses val="autoZero"/>
        <c:crossBetween val="midCat"/>
      </c:valAx>
      <c:valAx>
        <c:axId val="180904364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sz="1000" b="0" i="0" u="none" strike="noStrike" baseline="0">
                    <a:effectLst/>
                  </a:rPr>
                  <a:t>U/U</a:t>
                </a:r>
                <a:r>
                  <a:rPr lang="en" sz="1000" b="0" i="0" u="none" strike="noStrike" baseline="-25000">
                    <a:effectLst/>
                  </a:rPr>
                  <a:t>0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3875472"/>
        <c:crossesAt val="0.8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001669449081803E-2"/>
          <c:y val="0.44153120690422171"/>
          <c:w val="0.1184892143073101"/>
          <c:h val="0.190624138084434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33</xdr:row>
      <xdr:rowOff>0</xdr:rowOff>
    </xdr:from>
    <xdr:to>
      <xdr:col>32</xdr:col>
      <xdr:colOff>0</xdr:colOff>
      <xdr:row>51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34614EC-91D1-974F-A7B5-2AE82FC71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800100</xdr:colOff>
      <xdr:row>33</xdr:row>
      <xdr:rowOff>0</xdr:rowOff>
    </xdr:from>
    <xdr:to>
      <xdr:col>38</xdr:col>
      <xdr:colOff>0</xdr:colOff>
      <xdr:row>50</xdr:row>
      <xdr:rowOff>165100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2BA1BFA-845B-9D47-AC42-809F40B95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08DFC42-86C0-914B-BA7A-52B4A45EA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33</xdr:row>
      <xdr:rowOff>0</xdr:rowOff>
    </xdr:from>
    <xdr:to>
      <xdr:col>38</xdr:col>
      <xdr:colOff>0</xdr:colOff>
      <xdr:row>51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983277C-4569-E140-9473-8998BA662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A9F7C793-EF59-9F45-BF36-BDD281B8A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BF5D-7495-A745-8FFB-83AD63237552}">
  <dimension ref="B1:AN33"/>
  <sheetViews>
    <sheetView tabSelected="1" topLeftCell="D1" workbookViewId="0">
      <selection activeCell="Q33" sqref="Q33"/>
    </sheetView>
  </sheetViews>
  <sheetFormatPr baseColWidth="10" defaultRowHeight="16" x14ac:dyDescent="0.2"/>
  <sheetData>
    <row r="1" spans="2:40" x14ac:dyDescent="0.2">
      <c r="E1" t="s">
        <v>2</v>
      </c>
      <c r="L1" t="s">
        <v>6</v>
      </c>
      <c r="S1" s="3"/>
      <c r="T1" s="3"/>
    </row>
    <row r="2" spans="2:40" x14ac:dyDescent="0.2">
      <c r="B2" t="s">
        <v>0</v>
      </c>
      <c r="C2" t="s">
        <v>1</v>
      </c>
      <c r="E2" t="s">
        <v>3</v>
      </c>
      <c r="F2" t="s">
        <v>7</v>
      </c>
      <c r="G2" t="s">
        <v>4</v>
      </c>
      <c r="H2" t="s">
        <v>5</v>
      </c>
      <c r="J2" t="s">
        <v>1</v>
      </c>
      <c r="L2" t="s">
        <v>3</v>
      </c>
      <c r="M2" t="s">
        <v>7</v>
      </c>
      <c r="N2" t="s">
        <v>4</v>
      </c>
      <c r="O2" t="s">
        <v>5</v>
      </c>
      <c r="S2" s="3"/>
      <c r="T2" s="3"/>
    </row>
    <row r="3" spans="2:40" x14ac:dyDescent="0.2">
      <c r="B3">
        <v>1567</v>
      </c>
      <c r="C3">
        <v>100</v>
      </c>
      <c r="E3">
        <v>1565</v>
      </c>
      <c r="F3">
        <v>100</v>
      </c>
      <c r="G3" s="1">
        <f>E3/$B$3</f>
        <v>0.99872367581365662</v>
      </c>
      <c r="H3" s="1">
        <f>F3/$C$3</f>
        <v>1</v>
      </c>
      <c r="J3">
        <v>10</v>
      </c>
      <c r="L3">
        <v>1573</v>
      </c>
      <c r="M3">
        <v>10</v>
      </c>
      <c r="N3" s="1">
        <f>L3/$B$3</f>
        <v>1.0038289725590299</v>
      </c>
      <c r="O3">
        <f>M3/J$3</f>
        <v>1</v>
      </c>
      <c r="S3">
        <v>1</v>
      </c>
      <c r="T3">
        <v>0.54700000000000004</v>
      </c>
      <c r="V3">
        <v>1</v>
      </c>
      <c r="W3">
        <v>1.58</v>
      </c>
      <c r="X3">
        <f>W$20-W3</f>
        <v>5.5133333333333328</v>
      </c>
      <c r="Y3">
        <f>X3/X4</f>
        <v>1.4420226678291195</v>
      </c>
      <c r="Z3">
        <v>1</v>
      </c>
      <c r="AA3">
        <v>7.14</v>
      </c>
      <c r="AI3">
        <v>1</v>
      </c>
      <c r="AJ3">
        <v>5.83</v>
      </c>
      <c r="AK3">
        <f>AJ3/AJ4</f>
        <v>1.0917602996254683</v>
      </c>
      <c r="AL3" s="2">
        <f>AVERAGE(AK3:AK30)</f>
        <v>1.0953189831716446</v>
      </c>
      <c r="AM3" s="2">
        <f>SQRT(2*0.01^2 + AN3^2)*AL3</f>
        <v>1.5612708514711306E-2</v>
      </c>
      <c r="AN3" s="1">
        <f>_xlfn.STDEV.S(AK3:AK30)/SQRT(COUNT(AK3:AK30))</f>
        <v>1.7825099731861927E-3</v>
      </c>
    </row>
    <row r="4" spans="2:40" x14ac:dyDescent="0.2">
      <c r="E4">
        <v>1578</v>
      </c>
      <c r="F4">
        <v>90</v>
      </c>
      <c r="G4" s="1">
        <f t="shared" ref="G4:G18" si="0">E4/$B$3</f>
        <v>1.0070197830248884</v>
      </c>
      <c r="H4" s="1">
        <f t="shared" ref="H4:H18" si="1">F4/$C$3</f>
        <v>0.9</v>
      </c>
      <c r="L4">
        <v>1631</v>
      </c>
      <c r="M4">
        <v>9</v>
      </c>
      <c r="N4" s="1">
        <f t="shared" ref="N4:N24" si="2">L4/$B$3</f>
        <v>1.0408423739629866</v>
      </c>
      <c r="O4">
        <f t="shared" ref="O4:O24" si="3">M4/J$3</f>
        <v>0.9</v>
      </c>
      <c r="S4">
        <v>2</v>
      </c>
      <c r="T4">
        <v>0.98</v>
      </c>
      <c r="V4">
        <v>2</v>
      </c>
      <c r="W4">
        <v>3.27</v>
      </c>
      <c r="X4">
        <f t="shared" ref="X4:X18" si="4">W$20-W4</f>
        <v>3.8233333333333328</v>
      </c>
      <c r="Y4">
        <f t="shared" ref="Y4:Y8" si="5">X4/X5</f>
        <v>1.5272969374167777</v>
      </c>
      <c r="Z4">
        <v>2</v>
      </c>
      <c r="AA4">
        <v>5.61</v>
      </c>
      <c r="AB4">
        <f t="shared" ref="AB4:AB8" si="6">AA4/AA5</f>
        <v>1.4496124031007753</v>
      </c>
      <c r="AC4" s="2">
        <f>AVERAGE(AB4:AB8)</f>
        <v>1.4785993442979568</v>
      </c>
      <c r="AD4" s="2">
        <f>SQRT(2*0.01^2+AE4^2)*AC4</f>
        <v>4.2115031530881385E-2</v>
      </c>
      <c r="AE4" s="1">
        <f>_xlfn.STDEV.S(AB4:AB8)/SQRT(COUNT(AB4:AB8))</f>
        <v>2.4724170724524468E-2</v>
      </c>
      <c r="AI4">
        <v>2</v>
      </c>
      <c r="AJ4">
        <v>5.34</v>
      </c>
      <c r="AK4">
        <f t="shared" ref="AK4:AK32" si="7">AJ4/AJ5</f>
        <v>1.0853658536585367</v>
      </c>
      <c r="AL4" s="4">
        <f>PI()/LN(AL3)</f>
        <v>34.505694174138341</v>
      </c>
      <c r="AM4" s="5">
        <f>AM3/AL3/LN(AL3)*AL4</f>
        <v>5.4021831254794197</v>
      </c>
    </row>
    <row r="5" spans="2:40" x14ac:dyDescent="0.2">
      <c r="B5" t="s">
        <v>8</v>
      </c>
      <c r="E5">
        <v>1584</v>
      </c>
      <c r="F5">
        <v>80</v>
      </c>
      <c r="G5" s="1">
        <f t="shared" si="0"/>
        <v>1.0108487555839183</v>
      </c>
      <c r="H5" s="1">
        <f t="shared" si="1"/>
        <v>0.8</v>
      </c>
      <c r="L5">
        <v>1664</v>
      </c>
      <c r="M5">
        <v>8</v>
      </c>
      <c r="N5" s="1">
        <f t="shared" si="2"/>
        <v>1.0619017230376515</v>
      </c>
      <c r="O5">
        <f t="shared" si="3"/>
        <v>0.8</v>
      </c>
      <c r="S5">
        <v>3</v>
      </c>
      <c r="T5">
        <v>1.4</v>
      </c>
      <c r="V5">
        <v>3</v>
      </c>
      <c r="W5">
        <v>4.59</v>
      </c>
      <c r="X5">
        <f t="shared" si="4"/>
        <v>2.503333333333333</v>
      </c>
      <c r="Y5">
        <f t="shared" si="5"/>
        <v>1.5420944558521561</v>
      </c>
      <c r="Z5">
        <v>3</v>
      </c>
      <c r="AA5">
        <v>3.87</v>
      </c>
      <c r="AB5">
        <f t="shared" si="6"/>
        <v>1.51171875</v>
      </c>
      <c r="AC5" s="4">
        <f>PI()/LN(AC4)</f>
        <v>8.0328069648830667</v>
      </c>
      <c r="AD5" s="5">
        <f>AD4/AC4/LN(AC4)*AC5</f>
        <v>0.58502093750599848</v>
      </c>
      <c r="AI5">
        <v>3</v>
      </c>
      <c r="AJ5">
        <v>4.92</v>
      </c>
      <c r="AK5">
        <f t="shared" si="7"/>
        <v>1.0909090909090911</v>
      </c>
    </row>
    <row r="6" spans="2:40" x14ac:dyDescent="0.2">
      <c r="B6">
        <f>1/SQRT(2)</f>
        <v>0.70710678118654746</v>
      </c>
      <c r="E6">
        <v>1590</v>
      </c>
      <c r="F6">
        <v>70</v>
      </c>
      <c r="G6" s="1">
        <f t="shared" si="0"/>
        <v>1.0146777281429482</v>
      </c>
      <c r="H6" s="1">
        <f t="shared" si="1"/>
        <v>0.7</v>
      </c>
      <c r="L6">
        <v>1699</v>
      </c>
      <c r="M6">
        <v>7</v>
      </c>
      <c r="N6" s="1">
        <f t="shared" si="2"/>
        <v>1.0842373962986598</v>
      </c>
      <c r="O6">
        <f t="shared" si="3"/>
        <v>0.7</v>
      </c>
      <c r="S6">
        <v>4</v>
      </c>
      <c r="T6">
        <v>1.8</v>
      </c>
      <c r="V6">
        <v>4</v>
      </c>
      <c r="W6">
        <v>5.47</v>
      </c>
      <c r="X6">
        <f t="shared" si="4"/>
        <v>1.6233333333333331</v>
      </c>
      <c r="Y6">
        <f t="shared" si="5"/>
        <v>1.407514450867053</v>
      </c>
      <c r="Z6">
        <v>4</v>
      </c>
      <c r="AA6">
        <v>2.56</v>
      </c>
      <c r="AB6">
        <f t="shared" si="6"/>
        <v>1.4545454545454546</v>
      </c>
      <c r="AI6">
        <v>4</v>
      </c>
      <c r="AJ6">
        <v>4.51</v>
      </c>
      <c r="AK6">
        <f t="shared" si="7"/>
        <v>1.086746987951807</v>
      </c>
    </row>
    <row r="7" spans="2:40" x14ac:dyDescent="0.2">
      <c r="E7">
        <v>1597</v>
      </c>
      <c r="F7">
        <v>60</v>
      </c>
      <c r="G7" s="1">
        <f t="shared" si="0"/>
        <v>1.01914486279515</v>
      </c>
      <c r="H7" s="1">
        <f t="shared" si="1"/>
        <v>0.6</v>
      </c>
      <c r="L7">
        <v>1747</v>
      </c>
      <c r="M7">
        <v>6</v>
      </c>
      <c r="N7" s="1">
        <f t="shared" si="2"/>
        <v>1.1148691767708998</v>
      </c>
      <c r="O7">
        <f t="shared" si="3"/>
        <v>0.6</v>
      </c>
      <c r="S7">
        <v>5</v>
      </c>
      <c r="T7">
        <v>2.1800000000000002</v>
      </c>
      <c r="V7">
        <v>5</v>
      </c>
      <c r="W7">
        <v>5.94</v>
      </c>
      <c r="X7">
        <f t="shared" si="4"/>
        <v>1.1533333333333324</v>
      </c>
      <c r="Y7">
        <f t="shared" si="5"/>
        <v>1.6398104265402835</v>
      </c>
      <c r="Z7">
        <v>5</v>
      </c>
      <c r="AA7">
        <v>1.76</v>
      </c>
      <c r="AB7">
        <f t="shared" si="6"/>
        <v>1.5575221238938055</v>
      </c>
      <c r="AI7">
        <v>5</v>
      </c>
      <c r="AJ7">
        <v>4.1500000000000004</v>
      </c>
      <c r="AK7">
        <f t="shared" si="7"/>
        <v>1.0978835978835981</v>
      </c>
    </row>
    <row r="8" spans="2:40" x14ac:dyDescent="0.2">
      <c r="E8">
        <v>1605</v>
      </c>
      <c r="F8">
        <v>50</v>
      </c>
      <c r="G8" s="1">
        <f>E8/$B$3</f>
        <v>1.0242501595405233</v>
      </c>
      <c r="H8" s="1">
        <f t="shared" si="1"/>
        <v>0.5</v>
      </c>
      <c r="L8">
        <v>1815</v>
      </c>
      <c r="M8">
        <v>5</v>
      </c>
      <c r="N8" s="1">
        <f t="shared" si="2"/>
        <v>1.158264199106573</v>
      </c>
      <c r="O8">
        <f t="shared" si="3"/>
        <v>0.5</v>
      </c>
      <c r="S8">
        <v>6</v>
      </c>
      <c r="T8">
        <v>2.5499999999999998</v>
      </c>
      <c r="V8">
        <v>6</v>
      </c>
      <c r="W8">
        <v>6.39</v>
      </c>
      <c r="X8">
        <f t="shared" si="4"/>
        <v>0.70333333333333314</v>
      </c>
      <c r="Y8">
        <f t="shared" si="5"/>
        <v>1.3701298701298714</v>
      </c>
      <c r="Z8">
        <v>6</v>
      </c>
      <c r="AA8">
        <v>1.1299999999999999</v>
      </c>
      <c r="AB8">
        <f t="shared" si="6"/>
        <v>1.4195979899497486</v>
      </c>
      <c r="AI8">
        <v>6</v>
      </c>
      <c r="AJ8">
        <v>3.78</v>
      </c>
      <c r="AK8">
        <f t="shared" si="7"/>
        <v>1.086206896551724</v>
      </c>
    </row>
    <row r="9" spans="2:40" x14ac:dyDescent="0.2">
      <c r="E9">
        <v>1617</v>
      </c>
      <c r="F9">
        <v>40</v>
      </c>
      <c r="G9" s="1">
        <f t="shared" si="0"/>
        <v>1.0319081046585832</v>
      </c>
      <c r="H9" s="1">
        <f t="shared" si="1"/>
        <v>0.4</v>
      </c>
      <c r="L9">
        <v>1937</v>
      </c>
      <c r="M9">
        <v>4</v>
      </c>
      <c r="N9" s="1">
        <f t="shared" si="2"/>
        <v>1.2361199744735163</v>
      </c>
      <c r="O9">
        <f t="shared" si="3"/>
        <v>0.4</v>
      </c>
      <c r="S9">
        <v>7</v>
      </c>
      <c r="T9">
        <v>2.85</v>
      </c>
      <c r="V9">
        <v>7</v>
      </c>
      <c r="W9">
        <v>6.58</v>
      </c>
      <c r="X9">
        <f t="shared" si="4"/>
        <v>0.51333333333333275</v>
      </c>
      <c r="Z9">
        <v>7</v>
      </c>
      <c r="AA9">
        <v>0.79600000000000004</v>
      </c>
      <c r="AI9">
        <v>7</v>
      </c>
      <c r="AJ9">
        <v>3.48</v>
      </c>
      <c r="AK9">
        <f t="shared" si="7"/>
        <v>1.0943396226415094</v>
      </c>
    </row>
    <row r="10" spans="2:40" x14ac:dyDescent="0.2">
      <c r="E10">
        <v>1639</v>
      </c>
      <c r="F10">
        <v>30</v>
      </c>
      <c r="G10" s="1">
        <f t="shared" si="0"/>
        <v>1.0459476707083599</v>
      </c>
      <c r="H10" s="1">
        <f t="shared" si="1"/>
        <v>0.3</v>
      </c>
      <c r="L10">
        <v>2209</v>
      </c>
      <c r="M10">
        <v>3</v>
      </c>
      <c r="N10" s="1">
        <f t="shared" si="2"/>
        <v>1.4097000638162094</v>
      </c>
      <c r="O10">
        <f t="shared" si="3"/>
        <v>0.3</v>
      </c>
      <c r="S10">
        <v>8</v>
      </c>
      <c r="T10">
        <v>3.16</v>
      </c>
      <c r="V10">
        <v>8</v>
      </c>
      <c r="W10">
        <v>6.81</v>
      </c>
      <c r="X10">
        <f t="shared" si="4"/>
        <v>0.28333333333333321</v>
      </c>
      <c r="AI10">
        <v>8</v>
      </c>
      <c r="AJ10">
        <v>3.18</v>
      </c>
      <c r="AK10">
        <f t="shared" si="7"/>
        <v>1.0779661016949151</v>
      </c>
    </row>
    <row r="11" spans="2:40" x14ac:dyDescent="0.2">
      <c r="E11">
        <v>1568</v>
      </c>
      <c r="F11">
        <v>100</v>
      </c>
      <c r="G11" s="1">
        <f t="shared" si="0"/>
        <v>1.0006381620931717</v>
      </c>
      <c r="H11" s="1">
        <f t="shared" si="1"/>
        <v>1</v>
      </c>
      <c r="L11">
        <v>1615</v>
      </c>
      <c r="M11">
        <v>9.4</v>
      </c>
      <c r="N11" s="1">
        <f t="shared" si="2"/>
        <v>1.03063178047224</v>
      </c>
      <c r="O11">
        <f t="shared" si="3"/>
        <v>0.94000000000000006</v>
      </c>
      <c r="S11">
        <v>9</v>
      </c>
      <c r="T11">
        <v>3.44</v>
      </c>
      <c r="V11">
        <v>9</v>
      </c>
      <c r="W11">
        <v>6.95</v>
      </c>
      <c r="X11">
        <f t="shared" si="4"/>
        <v>0.14333333333333265</v>
      </c>
      <c r="Z11" s="2">
        <f>AVERAGE(Y3:Y8)</f>
        <v>1.4881448014392102</v>
      </c>
      <c r="AA11" s="2">
        <f>SQRT(2*0.01^2+AB11^2)*Z11</f>
        <v>6.4296320671588872E-2</v>
      </c>
      <c r="AB11" s="1">
        <f>_xlfn.STDEV.S(Y3:Y8)/SQRT(COUNT(Y3:Y8))</f>
        <v>4.0825623267038862E-2</v>
      </c>
      <c r="AI11">
        <v>9</v>
      </c>
      <c r="AJ11">
        <v>2.95</v>
      </c>
      <c r="AK11">
        <f t="shared" si="7"/>
        <v>1.0966542750929369</v>
      </c>
    </row>
    <row r="12" spans="2:40" x14ac:dyDescent="0.2">
      <c r="E12">
        <v>1559</v>
      </c>
      <c r="F12">
        <v>90</v>
      </c>
      <c r="G12" s="1">
        <f t="shared" si="0"/>
        <v>0.9948947032546267</v>
      </c>
      <c r="H12" s="1">
        <f t="shared" si="1"/>
        <v>0.9</v>
      </c>
      <c r="L12">
        <v>1643</v>
      </c>
      <c r="M12">
        <v>8.6</v>
      </c>
      <c r="N12" s="1">
        <f t="shared" si="2"/>
        <v>1.0485003190810467</v>
      </c>
      <c r="O12">
        <f t="shared" si="3"/>
        <v>0.86</v>
      </c>
      <c r="S12">
        <v>10</v>
      </c>
      <c r="T12">
        <v>3.69</v>
      </c>
      <c r="V12">
        <v>10</v>
      </c>
      <c r="W12">
        <v>7.03</v>
      </c>
      <c r="X12">
        <f t="shared" si="4"/>
        <v>6.3333333333332575E-2</v>
      </c>
      <c r="Z12" s="4">
        <f>PI()/LN(Z11)</f>
        <v>7.9027764485354464</v>
      </c>
      <c r="AA12" s="5">
        <f>AA11/Z11/LN(Z11)*Z12</f>
        <v>0.85891552136801186</v>
      </c>
      <c r="AI12">
        <v>10</v>
      </c>
      <c r="AJ12">
        <v>2.69</v>
      </c>
      <c r="AK12">
        <f t="shared" si="7"/>
        <v>1.0979591836734692</v>
      </c>
    </row>
    <row r="13" spans="2:40" x14ac:dyDescent="0.2">
      <c r="E13">
        <v>1554</v>
      </c>
      <c r="F13">
        <v>80</v>
      </c>
      <c r="G13" s="1">
        <f t="shared" si="0"/>
        <v>0.99170389278876836</v>
      </c>
      <c r="H13" s="1">
        <f t="shared" si="1"/>
        <v>0.8</v>
      </c>
      <c r="L13">
        <v>1608</v>
      </c>
      <c r="M13">
        <v>9.6</v>
      </c>
      <c r="N13" s="1">
        <f t="shared" si="2"/>
        <v>1.0261646458200382</v>
      </c>
      <c r="O13">
        <f t="shared" si="3"/>
        <v>0.96</v>
      </c>
      <c r="S13">
        <v>11</v>
      </c>
      <c r="T13">
        <v>3.91</v>
      </c>
      <c r="V13">
        <v>11</v>
      </c>
      <c r="W13">
        <v>7.09</v>
      </c>
      <c r="X13">
        <f t="shared" si="4"/>
        <v>3.3333333333329662E-3</v>
      </c>
      <c r="AI13">
        <v>11</v>
      </c>
      <c r="AJ13">
        <v>2.4500000000000002</v>
      </c>
      <c r="AK13">
        <f t="shared" si="7"/>
        <v>1.0792951541850222</v>
      </c>
    </row>
    <row r="14" spans="2:40" x14ac:dyDescent="0.2">
      <c r="E14">
        <v>1549</v>
      </c>
      <c r="F14">
        <v>70</v>
      </c>
      <c r="G14" s="1">
        <f t="shared" si="0"/>
        <v>0.98851308232291002</v>
      </c>
      <c r="H14" s="1">
        <f t="shared" si="1"/>
        <v>0.7</v>
      </c>
      <c r="L14">
        <v>1587</v>
      </c>
      <c r="M14">
        <v>10</v>
      </c>
      <c r="N14" s="1">
        <f t="shared" si="2"/>
        <v>1.0127632418634334</v>
      </c>
      <c r="O14">
        <f t="shared" si="3"/>
        <v>1</v>
      </c>
      <c r="S14">
        <v>12</v>
      </c>
      <c r="T14">
        <v>4.13</v>
      </c>
      <c r="V14">
        <v>12</v>
      </c>
      <c r="W14">
        <v>7.07</v>
      </c>
      <c r="X14">
        <f t="shared" si="4"/>
        <v>2.333333333333254E-2</v>
      </c>
      <c r="AI14">
        <v>12</v>
      </c>
      <c r="AJ14">
        <v>2.27</v>
      </c>
      <c r="AK14">
        <f t="shared" si="7"/>
        <v>1.0861244019138756</v>
      </c>
    </row>
    <row r="15" spans="2:40" x14ac:dyDescent="0.2">
      <c r="E15">
        <v>1542</v>
      </c>
      <c r="F15">
        <v>60</v>
      </c>
      <c r="G15" s="1">
        <f t="shared" si="0"/>
        <v>0.98404594767070841</v>
      </c>
      <c r="H15" s="1">
        <f t="shared" si="1"/>
        <v>0.6</v>
      </c>
      <c r="L15">
        <v>1534</v>
      </c>
      <c r="M15">
        <v>9</v>
      </c>
      <c r="N15" s="1">
        <f t="shared" si="2"/>
        <v>0.978940650925335</v>
      </c>
      <c r="O15">
        <f t="shared" si="3"/>
        <v>0.9</v>
      </c>
      <c r="S15">
        <v>13</v>
      </c>
      <c r="T15">
        <v>4.32</v>
      </c>
      <c r="V15">
        <v>13</v>
      </c>
      <c r="W15">
        <v>7.1</v>
      </c>
      <c r="X15">
        <f t="shared" si="4"/>
        <v>-6.6666666666668206E-3</v>
      </c>
      <c r="AI15">
        <v>13</v>
      </c>
      <c r="AJ15">
        <v>2.09</v>
      </c>
      <c r="AK15">
        <f t="shared" si="7"/>
        <v>1.0942408376963351</v>
      </c>
    </row>
    <row r="16" spans="2:40" x14ac:dyDescent="0.2">
      <c r="E16">
        <v>1536</v>
      </c>
      <c r="F16">
        <v>50</v>
      </c>
      <c r="G16" s="1">
        <f t="shared" si="0"/>
        <v>0.98021697511167838</v>
      </c>
      <c r="H16" s="1">
        <f t="shared" si="1"/>
        <v>0.5</v>
      </c>
      <c r="L16">
        <v>1513</v>
      </c>
      <c r="M16">
        <v>8</v>
      </c>
      <c r="N16" s="1">
        <f t="shared" si="2"/>
        <v>0.96553924696873006</v>
      </c>
      <c r="O16">
        <f t="shared" si="3"/>
        <v>0.8</v>
      </c>
      <c r="S16">
        <v>14</v>
      </c>
      <c r="T16">
        <v>4.5199999999999996</v>
      </c>
      <c r="V16">
        <v>14</v>
      </c>
      <c r="W16">
        <v>7.09</v>
      </c>
      <c r="X16">
        <f t="shared" si="4"/>
        <v>3.3333333333329662E-3</v>
      </c>
      <c r="AI16">
        <v>14</v>
      </c>
      <c r="AJ16">
        <v>1.91</v>
      </c>
      <c r="AK16">
        <f t="shared" si="7"/>
        <v>1.0914285714285714</v>
      </c>
    </row>
    <row r="17" spans="5:37" x14ac:dyDescent="0.2">
      <c r="E17">
        <v>1525</v>
      </c>
      <c r="F17">
        <v>40</v>
      </c>
      <c r="G17" s="1">
        <f t="shared" si="0"/>
        <v>0.97319719208679001</v>
      </c>
      <c r="H17" s="1">
        <f t="shared" si="1"/>
        <v>0.4</v>
      </c>
      <c r="L17">
        <v>1491</v>
      </c>
      <c r="M17">
        <v>7</v>
      </c>
      <c r="N17" s="1">
        <f t="shared" si="2"/>
        <v>0.95149968091895343</v>
      </c>
      <c r="O17">
        <f t="shared" si="3"/>
        <v>0.7</v>
      </c>
      <c r="S17">
        <v>15</v>
      </c>
      <c r="T17">
        <v>4.68</v>
      </c>
      <c r="V17">
        <v>15</v>
      </c>
      <c r="W17">
        <v>7.1</v>
      </c>
      <c r="X17">
        <f t="shared" si="4"/>
        <v>-6.6666666666668206E-3</v>
      </c>
      <c r="AI17">
        <v>15</v>
      </c>
      <c r="AJ17">
        <v>1.75</v>
      </c>
      <c r="AK17">
        <f t="shared" si="7"/>
        <v>1.10062893081761</v>
      </c>
    </row>
    <row r="18" spans="5:37" x14ac:dyDescent="0.2">
      <c r="E18">
        <v>1511</v>
      </c>
      <c r="F18">
        <v>30</v>
      </c>
      <c r="G18" s="1">
        <f t="shared" si="0"/>
        <v>0.96426292278238668</v>
      </c>
      <c r="H18" s="1">
        <f t="shared" si="1"/>
        <v>0.3</v>
      </c>
      <c r="L18">
        <v>1466</v>
      </c>
      <c r="M18">
        <v>6</v>
      </c>
      <c r="N18" s="1">
        <f t="shared" si="2"/>
        <v>0.93554562858966173</v>
      </c>
      <c r="O18">
        <f t="shared" si="3"/>
        <v>0.6</v>
      </c>
      <c r="S18">
        <v>16</v>
      </c>
      <c r="T18">
        <v>4.8099999999999996</v>
      </c>
      <c r="V18">
        <v>16</v>
      </c>
      <c r="W18">
        <v>7.11</v>
      </c>
      <c r="X18">
        <f t="shared" si="4"/>
        <v>-1.6666666666667496E-2</v>
      </c>
      <c r="AI18">
        <v>16</v>
      </c>
      <c r="AJ18">
        <v>1.59</v>
      </c>
      <c r="AK18">
        <f t="shared" si="7"/>
        <v>1.0890410958904111</v>
      </c>
    </row>
    <row r="19" spans="5:37" x14ac:dyDescent="0.2">
      <c r="L19">
        <v>1443</v>
      </c>
      <c r="M19">
        <v>5</v>
      </c>
      <c r="N19" s="1">
        <f t="shared" si="2"/>
        <v>0.92086790044671352</v>
      </c>
      <c r="O19">
        <f t="shared" si="3"/>
        <v>0.5</v>
      </c>
      <c r="S19">
        <v>17</v>
      </c>
      <c r="T19">
        <v>4.95</v>
      </c>
      <c r="W19" t="s">
        <v>11</v>
      </c>
      <c r="AI19">
        <v>17</v>
      </c>
      <c r="AJ19">
        <v>1.46</v>
      </c>
      <c r="AK19">
        <f t="shared" si="7"/>
        <v>1.0977443609022555</v>
      </c>
    </row>
    <row r="20" spans="5:37" x14ac:dyDescent="0.2">
      <c r="J20">
        <f>G23-G21</f>
        <v>2.5665765200688861E-2</v>
      </c>
      <c r="L20">
        <v>1408</v>
      </c>
      <c r="M20">
        <v>4</v>
      </c>
      <c r="N20" s="1">
        <f t="shared" si="2"/>
        <v>0.89853222718570513</v>
      </c>
      <c r="O20">
        <f t="shared" si="3"/>
        <v>0.4</v>
      </c>
      <c r="S20">
        <v>18</v>
      </c>
      <c r="T20">
        <v>5.1100000000000003</v>
      </c>
      <c r="W20">
        <f>AVERAGE(W13:W18)</f>
        <v>7.0933333333333328</v>
      </c>
      <c r="AI20">
        <v>18</v>
      </c>
      <c r="AJ20">
        <v>1.33</v>
      </c>
      <c r="AK20">
        <f t="shared" si="7"/>
        <v>1.0901639344262295</v>
      </c>
    </row>
    <row r="21" spans="5:37" x14ac:dyDescent="0.2">
      <c r="G21">
        <f>_xlfn.FORECAST.LINEAR(1/SQRT(2), G13:G14, H13:H14)</f>
        <v>0.98873984624079614</v>
      </c>
      <c r="H21">
        <f>1/SQRT(2)</f>
        <v>0.70710678118654746</v>
      </c>
      <c r="J21" t="s">
        <v>9</v>
      </c>
      <c r="L21">
        <v>1362</v>
      </c>
      <c r="M21">
        <v>3</v>
      </c>
      <c r="N21" s="1">
        <f t="shared" si="2"/>
        <v>0.8691767708998086</v>
      </c>
      <c r="O21">
        <f t="shared" si="3"/>
        <v>0.3</v>
      </c>
      <c r="S21">
        <v>19</v>
      </c>
      <c r="T21">
        <v>5.23</v>
      </c>
      <c r="AI21">
        <v>19</v>
      </c>
      <c r="AJ21">
        <v>1.22</v>
      </c>
      <c r="AK21">
        <f t="shared" si="7"/>
        <v>1.099099099099099</v>
      </c>
    </row>
    <row r="22" spans="5:37" x14ac:dyDescent="0.2">
      <c r="G22">
        <v>1</v>
      </c>
      <c r="H22">
        <f t="shared" ref="H22:H23" si="8">1/SQRT(2)</f>
        <v>0.70710678118654746</v>
      </c>
      <c r="J22" s="4">
        <f>1/(G23-G21)</f>
        <v>38.96240740070202</v>
      </c>
      <c r="K22" s="5">
        <f>0.001*J22/J20</f>
        <v>1.5180691904582793</v>
      </c>
      <c r="L22">
        <v>1555</v>
      </c>
      <c r="M22">
        <v>9.6</v>
      </c>
      <c r="N22" s="1">
        <f t="shared" si="2"/>
        <v>0.99234205488194005</v>
      </c>
      <c r="O22">
        <f t="shared" si="3"/>
        <v>0.96</v>
      </c>
      <c r="S22">
        <v>20</v>
      </c>
      <c r="T22">
        <v>5.34</v>
      </c>
      <c r="AI22">
        <v>20</v>
      </c>
      <c r="AJ22">
        <v>1.1100000000000001</v>
      </c>
      <c r="AK22">
        <f t="shared" si="7"/>
        <v>1.0990099009900991</v>
      </c>
    </row>
    <row r="23" spans="5:37" x14ac:dyDescent="0.2">
      <c r="G23">
        <f>_xlfn.FORECAST.LINEAR(1/SQRT(2), G5:G6, H5:H6)</f>
        <v>1.014405611441485</v>
      </c>
      <c r="H23">
        <f t="shared" si="8"/>
        <v>0.70710678118654746</v>
      </c>
      <c r="L23">
        <v>1547</v>
      </c>
      <c r="M23">
        <v>9.4</v>
      </c>
      <c r="N23" s="1">
        <f t="shared" si="2"/>
        <v>0.98723675813656664</v>
      </c>
      <c r="O23">
        <f t="shared" si="3"/>
        <v>0.94000000000000006</v>
      </c>
      <c r="S23">
        <v>21</v>
      </c>
      <c r="T23">
        <v>5.45</v>
      </c>
      <c r="AI23">
        <v>21</v>
      </c>
      <c r="AJ23">
        <v>1.01</v>
      </c>
      <c r="AK23">
        <f t="shared" si="7"/>
        <v>1.0895361380798274</v>
      </c>
    </row>
    <row r="24" spans="5:37" x14ac:dyDescent="0.2">
      <c r="J24" t="s">
        <v>10</v>
      </c>
      <c r="L24">
        <v>1525</v>
      </c>
      <c r="M24">
        <v>8.6</v>
      </c>
      <c r="N24" s="1">
        <f t="shared" si="2"/>
        <v>0.97319719208679001</v>
      </c>
      <c r="O24">
        <f t="shared" si="3"/>
        <v>0.86</v>
      </c>
      <c r="S24">
        <v>22</v>
      </c>
      <c r="T24">
        <v>5.54</v>
      </c>
      <c r="AI24">
        <v>22</v>
      </c>
      <c r="AJ24">
        <v>0.92700000000000005</v>
      </c>
      <c r="AK24">
        <f t="shared" si="7"/>
        <v>1.0996441281138791</v>
      </c>
    </row>
    <row r="25" spans="5:37" x14ac:dyDescent="0.2">
      <c r="J25" s="4">
        <f>1000/25.58</f>
        <v>39.093041438623928</v>
      </c>
      <c r="K25" s="5">
        <f>SQRT((0.1/100)^2+(0.1/25.6)^2 + 0.02^2)*J25</f>
        <v>0.7975926957339714</v>
      </c>
      <c r="S25">
        <v>23</v>
      </c>
      <c r="T25">
        <v>5.62</v>
      </c>
      <c r="AI25">
        <v>23</v>
      </c>
      <c r="AJ25">
        <v>0.84299999999999997</v>
      </c>
      <c r="AK25">
        <f t="shared" si="7"/>
        <v>1.1121372031662269</v>
      </c>
    </row>
    <row r="26" spans="5:37" x14ac:dyDescent="0.2">
      <c r="Q26">
        <f>N27-N29</f>
        <v>0.13015260671580586</v>
      </c>
      <c r="S26">
        <v>24</v>
      </c>
      <c r="T26">
        <v>5.7</v>
      </c>
      <c r="AI26">
        <v>24</v>
      </c>
      <c r="AJ26">
        <v>0.75800000000000001</v>
      </c>
      <c r="AK26">
        <f t="shared" si="7"/>
        <v>1.1049562682215743</v>
      </c>
    </row>
    <row r="27" spans="5:37" x14ac:dyDescent="0.2">
      <c r="N27">
        <f>_xlfn.FORECAST.LINEAR(1/SQRT(2), N5:N6, O5:O6)</f>
        <v>1.0826500488734576</v>
      </c>
      <c r="O27">
        <f>1/SQRT(2)</f>
        <v>0.70710678118654746</v>
      </c>
      <c r="Q27" t="s">
        <v>9</v>
      </c>
      <c r="S27">
        <v>25</v>
      </c>
      <c r="T27">
        <v>5.76</v>
      </c>
      <c r="AI27">
        <v>25</v>
      </c>
      <c r="AJ27">
        <v>0.68600000000000005</v>
      </c>
      <c r="AK27">
        <f t="shared" si="7"/>
        <v>1.0976000000000001</v>
      </c>
    </row>
    <row r="28" spans="5:37" x14ac:dyDescent="0.2">
      <c r="N28">
        <v>1</v>
      </c>
      <c r="O28">
        <f t="shared" ref="O28:O29" si="9">1/SQRT(2)</f>
        <v>0.70710678118654746</v>
      </c>
      <c r="Q28" s="4">
        <f>1/(N27-N29)</f>
        <v>7.6832882969723801</v>
      </c>
      <c r="R28" s="5">
        <f>0.01*Q28/Q26</f>
        <v>0.59032919054392741</v>
      </c>
      <c r="S28">
        <v>26</v>
      </c>
      <c r="T28">
        <v>5.83</v>
      </c>
      <c r="AI28">
        <v>26</v>
      </c>
      <c r="AJ28">
        <v>0.625</v>
      </c>
      <c r="AK28">
        <f t="shared" si="7"/>
        <v>1.1061946902654869</v>
      </c>
    </row>
    <row r="29" spans="5:37" x14ac:dyDescent="0.2">
      <c r="N29">
        <f>_xlfn.FORECAST.LINEAR(1/SQRT(2), N16:N17, O16:O17)</f>
        <v>0.95249744215765175</v>
      </c>
      <c r="O29">
        <f t="shared" si="9"/>
        <v>0.70710678118654746</v>
      </c>
      <c r="S29">
        <v>27</v>
      </c>
      <c r="T29">
        <v>5.88</v>
      </c>
      <c r="AI29">
        <v>27</v>
      </c>
      <c r="AJ29">
        <v>0.56499999999999995</v>
      </c>
      <c r="AK29">
        <f t="shared" si="7"/>
        <v>1.1210317460317458</v>
      </c>
    </row>
    <row r="30" spans="5:37" x14ac:dyDescent="0.2">
      <c r="Q30" t="s">
        <v>10</v>
      </c>
      <c r="S30">
        <v>28</v>
      </c>
      <c r="T30">
        <v>5.96</v>
      </c>
      <c r="AI30">
        <v>28</v>
      </c>
      <c r="AJ30">
        <v>0.504</v>
      </c>
      <c r="AK30">
        <f t="shared" si="7"/>
        <v>1.1052631578947367</v>
      </c>
    </row>
    <row r="31" spans="5:37" x14ac:dyDescent="0.2">
      <c r="Q31" s="4">
        <f>1000/125.6</f>
        <v>7.9617834394904463</v>
      </c>
      <c r="R31" s="5">
        <f>SQRT((0.1/100)^2+(0.1/125.6)^2 + 0.02^2)*Q31</f>
        <v>0.15956055629702887</v>
      </c>
      <c r="AI31">
        <v>29</v>
      </c>
      <c r="AJ31">
        <v>0.45600000000000002</v>
      </c>
    </row>
    <row r="32" spans="5:37" x14ac:dyDescent="0.2">
      <c r="AI32">
        <v>30</v>
      </c>
      <c r="AJ32">
        <v>0.40799999999999997</v>
      </c>
    </row>
    <row r="33" spans="35:36" x14ac:dyDescent="0.2">
      <c r="AI33">
        <v>31</v>
      </c>
      <c r="AJ33">
        <v>0.36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2019-09-16T13:29:21Z</dcterms:created>
  <dcterms:modified xsi:type="dcterms:W3CDTF">2019-09-18T21:11:45Z</dcterms:modified>
</cp:coreProperties>
</file>