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31" i="1" l="1"/>
  <c r="C73" i="2"/>
  <c r="E25" i="2"/>
  <c r="E15" i="2"/>
  <c r="E20" i="2"/>
  <c r="C66" i="2"/>
  <c r="C67" i="2"/>
  <c r="C57" i="2"/>
  <c r="C49" i="2"/>
  <c r="C61" i="2"/>
  <c r="C78" i="2"/>
  <c r="E88" i="2" l="1"/>
  <c r="D30" i="2"/>
  <c r="D25" i="2"/>
  <c r="D20" i="2"/>
  <c r="D15" i="2"/>
  <c r="D37" i="2"/>
  <c r="C81" i="2"/>
  <c r="C80" i="2"/>
  <c r="C79" i="2"/>
  <c r="C85" i="2"/>
  <c r="C88" i="2"/>
  <c r="D100" i="2"/>
  <c r="D101" i="2"/>
  <c r="C89" i="2" l="1"/>
  <c r="D125" i="2"/>
  <c r="D123" i="2"/>
  <c r="D122" i="2"/>
  <c r="D124" i="2" s="1"/>
  <c r="D120" i="2"/>
  <c r="D119" i="2"/>
  <c r="C33" i="1"/>
  <c r="C31" i="1"/>
  <c r="D32" i="1"/>
  <c r="C32" i="1" s="1"/>
  <c r="D33" i="1"/>
  <c r="D34" i="1"/>
  <c r="C34" i="1" s="1"/>
  <c r="D35" i="1"/>
  <c r="C35" i="1" s="1"/>
  <c r="D31" i="1"/>
  <c r="E32" i="1"/>
  <c r="E33" i="1"/>
  <c r="E34" i="1"/>
  <c r="E35" i="1"/>
  <c r="E31" i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D121" i="2" l="1"/>
  <c r="D38" i="2"/>
  <c r="D40" i="2" s="1"/>
  <c r="D41" i="2" s="1"/>
  <c r="D8" i="2"/>
  <c r="B32" i="1"/>
  <c r="F32" i="1" s="1"/>
  <c r="B33" i="1"/>
  <c r="F33" i="1" s="1"/>
  <c r="B34" i="1"/>
  <c r="F34" i="1" s="1"/>
  <c r="B35" i="1"/>
  <c r="F35" i="1" s="1"/>
  <c r="B31" i="1"/>
  <c r="D23" i="1"/>
  <c r="D24" i="1" s="1"/>
  <c r="D11" i="1"/>
  <c r="D10" i="1"/>
  <c r="D5" i="1"/>
  <c r="D7" i="2"/>
  <c r="D22" i="1"/>
  <c r="D49" i="1"/>
  <c r="E47" i="1" s="1"/>
  <c r="C47" i="1"/>
  <c r="F48" i="1"/>
  <c r="F47" i="1"/>
  <c r="F49" i="1" s="1"/>
  <c r="G47" i="1" s="1"/>
  <c r="D59" i="1"/>
  <c r="C59" i="1"/>
  <c r="C58" i="1"/>
  <c r="B57" i="1"/>
  <c r="D57" i="1" s="1"/>
  <c r="B49" i="1"/>
  <c r="C48" i="1" s="1"/>
  <c r="D17" i="1"/>
  <c r="D9" i="2" l="1"/>
  <c r="D39" i="2"/>
  <c r="G48" i="1"/>
  <c r="D10" i="2"/>
  <c r="E48" i="1"/>
</calcChain>
</file>

<file path=xl/sharedStrings.xml><?xml version="1.0" encoding="utf-8"?>
<sst xmlns="http://schemas.openxmlformats.org/spreadsheetml/2006/main" count="169" uniqueCount="151">
  <si>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</si>
  <si>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</si>
  <si>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</si>
  <si>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</si>
  <si>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</si>
  <si>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</si>
  <si>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</si>
  <si>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</si>
  <si>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</si>
  <si>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</si>
  <si>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</si>
  <si>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</si>
  <si>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</si>
  <si>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</si>
  <si>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</si>
  <si>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</si>
  <si>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</si>
  <si>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</si>
  <si>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 xml:space="preserve">5.  На заводе «Прогресс» каждому сотруднику зарплату за месяц выдают дважды: сначала часть оклада в виде аванса,  </t>
  </si>
  <si>
    <t xml:space="preserve">а по истечении месяца — остальную часть оклада. При этом при окончательном расчете удерживают также  подоходный </t>
  </si>
  <si>
    <t>налог и профсоюзный взнос. По известному окладу сотрудника Бендера О.И.  Произвести расчет в виде выплат в виде: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</si>
  <si>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</si>
  <si>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</si>
  <si>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</si>
  <si>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</si>
  <si>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</si>
  <si>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</si>
  <si>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</t>
  </si>
  <si>
    <t>2) Аванс составляет 40% оклада</t>
  </si>
  <si>
    <t>3) Подоходный налог определяется по формуле 13%(Оклад — МРОТ — Пенсионный налог) , где МРОТ — минимальный размер</t>
  </si>
  <si>
    <t xml:space="preserve">    Оплаты труда</t>
  </si>
  <si>
    <t>4) Профсоюзный взнос и пенсионный налог составляют по 1% от оклада.</t>
  </si>
  <si>
    <t xml:space="preserve">6. Информация о распределении суши и воды на земном шаре приведена в таблице. Заполните данными пустые клетки </t>
  </si>
  <si>
    <t xml:space="preserve">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</si>
  <si>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</si>
  <si>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</si>
  <si>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</si>
  <si>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</si>
  <si>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</si>
  <si>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</si>
  <si>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</si>
  <si>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</si>
  <si>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</si>
  <si>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</si>
  <si>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</si>
  <si>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</si>
  <si>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</si>
  <si>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 xml:space="preserve">Всего </t>
  </si>
  <si>
    <t>8 «А»</t>
  </si>
  <si>
    <t>8 «Б»</t>
  </si>
  <si>
    <t>мальчиков</t>
  </si>
  <si>
    <t>девочек</t>
  </si>
  <si>
    <t xml:space="preserve">8. Гражданин открыл счет в банке, вложив 1000 грн. Через каждый месяц размер вклада увеличивается на 1,2% от имеющейся </t>
  </si>
  <si>
    <t xml:space="preserve">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</si>
  <si>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Функции в электронных таблицах</t>
  </si>
  <si>
    <t>Функции математические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</si>
  <si>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</si>
  <si>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</si>
  <si>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</si>
  <si>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</si>
  <si>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</si>
  <si>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</si>
  <si>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</si>
  <si>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</si>
  <si>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</si>
  <si>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</si>
  <si>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</si>
  <si>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</si>
  <si>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</si>
  <si>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</si>
  <si>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</si>
  <si>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</si>
  <si>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</si>
  <si>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</si>
  <si>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</si>
  <si>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</si>
  <si>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</si>
  <si>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</si>
  <si>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</si>
  <si>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</si>
  <si>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</si>
  <si>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</si>
  <si>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Введите строку</t>
  </si>
  <si>
    <t>Число символов в строке</t>
  </si>
  <si>
    <t>Исходное слово</t>
  </si>
  <si>
    <t>Информатика</t>
  </si>
  <si>
    <t>Полученное слово</t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</si>
  <si>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</si>
  <si>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</si>
  <si>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</si>
  <si>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</si>
  <si>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</si>
  <si>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</si>
  <si>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</si>
  <si>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</si>
  <si>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</si>
  <si>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</si>
  <si>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</si>
  <si>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</si>
  <si>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</si>
  <si>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</si>
  <si>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</si>
  <si>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</si>
  <si>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</si>
  <si>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</si>
  <si>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</si>
  <si>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</si>
  <si>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</si>
  <si>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</si>
  <si>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</si>
  <si>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</si>
  <si>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</si>
  <si>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</si>
  <si>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</si>
  <si>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</si>
  <si>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</si>
  <si>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</si>
  <si>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</si>
  <si>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</si>
  <si>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</si>
  <si>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</si>
  <si>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</si>
  <si>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</si>
  <si>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</si>
  <si>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</si>
  <si>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</si>
  <si>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</si>
  <si>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</si>
  <si>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</si>
  <si>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</si>
  <si>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</si>
  <si>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</si>
  <si>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</si>
  <si>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</si>
  <si>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</si>
  <si>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2. Дано двузначное число. Получить число, образованное при перестановке цифр заданного числа</t>
  </si>
  <si>
    <t>n разделить на 3600 и округлить до ближайшего меньшего целого</t>
  </si>
  <si>
    <t>2. В результатирующей ячейке получить число символов в исходной строке текста</t>
  </si>
  <si>
    <r>
      <t xml:space="preserve">3. В результатирующей ячейке получить слово </t>
    </r>
    <r>
      <rPr>
        <b/>
        <sz val="10"/>
        <color theme="1"/>
        <rFont val="Arial"/>
        <family val="2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</si>
  <si>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color theme="1"/>
        <rFont val="Arial"/>
        <family val="2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</si>
  <si>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color theme="1"/>
        <rFont val="Arial"/>
        <family val="2"/>
        <charset val="204"/>
      </rPr>
      <t>Информация</t>
    </r>
    <r>
      <rPr>
        <sz val="10"/>
        <color theme="1"/>
        <rFont val="Arial"/>
        <family val="2"/>
        <charset val="204"/>
      </rPr>
      <t xml:space="preserve">, во второй - </t>
    </r>
    <r>
      <rPr>
        <b/>
        <sz val="10"/>
        <color theme="1"/>
        <rFont val="Arial"/>
        <family val="2"/>
        <charset val="204"/>
      </rPr>
      <t>Оператор</t>
    </r>
  </si>
  <si>
    <t>МРОТ</t>
  </si>
  <si>
    <t xml:space="preserve">             положенно месяц</t>
  </si>
  <si>
    <t>см</t>
  </si>
  <si>
    <t xml:space="preserve">Бельчу </t>
  </si>
  <si>
    <t>Даниил</t>
  </si>
  <si>
    <t>Вадимович</t>
  </si>
  <si>
    <t>Психиатрия</t>
  </si>
  <si>
    <t>Бондаренко</t>
  </si>
  <si>
    <t>Алексей</t>
  </si>
  <si>
    <t>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</si>
</sst>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0"/>
      <color theme="1"/>
      <name val="Arimo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Arimo"/>
    </font>
    <font>
      <sz val="8"/>
      <color theme="1"/>
      <name val="Calibri"/>
      <family val="2"/>
      <charset val="204"/>
      <scheme val="minor"/>
    </font>
    <font>
      <sz val="10"/>
      <color theme="3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9" fontId="0" fillId="2" borderId="1" xfId="1" applyFont="1" applyFill="1" applyBorder="1"/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4" xfId="0" applyFont="1" applyBorder="1" applyAlignment="1">
      <alignment vertical="center"/>
    </xf>
    <xf numFmtId="0" fontId="4" fillId="0" borderId="6" xfId="0" applyFont="1" applyBorder="1" applyAlignment="1">
      <alignment wrapText="1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8" fillId="0" borderId="15" xfId="0" applyFont="1" applyBorder="1" applyAlignment="1">
      <alignment vertical="center"/>
    </xf>
    <xf numFmtId="0" fontId="0" fillId="0" borderId="1" xfId="0" applyBorder="1" applyAlignment="1">
      <alignment horizontal="right"/>
    </xf>
    <xf numFmtId="0" fontId="0" fillId="4" borderId="2" xfId="0" applyFill="1" applyBorder="1"/>
    <xf numFmtId="0" fontId="9" fillId="0" borderId="16" xfId="0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wrapText="1"/>
    </xf>
    <xf numFmtId="14" fontId="10" fillId="0" borderId="4" xfId="0" applyNumberFormat="1" applyFont="1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8" fillId="0" borderId="10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14" fontId="4" fillId="0" borderId="10" xfId="0" applyNumberFormat="1" applyFont="1" applyBorder="1" applyAlignment="1">
      <alignment horizontal="center" wrapText="1"/>
    </xf>
    <xf numFmtId="1" fontId="4" fillId="0" borderId="10" xfId="0" applyNumberFormat="1" applyFont="1" applyBorder="1" applyAlignment="1">
      <alignment horizontal="center" wrapText="1"/>
    </xf>
    <xf numFmtId="1" fontId="4" fillId="0" borderId="12" xfId="0" applyNumberFormat="1" applyFont="1" applyBorder="1" applyAlignment="1">
      <alignment horizontal="center" wrapText="1"/>
    </xf>
    <xf numFmtId="14" fontId="4" fillId="0" borderId="12" xfId="0" applyNumberFormat="1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3" fontId="2" fillId="0" borderId="14" xfId="0" applyNumberFormat="1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6" borderId="6" xfId="0" applyNumberFormat="1" applyFont="1" applyFill="1" applyBorder="1" applyAlignment="1">
      <alignment wrapText="1"/>
    </xf>
    <xf numFmtId="0" fontId="4" fillId="5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4" fillId="7" borderId="10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7"/>
  <sheetViews>
    <sheetView tabSelected="1" topLeftCell="A22" workbookViewId="0">
      <selection activeCell="F31" sqref="F31"/>
    </sheetView>
  </sheetViews>
  <sheetFormatPr defaultRowHeight="15"/>
  <cols>
    <col min="1" max="1" width="12.42578125" customWidth="1"/>
    <col min="3" max="3" width="10.140625" bestFit="1" customWidth="1"/>
    <col min="5" max="5" width="12" bestFit="1" customWidth="1"/>
  </cols>
  <sheetData>
    <row r="2" spans="1:5">
      <c r="A2" t="s">
        <v>0</v>
      </c>
    </row>
    <row r="4" spans="1:5">
      <c r="A4" s="2" t="s">
        <v>1</v>
      </c>
      <c r="B4" s="2"/>
      <c r="C4" s="2"/>
      <c r="D4" s="2">
        <v>64</v>
      </c>
      <c r="E4" s="2" t="s">
        <v>143</v>
      </c>
    </row>
    <row r="5" spans="1:5">
      <c r="A5" s="2" t="s">
        <v>2</v>
      </c>
      <c r="B5" s="2"/>
      <c r="C5" s="2"/>
      <c r="D5" s="3">
        <f>D4^2</f>
        <v>4096</v>
      </c>
      <c r="E5" s="2" t="s">
        <v>3</v>
      </c>
    </row>
    <row r="7" spans="1:5">
      <c r="A7" t="s">
        <v>4</v>
      </c>
    </row>
    <row r="9" spans="1:5">
      <c r="A9" s="2" t="s">
        <v>5</v>
      </c>
      <c r="B9" s="2"/>
      <c r="C9" s="2"/>
      <c r="D9" s="2">
        <v>11</v>
      </c>
      <c r="E9" s="2" t="s">
        <v>143</v>
      </c>
    </row>
    <row r="10" spans="1:5">
      <c r="A10" s="2" t="s">
        <v>6</v>
      </c>
      <c r="B10" s="2"/>
      <c r="C10" s="2"/>
      <c r="D10" s="3">
        <f>D9^3</f>
        <v>1331</v>
      </c>
      <c r="E10" s="2" t="s">
        <v>7</v>
      </c>
    </row>
    <row r="11" spans="1:5">
      <c r="A11" s="2" t="s">
        <v>8</v>
      </c>
      <c r="B11" s="2"/>
      <c r="C11" s="2"/>
      <c r="D11" s="3">
        <f>D9^2</f>
        <v>121</v>
      </c>
      <c r="E11" s="2" t="s">
        <v>3</v>
      </c>
    </row>
    <row r="13" spans="1:5">
      <c r="A13" t="s">
        <v>9</v>
      </c>
    </row>
    <row r="15" spans="1:5">
      <c r="A15" s="2" t="s">
        <v>10</v>
      </c>
      <c r="B15" s="2"/>
      <c r="C15" s="2"/>
      <c r="D15" s="5">
        <v>430</v>
      </c>
      <c r="E15" s="9"/>
    </row>
    <row r="16" spans="1:5">
      <c r="A16" s="2" t="s">
        <v>11</v>
      </c>
      <c r="B16" s="2"/>
      <c r="C16" s="2"/>
      <c r="D16" s="5">
        <v>25</v>
      </c>
      <c r="E16" s="9"/>
    </row>
    <row r="17" spans="1:7">
      <c r="A17" s="2" t="s">
        <v>12</v>
      </c>
      <c r="B17" s="2"/>
      <c r="C17" s="2"/>
      <c r="D17" s="6">
        <f>D16/D15</f>
        <v>5.8139534883720929E-2</v>
      </c>
      <c r="E17" s="9"/>
    </row>
    <row r="19" spans="1:7">
      <c r="A19" t="s">
        <v>13</v>
      </c>
    </row>
    <row r="21" spans="1:7">
      <c r="A21" s="2" t="s">
        <v>14</v>
      </c>
      <c r="B21" s="2"/>
      <c r="C21" s="2"/>
      <c r="D21" s="5">
        <v>5222222</v>
      </c>
      <c r="E21" s="9"/>
      <c r="F21" s="1"/>
    </row>
    <row r="22" spans="1:7">
      <c r="A22" s="2" t="s">
        <v>15</v>
      </c>
      <c r="B22" s="2"/>
      <c r="C22" s="2"/>
      <c r="D22" s="6">
        <f>D21*8</f>
        <v>41777776</v>
      </c>
      <c r="E22" s="9"/>
      <c r="F22" s="1"/>
    </row>
    <row r="23" spans="1:7">
      <c r="A23" s="2" t="s">
        <v>16</v>
      </c>
      <c r="B23" s="2"/>
      <c r="C23" s="2"/>
      <c r="D23" s="6">
        <f>D21/1024</f>
        <v>5099.826171875</v>
      </c>
      <c r="E23" s="9"/>
      <c r="F23" s="1"/>
    </row>
    <row r="24" spans="1:7">
      <c r="A24" s="2" t="s">
        <v>17</v>
      </c>
      <c r="B24" s="2"/>
      <c r="C24" s="2"/>
      <c r="D24" s="6">
        <f>D23/1024</f>
        <v>4.9802989959716797</v>
      </c>
      <c r="E24" s="9"/>
      <c r="F24" s="1"/>
    </row>
    <row r="26" spans="1:7">
      <c r="A26" t="s">
        <v>18</v>
      </c>
    </row>
    <row r="27" spans="1:7">
      <c r="A27" t="s">
        <v>19</v>
      </c>
    </row>
    <row r="28" spans="1:7">
      <c r="A28" t="s">
        <v>20</v>
      </c>
    </row>
    <row r="30" spans="1:7">
      <c r="A30" s="2" t="s">
        <v>21</v>
      </c>
      <c r="B30" s="2" t="s">
        <v>22</v>
      </c>
      <c r="C30" s="2" t="s">
        <v>23</v>
      </c>
      <c r="D30" s="2" t="s">
        <v>24</v>
      </c>
      <c r="E30" s="2" t="s">
        <v>25</v>
      </c>
      <c r="F30" s="5" t="s">
        <v>26</v>
      </c>
      <c r="G30" s="22" t="s">
        <v>141</v>
      </c>
    </row>
    <row r="31" spans="1:7">
      <c r="A31" s="2">
        <v>84343</v>
      </c>
      <c r="B31" s="3">
        <f>A31*0.4</f>
        <v>33737.200000000004</v>
      </c>
      <c r="C31" s="2">
        <f>0.13*(A31-G31-D31)</f>
        <v>10334.944100000001</v>
      </c>
      <c r="D31" s="2">
        <f>A31*0.01</f>
        <v>843.43000000000006</v>
      </c>
      <c r="E31" s="2">
        <f>A31*0.01</f>
        <v>843.43000000000006</v>
      </c>
      <c r="F31" s="23">
        <f>A31-B31-C31-D31-E31</f>
        <v>38583.995899999994</v>
      </c>
      <c r="G31" s="2">
        <v>4000</v>
      </c>
    </row>
    <row r="32" spans="1:7">
      <c r="A32" s="2">
        <v>67500</v>
      </c>
      <c r="B32" s="3">
        <f t="shared" ref="B32:B35" si="0">A32*0.4</f>
        <v>27000</v>
      </c>
      <c r="C32" s="2">
        <f t="shared" ref="C32:C35" si="1">0.13*(A32-G32-D32)</f>
        <v>8167.25</v>
      </c>
      <c r="D32" s="2">
        <f t="shared" ref="D32:D35" si="2">A32*0.01</f>
        <v>675</v>
      </c>
      <c r="E32" s="2">
        <f t="shared" ref="E32:E35" si="3">A32*0.01</f>
        <v>675</v>
      </c>
      <c r="F32" s="23">
        <f t="shared" ref="F32:F35" si="4">A32-B32-C32-D32-E32</f>
        <v>30982.75</v>
      </c>
      <c r="G32" s="2">
        <v>4000</v>
      </c>
    </row>
    <row r="33" spans="1:7">
      <c r="A33" s="2">
        <v>13872</v>
      </c>
      <c r="B33" s="3">
        <f t="shared" si="0"/>
        <v>5548.8</v>
      </c>
      <c r="C33" s="2">
        <f t="shared" si="1"/>
        <v>1265.3264000000001</v>
      </c>
      <c r="D33" s="2">
        <f t="shared" si="2"/>
        <v>138.72</v>
      </c>
      <c r="E33" s="2">
        <f t="shared" si="3"/>
        <v>138.72</v>
      </c>
      <c r="F33" s="23">
        <f t="shared" si="4"/>
        <v>6780.4336000000003</v>
      </c>
      <c r="G33" s="2">
        <v>4000</v>
      </c>
    </row>
    <row r="34" spans="1:7">
      <c r="A34" s="2">
        <v>45220</v>
      </c>
      <c r="B34" s="3">
        <f t="shared" si="0"/>
        <v>18088</v>
      </c>
      <c r="C34" s="2">
        <f t="shared" si="1"/>
        <v>5299.8140000000003</v>
      </c>
      <c r="D34" s="2">
        <f t="shared" si="2"/>
        <v>452.2</v>
      </c>
      <c r="E34" s="2">
        <f t="shared" si="3"/>
        <v>452.2</v>
      </c>
      <c r="F34" s="23">
        <f t="shared" si="4"/>
        <v>20927.786</v>
      </c>
      <c r="G34" s="2">
        <v>4000</v>
      </c>
    </row>
    <row r="35" spans="1:7">
      <c r="A35" s="2">
        <v>25000</v>
      </c>
      <c r="B35" s="3">
        <f t="shared" si="0"/>
        <v>10000</v>
      </c>
      <c r="C35" s="2">
        <f t="shared" si="1"/>
        <v>2697.5</v>
      </c>
      <c r="D35" s="2">
        <f t="shared" si="2"/>
        <v>250</v>
      </c>
      <c r="E35" s="2">
        <f t="shared" si="3"/>
        <v>250</v>
      </c>
      <c r="F35" s="23">
        <f t="shared" si="4"/>
        <v>11802.5</v>
      </c>
      <c r="G35" s="2">
        <v>4000</v>
      </c>
    </row>
    <row r="36" spans="1:7">
      <c r="A36" t="s">
        <v>27</v>
      </c>
    </row>
    <row r="37" spans="1:7">
      <c r="A37" t="s">
        <v>28</v>
      </c>
    </row>
    <row r="38" spans="1:7">
      <c r="A38" t="s">
        <v>29</v>
      </c>
    </row>
    <row r="39" spans="1:7">
      <c r="A39" t="s">
        <v>30</v>
      </c>
    </row>
    <row r="40" spans="1:7">
      <c r="A40" t="s">
        <v>31</v>
      </c>
    </row>
    <row r="42" spans="1:7">
      <c r="A42" t="s">
        <v>32</v>
      </c>
    </row>
    <row r="43" spans="1:7">
      <c r="A43" t="s">
        <v>33</v>
      </c>
    </row>
    <row r="45" spans="1:7">
      <c r="A45" s="2" t="s">
        <v>34</v>
      </c>
      <c r="B45" s="2" t="s">
        <v>35</v>
      </c>
      <c r="C45" s="2"/>
      <c r="D45" s="2" t="s">
        <v>36</v>
      </c>
      <c r="E45" s="2"/>
      <c r="F45" s="2" t="s">
        <v>37</v>
      </c>
      <c r="G45" s="2"/>
    </row>
    <row r="46" spans="1:7">
      <c r="A46" s="2"/>
      <c r="B46" s="2" t="s">
        <v>38</v>
      </c>
      <c r="C46" s="2" t="s">
        <v>39</v>
      </c>
      <c r="D46" s="2" t="s">
        <v>38</v>
      </c>
      <c r="E46" s="2" t="s">
        <v>39</v>
      </c>
      <c r="F46" s="2" t="s">
        <v>38</v>
      </c>
      <c r="G46" s="2" t="s">
        <v>39</v>
      </c>
    </row>
    <row r="47" spans="1:7">
      <c r="A47" s="2" t="s">
        <v>40</v>
      </c>
      <c r="B47" s="2">
        <v>100.41</v>
      </c>
      <c r="C47" s="10">
        <f>B47*C49/B49</f>
        <v>0.39368751225249954</v>
      </c>
      <c r="D47" s="2">
        <v>48.43</v>
      </c>
      <c r="E47" s="10">
        <f>D47*E49/D49</f>
        <v>0.18988433640462654</v>
      </c>
      <c r="F47" s="2">
        <f>B47+D47</f>
        <v>148.84</v>
      </c>
      <c r="G47" s="10">
        <f>F47*G49/F49</f>
        <v>0.29178592432856304</v>
      </c>
    </row>
    <row r="48" spans="1:7">
      <c r="A48" s="2" t="s">
        <v>41</v>
      </c>
      <c r="B48" s="2">
        <v>154.63999999999999</v>
      </c>
      <c r="C48" s="10">
        <f>B48*C49/B49</f>
        <v>0.60631248774750046</v>
      </c>
      <c r="D48" s="2">
        <v>206.62</v>
      </c>
      <c r="E48" s="10">
        <f>D48*E49/D49</f>
        <v>0.81011566359537346</v>
      </c>
      <c r="F48" s="2">
        <f>B48+D48</f>
        <v>361.26</v>
      </c>
      <c r="G48" s="10">
        <f>F48*G49/F49</f>
        <v>0.7082140756714369</v>
      </c>
    </row>
    <row r="49" spans="1:8">
      <c r="A49" s="2" t="s">
        <v>42</v>
      </c>
      <c r="B49" s="4">
        <f>B47+B48</f>
        <v>255.04999999999998</v>
      </c>
      <c r="C49" s="10">
        <v>1</v>
      </c>
      <c r="D49" s="4">
        <f>SUM(D47+D48)</f>
        <v>255.05</v>
      </c>
      <c r="E49" s="10">
        <v>1</v>
      </c>
      <c r="F49" s="4">
        <f>F47+F48</f>
        <v>510.1</v>
      </c>
      <c r="G49" s="10">
        <v>1</v>
      </c>
    </row>
    <row r="51" spans="1:8">
      <c r="A51" t="s">
        <v>43</v>
      </c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2" t="s">
        <v>44</v>
      </c>
      <c r="B54" s="2"/>
      <c r="C54" s="2"/>
      <c r="D54" s="8"/>
      <c r="E54" s="7"/>
      <c r="F54" s="1"/>
      <c r="G54" s="1"/>
      <c r="H54" s="1"/>
    </row>
    <row r="55" spans="1:8">
      <c r="A55" s="2" t="s">
        <v>45</v>
      </c>
      <c r="B55" s="2" t="s">
        <v>46</v>
      </c>
      <c r="C55" s="2"/>
      <c r="D55" s="8" t="s">
        <v>47</v>
      </c>
      <c r="E55" s="7"/>
      <c r="F55" s="1"/>
      <c r="G55" s="1"/>
      <c r="H55" s="1"/>
    </row>
    <row r="56" spans="1:8">
      <c r="A56" s="2"/>
      <c r="B56" s="2" t="s">
        <v>48</v>
      </c>
      <c r="C56" s="2" t="s">
        <v>49</v>
      </c>
      <c r="D56" s="2"/>
      <c r="E56" s="1"/>
      <c r="F56" s="1"/>
      <c r="G56" s="1"/>
      <c r="H56" s="1"/>
    </row>
    <row r="57" spans="1:8">
      <c r="A57" s="2" t="s">
        <v>50</v>
      </c>
      <c r="B57" s="2">
        <f>B59-B58</f>
        <v>11</v>
      </c>
      <c r="C57" s="2">
        <v>14</v>
      </c>
      <c r="D57" s="3">
        <f>B57+C57</f>
        <v>25</v>
      </c>
      <c r="E57" s="1"/>
      <c r="F57" s="1"/>
      <c r="G57" s="1"/>
      <c r="H57" s="1"/>
    </row>
    <row r="58" spans="1:8">
      <c r="A58" s="2" t="s">
        <v>51</v>
      </c>
      <c r="B58" s="2">
        <v>13</v>
      </c>
      <c r="C58" s="2">
        <f>D58-B58</f>
        <v>13</v>
      </c>
      <c r="D58" s="3">
        <v>26</v>
      </c>
      <c r="E58" s="1"/>
      <c r="F58" s="1"/>
      <c r="G58" s="1"/>
      <c r="H58" s="1"/>
    </row>
    <row r="59" spans="1:8">
      <c r="A59" s="2" t="s">
        <v>42</v>
      </c>
      <c r="B59" s="3">
        <v>24</v>
      </c>
      <c r="C59" s="3">
        <f>C58+C57</f>
        <v>27</v>
      </c>
      <c r="D59" s="4">
        <f>B59+C59</f>
        <v>51</v>
      </c>
      <c r="E59" s="1"/>
      <c r="F59" s="1"/>
      <c r="G59" s="1"/>
      <c r="H59" s="1"/>
    </row>
    <row r="61" spans="1:8">
      <c r="A61" t="s">
        <v>52</v>
      </c>
    </row>
    <row r="62" spans="1:8">
      <c r="A62" t="s">
        <v>53</v>
      </c>
    </row>
    <row r="64" spans="1:8" ht="24.75" customHeight="1">
      <c r="A64" s="24" t="s">
        <v>142</v>
      </c>
      <c r="B64" s="2">
        <v>1000</v>
      </c>
    </row>
    <row r="65" spans="1:2">
      <c r="A65" s="8">
        <v>1</v>
      </c>
      <c r="B65" s="3">
        <f>B64+B64*0.012</f>
        <v>1012</v>
      </c>
    </row>
    <row r="66" spans="1:2">
      <c r="A66" s="8">
        <v>2</v>
      </c>
      <c r="B66" s="3">
        <f t="shared" ref="B66:B76" si="5">B65+B65*0.012</f>
        <v>1024.144</v>
      </c>
    </row>
    <row r="67" spans="1:2">
      <c r="A67" s="8">
        <v>3</v>
      </c>
      <c r="B67" s="3">
        <f t="shared" si="5"/>
        <v>1036.433728</v>
      </c>
    </row>
    <row r="68" spans="1:2">
      <c r="A68" s="8">
        <v>4</v>
      </c>
      <c r="B68" s="3">
        <f t="shared" si="5"/>
        <v>1048.870932736</v>
      </c>
    </row>
    <row r="69" spans="1:2">
      <c r="A69" s="8">
        <v>5</v>
      </c>
      <c r="B69" s="3">
        <f t="shared" si="5"/>
        <v>1061.4573839288321</v>
      </c>
    </row>
    <row r="70" spans="1:2">
      <c r="A70" s="8">
        <v>6</v>
      </c>
      <c r="B70" s="3">
        <f t="shared" si="5"/>
        <v>1074.194872535978</v>
      </c>
    </row>
    <row r="71" spans="1:2">
      <c r="A71" s="8">
        <v>7</v>
      </c>
      <c r="B71" s="3">
        <f t="shared" si="5"/>
        <v>1087.0852110064097</v>
      </c>
    </row>
    <row r="72" spans="1:2">
      <c r="A72" s="8">
        <v>8</v>
      </c>
      <c r="B72" s="3">
        <f t="shared" si="5"/>
        <v>1100.1302335384867</v>
      </c>
    </row>
    <row r="73" spans="1:2">
      <c r="A73" s="8">
        <v>9</v>
      </c>
      <c r="B73" s="3">
        <f t="shared" si="5"/>
        <v>1113.3317963409486</v>
      </c>
    </row>
    <row r="74" spans="1:2">
      <c r="A74" s="8">
        <v>10</v>
      </c>
      <c r="B74" s="3">
        <f t="shared" si="5"/>
        <v>1126.6917778970401</v>
      </c>
    </row>
    <row r="75" spans="1:2">
      <c r="A75" s="8">
        <v>11</v>
      </c>
      <c r="B75" s="3">
        <f t="shared" si="5"/>
        <v>1140.2120792318046</v>
      </c>
    </row>
    <row r="76" spans="1:2">
      <c r="A76" s="8">
        <v>12</v>
      </c>
      <c r="B76" s="3">
        <f t="shared" si="5"/>
        <v>1153.8946241825863</v>
      </c>
    </row>
    <row r="77" spans="1:2">
      <c r="A77" s="1"/>
      <c r="B77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topLeftCell="A142" workbookViewId="0">
      <selection activeCell="C53" sqref="C53:D53"/>
    </sheetView>
  </sheetViews>
  <sheetFormatPr defaultRowHeight="15"/>
  <cols>
    <col min="4" max="4" width="11.140625" bestFit="1" customWidth="1"/>
    <col min="5" max="5" width="9.85546875" bestFit="1" customWidth="1"/>
    <col min="15" max="16" width="11.42578125" bestFit="1" customWidth="1"/>
  </cols>
  <sheetData>
    <row r="1" spans="1:26" ht="15.75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thickBot="1">
      <c r="A2" s="12" t="s">
        <v>54</v>
      </c>
      <c r="B2" s="13"/>
      <c r="C2" s="13"/>
      <c r="D2" s="13"/>
      <c r="E2" s="13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thickBot="1">
      <c r="A3" s="12" t="s">
        <v>55</v>
      </c>
      <c r="B3" s="13"/>
      <c r="C3" s="13"/>
      <c r="D3" s="13"/>
      <c r="E3" s="13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thickBot="1">
      <c r="A5" s="14">
        <v>1</v>
      </c>
      <c r="B5" s="14"/>
      <c r="C5" s="14"/>
      <c r="D5" s="14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thickBot="1">
      <c r="A6" s="27" t="s">
        <v>56</v>
      </c>
      <c r="B6" s="28"/>
      <c r="C6" s="29"/>
      <c r="D6" s="15">
        <v>34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thickBot="1">
      <c r="A7" s="27" t="s">
        <v>57</v>
      </c>
      <c r="B7" s="28"/>
      <c r="C7" s="29"/>
      <c r="D7" s="50">
        <f>INT(D6/10)</f>
        <v>3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thickBot="1">
      <c r="A8" s="27" t="s">
        <v>58</v>
      </c>
      <c r="B8" s="28"/>
      <c r="C8" s="29"/>
      <c r="D8" s="50">
        <f>MOD(D6,10)</f>
        <v>4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thickBot="1">
      <c r="A9" s="27" t="s">
        <v>59</v>
      </c>
      <c r="B9" s="28"/>
      <c r="C9" s="29"/>
      <c r="D9" s="50">
        <f>SUM(D7:D8)</f>
        <v>7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thickBot="1">
      <c r="A10" s="27" t="s">
        <v>60</v>
      </c>
      <c r="B10" s="28"/>
      <c r="C10" s="29"/>
      <c r="D10" s="50">
        <f>PRODUCT(D7:D8)</f>
        <v>12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thickBo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thickBot="1">
      <c r="A12" s="16" t="s">
        <v>135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thickBot="1">
      <c r="A13" s="14"/>
      <c r="B13" s="14"/>
      <c r="C13" s="14"/>
      <c r="D13" s="14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thickBot="1">
      <c r="A14" s="27" t="s">
        <v>56</v>
      </c>
      <c r="B14" s="28"/>
      <c r="C14" s="29"/>
      <c r="D14" s="15">
        <v>61</v>
      </c>
      <c r="E14" s="2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5.5" customHeight="1" thickBot="1">
      <c r="A15" s="27" t="s">
        <v>61</v>
      </c>
      <c r="B15" s="28"/>
      <c r="C15" s="29"/>
      <c r="D15" s="51">
        <f>MOD(D14,10)*10+FLOOR(D14/10,1)</f>
        <v>16</v>
      </c>
      <c r="E15" s="52" t="str">
        <f>CONCATENATE((RIGHT(D14,1)),(LEFT(D14,1)))</f>
        <v>16</v>
      </c>
      <c r="F15" s="19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thickBot="1">
      <c r="A16" s="11"/>
      <c r="B16" s="11"/>
      <c r="C16" s="11"/>
      <c r="D16" s="11"/>
      <c r="E16" s="4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thickBot="1">
      <c r="A17" s="16" t="s">
        <v>62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thickBot="1">
      <c r="A18" s="14"/>
      <c r="B18" s="14"/>
      <c r="C18" s="14"/>
      <c r="D18" s="14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thickBot="1">
      <c r="A19" s="27" t="s">
        <v>63</v>
      </c>
      <c r="B19" s="28"/>
      <c r="C19" s="29"/>
      <c r="D19" s="15">
        <v>984</v>
      </c>
      <c r="E19" s="2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thickBot="1">
      <c r="A20" s="27" t="s">
        <v>64</v>
      </c>
      <c r="B20" s="28"/>
      <c r="C20" s="29"/>
      <c r="D20" s="51">
        <f>MOD(D19,100)*10+FLOOR(D19/100,1)</f>
        <v>849</v>
      </c>
      <c r="E20" s="52" t="str">
        <f>CONCATENATE((RIGHT(D19,2)),(LEFT(D19,1)))</f>
        <v>849</v>
      </c>
      <c r="F20" s="19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thickBot="1">
      <c r="A21" s="11"/>
      <c r="B21" s="11"/>
      <c r="C21" s="11"/>
      <c r="D21" s="11"/>
      <c r="E21" s="49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thickBot="1">
      <c r="A22" s="16" t="s">
        <v>65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thickBot="1">
      <c r="A23" s="14"/>
      <c r="B23" s="14"/>
      <c r="C23" s="14"/>
      <c r="D23" s="14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thickBot="1">
      <c r="A24" s="27" t="s">
        <v>63</v>
      </c>
      <c r="B24" s="28"/>
      <c r="C24" s="29"/>
      <c r="D24" s="15">
        <v>254</v>
      </c>
      <c r="E24" s="2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thickBot="1">
      <c r="A25" s="27" t="s">
        <v>64</v>
      </c>
      <c r="B25" s="28"/>
      <c r="C25" s="29"/>
      <c r="D25" s="51">
        <f>MOD(D24/10,1)*1000+FLOOR(D24/10,1)</f>
        <v>424.99999999999858</v>
      </c>
      <c r="E25" s="52" t="str">
        <f>CONCATENATE((RIGHT(D24,1)),(LEFT(D24,2)))</f>
        <v>425</v>
      </c>
      <c r="F25" s="1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thickBot="1">
      <c r="A26" s="11"/>
      <c r="B26" s="11"/>
      <c r="C26" s="11"/>
      <c r="D26" s="11"/>
      <c r="E26" s="49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thickBot="1">
      <c r="A27" s="16" t="s">
        <v>66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thickBot="1">
      <c r="A28" s="14"/>
      <c r="B28" s="14"/>
      <c r="C28" s="14"/>
      <c r="D28" s="14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thickBot="1">
      <c r="A29" s="27" t="s">
        <v>67</v>
      </c>
      <c r="B29" s="28"/>
      <c r="C29" s="29"/>
      <c r="D29" s="15">
        <v>1651986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thickBot="1">
      <c r="A30" s="27" t="s">
        <v>64</v>
      </c>
      <c r="B30" s="28"/>
      <c r="C30" s="29"/>
      <c r="D30" s="53">
        <f>FLOOR((MOD(D29/100,10)),1)</f>
        <v>9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thickBo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thickBot="1">
      <c r="A32" s="12" t="s">
        <v>68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thickBo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thickBot="1">
      <c r="A34" s="16" t="s">
        <v>69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thickBot="1">
      <c r="A35" s="14"/>
      <c r="B35" s="14"/>
      <c r="C35" s="14"/>
      <c r="D35" s="14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thickBot="1">
      <c r="A36" s="42" t="s">
        <v>70</v>
      </c>
      <c r="B36" s="43"/>
      <c r="C36" s="44"/>
      <c r="D36" s="17">
        <v>7205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25.5" customHeight="1" thickBot="1">
      <c r="A37" s="42" t="s">
        <v>71</v>
      </c>
      <c r="B37" s="43"/>
      <c r="C37" s="44"/>
      <c r="D37" s="54">
        <f>ROUNDDOWN(D36/3600,0)</f>
        <v>2</v>
      </c>
      <c r="E37" s="11"/>
      <c r="F37" s="45" t="s">
        <v>136</v>
      </c>
      <c r="G37" s="46"/>
      <c r="H37" s="46"/>
      <c r="I37" s="46"/>
      <c r="J37" s="46"/>
      <c r="K37" s="47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38.25" customHeight="1" thickBot="1">
      <c r="A38" s="42" t="s">
        <v>72</v>
      </c>
      <c r="B38" s="43"/>
      <c r="C38" s="44"/>
      <c r="D38" s="54">
        <f>MOD(D36,3600)</f>
        <v>5</v>
      </c>
      <c r="E38" s="11"/>
      <c r="F38" s="45" t="s">
        <v>73</v>
      </c>
      <c r="G38" s="46"/>
      <c r="H38" s="46"/>
      <c r="I38" s="46"/>
      <c r="J38" s="46"/>
      <c r="K38" s="47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38.25" customHeight="1" thickBot="1">
      <c r="A39" s="42" t="s">
        <v>74</v>
      </c>
      <c r="B39" s="43"/>
      <c r="C39" s="44"/>
      <c r="D39" s="54">
        <f>INT(D38/60)</f>
        <v>0</v>
      </c>
      <c r="E39" s="11"/>
      <c r="F39" s="45"/>
      <c r="G39" s="46"/>
      <c r="H39" s="46"/>
      <c r="I39" s="46"/>
      <c r="J39" s="46"/>
      <c r="K39" s="47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38.25" customHeight="1" thickBot="1">
      <c r="A40" s="42" t="s">
        <v>75</v>
      </c>
      <c r="B40" s="43"/>
      <c r="C40" s="44"/>
      <c r="D40" s="54">
        <f>MOD(D38,60)</f>
        <v>5</v>
      </c>
      <c r="E40" s="11"/>
      <c r="F40" s="45"/>
      <c r="G40" s="46"/>
      <c r="H40" s="46"/>
      <c r="I40" s="46"/>
      <c r="J40" s="46"/>
      <c r="K40" s="47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38.25" customHeight="1" thickBot="1">
      <c r="A41" s="42" t="s">
        <v>76</v>
      </c>
      <c r="B41" s="43"/>
      <c r="C41" s="44"/>
      <c r="D41" s="55">
        <f>ROUNDDOWN(D40,0)</f>
        <v>5</v>
      </c>
      <c r="E41" s="11"/>
      <c r="F41" s="45"/>
      <c r="G41" s="46"/>
      <c r="H41" s="46"/>
      <c r="I41" s="46"/>
      <c r="J41" s="46"/>
      <c r="K41" s="47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thickBo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thickBot="1">
      <c r="A43" s="12" t="s">
        <v>77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thickBot="1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thickBot="1">
      <c r="A45" s="14">
        <v>1</v>
      </c>
      <c r="B45" s="14"/>
      <c r="C45" s="14"/>
      <c r="D45" s="14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5.5" customHeight="1" thickBot="1">
      <c r="A46" s="27" t="s">
        <v>78</v>
      </c>
      <c r="B46" s="29"/>
      <c r="C46" s="27" t="s">
        <v>148</v>
      </c>
      <c r="D46" s="29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thickBot="1">
      <c r="A47" s="27" t="s">
        <v>79</v>
      </c>
      <c r="B47" s="29"/>
      <c r="C47" s="27" t="s">
        <v>149</v>
      </c>
      <c r="D47" s="29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25.5" customHeight="1" thickBot="1">
      <c r="A48" s="27" t="s">
        <v>80</v>
      </c>
      <c r="B48" s="29"/>
      <c r="C48" s="27" t="s">
        <v>150</v>
      </c>
      <c r="D48" s="29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38.25" customHeight="1" thickBot="1">
      <c r="A49" s="27" t="s">
        <v>81</v>
      </c>
      <c r="B49" s="29"/>
      <c r="C49" s="56" t="str">
        <f>CONCATENATE(C46," ",C47," ",C48)</f>
        <v>Бондаренко Алексей Александрович</v>
      </c>
      <c r="D49" s="57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thickBo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thickBot="1">
      <c r="A51" s="18" t="s">
        <v>137</v>
      </c>
      <c r="B51" s="14"/>
      <c r="C51" s="14"/>
      <c r="D51" s="14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thickBot="1">
      <c r="A52" s="27" t="s">
        <v>82</v>
      </c>
      <c r="B52" s="29"/>
      <c r="C52" s="27" t="s">
        <v>147</v>
      </c>
      <c r="D52" s="29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25.5" customHeight="1" thickBot="1">
      <c r="A53" s="27" t="s">
        <v>83</v>
      </c>
      <c r="B53" s="29"/>
      <c r="C53" s="56"/>
      <c r="D53" s="57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thickBo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thickBot="1">
      <c r="A55" s="18" t="s">
        <v>138</v>
      </c>
      <c r="B55" s="14"/>
      <c r="C55" s="14"/>
      <c r="D55" s="14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thickBot="1">
      <c r="A56" s="27" t="s">
        <v>84</v>
      </c>
      <c r="B56" s="29"/>
      <c r="C56" s="27" t="s">
        <v>85</v>
      </c>
      <c r="D56" s="2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thickBot="1">
      <c r="A57" s="27" t="s">
        <v>86</v>
      </c>
      <c r="B57" s="29"/>
      <c r="C57" s="56" t="str">
        <f>LEFT(RIGHT(C56,9),5)</f>
        <v>форма</v>
      </c>
      <c r="D57" s="57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thickBo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thickBot="1">
      <c r="A59" s="18" t="s">
        <v>139</v>
      </c>
      <c r="B59" s="14"/>
      <c r="C59" s="14"/>
      <c r="D59" s="14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thickBot="1">
      <c r="A60" s="27" t="s">
        <v>84</v>
      </c>
      <c r="B60" s="29"/>
      <c r="C60" s="27" t="s">
        <v>85</v>
      </c>
      <c r="D60" s="29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thickBot="1">
      <c r="A61" s="27" t="s">
        <v>86</v>
      </c>
      <c r="B61" s="29"/>
      <c r="C61" s="27" t="str">
        <f>IF(C60="Информатика","Комбинат","-")</f>
        <v>Комбинат</v>
      </c>
      <c r="D61" s="29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thickBo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thickBot="1">
      <c r="A63" s="18" t="s">
        <v>140</v>
      </c>
      <c r="B63" s="14"/>
      <c r="C63" s="14"/>
      <c r="D63" s="14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thickBot="1">
      <c r="A64" s="27" t="s">
        <v>87</v>
      </c>
      <c r="B64" s="29"/>
      <c r="C64" s="27" t="s">
        <v>88</v>
      </c>
      <c r="D64" s="29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thickBot="1">
      <c r="A65" s="27" t="s">
        <v>89</v>
      </c>
      <c r="B65" s="29"/>
      <c r="C65" s="27" t="s">
        <v>90</v>
      </c>
      <c r="D65" s="29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25.5" customHeight="1" thickBot="1">
      <c r="A66" s="27" t="s">
        <v>91</v>
      </c>
      <c r="B66" s="29"/>
      <c r="C66" s="56" t="str">
        <f>CONCATENATE(LEFT(C64,7),(RIGHT(C65,3)))</f>
        <v>Информация</v>
      </c>
      <c r="D66" s="57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25.5" customHeight="1" thickBot="1">
      <c r="A67" s="27" t="s">
        <v>92</v>
      </c>
      <c r="B67" s="29"/>
      <c r="C67" s="56" t="str">
        <f>CONCATENATE((LEFT(C65,5)),(RIGHT(C64,3)))</f>
        <v>Оператор</v>
      </c>
      <c r="D67" s="57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thickBo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thickBot="1">
      <c r="A69" s="18" t="s">
        <v>93</v>
      </c>
      <c r="B69" s="14"/>
      <c r="C69" s="14"/>
      <c r="D69" s="14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25.5" customHeight="1" thickBot="1">
      <c r="A70" s="27" t="s">
        <v>78</v>
      </c>
      <c r="B70" s="29"/>
      <c r="C70" s="27" t="s">
        <v>144</v>
      </c>
      <c r="D70" s="29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thickBot="1">
      <c r="A71" s="27" t="s">
        <v>79</v>
      </c>
      <c r="B71" s="29"/>
      <c r="C71" s="27" t="s">
        <v>145</v>
      </c>
      <c r="D71" s="29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25.5" customHeight="1" thickBot="1">
      <c r="A72" s="27" t="s">
        <v>80</v>
      </c>
      <c r="B72" s="29"/>
      <c r="C72" s="27" t="s">
        <v>146</v>
      </c>
      <c r="D72" s="29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38.25" customHeight="1" thickBot="1">
      <c r="A73" s="27" t="s">
        <v>94</v>
      </c>
      <c r="B73" s="29"/>
      <c r="C73" s="56" t="str">
        <f>CONCATENATE(C70," ",(LEFT(C71,1)),".",(LEFT(C72,1)),".")</f>
        <v>Бельчу  Д.В.</v>
      </c>
      <c r="D73" s="57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thickBo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thickBot="1">
      <c r="A75" s="12" t="s">
        <v>95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thickBo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thickBot="1">
      <c r="A77" s="14">
        <v>1</v>
      </c>
      <c r="B77" s="14"/>
      <c r="C77" s="14"/>
      <c r="D77" s="14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thickBot="1">
      <c r="A78" s="27" t="s">
        <v>96</v>
      </c>
      <c r="B78" s="29"/>
      <c r="C78" s="38">
        <f>DATE(1999,8,10)</f>
        <v>36382</v>
      </c>
      <c r="D78" s="29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thickBot="1">
      <c r="A79" s="27" t="s">
        <v>97</v>
      </c>
      <c r="B79" s="29"/>
      <c r="C79" s="27">
        <f>DAY(C78)</f>
        <v>10</v>
      </c>
      <c r="D79" s="29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thickBot="1">
      <c r="A80" s="27" t="s">
        <v>98</v>
      </c>
      <c r="B80" s="29"/>
      <c r="C80" s="27">
        <f>MONTH(C78)</f>
        <v>8</v>
      </c>
      <c r="D80" s="29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thickBot="1">
      <c r="A81" s="27" t="s">
        <v>99</v>
      </c>
      <c r="B81" s="29"/>
      <c r="C81" s="27">
        <f>YEAR(C78)</f>
        <v>1999</v>
      </c>
      <c r="D81" s="29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thickBo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thickBot="1">
      <c r="A83" s="14">
        <v>2</v>
      </c>
      <c r="B83" s="14"/>
      <c r="C83" s="14"/>
      <c r="D83" s="14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thickBot="1">
      <c r="A84" s="27" t="s">
        <v>96</v>
      </c>
      <c r="B84" s="29"/>
      <c r="C84" s="38">
        <v>41610</v>
      </c>
      <c r="D84" s="4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38.25" customHeight="1" thickBot="1">
      <c r="A85" s="27" t="s">
        <v>100</v>
      </c>
      <c r="B85" s="29"/>
      <c r="C85" s="38">
        <f>SUM(C84,100)</f>
        <v>41710</v>
      </c>
      <c r="D85" s="29"/>
      <c r="E85" s="11"/>
      <c r="F85" s="35" t="s">
        <v>101</v>
      </c>
      <c r="G85" s="36"/>
      <c r="H85" s="36"/>
      <c r="I85" s="36"/>
      <c r="J85" s="36"/>
      <c r="K85" s="36"/>
      <c r="L85" s="36"/>
      <c r="M85" s="36"/>
      <c r="N85" s="36"/>
      <c r="O85" s="36"/>
      <c r="P85" s="37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thickBo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thickBot="1">
      <c r="A87" s="14">
        <v>3</v>
      </c>
      <c r="B87" s="14"/>
      <c r="C87" s="14"/>
      <c r="D87" s="14"/>
      <c r="E87" s="25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25.5" customHeight="1" thickBot="1">
      <c r="A88" s="27" t="s">
        <v>102</v>
      </c>
      <c r="B88" s="29"/>
      <c r="C88" s="38">
        <f>DATE(2001,8,30)</f>
        <v>37133</v>
      </c>
      <c r="D88" s="29"/>
      <c r="E88" s="26">
        <f ca="1">TODAY()</f>
        <v>44160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25.5" customHeight="1" thickBot="1">
      <c r="A89" s="27" t="s">
        <v>103</v>
      </c>
      <c r="B89" s="29"/>
      <c r="C89" s="39">
        <f ca="1">SUM(E88,-C88)</f>
        <v>7027</v>
      </c>
      <c r="D89" s="4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thickBo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thickBot="1">
      <c r="A91" s="12" t="s">
        <v>104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thickBo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25.5" customHeight="1" thickBot="1">
      <c r="A93" s="30" t="s">
        <v>105</v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thickBot="1">
      <c r="A94" s="14"/>
      <c r="B94" s="14"/>
      <c r="C94" s="14"/>
      <c r="D94" s="14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thickBot="1">
      <c r="A95" s="27" t="s">
        <v>106</v>
      </c>
      <c r="B95" s="28"/>
      <c r="C95" s="29"/>
      <c r="D95" s="15">
        <v>20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thickBot="1">
      <c r="A96" s="27" t="s">
        <v>107</v>
      </c>
      <c r="B96" s="28"/>
      <c r="C96" s="29"/>
      <c r="D96" s="15">
        <v>15</v>
      </c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thickBot="1">
      <c r="A97" s="27" t="s">
        <v>108</v>
      </c>
      <c r="B97" s="28"/>
      <c r="C97" s="29"/>
      <c r="D97" s="15">
        <v>25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thickBot="1">
      <c r="A98" s="27" t="s">
        <v>109</v>
      </c>
      <c r="B98" s="28"/>
      <c r="C98" s="29"/>
      <c r="D98" s="15">
        <v>21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5.5" customHeight="1" thickBot="1">
      <c r="A99" s="27" t="s">
        <v>110</v>
      </c>
      <c r="B99" s="28"/>
      <c r="C99" s="29"/>
      <c r="D99" s="15">
        <v>9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thickBot="1">
      <c r="A100" s="27" t="s">
        <v>111</v>
      </c>
      <c r="B100" s="28"/>
      <c r="C100" s="29"/>
      <c r="D100" s="15">
        <f>SUM(D95:D97)</f>
        <v>60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thickBot="1">
      <c r="A101" s="27" t="s">
        <v>112</v>
      </c>
      <c r="B101" s="28"/>
      <c r="C101" s="29"/>
      <c r="D101" s="15">
        <f>SUM(D95:D99)</f>
        <v>90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thickBo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5.5" customHeight="1" thickBot="1">
      <c r="A103" s="30" t="s">
        <v>113</v>
      </c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2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thickBot="1">
      <c r="A104" s="14"/>
      <c r="B104" s="14"/>
      <c r="C104" s="14"/>
      <c r="D104" s="2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thickBot="1">
      <c r="A105" s="33" t="s">
        <v>114</v>
      </c>
      <c r="B105" s="34"/>
      <c r="C105" s="34"/>
      <c r="D105" s="21" t="s">
        <v>115</v>
      </c>
      <c r="E105" s="19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thickBot="1">
      <c r="A106" s="27" t="s">
        <v>116</v>
      </c>
      <c r="B106" s="28"/>
      <c r="C106" s="29"/>
      <c r="D106" s="48">
        <v>18500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thickBot="1">
      <c r="A107" s="27" t="s">
        <v>117</v>
      </c>
      <c r="B107" s="28"/>
      <c r="C107" s="29"/>
      <c r="D107" s="48">
        <v>18500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thickBot="1">
      <c r="A108" s="27" t="s">
        <v>118</v>
      </c>
      <c r="B108" s="28"/>
      <c r="C108" s="29"/>
      <c r="D108" s="48">
        <v>18500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thickBot="1">
      <c r="A109" s="27" t="s">
        <v>119</v>
      </c>
      <c r="B109" s="28"/>
      <c r="C109" s="29"/>
      <c r="D109" s="48">
        <v>18500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thickBot="1">
      <c r="A110" s="27" t="s">
        <v>120</v>
      </c>
      <c r="B110" s="28"/>
      <c r="C110" s="29"/>
      <c r="D110" s="48">
        <v>18500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thickBot="1">
      <c r="A111" s="27" t="s">
        <v>121</v>
      </c>
      <c r="B111" s="28"/>
      <c r="C111" s="29"/>
      <c r="D111" s="48">
        <v>18500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thickBot="1">
      <c r="A112" s="27" t="s">
        <v>122</v>
      </c>
      <c r="B112" s="28"/>
      <c r="C112" s="29"/>
      <c r="D112" s="48">
        <v>18500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thickBot="1">
      <c r="A113" s="27" t="s">
        <v>123</v>
      </c>
      <c r="B113" s="28"/>
      <c r="C113" s="29"/>
      <c r="D113" s="48">
        <v>18500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thickBot="1">
      <c r="A114" s="27" t="s">
        <v>124</v>
      </c>
      <c r="B114" s="28"/>
      <c r="C114" s="29"/>
      <c r="D114" s="48">
        <v>18500</v>
      </c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thickBot="1">
      <c r="A115" s="27" t="s">
        <v>125</v>
      </c>
      <c r="B115" s="28"/>
      <c r="C115" s="29"/>
      <c r="D115" s="48">
        <v>18500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thickBot="1">
      <c r="A116" s="27" t="s">
        <v>126</v>
      </c>
      <c r="B116" s="28"/>
      <c r="C116" s="29"/>
      <c r="D116" s="48">
        <v>18500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thickBot="1">
      <c r="A117" s="27" t="s">
        <v>127</v>
      </c>
      <c r="B117" s="28"/>
      <c r="C117" s="29"/>
      <c r="D117" s="48">
        <v>18500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thickBot="1">
      <c r="A118" s="27"/>
      <c r="B118" s="28"/>
      <c r="C118" s="29"/>
      <c r="D118" s="1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thickBot="1">
      <c r="A119" s="27" t="s">
        <v>128</v>
      </c>
      <c r="B119" s="28"/>
      <c r="C119" s="29"/>
      <c r="D119" s="15">
        <f>SUM(D106:D108)</f>
        <v>55500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thickBot="1">
      <c r="A120" s="27" t="s">
        <v>129</v>
      </c>
      <c r="B120" s="28"/>
      <c r="C120" s="29"/>
      <c r="D120" s="15">
        <f>SUM(D109:D111)</f>
        <v>55500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thickBot="1">
      <c r="A121" s="27" t="s">
        <v>130</v>
      </c>
      <c r="B121" s="28"/>
      <c r="C121" s="29"/>
      <c r="D121" s="15">
        <f>SUM(D119:D120)</f>
        <v>111000</v>
      </c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thickBot="1">
      <c r="A122" s="27" t="s">
        <v>131</v>
      </c>
      <c r="B122" s="28"/>
      <c r="C122" s="29"/>
      <c r="D122" s="15">
        <f>SUM(D112:D114)</f>
        <v>55500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thickBot="1">
      <c r="A123" s="27" t="s">
        <v>132</v>
      </c>
      <c r="B123" s="28"/>
      <c r="C123" s="29"/>
      <c r="D123" s="15">
        <f>SUM(D115:D117)</f>
        <v>55500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thickBot="1">
      <c r="A124" s="27" t="s">
        <v>133</v>
      </c>
      <c r="B124" s="28"/>
      <c r="C124" s="29"/>
      <c r="D124" s="15">
        <f>SUM(D122:D123)</f>
        <v>111000</v>
      </c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thickBot="1">
      <c r="A125" s="27" t="s">
        <v>134</v>
      </c>
      <c r="B125" s="28"/>
      <c r="C125" s="29"/>
      <c r="D125" s="15">
        <f>SUM(D106:D117)</f>
        <v>222000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thickBo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thickBo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thickBo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thickBo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thickBo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thickBo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thickBo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thickBo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thickBo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thickBo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thickBo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thickBo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thickBo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thickBo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thickBo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thickBo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thickBo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thickBo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thickBo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thickBo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thickBo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thickBo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thickBo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thickBo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thickBo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thickBo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thickBo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thickBo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thickBo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thickBo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thickBo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thickBo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thickBo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thickBo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thickBo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thickBo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thickBo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thickBo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thickBo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thickBo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thickBo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thickBo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thickBo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thickBo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thickBo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thickBo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thickBo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thickBo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thickBo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thickBo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thickBo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thickBo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thickBo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thickBo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thickBo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thickBo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thickBo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thickBo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thickBo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thickBo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thickBo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thickBo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thickBo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thickBo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thickBo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thickBo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thickBo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thickBo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thickBo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thickBo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thickBo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thickBo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thickBo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thickBo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thickBo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thickBo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thickBo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thickBo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thickBo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thickBo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thickBo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thickBo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thickBo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thickBo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thickBo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thickBo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thickBo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thickBo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thickBo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thickBo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thickBo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thickBo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thickBo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thickBo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thickBo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thickBo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thickBo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thickBo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thickBo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thickBo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thickBo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thickBo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thickBo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thickBo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thickBo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thickBo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thickBo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thickBo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thickBo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thickBo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thickBo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thickBo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thickBo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thickBo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thickBo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thickBo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thickBo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thickBo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thickBo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thickBo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thickBo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thickBo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thickBo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thickBo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thickBo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thickBo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thickBo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thickBo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thickBo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thickBo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thickBo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thickBo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thickBo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thickBo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thickBo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thickBo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thickBo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thickBo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thickBo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thickBo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thickBo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thickBo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thickBo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thickBo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thickBo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thickBo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thickBo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thickBo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thickBo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thickBo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thickBo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thickBo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thickBo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thickBo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thickBo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thickBo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thickBo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thickBo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thickBo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thickBo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thickBo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thickBo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thickBo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thickBo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thickBo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thickBo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thickBo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thickBo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thickBo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thickBo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thickBo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thickBo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thickBo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thickBo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thickBo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thickBo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thickBo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thickBo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thickBo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thickBo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thickBo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thickBo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thickBo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thickBo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thickBo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thickBo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thickBo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thickBo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thickBo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thickBo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thickBo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thickBo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thickBo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thickBo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thickBo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thickBo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thickBo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thickBo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thickBo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thickBo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thickBo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thickBo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thickBo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thickBo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thickBo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thickBo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thickBo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thickBo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thickBo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thickBo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thickBo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thickBo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thickBo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thickBo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thickBo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thickBo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thickBo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thickBo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thickBo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thickBo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thickBo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thickBo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thickBo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thickBo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thickBo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thickBo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thickBo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thickBo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thickBo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thickBo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thickBo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thickBo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thickBo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thickBo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thickBo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thickBo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thickBo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thickBo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thickBo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thickBo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thickBo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thickBo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thickBo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thickBo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thickBo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thickBo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thickBo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thickBo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thickBo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thickBo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thickBo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thickBo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thickBo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thickBo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thickBo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thickBo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thickBo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thickBo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thickBo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thickBo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thickBo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thickBo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thickBo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thickBo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thickBo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thickBo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thickBo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thickBo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thickBo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thickBo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thickBo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thickBo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thickBo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thickBo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thickBo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thickBo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thickBo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thickBo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thickBo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thickBo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thickBo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thickBo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thickBo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thickBo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thickBo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thickBo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thickBo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thickBo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thickBo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thickBo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thickBo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thickBo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thickBo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thickBo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thickBo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thickBo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thickBo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thickBo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thickBo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thickBo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thickBo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thickBo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thickBo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thickBo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thickBo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thickBo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thickBo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thickBo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thickBo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thickBo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thickBo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thickBo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thickBo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thickBo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thickBo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thickBo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thickBo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thickBo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thickBo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thickBo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thickBo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thickBo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thickBo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thickBo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thickBo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thickBo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thickBo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thickBo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thickBo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thickBo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thickBo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thickBo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thickBo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thickBo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thickBo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thickBo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thickBo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thickBo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thickBo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thickBo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thickBo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thickBo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thickBo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thickBo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thickBo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thickBo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thickBo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thickBo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thickBo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thickBo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thickBo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thickBo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thickBo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thickBo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thickBo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thickBo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thickBo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thickBo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thickBo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thickBo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thickBo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thickBo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thickBo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thickBo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thickBo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thickBo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thickBo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thickBo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thickBo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thickBo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thickBo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thickBo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thickBo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thickBo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thickBo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thickBo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thickBo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thickBo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thickBo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thickBo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thickBo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thickBo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thickBo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thickBo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thickBo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thickBo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thickBo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thickBo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thickBo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thickBo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thickBo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thickBo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thickBo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thickBo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thickBo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thickBo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thickBo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thickBo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thickBo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thickBo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thickBo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thickBo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thickBo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thickBo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thickBo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thickBo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thickBo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thickBo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thickBo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thickBo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thickBo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thickBo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thickBo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thickBo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thickBo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thickBo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thickBo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thickBo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thickBo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thickBo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thickBo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thickBo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thickBo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thickBo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thickBo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thickBo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thickBo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thickBo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thickBo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thickBo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thickBo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thickBo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thickBo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thickBo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thickBo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thickBo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thickBo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thickBo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thickBo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thickBo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thickBo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thickBo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thickBo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thickBo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thickBo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thickBo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thickBo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thickBo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thickBo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thickBo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thickBo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thickBo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thickBo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thickBo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thickBo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thickBo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thickBo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thickBo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thickBo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thickBo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thickBo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thickBo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thickBo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thickBo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thickBo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thickBo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thickBo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thickBo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thickBo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thickBo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thickBo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thickBo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thickBo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thickBo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thickBo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thickBo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thickBo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thickBo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thickBo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thickBo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thickBo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thickBo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thickBo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thickBo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thickBo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thickBo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thickBo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thickBo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thickBo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thickBo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thickBo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thickBo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thickBo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thickBo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thickBo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thickBo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thickBo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thickBo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thickBo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thickBo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thickBo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thickBo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thickBo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thickBo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thickBo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thickBo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thickBo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thickBo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thickBo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thickBo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thickBo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thickBo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thickBo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thickBo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thickBo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thickBo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thickBo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thickBo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thickBo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thickBo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thickBo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thickBo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thickBo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thickBo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thickBo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thickBo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thickBo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thickBo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thickBo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thickBo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thickBo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thickBo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thickBo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thickBo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thickBo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thickBo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thickBo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thickBo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thickBo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thickBo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thickBo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thickBo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thickBo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thickBo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thickBo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thickBo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thickBo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thickBo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thickBo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thickBo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thickBo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thickBo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thickBo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thickBo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thickBo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thickBo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thickBo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thickBo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thickBo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thickBo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thickBo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thickBo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thickBo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thickBo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thickBo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thickBo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thickBo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thickBo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thickBo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thickBo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thickBo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thickBo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thickBo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thickBo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thickBo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thickBo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thickBo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thickBo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thickBo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thickBo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thickBo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thickBo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thickBo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thickBo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thickBo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thickBo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thickBo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thickBo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thickBo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thickBo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thickBo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thickBo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thickBo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thickBo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thickBo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thickBo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thickBo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thickBo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thickBo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thickBo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thickBo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thickBo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thickBo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thickBo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thickBo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thickBo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thickBo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thickBo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thickBo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thickBo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thickBo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thickBo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thickBo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thickBo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thickBo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thickBo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thickBo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thickBo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thickBo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thickBo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thickBo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thickBo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thickBo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thickBo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thickBo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thickBo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thickBo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thickBo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thickBo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thickBo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thickBo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thickBo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thickBo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thickBo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thickBo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thickBo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thickBo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thickBo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thickBo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thickBo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thickBo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thickBo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thickBo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thickBo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thickBo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thickBo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thickBo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thickBo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thickBo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thickBo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thickBo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thickBo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thickBo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thickBo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thickBo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thickBo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thickBo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thickBo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thickBo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thickBo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thickBo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thickBo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thickBo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thickBo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thickBo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thickBo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thickBo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thickBo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thickBo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thickBo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thickBo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thickBo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thickBo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thickBo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thickBo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thickBo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thickBo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thickBo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thickBo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thickBo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thickBo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thickBo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thickBo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thickBo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thickBo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thickBo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thickBo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thickBo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thickBo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thickBo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thickBo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thickBo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thickBo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thickBo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thickBo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thickBo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thickBo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thickBo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thickBo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thickBo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thickBo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thickBo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thickBo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thickBo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thickBo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thickBo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thickBo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thickBo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thickBo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thickBo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thickBo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thickBo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thickBo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thickBo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thickBo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thickBo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thickBo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thickBo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thickBo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thickBo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thickBo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thickBo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thickBo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thickBo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thickBo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thickBo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thickBo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thickBo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thickBo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thickBo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thickBo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thickBo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thickBo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thickBo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thickBo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thickBo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thickBo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thickBo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thickBo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thickBo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thickBo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thickBo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thickBo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thickBo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thickBo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thickBo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thickBo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thickBo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thickBo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thickBo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thickBo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thickBo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thickBo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thickBo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thickBo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thickBo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thickBo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thickBo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thickBo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thickBo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thickBo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thickBo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thickBo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thickBo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thickBo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thickBo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thickBo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thickBo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thickBo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thickBo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thickBo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thickBo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thickBo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thickBo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thickBo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thickBo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thickBo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thickBo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thickBo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thickBo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thickBo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thickBo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thickBo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thickBo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thickBo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thickBo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thickBo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thickBo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thickBo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thickBo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thickBo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thickBo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thickBo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thickBo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thickBo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thickBo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thickBo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thickBo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thickBo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thickBo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thickBo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thickBo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thickBo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thickBo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thickBo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thickBo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thickBo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thickBo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thickBo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thickBo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thickBo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thickBo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thickBo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thickBo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thickBo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thickBo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thickBo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thickBo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thickBo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thickBo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thickBo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thickBo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thickBo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thickBo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thickBo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thickBo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thickBo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thickBo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thickBo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thickBo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thickBo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thickBo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thickBo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thickBo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thickBo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thickBo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thickBo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thickBo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thickBo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thickBo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thickBo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thickBo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thickBo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thickBo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thickBo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thickBo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thickBo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thickBo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thickBo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thickBo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thickBo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thickBo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thickBo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thickBo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thickBo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thickBo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thickBo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thickBo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thickBo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</sheetData>
  <mergeCells count="107">
    <mergeCell ref="A15:C15"/>
    <mergeCell ref="A19:C19"/>
    <mergeCell ref="A20:C20"/>
    <mergeCell ref="A24:C24"/>
    <mergeCell ref="A25:C25"/>
    <mergeCell ref="A29:C29"/>
    <mergeCell ref="A6:C6"/>
    <mergeCell ref="A7:C7"/>
    <mergeCell ref="A8:C8"/>
    <mergeCell ref="A9:C9"/>
    <mergeCell ref="A10:C10"/>
    <mergeCell ref="A14:C14"/>
    <mergeCell ref="A39:C39"/>
    <mergeCell ref="F39:K39"/>
    <mergeCell ref="A40:C40"/>
    <mergeCell ref="F40:K40"/>
    <mergeCell ref="A41:C41"/>
    <mergeCell ref="F41:K41"/>
    <mergeCell ref="A30:C30"/>
    <mergeCell ref="A36:C36"/>
    <mergeCell ref="A37:C37"/>
    <mergeCell ref="F37:K37"/>
    <mergeCell ref="A38:C38"/>
    <mergeCell ref="F38:K38"/>
    <mergeCell ref="A49:B49"/>
    <mergeCell ref="C49:D49"/>
    <mergeCell ref="A52:B52"/>
    <mergeCell ref="C52:D52"/>
    <mergeCell ref="A53:B53"/>
    <mergeCell ref="C53:D53"/>
    <mergeCell ref="A46:B46"/>
    <mergeCell ref="C46:D46"/>
    <mergeCell ref="A47:B47"/>
    <mergeCell ref="C47:D47"/>
    <mergeCell ref="A48:B48"/>
    <mergeCell ref="C48:D48"/>
    <mergeCell ref="A61:B61"/>
    <mergeCell ref="C61:D61"/>
    <mergeCell ref="A64:B64"/>
    <mergeCell ref="C64:D64"/>
    <mergeCell ref="A65:B65"/>
    <mergeCell ref="C65:D65"/>
    <mergeCell ref="A56:B56"/>
    <mergeCell ref="C56:D56"/>
    <mergeCell ref="A57:B57"/>
    <mergeCell ref="C57:D57"/>
    <mergeCell ref="A60:B60"/>
    <mergeCell ref="C60:D60"/>
    <mergeCell ref="A71:B71"/>
    <mergeCell ref="C71:D71"/>
    <mergeCell ref="A72:B72"/>
    <mergeCell ref="C72:D72"/>
    <mergeCell ref="A73:B73"/>
    <mergeCell ref="C73:D73"/>
    <mergeCell ref="A66:B66"/>
    <mergeCell ref="C66:D66"/>
    <mergeCell ref="A67:B67"/>
    <mergeCell ref="C67:D67"/>
    <mergeCell ref="A70:B70"/>
    <mergeCell ref="C70:D70"/>
    <mergeCell ref="A81:B81"/>
    <mergeCell ref="C81:D81"/>
    <mergeCell ref="A84:B84"/>
    <mergeCell ref="C84:D84"/>
    <mergeCell ref="A85:B85"/>
    <mergeCell ref="C85:D85"/>
    <mergeCell ref="A78:B78"/>
    <mergeCell ref="C78:D78"/>
    <mergeCell ref="A79:B79"/>
    <mergeCell ref="C79:D79"/>
    <mergeCell ref="A80:B80"/>
    <mergeCell ref="C80:D80"/>
    <mergeCell ref="A95:C95"/>
    <mergeCell ref="A96:C96"/>
    <mergeCell ref="A97:C97"/>
    <mergeCell ref="A98:C98"/>
    <mergeCell ref="A99:C99"/>
    <mergeCell ref="A100:C100"/>
    <mergeCell ref="F85:P85"/>
    <mergeCell ref="A88:B88"/>
    <mergeCell ref="C88:D88"/>
    <mergeCell ref="A89:B89"/>
    <mergeCell ref="C89:D89"/>
    <mergeCell ref="A93:N93"/>
    <mergeCell ref="A109:C109"/>
    <mergeCell ref="A110:C110"/>
    <mergeCell ref="A111:C111"/>
    <mergeCell ref="A112:C112"/>
    <mergeCell ref="A113:C113"/>
    <mergeCell ref="A114:C114"/>
    <mergeCell ref="A101:C101"/>
    <mergeCell ref="A103:N103"/>
    <mergeCell ref="A105:C105"/>
    <mergeCell ref="A106:C106"/>
    <mergeCell ref="A107:C107"/>
    <mergeCell ref="A108:C108"/>
    <mergeCell ref="A121:C121"/>
    <mergeCell ref="A122:C122"/>
    <mergeCell ref="A123:C123"/>
    <mergeCell ref="A124:C124"/>
    <mergeCell ref="A125:C125"/>
    <mergeCell ref="A115:C115"/>
    <mergeCell ref="A116:C116"/>
    <mergeCell ref="A117:C117"/>
    <mergeCell ref="A118:C118"/>
    <mergeCell ref="A119:C119"/>
    <mergeCell ref="A120:C12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2020-11-25T11:31:15Z</dcterms:modified>
</cp:coreProperties>
</file>