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il/Desktop/"/>
    </mc:Choice>
  </mc:AlternateContent>
  <xr:revisionPtr revIDLastSave="0" documentId="13_ncr:1_{739B1F65-EED9-424E-9552-D18BF56C7E49}" xr6:coauthVersionLast="47" xr6:coauthVersionMax="47" xr10:uidLastSave="{00000000-0000-0000-0000-000000000000}"/>
  <bookViews>
    <workbookView xWindow="-5420" yWindow="-21100" windowWidth="38400" windowHeight="21100" activeTab="1" xr2:uid="{D04C5B1C-61A4-3041-8F0C-37C894A530B0}"/>
  </bookViews>
  <sheets>
    <sheet name="Лист2" sheetId="2" r:id="rId1"/>
    <sheet name="Лист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L3" i="2"/>
  <c r="H9" i="3"/>
  <c r="I9" i="3"/>
  <c r="J9" i="3"/>
  <c r="F3" i="2"/>
  <c r="H14" i="3" s="1"/>
  <c r="G3" i="2"/>
  <c r="I1" i="3" s="1"/>
  <c r="E3" i="2"/>
  <c r="D3" i="2"/>
  <c r="J3" i="2" s="1"/>
  <c r="I3" i="2" l="1"/>
  <c r="H12" i="3"/>
  <c r="I11" i="3"/>
  <c r="H11" i="3"/>
  <c r="D6" i="3"/>
  <c r="D5" i="3"/>
  <c r="D12" i="3"/>
  <c r="D18" i="3"/>
  <c r="D11" i="3"/>
  <c r="D17" i="3"/>
  <c r="D24" i="3"/>
  <c r="D23" i="3"/>
  <c r="D10" i="3"/>
  <c r="D9" i="3" s="1"/>
  <c r="I2" i="3"/>
  <c r="I4" i="3"/>
  <c r="I3" i="3"/>
  <c r="D4" i="3"/>
  <c r="D22" i="3"/>
  <c r="D21" i="3" s="1"/>
  <c r="D16" i="3"/>
  <c r="D15" i="3" s="1"/>
  <c r="D3" i="3" l="1"/>
</calcChain>
</file>

<file path=xl/sharedStrings.xml><?xml version="1.0" encoding="utf-8"?>
<sst xmlns="http://schemas.openxmlformats.org/spreadsheetml/2006/main" count="78" uniqueCount="56">
  <si>
    <t>Количество хостов</t>
  </si>
  <si>
    <t>Адрес сети</t>
  </si>
  <si>
    <t>Широковещательный адрес</t>
  </si>
  <si>
    <t>Маска в нормальном виде</t>
  </si>
  <si>
    <t>colvo_last_4</t>
  </si>
  <si>
    <t>colvo_last_3</t>
  </si>
  <si>
    <t>colvo_last_2</t>
  </si>
  <si>
    <t>colvo_last_1</t>
  </si>
  <si>
    <t xml:space="preserve">если 24 &lt;= maska &lt; 32 </t>
  </si>
  <si>
    <t xml:space="preserve">если 16 &lt;= maska &lt; 24 </t>
  </si>
  <si>
    <t xml:space="preserve">  for i in range(0, numb_256 + 1, 2 ** int((math.log2(hosts)) - 8)):</t>
  </si>
  <si>
    <t>Широковещательный</t>
  </si>
  <si>
    <t>если 8 &lt;= maska &lt; 16</t>
  </si>
  <si>
    <t xml:space="preserve">  for i in range(0, numb_256 + 1, 2 ** int((math.log2(hosts)) - 16)):</t>
  </si>
  <si>
    <t>если 0 &lt;= maska &lt; 8</t>
  </si>
  <si>
    <t xml:space="preserve">  for i in range(0, numb_256 + 1, 2 ** int((math.log2(hosts)) - 24)):</t>
  </si>
  <si>
    <t xml:space="preserve">  for i in range(0, numb_256 + 1, hosts):</t>
  </si>
  <si>
    <t>вроде ок</t>
  </si>
  <si>
    <t>255.255.255.254</t>
  </si>
  <si>
    <t>255.255.255.252</t>
  </si>
  <si>
    <t>255.255.255.248</t>
  </si>
  <si>
    <t>255.255.255.240</t>
  </si>
  <si>
    <t>255.255.255.224</t>
  </si>
  <si>
    <t>255.255.255.192</t>
  </si>
  <si>
    <t>255.255.255.128</t>
  </si>
  <si>
    <t>255.255.255.0</t>
  </si>
  <si>
    <t>255.255.254.0</t>
  </si>
  <si>
    <t>255.255.252.0</t>
  </si>
  <si>
    <t>255.255.248.0</t>
  </si>
  <si>
    <t>255.255.240.0</t>
  </si>
  <si>
    <t>255.255.224.0</t>
  </si>
  <si>
    <t>255.255.192.0</t>
  </si>
  <si>
    <t>255.255.128.0</t>
  </si>
  <si>
    <t>255.255.0.0</t>
  </si>
  <si>
    <t>255.254.0.0</t>
  </si>
  <si>
    <t>255.252.0.0</t>
  </si>
  <si>
    <t>255.248.0.0</t>
  </si>
  <si>
    <t>255.240.0.0</t>
  </si>
  <si>
    <t>255.224.0.0</t>
  </si>
  <si>
    <t>255.192.0.0</t>
  </si>
  <si>
    <t>255.128.0.0</t>
  </si>
  <si>
    <t>255.0.0.0</t>
  </si>
  <si>
    <t>254.0.0.0</t>
  </si>
  <si>
    <t>252.0.0.0</t>
  </si>
  <si>
    <t>248.0.0.0</t>
  </si>
  <si>
    <t>240.0.0.0</t>
  </si>
  <si>
    <t>224.0.0.0</t>
  </si>
  <si>
    <t>192.0.0.0</t>
  </si>
  <si>
    <t>128.0.0.0</t>
  </si>
  <si>
    <t>0.0.0.0</t>
  </si>
  <si>
    <t>255.255.255.255</t>
  </si>
  <si>
    <t>IP-калькулятор</t>
  </si>
  <si>
    <t>Маска:</t>
  </si>
  <si>
    <t>IP:</t>
  </si>
  <si>
    <t>IP по ячейкам</t>
  </si>
  <si>
    <t>192.168.1.80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</si>
</sst>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2"/>
      <color theme="0"/>
      <name val="Calibri (Основной текст)"/>
      <charset val="204"/>
    </font>
    <font>
      <sz val="20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1" tint="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5">
    <xf numFmtId="0" fontId="0" fillId="0" borderId="0" xfId="0"/>
    <xf numFmtId="0" fontId="5" fillId="6" borderId="0" xfId="0" applyFont="1" applyFill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2" fillId="2" borderId="18" xfId="1" applyBorder="1" applyAlignment="1">
      <alignment horizontal="center" vertical="center"/>
    </xf>
    <xf numFmtId="0" fontId="1" fillId="5" borderId="19" xfId="4" applyBorder="1" applyAlignment="1">
      <alignment horizontal="center" vertical="center"/>
    </xf>
    <xf numFmtId="0" fontId="1" fillId="4" borderId="20" xfId="3" applyBorder="1" applyAlignment="1">
      <alignment horizontal="center" vertical="center"/>
    </xf>
    <xf numFmtId="0" fontId="1" fillId="4" borderId="21" xfId="3" applyBorder="1" applyAlignment="1">
      <alignment horizontal="center" vertical="center"/>
    </xf>
    <xf numFmtId="0" fontId="1" fillId="5" borderId="22" xfId="4" applyBorder="1" applyAlignment="1">
      <alignment horizontal="center" vertical="center"/>
    </xf>
    <xf numFmtId="0" fontId="1" fillId="4" borderId="23" xfId="3" applyBorder="1" applyAlignment="1">
      <alignment horizontal="center" vertical="center"/>
    </xf>
    <xf numFmtId="0" fontId="3" fillId="3" borderId="25" xfId="2" applyBorder="1" applyAlignment="1">
      <alignment horizontal="center" vertical="center"/>
    </xf>
    <xf numFmtId="0" fontId="3" fillId="3" borderId="26" xfId="2" applyBorder="1" applyAlignment="1">
      <alignment horizontal="center" vertical="center"/>
    </xf>
    <xf numFmtId="0" fontId="3" fillId="3" borderId="27" xfId="2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</cellXfs>
  <cellStyles count="5">
    <cellStyle name="40% — акцент1" xfId="3" builtinId="31"/>
    <cellStyle name="60% — акцент1" xfId="4" builtinId="32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16836</xdr:colOff>
      <xdr:row>2</xdr:row>
      <xdr:rowOff>137828</xdr:rowOff>
    </xdr:from>
    <xdr:to>
      <xdr:col>4</xdr:col>
      <xdr:colOff>27501</xdr:colOff>
      <xdr:row>2</xdr:row>
      <xdr:rowOff>152948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3" name="Рукописный ввод 12">
              <a:extLst>
                <a:ext uri="{FF2B5EF4-FFF2-40B4-BE49-F238E27FC236}">
                  <a16:creationId xmlns:a16="http://schemas.microsoft.com/office/drawing/2014/main" id="{EE299155-CC9F-57C4-DBE0-CCD731BF71A2}"/>
                </a:ext>
              </a:extLst>
            </xdr14:cNvPr>
            <xdr14:cNvContentPartPr/>
          </xdr14:nvContentPartPr>
          <xdr14:nvPr macro=""/>
          <xdr14:xfrm>
            <a:off x="2151096" y="672218"/>
            <a:ext cx="10665" cy="15120"/>
          </xdr14:xfrm>
        </xdr:contentPart>
      </mc:Choice>
      <mc:Fallback xmlns=""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EE299155-CC9F-57C4-DBE0-CCD731BF71A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140775" y="661418"/>
              <a:ext cx="30963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314048</xdr:colOff>
      <xdr:row>2</xdr:row>
      <xdr:rowOff>134405</xdr:rowOff>
    </xdr:from>
    <xdr:to>
      <xdr:col>5</xdr:col>
      <xdr:colOff>7708</xdr:colOff>
      <xdr:row>2</xdr:row>
      <xdr:rowOff>149525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5" name="Рукописный ввод 14">
              <a:extLst>
                <a:ext uri="{FF2B5EF4-FFF2-40B4-BE49-F238E27FC236}">
                  <a16:creationId xmlns:a16="http://schemas.microsoft.com/office/drawing/2014/main" id="{FDBAA110-22F1-1246-9FE4-DA13C5D8BDE1}"/>
                </a:ext>
              </a:extLst>
            </xdr14:cNvPr>
            <xdr14:cNvContentPartPr/>
          </xdr14:nvContentPartPr>
          <xdr14:nvPr macro=""/>
          <xdr14:xfrm>
            <a:off x="2448308" y="668795"/>
            <a:ext cx="10335" cy="15120"/>
          </xdr14:xfrm>
        </xdr:contentPart>
      </mc:Choice>
      <mc:Fallback xmlns="">
        <xdr:pic>
          <xdr:nvPicPr>
            <xdr:cNvPr id="15" name="Рукописный ввод 14">
              <a:extLst>
                <a:ext uri="{FF2B5EF4-FFF2-40B4-BE49-F238E27FC236}">
                  <a16:creationId xmlns:a16="http://schemas.microsoft.com/office/drawing/2014/main" id="{FDBAA110-22F1-1246-9FE4-DA13C5D8BDE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38306" y="657995"/>
              <a:ext cx="30005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949</xdr:colOff>
      <xdr:row>2</xdr:row>
      <xdr:rowOff>136154</xdr:rowOff>
    </xdr:from>
    <xdr:to>
      <xdr:col>6</xdr:col>
      <xdr:colOff>11284</xdr:colOff>
      <xdr:row>2</xdr:row>
      <xdr:rowOff>151274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6" name="Рукописный ввод 15">
              <a:extLst>
                <a:ext uri="{FF2B5EF4-FFF2-40B4-BE49-F238E27FC236}">
                  <a16:creationId xmlns:a16="http://schemas.microsoft.com/office/drawing/2014/main" id="{7A9CF653-E22E-8D4E-96AE-0DB4D9A38571}"/>
                </a:ext>
              </a:extLst>
            </xdr14:cNvPr>
            <xdr14:cNvContentPartPr/>
          </xdr14:nvContentPartPr>
          <xdr14:nvPr macro=""/>
          <xdr14:xfrm>
            <a:off x="2768559" y="670544"/>
            <a:ext cx="10335" cy="15120"/>
          </xdr14:xfrm>
        </xdr:contentPart>
      </mc:Choice>
      <mc:Fallback xmlns=""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7A9CF653-E22E-8D4E-96AE-0DB4D9A3857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58557" y="659744"/>
              <a:ext cx="30005" cy="3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28T18:06:38.546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17 0 8027,'-7'18'0,"1"-3"0,6-11 0,0-1 0,1-2 0,1 0 0,1-1 0,-1-1 0,-1-1 0,-1-1 0,0-1 0,0 2 0,0-1 0,-1 2 0,0 0 0,-2 1 0,1 0 0,0 0 0,0 0 0,1 1 0,0 0 0,1 1 0,0 0 0,0 0 0,1 0 0,0 0 0,1 0 0,0-1 0,0-1 0,1 0 0,-1 0 0,0 0 0,0 0 0,0 0 0,0 0 0,-1-1 0,1 0 0,-2 0 0,1-1 0,1-1 0,-1 1 0,0-1 0,0 2 0,-2 0 0,1-1 0,0 0 0,0 2 0,0-2 0,-1 2 0,0 0 0,0-2 0,-1 3 0,2-3 0,-2 2 0,0-1 0,0 1 0,-1 0 0,1 0 154,0 1 667,2 0 65,0 1 595,-1-1 1496,0 1-1135,0-1-1006,1 1 668,0-1-829,-1 2-46,0-2 5330,0 2-5582,2 1-2835,-2-2 0,5 1 1,0-3-1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28T18:07:09.103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17 0 8027,'-7'18'0,"1"-3"0,6-11 0,0-1 0,1-2 0,1 0 0,1-1 0,-1-1 0,-1-1 0,-1-1 0,0-1 0,0 2 0,0-1 0,-1 2 0,0 0 0,-2 1 0,1 0 0,0 0 0,0 0 0,1 1 0,0 0 0,1 1 0,0 0 0,0 0 0,1 0 0,0 0 0,1 0 0,0-1 0,0-1 0,1 0 0,-1 0 0,0 0 0,0 0 0,0 0 0,0 0 0,-1-1 0,1 0 0,-2 0 0,1-1 0,1-1 0,-1 1 0,0-1 0,0 2 0,-2 0 0,1-1 0,0 0 0,0 2 0,0-2 0,-1 2 0,0 0 0,0-2 0,-1 3 0,2-3 0,-2 2 0,0-1 0,0 1 0,-1 0 0,1 0 154,0 1 667,2 0 65,0 1 595,-1-1 1496,0 1-1135,0-1-1006,1 1 668,0-1-829,-1 2-46,0-2 5330,0 2-5582,2 1-2835,-2-2 0,5 1 1,0-3-1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28T18:07:15.887"/>
    </inkml:context>
    <inkml:brush xml:id="br0">
      <inkml:brushProperty name="width" value="0.06" units="cm"/>
      <inkml:brushProperty name="height" value="0.06" units="cm"/>
    </inkml:brush>
  </inkml:definitions>
  <inkml:trace contextRef="#ctx0" brushRef="#br0">17 0 8027,'-7'18'0,"1"-3"0,6-11 0,0-1 0,1-2 0,1 0 0,1-1 0,-1-1 0,-1-1 0,-1-1 0,0-1 0,0 2 0,0-1 0,-1 2 0,0 0 0,-2 1 0,1 0 0,0 0 0,0 0 0,1 1 0,0 0 0,1 1 0,0 0 0,0 0 0,1 0 0,0 0 0,1 0 0,0-1 0,0-1 0,1 0 0,-1 0 0,0 0 0,0 0 0,0 0 0,0 0 0,-1-1 0,1 0 0,-2 0 0,1-1 0,1-1 0,-1 1 0,0-1 0,0 2 0,-2 0 0,1-1 0,0 0 0,0 2 0,0-2 0,-1 2 0,0 0 0,0-2 0,-1 3 0,2-3 0,-2 2 0,0-1 0,0 1 0,-1 0 0,1 0 154,0 1 667,2 0 65,0 1 595,-1-1 1496,0 1-1135,0-1-1006,1 1 668,0-1-829,-1 2-46,0-2 5330,0 2-5582,2 1-2835,-2-2 0,5 1 1,0-3-1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770B-32D7-DF46-9281-1973F20F3576}">
  <dimension ref="A1:L3"/>
  <sheetViews>
    <sheetView zoomScale="181" zoomScaleNormal="180" workbookViewId="0">
      <selection activeCell="D22" sqref="D22"/>
    </sheetView>
  </sheetViews>
  <sheetFormatPr baseColWidth="10" defaultRowHeight="16" x14ac:dyDescent="0.2"/>
  <cols>
    <col min="1" max="1" width="7.83203125" style="17" customWidth="1"/>
    <col min="2" max="2" width="14.6640625" style="17" bestFit="1" customWidth="1"/>
    <col min="3" max="3" width="4.33203125" style="17" customWidth="1"/>
    <col min="4" max="4" width="3.1640625" style="17" bestFit="1" customWidth="1"/>
    <col min="5" max="7" width="4.1640625" style="17" bestFit="1" customWidth="1"/>
    <col min="8" max="8" width="4.6640625" style="17" customWidth="1"/>
    <col min="9" max="9" width="13.33203125" style="17" customWidth="1"/>
    <col min="10" max="10" width="25.5" style="17" bestFit="1" customWidth="1"/>
    <col min="11" max="11" width="17.1640625" style="17" bestFit="1" customWidth="1"/>
    <col min="12" max="12" width="24.33203125" style="17" bestFit="1" customWidth="1"/>
    <col min="13" max="16384" width="10.83203125" style="17"/>
  </cols>
  <sheetData>
    <row r="1" spans="1:12" ht="26" x14ac:dyDescent="0.2">
      <c r="A1" s="30" t="s">
        <v>51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2">
      <c r="A2" s="18" t="s">
        <v>53</v>
      </c>
      <c r="B2" s="19" t="s">
        <v>55</v>
      </c>
      <c r="D2" s="28" t="s">
        <v>54</v>
      </c>
      <c r="E2" s="29"/>
      <c r="F2" s="29"/>
      <c r="G2" s="28"/>
      <c r="I2" s="20" t="s">
        <v>1</v>
      </c>
      <c r="J2" s="16" t="s">
        <v>2</v>
      </c>
      <c r="K2" s="16" t="s">
        <v>0</v>
      </c>
      <c r="L2" s="23" t="s">
        <v>3</v>
      </c>
    </row>
    <row r="3" spans="1:12" x14ac:dyDescent="0.2">
      <c r="A3" s="18" t="s">
        <v>52</v>
      </c>
      <c r="B3" s="19">
        <v>24</v>
      </c>
      <c r="D3" s="25" t="str">
        <f>LEFT(B2,FIND(".",B2)-1)</f>
        <v>192</v>
      </c>
      <c r="E3" s="26" t="str">
        <f>MID(B2,LEN(LEFT(B2,FIND(".",B2)+1)),FIND(".",MID(B2,LEN(LEFT(B2,FIND(".",B2)+1)),LEN(B2)))-1)</f>
        <v>168</v>
      </c>
      <c r="F3" s="26" t="str">
        <f>LEFT(MID(MID(B2,LEN(LEFT(B2,FIND(".",B2)+1)),LEN(B2)),FIND(".",MID(B2,LEN(LEFT(B2,FIND(".",B2)+1)),LEN(B2)))+1,LEN(B2)),FIND(".",MID(MID(B2,LEN(LEFT(B2,FIND(".",B2)+1)),LEN(B2)),FIND(".",MID(B2,LEN(LEFT(B2,FIND(".",B2)+1)),LEN(B2)))+1,LEN(B2)))-1)</f>
        <v>1</v>
      </c>
      <c r="G3" s="27" t="str">
        <f>MID(MID(MID(B2,LEN(LEFT(B2,FIND(".",B2)+1)),LEN(B2)),FIND(".",MID(B2,LEN(LEFT(B2,FIND(".",B2)+1)),LEN(B2)))+1,LEN(B2)),FIND(".",MID(MID(B2,LEN(LEFT(B2,FIND(".",B2)+1)),LEN(B2)),FIND(".",MID(B2,LEN(LEFT(B2,FIND(".",B2)+1)),LEN(B2)))+1,LEN(B2)))+1,LEN(B2))</f>
        <v>80</v>
      </c>
      <c r="I3" s="21" t="str">
        <f>IF(AND(0&lt;=B3,B3&lt;8),INT(D3/POWER(2,LOG(K3,2)-24))*POWER(2,LOG(K3,2)-24)&amp;"."&amp;"0.0.0",IF(AND(8&lt;=B3,B3&lt;16),MID(B2,1,LEN(D3))&amp;"."&amp;INT(D3/POWER(2,LOG(K3,2)-16))*POWER(2,LOG(K3,2)-16)&amp;".0.0",IF(AND(16&lt;=B3,B3&lt;24),MID(B2,1,LEN(D3))&amp;"."&amp;MID(B2,LEN(D3)+2,LEN(E3))&amp;"."&amp;INT(F3/POWER(2,LOG(K3,2)-8))*POWER(2,LOG(K3,2)-8)&amp;"."&amp;0,IF(AND(24&lt;=B3,B3&lt;32),MID(B2,1,LEN(D3))&amp;"."&amp;MID(B2,LEN(D3)+2,LEN(E3))&amp;"."&amp;MID(B2,LEN(D3)+LEN(E3)+3,LEN(F3))&amp;"."&amp;INT(F3/K3)*K3))))</f>
        <v>192.168.1.0</v>
      </c>
      <c r="J3" s="22" t="str">
        <f>IF(AND(0&lt;=B3,B3&lt;8),INT(D3/POWER(2,LOG(K3,2)-24))*POWER(2,LOG(K3,2)-24)+INT(POWER(2,LOG(K3,2)-24)-1)&amp;"."&amp;"255.255.255",IF(AND(8&lt;=B3,B3&lt;16),MID(B2,1,LEN(D3))&amp;"."&amp;RIGHT(INT(D3/POWER(2,LOG(K3,2)-16))*POWER(2,LOG(K3,2)-16),2)+POWER(2,LOG(K3,2)-16)-1&amp;"."&amp;"255.255",IF(AND(16&lt;=B3,B3&lt;24),MID(B2,1,LEN(D3))&amp;"."&amp;MID(B2,LEN(D3)+2,LEN(E3))&amp;"."&amp;INT(F3/POWER(2,LOG(K3,2)-8))*POWER(2,LOG(K3,2)-8)+POWER(2,LOG(K3,2)-8)-1&amp;"."&amp;255,IF(AND(24&lt;=B3,B3&lt;32),MID(B2,1,LEN(D3))&amp;"."&amp;MID(B2,LEN(D3)+2,LEN(E3))&amp;"."&amp;MID(B2,LEN(D3)+LEN(E3)+3,LEN(F3))&amp;"."&amp;INT(G3/K3)*K3+POWER(2,LOG(K3,2))-1))))</f>
        <v>192.168.1.255</v>
      </c>
      <c r="K3" s="22">
        <f>VALUE(IF(B3=32,0,IF(AND(24&lt;=B3,B3&lt;32),2^(8-(B3-24)),IF(AND(16&lt;=B3,B3&lt;24),2^(8+(8-(B3-16))),IF(AND(8&lt;=B3,B3&lt;16),2^(16+(8-(B3-8))),IF(AND(0&lt;=B3,B3&lt;8),2^(24+(8-B3)),0))))))</f>
        <v>256</v>
      </c>
      <c r="L3" s="24" t="str">
        <f>VLOOKUP(B3,Лист3!C26:D62,2,)</f>
        <v>255.255.255.0</v>
      </c>
    </row>
  </sheetData>
  <mergeCells count="2">
    <mergeCell ref="D2:G2"/>
    <mergeCell ref="A1:L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3B39-976F-B240-97EA-D5D37DD3B816}">
  <dimension ref="A1:J62"/>
  <sheetViews>
    <sheetView tabSelected="1" zoomScale="181" workbookViewId="0">
      <selection activeCell="C4" sqref="C4"/>
    </sheetView>
  </sheetViews>
  <sheetFormatPr baseColWidth="10" defaultRowHeight="16" x14ac:dyDescent="0.2"/>
  <cols>
    <col min="1" max="2" width="10.83203125" style="1"/>
    <col min="3" max="3" width="19.83203125" style="1" customWidth="1"/>
    <col min="4" max="4" width="20.1640625" style="1" customWidth="1"/>
    <col min="5" max="5" width="56" style="1" customWidth="1"/>
    <col min="6" max="16384" width="10.83203125" style="1"/>
  </cols>
  <sheetData>
    <row r="1" spans="1:10" x14ac:dyDescent="0.2">
      <c r="A1" s="10">
        <v>1</v>
      </c>
      <c r="H1" s="2" t="s">
        <v>4</v>
      </c>
      <c r="I1" s="7">
        <f>LEN(Лист2!G3)</f>
        <v>2</v>
      </c>
    </row>
    <row r="2" spans="1:10" x14ac:dyDescent="0.2">
      <c r="A2" s="11">
        <v>2</v>
      </c>
      <c r="C2" s="2">
        <v>26</v>
      </c>
      <c r="D2" s="3" t="s">
        <v>8</v>
      </c>
      <c r="E2" s="3" t="s">
        <v>16</v>
      </c>
      <c r="F2" s="32" t="s">
        <v>17</v>
      </c>
      <c r="H2" s="4" t="s">
        <v>5</v>
      </c>
      <c r="I2" s="8">
        <f>LEN(Лист2!G3)+LEN(Лист2!F3)+1</f>
        <v>4</v>
      </c>
    </row>
    <row r="3" spans="1:10" x14ac:dyDescent="0.2">
      <c r="A3" s="11">
        <v>3</v>
      </c>
      <c r="C3" s="4" t="s">
        <v>11</v>
      </c>
      <c r="D3" s="1">
        <f>D4+POWER(2,LOG(Лист2!K3,2))-1</f>
        <v>255</v>
      </c>
      <c r="F3" s="33"/>
      <c r="H3" s="4" t="s">
        <v>6</v>
      </c>
      <c r="I3" s="8">
        <f>LEN(Лист2!G3)+LEN(Лист2!F3)+LEN(Лист2!E3)+2</f>
        <v>8</v>
      </c>
    </row>
    <row r="4" spans="1:10" x14ac:dyDescent="0.2">
      <c r="A4" s="11">
        <v>4</v>
      </c>
      <c r="C4" s="4" t="s">
        <v>1</v>
      </c>
      <c r="D4" s="1">
        <f>INT(Лист2!G3/Лист2!K3)*Лист2!K3</f>
        <v>0</v>
      </c>
      <c r="F4" s="33"/>
      <c r="H4" s="5" t="s">
        <v>7</v>
      </c>
      <c r="I4" s="9">
        <f>LEN(Лист2!G3)+LEN(Лист2!F3)+LEN(Лист2!E3)+LEN(Лист2!D3)+3</f>
        <v>12</v>
      </c>
    </row>
    <row r="5" spans="1:10" x14ac:dyDescent="0.2">
      <c r="A5" s="11">
        <v>5</v>
      </c>
      <c r="C5" s="4" t="s">
        <v>11</v>
      </c>
      <c r="D5" s="1" t="str">
        <f>MID(Лист2!B2,1,LEN(Лист2!D3))&amp;"."&amp;MID(Лист2!B2,LEN(Лист2!D3)+2,LEN(Лист2!E3))&amp;"."&amp;MID(Лист2!B2,LEN(Лист2!D3)+LEN(Лист2!E3)+3,LEN(Лист2!F3))&amp;"."&amp;INT(Лист2!G3/Лист2!K3)*Лист2!K3+POWER(2,LOG(Лист2!K3,2))-1</f>
        <v>192.168.1.255</v>
      </c>
      <c r="F5" s="33"/>
    </row>
    <row r="6" spans="1:10" x14ac:dyDescent="0.2">
      <c r="A6" s="11">
        <v>6</v>
      </c>
      <c r="C6" s="5" t="s">
        <v>1</v>
      </c>
      <c r="D6" s="6" t="str">
        <f>MID(Лист2!B2,1,LEN(Лист2!D3))&amp;"."&amp;MID(Лист2!B2,LEN(Лист2!D3)+2,LEN(Лист2!E3))&amp;"."&amp;MID(Лист2!B2,LEN(Лист2!D3)+LEN(Лист2!E3)+3,LEN(Лист2!F3))&amp;"."&amp;INT(Лист2!F3/Лист2!K3)*Лист2!K3</f>
        <v>192.168.1.0</v>
      </c>
      <c r="E6" s="6"/>
      <c r="F6" s="34"/>
    </row>
    <row r="7" spans="1:10" x14ac:dyDescent="0.2">
      <c r="A7" s="11">
        <v>7</v>
      </c>
    </row>
    <row r="8" spans="1:10" x14ac:dyDescent="0.2">
      <c r="A8" s="11">
        <v>8</v>
      </c>
      <c r="C8" s="2">
        <v>22</v>
      </c>
      <c r="D8" s="3" t="s">
        <v>9</v>
      </c>
      <c r="E8" s="3" t="s">
        <v>10</v>
      </c>
      <c r="F8" s="32" t="s">
        <v>17</v>
      </c>
    </row>
    <row r="9" spans="1:10" x14ac:dyDescent="0.2">
      <c r="A9" s="11">
        <v>9</v>
      </c>
      <c r="C9" s="4" t="s">
        <v>11</v>
      </c>
      <c r="D9" s="1">
        <f>D10+POWER(2,LOG(Лист2!K3,2)-8)-1</f>
        <v>1</v>
      </c>
      <c r="F9" s="33"/>
      <c r="H9" s="13" t="str">
        <f>MID(Лист2!B2,LEN(LEFT(Лист2!B2,FIND(".",Лист2!B2)+1)),LEN(Лист2!B2))</f>
        <v>168.1.80</v>
      </c>
      <c r="I9" s="14" t="str">
        <f>MID(MID(Лист2!B2,LEN(LEFT(Лист2!B2,FIND(".",Лист2!B2)+1)),LEN(Лист2!B2)),FIND(".",MID(Лист2!B2,LEN(LEFT(Лист2!B2,FIND(".",Лист2!B2)+1)),LEN(Лист2!B2)))+1,LEN(Лист2!B2))</f>
        <v>1.80</v>
      </c>
      <c r="J9" s="15" t="str">
        <f>MID(MID(MID(Лист2!B2,LEN(LEFT(Лист2!B2,FIND(".",Лист2!B2)+1)),LEN(Лист2!B2)),FIND(".",MID(Лист2!B2,LEN(LEFT(Лист2!B2,FIND(".",Лист2!B2)+1)),LEN(Лист2!B2)))+1,LEN(Лист2!B2)),FIND(".",MID(MID(Лист2!B2,LEN(LEFT(Лист2!B2,FIND(".",Лист2!B2)+1)),LEN(Лист2!B2)),FIND(".",MID(Лист2!B2,LEN(LEFT(Лист2!B2,FIND(".",Лист2!B2)+1)),LEN(Лист2!B2)))+1,LEN(Лист2!B2)))+1,LEN(Лист2!B2))</f>
        <v>80</v>
      </c>
    </row>
    <row r="10" spans="1:10" x14ac:dyDescent="0.2">
      <c r="A10" s="11">
        <v>10</v>
      </c>
      <c r="C10" s="4" t="s">
        <v>1</v>
      </c>
      <c r="D10" s="1">
        <f>INT(Лист2!F3/POWER(2,LOG(Лист2!K3,2)-8))*POWER(2,LOG(Лист2!K3,2)-8)</f>
        <v>1</v>
      </c>
      <c r="F10" s="33"/>
    </row>
    <row r="11" spans="1:10" x14ac:dyDescent="0.2">
      <c r="A11" s="11">
        <v>11</v>
      </c>
      <c r="C11" s="4" t="s">
        <v>11</v>
      </c>
      <c r="D11" s="1" t="str">
        <f>MID(Лист2!B2,1,LEN(Лист2!D3))&amp;"."&amp;MID(Лист2!B2,LEN(Лист2!D3)+2,LEN(Лист2!E3))&amp;"."&amp;INT(Лист2!F3/POWER(2,LOG(Лист2!K3,2)-8))*POWER(2,LOG(Лист2!K3,2)-8)+POWER(2,LOG(Лист2!K3,2)-8)-1&amp;"."&amp;255</f>
        <v>192.168.1.255</v>
      </c>
      <c r="F11" s="33"/>
      <c r="H11" s="1" t="str">
        <f>MID(Лист2!B2,1,LEN(Лист2!D3))</f>
        <v>192</v>
      </c>
      <c r="I11" s="1" t="str">
        <f>MID(Лист2!B2,1,LEN(Лист2!D3))&amp;"."&amp;INT(Лист2!D3/POWER(2,LOG(Лист2!K3,2)-16))*POWER(2,LOG(Лист2!K3,2)-16)&amp;".0.0"</f>
        <v>192.192.0.0</v>
      </c>
    </row>
    <row r="12" spans="1:10" x14ac:dyDescent="0.2">
      <c r="A12" s="11">
        <v>12</v>
      </c>
      <c r="C12" s="5" t="s">
        <v>1</v>
      </c>
      <c r="D12" s="6" t="str">
        <f>MID(Лист2!B2,1,LEN(Лист2!D3))&amp;"."&amp;MID(Лист2!B2,LEN(Лист2!D3)+2,LEN(Лист2!E3))&amp;"."&amp;INT(Лист2!F3/POWER(2,LOG(Лист2!K3,2)-8))*POWER(2,LOG(Лист2!K3,2)-8)&amp;"."&amp;0</f>
        <v>192.168.1.0</v>
      </c>
      <c r="E12" s="6"/>
      <c r="F12" s="34"/>
      <c r="H12" s="1" t="str">
        <f>MID(Лист2!B2,LEN(Лист2!D3)+LEN(Лист2!E3)+3,LEN(Лист2!F3))</f>
        <v>1</v>
      </c>
    </row>
    <row r="13" spans="1:10" x14ac:dyDescent="0.2">
      <c r="A13" s="11">
        <v>13</v>
      </c>
    </row>
    <row r="14" spans="1:10" x14ac:dyDescent="0.2">
      <c r="A14" s="11">
        <v>14</v>
      </c>
      <c r="C14" s="2">
        <v>14</v>
      </c>
      <c r="D14" s="3" t="s">
        <v>12</v>
      </c>
      <c r="E14" s="3" t="s">
        <v>13</v>
      </c>
      <c r="F14" s="32" t="s">
        <v>17</v>
      </c>
      <c r="H14" s="1" t="str">
        <f>MID(Лист2!B2,1,LEN(Лист2!D3))&amp;"."&amp;MID(Лист2!B2,LEN(Лист2!D3)+2,LEN(Лист2!E3))&amp;"."&amp;MID(Лист2!B2,LEN(Лист2!D3)+LEN(Лист2!E3)+3,LEN(Лист2!F3))&amp;"."</f>
        <v>192.168.1.</v>
      </c>
    </row>
    <row r="15" spans="1:10" x14ac:dyDescent="0.2">
      <c r="A15" s="11">
        <v>15</v>
      </c>
      <c r="C15" s="4" t="s">
        <v>11</v>
      </c>
      <c r="D15" s="1">
        <f>D16+POWER(2,LOG(Лист2!K3,2)-16)-1</f>
        <v>91.00390625</v>
      </c>
      <c r="F15" s="33"/>
    </row>
    <row r="16" spans="1:10" x14ac:dyDescent="0.2">
      <c r="A16" s="11">
        <v>16</v>
      </c>
      <c r="C16" s="4" t="s">
        <v>1</v>
      </c>
      <c r="D16" s="1" t="str">
        <f>RIGHT(INT(Лист2!D3/POWER(2,LOG(Лист2!K3,2)-16))*POWER(2,LOG(Лист2!K3,2)-16),2)</f>
        <v>92</v>
      </c>
      <c r="F16" s="33"/>
    </row>
    <row r="17" spans="1:6" x14ac:dyDescent="0.2">
      <c r="A17" s="11">
        <v>17</v>
      </c>
      <c r="C17" s="4" t="s">
        <v>11</v>
      </c>
      <c r="D17" s="1" t="str">
        <f>MID(Лист2!B2,1,LEN(Лист2!D3))&amp;"."&amp;RIGHT(INT(Лист2!D3/POWER(2,LOG(Лист2!K3,2)-16))*POWER(2,LOG(Лист2!K3,2)-16),2)+POWER(2,LOG(Лист2!K3,2)-16)-1&amp;"."&amp;"255.255"</f>
        <v>192.91,00390625.255.255</v>
      </c>
      <c r="F17" s="33"/>
    </row>
    <row r="18" spans="1:6" x14ac:dyDescent="0.2">
      <c r="A18" s="11">
        <v>18</v>
      </c>
      <c r="C18" s="5" t="s">
        <v>1</v>
      </c>
      <c r="D18" s="6" t="str">
        <f>MID(Лист2!B2,1,LEN(Лист2!D3))&amp;"."&amp;INT(Лист2!D3/POWER(2,LOG(Лист2!K3,2)-16))*POWER(2,LOG(Лист2!K3,2)-16)&amp;".0.0"</f>
        <v>192.192.0.0</v>
      </c>
      <c r="E18" s="6"/>
      <c r="F18" s="34"/>
    </row>
    <row r="19" spans="1:6" x14ac:dyDescent="0.2">
      <c r="A19" s="11">
        <v>19</v>
      </c>
    </row>
    <row r="20" spans="1:6" x14ac:dyDescent="0.2">
      <c r="A20" s="11">
        <v>20</v>
      </c>
      <c r="C20" s="2">
        <v>7</v>
      </c>
      <c r="D20" s="3" t="s">
        <v>14</v>
      </c>
      <c r="E20" s="3" t="s">
        <v>15</v>
      </c>
      <c r="F20" s="32" t="s">
        <v>17</v>
      </c>
    </row>
    <row r="21" spans="1:6" x14ac:dyDescent="0.2">
      <c r="A21" s="11">
        <v>21</v>
      </c>
      <c r="C21" s="4" t="s">
        <v>11</v>
      </c>
      <c r="D21" s="1">
        <f>D22+POWER(2,LOG(Лист2!K3,2)-24)-1</f>
        <v>191.00001525878906</v>
      </c>
      <c r="F21" s="33"/>
    </row>
    <row r="22" spans="1:6" x14ac:dyDescent="0.2">
      <c r="A22" s="11">
        <v>22</v>
      </c>
      <c r="C22" s="4" t="s">
        <v>1</v>
      </c>
      <c r="D22" s="1">
        <f>INT(Лист2!D3/POWER(2,LOG(Лист2!K3,2)-24))*POWER(2,LOG(Лист2!K3,2)-24)</f>
        <v>192</v>
      </c>
      <c r="F22" s="33"/>
    </row>
    <row r="23" spans="1:6" x14ac:dyDescent="0.2">
      <c r="A23" s="11">
        <v>23</v>
      </c>
      <c r="C23" s="4" t="s">
        <v>11</v>
      </c>
      <c r="D23" s="1" t="str">
        <f>INT(Лист2!D3/POWER(2,LOG(Лист2!K3,2)-24))*POWER(2,LOG(Лист2!K3,2)-24)+INT(POWER(2,LOG(Лист2!K3,2)-24)-1)&amp;"."&amp;"255.255.255"</f>
        <v>191.255.255.255</v>
      </c>
      <c r="F23" s="33"/>
    </row>
    <row r="24" spans="1:6" x14ac:dyDescent="0.2">
      <c r="A24" s="11">
        <v>24</v>
      </c>
      <c r="C24" s="5" t="s">
        <v>1</v>
      </c>
      <c r="D24" s="6" t="str">
        <f>INT(Лист2!D3/POWER(2,LOG(Лист2!K3,2)-24))*POWER(2,LOG(Лист2!K3,2)-24)&amp;"."&amp;"0.0.0"</f>
        <v>192.0.0.0</v>
      </c>
      <c r="E24" s="6"/>
      <c r="F24" s="34"/>
    </row>
    <row r="25" spans="1:6" x14ac:dyDescent="0.2">
      <c r="A25" s="11">
        <v>25</v>
      </c>
    </row>
    <row r="26" spans="1:6" x14ac:dyDescent="0.2">
      <c r="A26" s="11">
        <v>26</v>
      </c>
      <c r="C26" s="10">
        <v>32</v>
      </c>
      <c r="D26" s="7" t="s">
        <v>50</v>
      </c>
    </row>
    <row r="27" spans="1:6" x14ac:dyDescent="0.2">
      <c r="A27" s="11">
        <v>27</v>
      </c>
      <c r="C27" s="11">
        <v>31</v>
      </c>
      <c r="D27" s="8" t="s">
        <v>18</v>
      </c>
    </row>
    <row r="28" spans="1:6" x14ac:dyDescent="0.2">
      <c r="A28" s="11">
        <v>28</v>
      </c>
      <c r="C28" s="11">
        <v>30</v>
      </c>
      <c r="D28" s="8" t="s">
        <v>19</v>
      </c>
    </row>
    <row r="29" spans="1:6" x14ac:dyDescent="0.2">
      <c r="A29" s="11">
        <v>29</v>
      </c>
      <c r="C29" s="11">
        <v>29</v>
      </c>
      <c r="D29" s="8" t="s">
        <v>20</v>
      </c>
    </row>
    <row r="30" spans="1:6" x14ac:dyDescent="0.2">
      <c r="A30" s="11">
        <v>30</v>
      </c>
      <c r="C30" s="11">
        <v>28</v>
      </c>
      <c r="D30" s="8" t="s">
        <v>21</v>
      </c>
    </row>
    <row r="31" spans="1:6" x14ac:dyDescent="0.2">
      <c r="A31" s="11">
        <v>31</v>
      </c>
      <c r="C31" s="11">
        <v>27</v>
      </c>
      <c r="D31" s="8" t="s">
        <v>22</v>
      </c>
    </row>
    <row r="32" spans="1:6" x14ac:dyDescent="0.2">
      <c r="A32" s="12">
        <v>32</v>
      </c>
      <c r="C32" s="11">
        <v>26</v>
      </c>
      <c r="D32" s="8" t="s">
        <v>23</v>
      </c>
    </row>
    <row r="33" spans="3:4" x14ac:dyDescent="0.2">
      <c r="C33" s="11">
        <v>29</v>
      </c>
      <c r="D33" s="8" t="s">
        <v>20</v>
      </c>
    </row>
    <row r="34" spans="3:4" x14ac:dyDescent="0.2">
      <c r="C34" s="11">
        <v>28</v>
      </c>
      <c r="D34" s="8" t="s">
        <v>21</v>
      </c>
    </row>
    <row r="35" spans="3:4" x14ac:dyDescent="0.2">
      <c r="C35" s="11">
        <v>27</v>
      </c>
      <c r="D35" s="8" t="s">
        <v>22</v>
      </c>
    </row>
    <row r="36" spans="3:4" x14ac:dyDescent="0.2">
      <c r="C36" s="11">
        <v>26</v>
      </c>
      <c r="D36" s="8" t="s">
        <v>23</v>
      </c>
    </row>
    <row r="37" spans="3:4" x14ac:dyDescent="0.2">
      <c r="C37" s="11">
        <v>25</v>
      </c>
      <c r="D37" s="8" t="s">
        <v>24</v>
      </c>
    </row>
    <row r="38" spans="3:4" x14ac:dyDescent="0.2">
      <c r="C38" s="11">
        <v>24</v>
      </c>
      <c r="D38" s="8" t="s">
        <v>25</v>
      </c>
    </row>
    <row r="39" spans="3:4" x14ac:dyDescent="0.2">
      <c r="C39" s="11">
        <v>23</v>
      </c>
      <c r="D39" s="8" t="s">
        <v>26</v>
      </c>
    </row>
    <row r="40" spans="3:4" x14ac:dyDescent="0.2">
      <c r="C40" s="11">
        <v>22</v>
      </c>
      <c r="D40" s="8" t="s">
        <v>27</v>
      </c>
    </row>
    <row r="41" spans="3:4" x14ac:dyDescent="0.2">
      <c r="C41" s="11">
        <v>21</v>
      </c>
      <c r="D41" s="8" t="s">
        <v>28</v>
      </c>
    </row>
    <row r="42" spans="3:4" x14ac:dyDescent="0.2">
      <c r="C42" s="11">
        <v>20</v>
      </c>
      <c r="D42" s="8" t="s">
        <v>29</v>
      </c>
    </row>
    <row r="43" spans="3:4" x14ac:dyDescent="0.2">
      <c r="C43" s="11">
        <v>19</v>
      </c>
      <c r="D43" s="8" t="s">
        <v>30</v>
      </c>
    </row>
    <row r="44" spans="3:4" x14ac:dyDescent="0.2">
      <c r="C44" s="11">
        <v>18</v>
      </c>
      <c r="D44" s="8" t="s">
        <v>31</v>
      </c>
    </row>
    <row r="45" spans="3:4" x14ac:dyDescent="0.2">
      <c r="C45" s="11">
        <v>17</v>
      </c>
      <c r="D45" s="8" t="s">
        <v>32</v>
      </c>
    </row>
    <row r="46" spans="3:4" x14ac:dyDescent="0.2">
      <c r="C46" s="11">
        <v>16</v>
      </c>
      <c r="D46" s="8" t="s">
        <v>33</v>
      </c>
    </row>
    <row r="47" spans="3:4" x14ac:dyDescent="0.2">
      <c r="C47" s="11">
        <v>15</v>
      </c>
      <c r="D47" s="8" t="s">
        <v>34</v>
      </c>
    </row>
    <row r="48" spans="3:4" x14ac:dyDescent="0.2">
      <c r="C48" s="11">
        <v>14</v>
      </c>
      <c r="D48" s="8" t="s">
        <v>35</v>
      </c>
    </row>
    <row r="49" spans="3:4" x14ac:dyDescent="0.2">
      <c r="C49" s="11">
        <v>13</v>
      </c>
      <c r="D49" s="8" t="s">
        <v>36</v>
      </c>
    </row>
    <row r="50" spans="3:4" x14ac:dyDescent="0.2">
      <c r="C50" s="11">
        <v>12</v>
      </c>
      <c r="D50" s="8" t="s">
        <v>37</v>
      </c>
    </row>
    <row r="51" spans="3:4" x14ac:dyDescent="0.2">
      <c r="C51" s="11">
        <v>11</v>
      </c>
      <c r="D51" s="8" t="s">
        <v>38</v>
      </c>
    </row>
    <row r="52" spans="3:4" x14ac:dyDescent="0.2">
      <c r="C52" s="11">
        <v>10</v>
      </c>
      <c r="D52" s="8" t="s">
        <v>39</v>
      </c>
    </row>
    <row r="53" spans="3:4" x14ac:dyDescent="0.2">
      <c r="C53" s="11">
        <v>9</v>
      </c>
      <c r="D53" s="8" t="s">
        <v>40</v>
      </c>
    </row>
    <row r="54" spans="3:4" x14ac:dyDescent="0.2">
      <c r="C54" s="11">
        <v>8</v>
      </c>
      <c r="D54" s="8" t="s">
        <v>41</v>
      </c>
    </row>
    <row r="55" spans="3:4" x14ac:dyDescent="0.2">
      <c r="C55" s="11">
        <v>7</v>
      </c>
      <c r="D55" s="8" t="s">
        <v>42</v>
      </c>
    </row>
    <row r="56" spans="3:4" x14ac:dyDescent="0.2">
      <c r="C56" s="11">
        <v>6</v>
      </c>
      <c r="D56" s="8" t="s">
        <v>43</v>
      </c>
    </row>
    <row r="57" spans="3:4" x14ac:dyDescent="0.2">
      <c r="C57" s="11">
        <v>5</v>
      </c>
      <c r="D57" s="8" t="s">
        <v>44</v>
      </c>
    </row>
    <row r="58" spans="3:4" x14ac:dyDescent="0.2">
      <c r="C58" s="11">
        <v>4</v>
      </c>
      <c r="D58" s="8" t="s">
        <v>45</v>
      </c>
    </row>
    <row r="59" spans="3:4" x14ac:dyDescent="0.2">
      <c r="C59" s="11">
        <v>3</v>
      </c>
      <c r="D59" s="8" t="s">
        <v>46</v>
      </c>
    </row>
    <row r="60" spans="3:4" x14ac:dyDescent="0.2">
      <c r="C60" s="11">
        <v>2</v>
      </c>
      <c r="D60" s="8" t="s">
        <v>47</v>
      </c>
    </row>
    <row r="61" spans="3:4" x14ac:dyDescent="0.2">
      <c r="C61" s="11">
        <v>1</v>
      </c>
      <c r="D61" s="8" t="s">
        <v>48</v>
      </c>
    </row>
    <row r="62" spans="3:4" x14ac:dyDescent="0.2">
      <c r="C62" s="12">
        <v>0</v>
      </c>
      <c r="D62" s="9" t="s">
        <v>49</v>
      </c>
    </row>
  </sheetData>
  <mergeCells count="4">
    <mergeCell ref="F8:F12"/>
    <mergeCell ref="F2:F6"/>
    <mergeCell ref="F20:F24"/>
    <mergeCell ref="F14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2024-02-27T11:17:07Z</dcterms:created>
  <dcterms:modified xsi:type="dcterms:W3CDTF">2024-02-28T18:48:58Z</dcterms:modified>
</cp:coreProperties>
</file>