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6EA8A9D-D25D-40A2-A844-68BCAD990A89}" xr6:coauthVersionLast="45" xr6:coauthVersionMax="45" xr10:uidLastSave="{00000000-0000-0000-0000-000000000000}"/>
  <bookViews>
    <workbookView xWindow="-120" yWindow="-120" windowWidth="24240" windowHeight="13140" activeTab="1" xr2:uid="{97097A72-0111-4EE2-84BB-91C883C3DDD2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48" i="2" s="1"/>
  <c r="C45" i="2"/>
  <c r="B49" i="2" s="1"/>
  <c r="C72" i="2"/>
  <c r="C73" i="2" s="1"/>
  <c r="B72" i="2"/>
  <c r="B73" i="2" s="1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C46" i="1"/>
  <c r="C47" i="1" s="1"/>
  <c r="B46" i="1"/>
  <c r="B47" i="1" s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D46" i="1" s="1"/>
  <c r="D47" i="1" s="1"/>
  <c r="B33" i="1"/>
  <c r="B32" i="1"/>
  <c r="E32" i="1"/>
  <c r="D72" i="2" l="1"/>
  <c r="D73" i="2" s="1"/>
  <c r="E72" i="2"/>
  <c r="E73" i="2" s="1"/>
  <c r="B75" i="2" s="1"/>
  <c r="B76" i="2" s="1"/>
  <c r="D44" i="2"/>
  <c r="D41" i="2"/>
  <c r="D37" i="2"/>
  <c r="D33" i="2"/>
  <c r="D29" i="2"/>
  <c r="D42" i="2"/>
  <c r="D40" i="2"/>
  <c r="D36" i="2"/>
  <c r="D32" i="2"/>
  <c r="D28" i="2"/>
  <c r="D30" i="2"/>
  <c r="D43" i="2"/>
  <c r="D39" i="2"/>
  <c r="D35" i="2"/>
  <c r="D31" i="2"/>
  <c r="D27" i="2"/>
  <c r="D38" i="2"/>
  <c r="D34" i="2"/>
  <c r="E44" i="2"/>
  <c r="H44" i="2" s="1"/>
  <c r="E40" i="2"/>
  <c r="H40" i="2" s="1"/>
  <c r="E36" i="2"/>
  <c r="H36" i="2" s="1"/>
  <c r="E32" i="2"/>
  <c r="H32" i="2" s="1"/>
  <c r="E28" i="2"/>
  <c r="H28" i="2" s="1"/>
  <c r="E37" i="2"/>
  <c r="H37" i="2" s="1"/>
  <c r="E33" i="2"/>
  <c r="H33" i="2" s="1"/>
  <c r="E43" i="2"/>
  <c r="H43" i="2" s="1"/>
  <c r="E39" i="2"/>
  <c r="H39" i="2" s="1"/>
  <c r="E35" i="2"/>
  <c r="H35" i="2" s="1"/>
  <c r="E31" i="2"/>
  <c r="H31" i="2" s="1"/>
  <c r="E27" i="2"/>
  <c r="E41" i="2"/>
  <c r="H41" i="2" s="1"/>
  <c r="E42" i="2"/>
  <c r="H42" i="2" s="1"/>
  <c r="E38" i="2"/>
  <c r="H38" i="2" s="1"/>
  <c r="E34" i="2"/>
  <c r="H34" i="2" s="1"/>
  <c r="E30" i="2"/>
  <c r="H30" i="2" s="1"/>
  <c r="E29" i="2"/>
  <c r="H29" i="2" s="1"/>
  <c r="E46" i="1"/>
  <c r="E47" i="1" s="1"/>
  <c r="B49" i="1" s="1"/>
  <c r="B50" i="1" s="1"/>
  <c r="D22" i="1"/>
  <c r="D30" i="1" s="1"/>
  <c r="C30" i="1"/>
  <c r="E30" i="1"/>
  <c r="F30" i="1"/>
  <c r="G30" i="1"/>
  <c r="H30" i="1"/>
  <c r="B30" i="1"/>
  <c r="E45" i="2" l="1"/>
  <c r="F27" i="2"/>
  <c r="G27" i="2"/>
  <c r="F43" i="2"/>
  <c r="G43" i="2"/>
  <c r="G36" i="2"/>
  <c r="F36" i="2"/>
  <c r="G29" i="2"/>
  <c r="F29" i="2"/>
  <c r="H27" i="2"/>
  <c r="H45" i="2" s="1"/>
  <c r="F31" i="2"/>
  <c r="G31" i="2"/>
  <c r="G30" i="2"/>
  <c r="F30" i="2"/>
  <c r="G40" i="2"/>
  <c r="F40" i="2"/>
  <c r="G33" i="2"/>
  <c r="F33" i="2"/>
  <c r="G34" i="2"/>
  <c r="F34" i="2"/>
  <c r="F35" i="2"/>
  <c r="G35" i="2"/>
  <c r="F28" i="2"/>
  <c r="G28" i="2"/>
  <c r="F44" i="2"/>
  <c r="G44" i="2"/>
  <c r="G37" i="2"/>
  <c r="F37" i="2"/>
  <c r="G38" i="2"/>
  <c r="F38" i="2"/>
  <c r="F39" i="2"/>
  <c r="G39" i="2"/>
  <c r="F32" i="2"/>
  <c r="G32" i="2"/>
  <c r="G42" i="2"/>
  <c r="F42" i="2"/>
  <c r="G41" i="2"/>
  <c r="F41" i="2"/>
  <c r="F45" i="2" l="1"/>
  <c r="G45" i="2"/>
  <c r="E48" i="2" l="1"/>
</calcChain>
</file>

<file path=xl/sharedStrings.xml><?xml version="1.0" encoding="utf-8"?>
<sst xmlns="http://schemas.openxmlformats.org/spreadsheetml/2006/main" count="69" uniqueCount="32">
  <si>
    <t>Год</t>
  </si>
  <si>
    <t>Валовой сбор, тыс. т</t>
  </si>
  <si>
    <t xml:space="preserve">Полученное значение коэффициента автокорреляции и графическое изображение временного ряда позволяют сделать вывод о том, что ряд валового сбора винограда содержит тенденцию, близкую к линейной. </t>
  </si>
  <si>
    <t>t</t>
  </si>
  <si>
    <t>yt</t>
  </si>
  <si>
    <t>y(t-1)</t>
  </si>
  <si>
    <t>yt-y1ср</t>
  </si>
  <si>
    <t>y(t-1)-y2ср</t>
  </si>
  <si>
    <t>(yt-yср1)*(yt-1-y2ср)</t>
  </si>
  <si>
    <t>(yt-y1ср)^2</t>
  </si>
  <si>
    <t>(y(t-1)-y2)^2</t>
  </si>
  <si>
    <t>-</t>
  </si>
  <si>
    <t>Сумма</t>
  </si>
  <si>
    <t>y1ср</t>
  </si>
  <si>
    <t>y2ср</t>
  </si>
  <si>
    <t>r1</t>
  </si>
  <si>
    <t>№п/п</t>
  </si>
  <si>
    <t>y</t>
  </si>
  <si>
    <t>y*t</t>
  </si>
  <si>
    <t>t^2</t>
  </si>
  <si>
    <t>Таким образом, в среднем ежегодно валовый сбор винограда во всех
категориях хозяйств за 1992-2000 гг. снижался на 10,85 тыс. тонн.</t>
  </si>
  <si>
    <t>Среднее</t>
  </si>
  <si>
    <t>b</t>
  </si>
  <si>
    <t>a</t>
  </si>
  <si>
    <t>y=226,917-10,85t</t>
  </si>
  <si>
    <t>С нарастающим итогом</t>
  </si>
  <si>
    <t>Количество</t>
  </si>
  <si>
    <t>Сахарная свёкла</t>
  </si>
  <si>
    <t xml:space="preserve">Полученное значение коэффициента автокорреляции и графическое
изображение временного ряда позволяют сделать вывод о том, что ряд урожайности сахарной свёклы содержит тенденцию, близкую к линейной. </t>
  </si>
  <si>
    <t>y=a+bt</t>
  </si>
  <si>
    <t>Таким образом, в среднем ежегодно урожайность сахарной свёклы во всех
категориях хозяйств за 1980-1998 гг. увеличивалась на 7,183 тыс. тонн.</t>
  </si>
  <si>
    <t>y=231,639+7,183t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</si>
</sst>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1'!$A$2</c:f>
              <c:strCache>
                <c:ptCount val="1"/>
                <c:pt idx="0">
                  <c:v>Валовой сбор, тыс. 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1'!$B$1:$J$1</c:f>
              <c:numCache>
                <c:formatCode>General</c:formatCode>
                <c:ptCount val="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</c:numCache>
            </c:numRef>
          </c:xVal>
          <c:yVal>
            <c:numRef>
              <c:f>'Задание 1'!$B$2:$J$2</c:f>
              <c:numCache>
                <c:formatCode>General</c:formatCode>
                <c:ptCount val="9"/>
                <c:pt idx="0">
                  <c:v>246</c:v>
                </c:pt>
                <c:pt idx="1">
                  <c:v>229</c:v>
                </c:pt>
                <c:pt idx="2">
                  <c:v>152</c:v>
                </c:pt>
                <c:pt idx="3">
                  <c:v>155</c:v>
                </c:pt>
                <c:pt idx="4">
                  <c:v>190</c:v>
                </c:pt>
                <c:pt idx="5">
                  <c:v>160</c:v>
                </c:pt>
                <c:pt idx="6">
                  <c:v>107</c:v>
                </c:pt>
                <c:pt idx="7">
                  <c:v>155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3-478F-822C-8D099059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25768"/>
        <c:axId val="475918656"/>
      </c:scatterChart>
      <c:valAx>
        <c:axId val="40382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918656"/>
        <c:crosses val="autoZero"/>
        <c:crossBetween val="midCat"/>
      </c:valAx>
      <c:valAx>
        <c:axId val="475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Валовой сбор, тыс. 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2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Свекла относительно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Сахарная свёкла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2'!$A$2:$A$20</c:f>
              <c:numCache>
                <c:formatCode>General</c:formatCode>
                <c:ptCount val="1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</c:numCache>
            </c:numRef>
          </c:xVal>
          <c:yVal>
            <c:numRef>
              <c:f>'Задание 2'!$B$2:$B$20</c:f>
              <c:numCache>
                <c:formatCode>General</c:formatCode>
                <c:ptCount val="19"/>
                <c:pt idx="0">
                  <c:v>237</c:v>
                </c:pt>
                <c:pt idx="1">
                  <c:v>175</c:v>
                </c:pt>
                <c:pt idx="2">
                  <c:v>324</c:v>
                </c:pt>
                <c:pt idx="3">
                  <c:v>264</c:v>
                </c:pt>
                <c:pt idx="4">
                  <c:v>316</c:v>
                </c:pt>
                <c:pt idx="5">
                  <c:v>271</c:v>
                </c:pt>
                <c:pt idx="6">
                  <c:v>225</c:v>
                </c:pt>
                <c:pt idx="7">
                  <c:v>289</c:v>
                </c:pt>
                <c:pt idx="8">
                  <c:v>307</c:v>
                </c:pt>
                <c:pt idx="9">
                  <c:v>380</c:v>
                </c:pt>
                <c:pt idx="10">
                  <c:v>336</c:v>
                </c:pt>
                <c:pt idx="11">
                  <c:v>298</c:v>
                </c:pt>
                <c:pt idx="12">
                  <c:v>250</c:v>
                </c:pt>
                <c:pt idx="13">
                  <c:v>278</c:v>
                </c:pt>
                <c:pt idx="14">
                  <c:v>187</c:v>
                </c:pt>
                <c:pt idx="15">
                  <c:v>259</c:v>
                </c:pt>
                <c:pt idx="16">
                  <c:v>309</c:v>
                </c:pt>
                <c:pt idx="17">
                  <c:v>336</c:v>
                </c:pt>
                <c:pt idx="18">
                  <c:v>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A-46FF-BF16-6FCF2C1E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83664"/>
        <c:axId val="463286616"/>
      </c:scatterChart>
      <c:valAx>
        <c:axId val="4632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86616"/>
        <c:crosses val="autoZero"/>
        <c:crossBetween val="midCat"/>
      </c:valAx>
      <c:valAx>
        <c:axId val="46328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Сахарная свекла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33337</xdr:rowOff>
    </xdr:from>
    <xdr:to>
      <xdr:col>8</xdr:col>
      <xdr:colOff>352425</xdr:colOff>
      <xdr:row>17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36AB52B-AE99-41E7-8DA0-F49CA14E1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242887</xdr:rowOff>
    </xdr:from>
    <xdr:to>
      <xdr:col>10</xdr:col>
      <xdr:colOff>495300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070DA2-DC43-482F-B64D-017126B4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C137-00FB-4950-B7F6-BB282C8F9B26}">
  <dimension ref="A1:Q51"/>
  <sheetViews>
    <sheetView topLeftCell="A34" workbookViewId="0">
      <selection activeCell="E30" sqref="E30"/>
    </sheetView>
  </sheetViews>
  <sheetFormatPr defaultRowHeight="15" x14ac:dyDescent="0.25"/>
  <cols>
    <col min="1" max="1" width="13.7109375" customWidth="1"/>
  </cols>
  <sheetData>
    <row r="1" spans="1:17" x14ac:dyDescent="0.25">
      <c r="A1" s="1" t="s">
        <v>0</v>
      </c>
      <c r="B1" s="3">
        <v>1992</v>
      </c>
      <c r="C1" s="3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3">
        <v>1999</v>
      </c>
      <c r="J1" s="3">
        <v>2000</v>
      </c>
      <c r="K1" s="9"/>
      <c r="L1" s="9"/>
      <c r="M1" s="9"/>
      <c r="N1" s="9"/>
      <c r="O1" s="9"/>
      <c r="P1" s="9"/>
      <c r="Q1" s="9"/>
    </row>
    <row r="2" spans="1:17" ht="30" x14ac:dyDescent="0.25">
      <c r="A2" s="2" t="s">
        <v>1</v>
      </c>
      <c r="B2" s="3">
        <v>246</v>
      </c>
      <c r="C2" s="3">
        <v>229</v>
      </c>
      <c r="D2" s="3">
        <v>152</v>
      </c>
      <c r="E2" s="3">
        <v>155</v>
      </c>
      <c r="F2" s="3">
        <v>190</v>
      </c>
      <c r="G2" s="3">
        <v>160</v>
      </c>
      <c r="H2" s="3">
        <v>107</v>
      </c>
      <c r="I2" s="3">
        <v>155</v>
      </c>
      <c r="J2" s="3">
        <v>160</v>
      </c>
      <c r="K2" s="9"/>
      <c r="L2" s="9"/>
      <c r="M2" s="9"/>
      <c r="N2" s="9"/>
      <c r="O2" s="9"/>
      <c r="P2" s="9"/>
      <c r="Q2" s="9"/>
    </row>
    <row r="3" spans="1:17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6" t="s">
        <v>2</v>
      </c>
      <c r="L8" s="6"/>
      <c r="M8" s="6"/>
      <c r="N8" s="6"/>
      <c r="O8" s="6"/>
      <c r="P8" s="6"/>
      <c r="Q8" s="6"/>
    </row>
    <row r="9" spans="1:17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6"/>
      <c r="L9" s="6"/>
      <c r="M9" s="6"/>
      <c r="N9" s="6"/>
      <c r="O9" s="6"/>
      <c r="P9" s="6"/>
      <c r="Q9" s="6"/>
    </row>
    <row r="10" spans="1:1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6"/>
      <c r="L10" s="6"/>
      <c r="M10" s="6"/>
      <c r="N10" s="6"/>
      <c r="O10" s="6"/>
      <c r="P10" s="6"/>
      <c r="Q10" s="6"/>
    </row>
    <row r="11" spans="1:1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6"/>
      <c r="L11" s="6"/>
      <c r="M11" s="6"/>
      <c r="N11" s="6"/>
      <c r="O11" s="6"/>
      <c r="P11" s="6"/>
      <c r="Q11" s="6"/>
    </row>
    <row r="12" spans="1:17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45" x14ac:dyDescent="0.25">
      <c r="A20" s="2" t="s">
        <v>3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8</v>
      </c>
      <c r="G20" s="2" t="s">
        <v>9</v>
      </c>
      <c r="H20" s="2" t="s">
        <v>10</v>
      </c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5">
      <c r="A21" s="2">
        <v>1</v>
      </c>
      <c r="B21" s="5">
        <v>246</v>
      </c>
      <c r="C21" s="5" t="s">
        <v>11</v>
      </c>
      <c r="D21" s="5" t="s">
        <v>11</v>
      </c>
      <c r="E21" s="5" t="s">
        <v>11</v>
      </c>
      <c r="F21" s="5" t="s">
        <v>11</v>
      </c>
      <c r="G21" s="5" t="s">
        <v>11</v>
      </c>
      <c r="H21" s="5" t="s">
        <v>11</v>
      </c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5">
      <c r="A22" s="2">
        <v>2</v>
      </c>
      <c r="B22" s="5">
        <v>229</v>
      </c>
      <c r="C22" s="5">
        <v>246</v>
      </c>
      <c r="D22" s="5">
        <f>B22-$B$32</f>
        <v>65.5</v>
      </c>
      <c r="E22" s="5">
        <v>71.75</v>
      </c>
      <c r="F22" s="5">
        <v>4699.625</v>
      </c>
      <c r="G22" s="5">
        <v>4290.25</v>
      </c>
      <c r="H22" s="5">
        <v>5148.0625</v>
      </c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5">
      <c r="A23" s="2">
        <v>3</v>
      </c>
      <c r="B23" s="5">
        <v>152</v>
      </c>
      <c r="C23" s="5">
        <v>229</v>
      </c>
      <c r="D23" s="5">
        <v>-11.5</v>
      </c>
      <c r="E23" s="5">
        <v>54.75</v>
      </c>
      <c r="F23" s="5">
        <v>-629.625</v>
      </c>
      <c r="G23" s="5">
        <v>132.25</v>
      </c>
      <c r="H23" s="5">
        <v>2997.5625</v>
      </c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5">
      <c r="A24" s="2">
        <v>4</v>
      </c>
      <c r="B24" s="5">
        <v>155</v>
      </c>
      <c r="C24" s="5">
        <v>152</v>
      </c>
      <c r="D24" s="5">
        <v>-8.5</v>
      </c>
      <c r="E24" s="5">
        <v>-22.25</v>
      </c>
      <c r="F24" s="5">
        <v>189.125</v>
      </c>
      <c r="G24" s="5">
        <v>72.25</v>
      </c>
      <c r="H24" s="5">
        <v>495.0625</v>
      </c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5">
      <c r="A25" s="2">
        <v>5</v>
      </c>
      <c r="B25" s="5">
        <v>190</v>
      </c>
      <c r="C25" s="5">
        <v>155</v>
      </c>
      <c r="D25" s="5">
        <v>26.5</v>
      </c>
      <c r="E25" s="5">
        <v>-19.25</v>
      </c>
      <c r="F25" s="5">
        <v>-510.125</v>
      </c>
      <c r="G25" s="5">
        <v>702.25</v>
      </c>
      <c r="H25" s="5">
        <v>370.5625</v>
      </c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5">
      <c r="A26" s="2">
        <v>6</v>
      </c>
      <c r="B26" s="5">
        <v>160</v>
      </c>
      <c r="C26" s="5">
        <v>190</v>
      </c>
      <c r="D26" s="5">
        <v>-3.5</v>
      </c>
      <c r="E26" s="5">
        <v>15.75</v>
      </c>
      <c r="F26" s="5">
        <v>-55.125</v>
      </c>
      <c r="G26" s="5">
        <v>12.25</v>
      </c>
      <c r="H26" s="5">
        <v>248.0625</v>
      </c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25">
      <c r="A27" s="2">
        <v>7</v>
      </c>
      <c r="B27" s="5">
        <v>107</v>
      </c>
      <c r="C27" s="5">
        <v>160</v>
      </c>
      <c r="D27" s="5">
        <v>-56.5</v>
      </c>
      <c r="E27" s="5">
        <v>-14.25</v>
      </c>
      <c r="F27" s="5">
        <v>805.125</v>
      </c>
      <c r="G27" s="5">
        <v>3192.25</v>
      </c>
      <c r="H27" s="5">
        <v>203.0625</v>
      </c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5">
      <c r="A28" s="2">
        <v>8</v>
      </c>
      <c r="B28" s="5">
        <v>155</v>
      </c>
      <c r="C28" s="5">
        <v>107</v>
      </c>
      <c r="D28" s="5">
        <v>-8.5</v>
      </c>
      <c r="E28" s="5">
        <v>-67.25</v>
      </c>
      <c r="F28" s="5">
        <v>571.625</v>
      </c>
      <c r="G28" s="5">
        <v>72.25</v>
      </c>
      <c r="H28" s="5">
        <v>4522.5625</v>
      </c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5">
      <c r="A29" s="2">
        <v>9</v>
      </c>
      <c r="B29" s="5">
        <v>160</v>
      </c>
      <c r="C29" s="5">
        <v>155</v>
      </c>
      <c r="D29" s="5">
        <v>-3.5</v>
      </c>
      <c r="E29" s="5">
        <v>-19.25</v>
      </c>
      <c r="F29" s="5">
        <v>67.375</v>
      </c>
      <c r="G29" s="5">
        <v>12.25</v>
      </c>
      <c r="H29" s="5">
        <v>370.5625</v>
      </c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5">
      <c r="A30" s="2" t="s">
        <v>12</v>
      </c>
      <c r="B30" s="5">
        <f>SUM(B21:B29)</f>
        <v>1554</v>
      </c>
      <c r="C30" s="5">
        <f t="shared" ref="C30:H30" si="0">SUM(C21:C29)</f>
        <v>1394</v>
      </c>
      <c r="D30" s="5">
        <f t="shared" si="0"/>
        <v>0</v>
      </c>
      <c r="E30" s="5">
        <f t="shared" si="0"/>
        <v>0</v>
      </c>
      <c r="F30" s="5">
        <f t="shared" si="0"/>
        <v>5138</v>
      </c>
      <c r="G30" s="5">
        <f t="shared" si="0"/>
        <v>8486</v>
      </c>
      <c r="H30" s="5">
        <f t="shared" si="0"/>
        <v>14355.5</v>
      </c>
      <c r="I30" s="9"/>
      <c r="J30" s="9"/>
      <c r="K30" s="9"/>
      <c r="L30" s="9"/>
      <c r="M30" s="9"/>
      <c r="N30" s="9"/>
      <c r="O30" s="9"/>
      <c r="P30" s="9"/>
      <c r="Q30" s="9"/>
    </row>
    <row r="31" spans="1:17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x14ac:dyDescent="0.25">
      <c r="A32" s="1" t="s">
        <v>13</v>
      </c>
      <c r="B32" s="3">
        <f>(B30-B21)/8</f>
        <v>163.5</v>
      </c>
      <c r="C32" s="9"/>
      <c r="D32" s="1" t="s">
        <v>15</v>
      </c>
      <c r="E32" s="3">
        <f>F30/SQRT(G30*H30)</f>
        <v>0.46551472657902798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x14ac:dyDescent="0.25">
      <c r="A33" s="1" t="s">
        <v>14</v>
      </c>
      <c r="B33" s="3">
        <f>C30/8</f>
        <v>174.25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x14ac:dyDescent="0.25">
      <c r="A36" s="1" t="s">
        <v>16</v>
      </c>
      <c r="B36" s="1" t="s">
        <v>17</v>
      </c>
      <c r="C36" s="1" t="s">
        <v>3</v>
      </c>
      <c r="D36" s="1" t="s">
        <v>18</v>
      </c>
      <c r="E36" s="1" t="s">
        <v>19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25">
      <c r="A37" s="1">
        <v>1</v>
      </c>
      <c r="B37" s="3">
        <v>246</v>
      </c>
      <c r="C37" s="3">
        <v>1</v>
      </c>
      <c r="D37" s="3">
        <f t="shared" ref="D37:D45" si="1">B37*C37</f>
        <v>246</v>
      </c>
      <c r="E37" s="3">
        <f t="shared" ref="E37:E45" si="2">C37*C37</f>
        <v>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25">
      <c r="A38" s="1">
        <v>2</v>
      </c>
      <c r="B38" s="3">
        <v>229</v>
      </c>
      <c r="C38" s="3">
        <v>2</v>
      </c>
      <c r="D38" s="3">
        <f t="shared" si="1"/>
        <v>458</v>
      </c>
      <c r="E38" s="3">
        <f t="shared" si="2"/>
        <v>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25">
      <c r="A39" s="1">
        <v>3</v>
      </c>
      <c r="B39" s="3">
        <v>152</v>
      </c>
      <c r="C39" s="3">
        <v>3</v>
      </c>
      <c r="D39" s="3">
        <f t="shared" si="1"/>
        <v>456</v>
      </c>
      <c r="E39" s="3">
        <f t="shared" si="2"/>
        <v>9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5" customHeight="1" x14ac:dyDescent="0.25">
      <c r="A40" s="1">
        <v>4</v>
      </c>
      <c r="B40" s="3">
        <v>155</v>
      </c>
      <c r="C40" s="3">
        <v>4</v>
      </c>
      <c r="D40" s="3">
        <f t="shared" si="1"/>
        <v>620</v>
      </c>
      <c r="E40" s="3">
        <f t="shared" si="2"/>
        <v>16</v>
      </c>
      <c r="F40" s="9"/>
      <c r="G40" s="6" t="s">
        <v>20</v>
      </c>
      <c r="H40" s="6"/>
      <c r="I40" s="6"/>
      <c r="J40" s="6"/>
      <c r="K40" s="9"/>
      <c r="L40" s="9"/>
      <c r="M40" s="9"/>
      <c r="N40" s="9"/>
      <c r="O40" s="9"/>
      <c r="P40" s="9"/>
      <c r="Q40" s="9"/>
    </row>
    <row r="41" spans="1:17" x14ac:dyDescent="0.25">
      <c r="A41" s="1">
        <v>5</v>
      </c>
      <c r="B41" s="3">
        <v>190</v>
      </c>
      <c r="C41" s="3">
        <v>5</v>
      </c>
      <c r="D41" s="3">
        <f t="shared" si="1"/>
        <v>950</v>
      </c>
      <c r="E41" s="3">
        <f t="shared" si="2"/>
        <v>25</v>
      </c>
      <c r="F41" s="9"/>
      <c r="G41" s="6"/>
      <c r="H41" s="6"/>
      <c r="I41" s="6"/>
      <c r="J41" s="6"/>
      <c r="K41" s="9"/>
      <c r="L41" s="9"/>
      <c r="M41" s="9"/>
      <c r="N41" s="9"/>
      <c r="O41" s="9"/>
      <c r="P41" s="9"/>
      <c r="Q41" s="9"/>
    </row>
    <row r="42" spans="1:17" x14ac:dyDescent="0.25">
      <c r="A42" s="1">
        <v>6</v>
      </c>
      <c r="B42" s="3">
        <v>160</v>
      </c>
      <c r="C42" s="3">
        <v>6</v>
      </c>
      <c r="D42" s="3">
        <f t="shared" si="1"/>
        <v>960</v>
      </c>
      <c r="E42" s="3">
        <f t="shared" si="2"/>
        <v>36</v>
      </c>
      <c r="F42" s="9"/>
      <c r="G42" s="6"/>
      <c r="H42" s="6"/>
      <c r="I42" s="6"/>
      <c r="J42" s="6"/>
      <c r="K42" s="9"/>
      <c r="L42" s="9"/>
      <c r="M42" s="9"/>
      <c r="N42" s="9"/>
      <c r="O42" s="9"/>
      <c r="P42" s="9"/>
      <c r="Q42" s="9"/>
    </row>
    <row r="43" spans="1:17" x14ac:dyDescent="0.25">
      <c r="A43" s="1">
        <v>7</v>
      </c>
      <c r="B43" s="3">
        <v>107</v>
      </c>
      <c r="C43" s="3">
        <v>7</v>
      </c>
      <c r="D43" s="3">
        <f t="shared" si="1"/>
        <v>749</v>
      </c>
      <c r="E43" s="3">
        <f t="shared" si="2"/>
        <v>49</v>
      </c>
      <c r="F43" s="9"/>
      <c r="G43" s="6"/>
      <c r="H43" s="6"/>
      <c r="I43" s="6"/>
      <c r="J43" s="6"/>
      <c r="K43" s="9"/>
      <c r="L43" s="9"/>
      <c r="M43" s="9"/>
      <c r="N43" s="9"/>
      <c r="O43" s="9"/>
      <c r="P43" s="9"/>
      <c r="Q43" s="9"/>
    </row>
    <row r="44" spans="1:17" x14ac:dyDescent="0.25">
      <c r="A44" s="1">
        <v>8</v>
      </c>
      <c r="B44" s="3">
        <v>155</v>
      </c>
      <c r="C44" s="3">
        <v>8</v>
      </c>
      <c r="D44" s="3">
        <f t="shared" si="1"/>
        <v>1240</v>
      </c>
      <c r="E44" s="3">
        <f t="shared" si="2"/>
        <v>64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5">
      <c r="A45" s="1">
        <v>9</v>
      </c>
      <c r="B45" s="3">
        <v>160</v>
      </c>
      <c r="C45" s="3">
        <v>9</v>
      </c>
      <c r="D45" s="3">
        <f t="shared" si="1"/>
        <v>1440</v>
      </c>
      <c r="E45" s="3">
        <f t="shared" si="2"/>
        <v>81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5">
      <c r="A46" s="1" t="s">
        <v>12</v>
      </c>
      <c r="B46" s="3">
        <f t="shared" ref="B46:E46" si="3">SUM(B37:B45)</f>
        <v>1554</v>
      </c>
      <c r="C46" s="3">
        <f t="shared" si="3"/>
        <v>45</v>
      </c>
      <c r="D46" s="3">
        <f t="shared" si="3"/>
        <v>7119</v>
      </c>
      <c r="E46" s="3">
        <f t="shared" si="3"/>
        <v>285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5">
      <c r="A47" s="1" t="s">
        <v>21</v>
      </c>
      <c r="B47" s="3">
        <f>B46/$A$45</f>
        <v>172.66666666666666</v>
      </c>
      <c r="C47" s="3">
        <f>C46/$A$45</f>
        <v>5</v>
      </c>
      <c r="D47" s="3">
        <f>D46/$A$45</f>
        <v>791</v>
      </c>
      <c r="E47" s="3">
        <f>E46/$A$45</f>
        <v>31.666666666666668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5">
      <c r="A49" s="1" t="s">
        <v>22</v>
      </c>
      <c r="B49" s="3">
        <f>(D47-B47*C47)/(E47-C47*C47)</f>
        <v>-10.849999999999987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5">
      <c r="A50" s="1" t="s">
        <v>23</v>
      </c>
      <c r="B50" s="3">
        <f>B47-B49*C47</f>
        <v>226.9166666666666</v>
      </c>
      <c r="C50" s="10" t="s">
        <v>24</v>
      </c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</sheetData>
  <mergeCells count="3">
    <mergeCell ref="C50:D50"/>
    <mergeCell ref="G40:J43"/>
    <mergeCell ref="K8:Q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14EB-BE48-4CD0-BFAC-5AEE3C0AA9AF}">
  <dimension ref="A1:J81"/>
  <sheetViews>
    <sheetView tabSelected="1" workbookViewId="0">
      <selection activeCell="G77" sqref="G77"/>
    </sheetView>
  </sheetViews>
  <sheetFormatPr defaultRowHeight="15" x14ac:dyDescent="0.25"/>
  <cols>
    <col min="5" max="5" width="11.42578125" customWidth="1"/>
    <col min="6" max="6" width="14.140625" customWidth="1"/>
    <col min="7" max="7" width="15" customWidth="1"/>
    <col min="8" max="8" width="14" customWidth="1"/>
  </cols>
  <sheetData>
    <row r="1" spans="1:10" ht="30" x14ac:dyDescent="0.25">
      <c r="A1" s="1" t="s">
        <v>0</v>
      </c>
      <c r="B1" s="2" t="s">
        <v>27</v>
      </c>
    </row>
    <row r="2" spans="1:10" x14ac:dyDescent="0.25">
      <c r="A2" s="3">
        <v>1980</v>
      </c>
      <c r="B2" s="3">
        <v>237</v>
      </c>
    </row>
    <row r="3" spans="1:10" x14ac:dyDescent="0.25">
      <c r="A3" s="3">
        <v>1981</v>
      </c>
      <c r="B3" s="3">
        <v>175</v>
      </c>
    </row>
    <row r="4" spans="1:10" x14ac:dyDescent="0.25">
      <c r="A4" s="3">
        <v>1982</v>
      </c>
      <c r="B4" s="3">
        <v>324</v>
      </c>
    </row>
    <row r="5" spans="1:10" x14ac:dyDescent="0.25">
      <c r="A5" s="3">
        <v>1983</v>
      </c>
      <c r="B5" s="3">
        <v>264</v>
      </c>
    </row>
    <row r="6" spans="1:10" x14ac:dyDescent="0.25">
      <c r="A6" s="3">
        <v>1984</v>
      </c>
      <c r="B6" s="3">
        <v>316</v>
      </c>
    </row>
    <row r="7" spans="1:10" x14ac:dyDescent="0.25">
      <c r="A7" s="3">
        <v>1985</v>
      </c>
      <c r="B7" s="3">
        <v>271</v>
      </c>
    </row>
    <row r="8" spans="1:10" x14ac:dyDescent="0.25">
      <c r="A8" s="3">
        <v>1986</v>
      </c>
      <c r="B8" s="3">
        <v>225</v>
      </c>
    </row>
    <row r="9" spans="1:10" x14ac:dyDescent="0.25">
      <c r="A9" s="3">
        <v>1987</v>
      </c>
      <c r="B9" s="3">
        <v>289</v>
      </c>
    </row>
    <row r="10" spans="1:10" x14ac:dyDescent="0.25">
      <c r="A10" s="3">
        <v>1988</v>
      </c>
      <c r="B10" s="3">
        <v>307</v>
      </c>
    </row>
    <row r="11" spans="1:10" x14ac:dyDescent="0.25">
      <c r="A11" s="3">
        <v>1989</v>
      </c>
      <c r="B11" s="3">
        <v>380</v>
      </c>
    </row>
    <row r="12" spans="1:10" x14ac:dyDescent="0.25">
      <c r="A12" s="3">
        <v>1990</v>
      </c>
      <c r="B12" s="3">
        <v>336</v>
      </c>
    </row>
    <row r="13" spans="1:10" x14ac:dyDescent="0.25">
      <c r="A13" s="3">
        <v>1991</v>
      </c>
      <c r="B13" s="3">
        <v>298</v>
      </c>
      <c r="J13" t="s">
        <v>29</v>
      </c>
    </row>
    <row r="14" spans="1:10" x14ac:dyDescent="0.25">
      <c r="A14" s="3">
        <v>1992</v>
      </c>
      <c r="B14" s="3">
        <v>250</v>
      </c>
    </row>
    <row r="15" spans="1:10" x14ac:dyDescent="0.25">
      <c r="A15" s="3">
        <v>1993</v>
      </c>
      <c r="B15" s="3">
        <v>278</v>
      </c>
    </row>
    <row r="16" spans="1:10" x14ac:dyDescent="0.25">
      <c r="A16" s="3">
        <v>1994</v>
      </c>
      <c r="B16" s="3">
        <v>187</v>
      </c>
    </row>
    <row r="17" spans="1:10" ht="16.5" customHeight="1" x14ac:dyDescent="0.25">
      <c r="A17" s="3">
        <v>1995</v>
      </c>
      <c r="B17" s="3">
        <v>259</v>
      </c>
    </row>
    <row r="18" spans="1:10" x14ac:dyDescent="0.25">
      <c r="A18" s="3">
        <v>1996</v>
      </c>
      <c r="B18" s="3">
        <v>309</v>
      </c>
    </row>
    <row r="19" spans="1:10" ht="15" customHeight="1" x14ac:dyDescent="0.25">
      <c r="A19" s="3">
        <v>1997</v>
      </c>
      <c r="B19" s="3">
        <v>336</v>
      </c>
      <c r="D19" s="6" t="s">
        <v>28</v>
      </c>
      <c r="E19" s="6"/>
      <c r="F19" s="6"/>
      <c r="G19" s="6"/>
      <c r="H19" s="6"/>
      <c r="I19" s="6"/>
      <c r="J19" s="6"/>
    </row>
    <row r="20" spans="1:10" x14ac:dyDescent="0.25">
      <c r="A20" s="3">
        <v>1998</v>
      </c>
      <c r="B20" s="3">
        <v>442</v>
      </c>
      <c r="D20" s="6"/>
      <c r="E20" s="6"/>
      <c r="F20" s="6"/>
      <c r="G20" s="6"/>
      <c r="H20" s="6"/>
      <c r="I20" s="6"/>
      <c r="J20" s="6"/>
    </row>
    <row r="21" spans="1:10" x14ac:dyDescent="0.25">
      <c r="D21" s="6"/>
      <c r="E21" s="6"/>
      <c r="F21" s="6"/>
      <c r="G21" s="6"/>
      <c r="H21" s="6"/>
      <c r="I21" s="6"/>
      <c r="J21" s="6"/>
    </row>
    <row r="22" spans="1:10" x14ac:dyDescent="0.25">
      <c r="D22" s="6"/>
      <c r="E22" s="6"/>
      <c r="F22" s="6"/>
      <c r="G22" s="6"/>
      <c r="H22" s="6"/>
      <c r="I22" s="6"/>
      <c r="J22" s="6"/>
    </row>
    <row r="25" spans="1:10" ht="30" x14ac:dyDescent="0.25">
      <c r="A25" s="2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8</v>
      </c>
      <c r="G25" s="2" t="s">
        <v>9</v>
      </c>
      <c r="H25" s="2" t="s">
        <v>10</v>
      </c>
    </row>
    <row r="26" spans="1:10" x14ac:dyDescent="0.25">
      <c r="A26" s="2">
        <v>1</v>
      </c>
      <c r="B26" s="5">
        <v>237</v>
      </c>
      <c r="C26" s="5" t="s">
        <v>11</v>
      </c>
      <c r="D26" s="5" t="s">
        <v>11</v>
      </c>
      <c r="E26" s="5" t="s">
        <v>11</v>
      </c>
      <c r="F26" s="5" t="s">
        <v>11</v>
      </c>
      <c r="G26" s="5" t="s">
        <v>11</v>
      </c>
      <c r="H26" s="5" t="s">
        <v>11</v>
      </c>
    </row>
    <row r="27" spans="1:10" x14ac:dyDescent="0.25">
      <c r="A27" s="2">
        <v>2</v>
      </c>
      <c r="B27" s="5">
        <v>175</v>
      </c>
      <c r="C27" s="5">
        <v>237</v>
      </c>
      <c r="D27" s="5">
        <f>B27-$B$48</f>
        <v>-103.27777777777777</v>
      </c>
      <c r="E27" s="5">
        <f>C27-$B$49</f>
        <v>-28.31578947368422</v>
      </c>
      <c r="F27" s="5">
        <f t="shared" ref="F27:F44" si="0">D27*E27</f>
        <v>2924.3918128654977</v>
      </c>
      <c r="G27" s="5">
        <f t="shared" ref="G27:H42" si="1">D27*D27</f>
        <v>10666.299382716048</v>
      </c>
      <c r="H27" s="5">
        <f t="shared" si="1"/>
        <v>801.78393351800605</v>
      </c>
    </row>
    <row r="28" spans="1:10" x14ac:dyDescent="0.25">
      <c r="A28" s="2">
        <v>3</v>
      </c>
      <c r="B28" s="5">
        <v>324</v>
      </c>
      <c r="C28" s="5">
        <v>175</v>
      </c>
      <c r="D28" s="5">
        <f>B28-$B$48</f>
        <v>45.722222222222229</v>
      </c>
      <c r="E28" s="5">
        <f>C28-$B$49</f>
        <v>-90.31578947368422</v>
      </c>
      <c r="F28" s="5">
        <f t="shared" si="0"/>
        <v>-4129.438596491229</v>
      </c>
      <c r="G28" s="5">
        <f t="shared" si="1"/>
        <v>2090.521604938272</v>
      </c>
      <c r="H28" s="5">
        <f t="shared" si="1"/>
        <v>8156.9418282548495</v>
      </c>
    </row>
    <row r="29" spans="1:10" x14ac:dyDescent="0.25">
      <c r="A29" s="2">
        <v>4</v>
      </c>
      <c r="B29" s="5">
        <v>264</v>
      </c>
      <c r="C29" s="5">
        <v>324</v>
      </c>
      <c r="D29" s="5">
        <f>B29-$B$48</f>
        <v>-14.277777777777771</v>
      </c>
      <c r="E29" s="5">
        <f>C29-$B$49</f>
        <v>58.68421052631578</v>
      </c>
      <c r="F29" s="5">
        <f t="shared" si="0"/>
        <v>-837.8801169590638</v>
      </c>
      <c r="G29" s="5">
        <f t="shared" si="1"/>
        <v>203.85493827160477</v>
      </c>
      <c r="H29" s="5">
        <f t="shared" si="1"/>
        <v>3443.8365650969517</v>
      </c>
    </row>
    <row r="30" spans="1:10" x14ac:dyDescent="0.25">
      <c r="A30" s="2">
        <v>5</v>
      </c>
      <c r="B30" s="5">
        <v>316</v>
      </c>
      <c r="C30" s="5">
        <v>264</v>
      </c>
      <c r="D30" s="5">
        <f>B30-$B$48</f>
        <v>37.722222222222229</v>
      </c>
      <c r="E30" s="5">
        <f>C30-$B$49</f>
        <v>-1.3157894736842195</v>
      </c>
      <c r="F30" s="5">
        <f t="shared" si="0"/>
        <v>-49.634502923976953</v>
      </c>
      <c r="G30" s="5">
        <f t="shared" si="1"/>
        <v>1422.9660493827166</v>
      </c>
      <c r="H30" s="5">
        <f t="shared" si="1"/>
        <v>1.7313019390581954</v>
      </c>
    </row>
    <row r="31" spans="1:10" x14ac:dyDescent="0.25">
      <c r="A31" s="2">
        <v>6</v>
      </c>
      <c r="B31" s="5">
        <v>271</v>
      </c>
      <c r="C31" s="5">
        <v>316</v>
      </c>
      <c r="D31" s="5">
        <f>B31-$B$48</f>
        <v>-7.2777777777777715</v>
      </c>
      <c r="E31" s="5">
        <f>C31-$B$49</f>
        <v>50.68421052631578</v>
      </c>
      <c r="F31" s="5">
        <f t="shared" si="0"/>
        <v>-368.86842105263122</v>
      </c>
      <c r="G31" s="5">
        <f t="shared" si="1"/>
        <v>52.966049382715958</v>
      </c>
      <c r="H31" s="5">
        <f t="shared" si="1"/>
        <v>2568.8891966758993</v>
      </c>
    </row>
    <row r="32" spans="1:10" x14ac:dyDescent="0.25">
      <c r="A32" s="2">
        <v>7</v>
      </c>
      <c r="B32" s="5">
        <v>225</v>
      </c>
      <c r="C32" s="5">
        <v>271</v>
      </c>
      <c r="D32" s="5">
        <f>B32-$B$48</f>
        <v>-53.277777777777771</v>
      </c>
      <c r="E32" s="5">
        <f>C32-$B$49</f>
        <v>5.6842105263157805</v>
      </c>
      <c r="F32" s="5">
        <f t="shared" si="0"/>
        <v>-302.84210526315741</v>
      </c>
      <c r="G32" s="5">
        <f t="shared" si="1"/>
        <v>2838.5216049382711</v>
      </c>
      <c r="H32" s="5">
        <f t="shared" si="1"/>
        <v>32.310249307479125</v>
      </c>
    </row>
    <row r="33" spans="1:8" x14ac:dyDescent="0.25">
      <c r="A33" s="2">
        <v>8</v>
      </c>
      <c r="B33" s="5">
        <v>289</v>
      </c>
      <c r="C33" s="5">
        <v>225</v>
      </c>
      <c r="D33" s="5">
        <f>B33-$B$48</f>
        <v>10.722222222222229</v>
      </c>
      <c r="E33" s="5">
        <f>C33-$B$49</f>
        <v>-40.31578947368422</v>
      </c>
      <c r="F33" s="5">
        <f t="shared" si="0"/>
        <v>-432.27485380116997</v>
      </c>
      <c r="G33" s="5">
        <f t="shared" si="1"/>
        <v>114.96604938271618</v>
      </c>
      <c r="H33" s="5">
        <f t="shared" si="1"/>
        <v>1625.3628808864273</v>
      </c>
    </row>
    <row r="34" spans="1:8" x14ac:dyDescent="0.25">
      <c r="A34" s="2">
        <v>9</v>
      </c>
      <c r="B34" s="5">
        <v>307</v>
      </c>
      <c r="C34" s="5">
        <v>289</v>
      </c>
      <c r="D34" s="5">
        <f>B34-$B$48</f>
        <v>28.722222222222229</v>
      </c>
      <c r="E34" s="5">
        <f>C34-$B$49</f>
        <v>23.68421052631578</v>
      </c>
      <c r="F34" s="5">
        <f t="shared" si="0"/>
        <v>680.26315789473676</v>
      </c>
      <c r="G34" s="5">
        <f t="shared" si="1"/>
        <v>824.96604938271639</v>
      </c>
      <c r="H34" s="5">
        <f t="shared" si="1"/>
        <v>560.94182825484722</v>
      </c>
    </row>
    <row r="35" spans="1:8" x14ac:dyDescent="0.25">
      <c r="A35" s="2">
        <v>10</v>
      </c>
      <c r="B35" s="5">
        <v>380</v>
      </c>
      <c r="C35" s="5">
        <v>307</v>
      </c>
      <c r="D35" s="5">
        <f>B35-$B$48</f>
        <v>101.72222222222223</v>
      </c>
      <c r="E35" s="5">
        <f>C35-$B$49</f>
        <v>41.68421052631578</v>
      </c>
      <c r="F35" s="5">
        <f t="shared" si="0"/>
        <v>4240.2105263157891</v>
      </c>
      <c r="G35" s="5">
        <f t="shared" si="1"/>
        <v>10347.410493827161</v>
      </c>
      <c r="H35" s="5">
        <f t="shared" si="1"/>
        <v>1737.5734072022153</v>
      </c>
    </row>
    <row r="36" spans="1:8" x14ac:dyDescent="0.25">
      <c r="A36" s="2">
        <v>11</v>
      </c>
      <c r="B36" s="5">
        <v>336</v>
      </c>
      <c r="C36" s="5">
        <v>380</v>
      </c>
      <c r="D36" s="5">
        <f>B36-$B$48</f>
        <v>57.722222222222229</v>
      </c>
      <c r="E36" s="5">
        <f>C36-$B$49</f>
        <v>114.68421052631578</v>
      </c>
      <c r="F36" s="5">
        <f t="shared" si="0"/>
        <v>6619.8274853801167</v>
      </c>
      <c r="G36" s="5">
        <f t="shared" si="1"/>
        <v>3331.8549382716055</v>
      </c>
      <c r="H36" s="5">
        <f t="shared" si="1"/>
        <v>13152.46814404432</v>
      </c>
    </row>
    <row r="37" spans="1:8" x14ac:dyDescent="0.25">
      <c r="A37" s="2">
        <v>12</v>
      </c>
      <c r="B37" s="5">
        <v>298</v>
      </c>
      <c r="C37" s="5">
        <v>336</v>
      </c>
      <c r="D37" s="5">
        <f>B37-$B$48</f>
        <v>19.722222222222229</v>
      </c>
      <c r="E37" s="5">
        <f>C37-$B$49</f>
        <v>70.68421052631578</v>
      </c>
      <c r="F37" s="5">
        <f t="shared" si="0"/>
        <v>1394.0497076023394</v>
      </c>
      <c r="G37" s="5">
        <f t="shared" si="1"/>
        <v>388.96604938271628</v>
      </c>
      <c r="H37" s="5">
        <f t="shared" si="1"/>
        <v>4996.2576177285309</v>
      </c>
    </row>
    <row r="38" spans="1:8" x14ac:dyDescent="0.25">
      <c r="A38" s="2">
        <v>13</v>
      </c>
      <c r="B38" s="5">
        <v>250</v>
      </c>
      <c r="C38" s="5">
        <v>298</v>
      </c>
      <c r="D38" s="5">
        <f>B38-$B$48</f>
        <v>-28.277777777777771</v>
      </c>
      <c r="E38" s="5">
        <f>C38-$B$49</f>
        <v>32.68421052631578</v>
      </c>
      <c r="F38" s="5">
        <f t="shared" si="0"/>
        <v>-924.23684210526267</v>
      </c>
      <c r="G38" s="5">
        <f t="shared" si="1"/>
        <v>799.63271604938234</v>
      </c>
      <c r="H38" s="5">
        <f t="shared" si="1"/>
        <v>1068.2576177285312</v>
      </c>
    </row>
    <row r="39" spans="1:8" x14ac:dyDescent="0.25">
      <c r="A39" s="2">
        <v>14</v>
      </c>
      <c r="B39" s="5">
        <v>278</v>
      </c>
      <c r="C39" s="5">
        <v>250</v>
      </c>
      <c r="D39" s="5">
        <f>B39-$B$48</f>
        <v>-0.27777777777777146</v>
      </c>
      <c r="E39" s="5">
        <f>C39-$B$49</f>
        <v>-15.31578947368422</v>
      </c>
      <c r="F39" s="5">
        <f t="shared" si="0"/>
        <v>4.2543859649121867</v>
      </c>
      <c r="G39" s="5">
        <f t="shared" si="1"/>
        <v>7.7160493827156978E-2</v>
      </c>
      <c r="H39" s="5">
        <f t="shared" si="1"/>
        <v>234.57340720221634</v>
      </c>
    </row>
    <row r="40" spans="1:8" x14ac:dyDescent="0.25">
      <c r="A40" s="2">
        <v>15</v>
      </c>
      <c r="B40" s="5">
        <v>187</v>
      </c>
      <c r="C40" s="5">
        <v>278</v>
      </c>
      <c r="D40" s="5">
        <f>B40-$B$48</f>
        <v>-91.277777777777771</v>
      </c>
      <c r="E40" s="5">
        <f>C40-$B$49</f>
        <v>12.68421052631578</v>
      </c>
      <c r="F40" s="5">
        <f t="shared" si="0"/>
        <v>-1157.7865497076014</v>
      </c>
      <c r="G40" s="5">
        <f t="shared" si="1"/>
        <v>8331.632716049382</v>
      </c>
      <c r="H40" s="5">
        <f t="shared" si="1"/>
        <v>160.88919667590005</v>
      </c>
    </row>
    <row r="41" spans="1:8" x14ac:dyDescent="0.25">
      <c r="A41" s="2">
        <v>16</v>
      </c>
      <c r="B41" s="5">
        <v>259</v>
      </c>
      <c r="C41" s="5">
        <v>187</v>
      </c>
      <c r="D41" s="5">
        <f>B41-$B$48</f>
        <v>-19.277777777777771</v>
      </c>
      <c r="E41" s="5">
        <f>C41-$B$49</f>
        <v>-78.31578947368422</v>
      </c>
      <c r="F41" s="5">
        <f t="shared" si="0"/>
        <v>1509.754385964912</v>
      </c>
      <c r="G41" s="5">
        <f t="shared" si="1"/>
        <v>371.63271604938245</v>
      </c>
      <c r="H41" s="5">
        <f t="shared" si="1"/>
        <v>6133.3628808864278</v>
      </c>
    </row>
    <row r="42" spans="1:8" x14ac:dyDescent="0.25">
      <c r="A42" s="2">
        <v>17</v>
      </c>
      <c r="B42" s="5">
        <v>309</v>
      </c>
      <c r="C42" s="5">
        <v>259</v>
      </c>
      <c r="D42" s="5">
        <f>B42-$B$48</f>
        <v>30.722222222222229</v>
      </c>
      <c r="E42" s="5">
        <f>C42-$B$49</f>
        <v>-6.3157894736842195</v>
      </c>
      <c r="F42" s="5">
        <f t="shared" si="0"/>
        <v>-194.03508771929856</v>
      </c>
      <c r="G42" s="5">
        <f t="shared" si="1"/>
        <v>943.85493827160531</v>
      </c>
      <c r="H42" s="5">
        <f t="shared" si="1"/>
        <v>39.889196675900394</v>
      </c>
    </row>
    <row r="43" spans="1:8" x14ac:dyDescent="0.25">
      <c r="A43" s="2">
        <v>18</v>
      </c>
      <c r="B43" s="5">
        <v>336</v>
      </c>
      <c r="C43" s="5">
        <v>309</v>
      </c>
      <c r="D43" s="5">
        <f>B43-$B$48</f>
        <v>57.722222222222229</v>
      </c>
      <c r="E43" s="5">
        <f>C43-$B$49</f>
        <v>43.68421052631578</v>
      </c>
      <c r="F43" s="5">
        <f t="shared" si="0"/>
        <v>2521.5497076023389</v>
      </c>
      <c r="G43" s="5">
        <f t="shared" ref="G43:H44" si="2">D43*D43</f>
        <v>3331.8549382716055</v>
      </c>
      <c r="H43" s="5">
        <f t="shared" si="2"/>
        <v>1908.3102493074784</v>
      </c>
    </row>
    <row r="44" spans="1:8" x14ac:dyDescent="0.25">
      <c r="A44" s="2">
        <v>19</v>
      </c>
      <c r="B44" s="5">
        <v>442</v>
      </c>
      <c r="C44" s="5">
        <v>336</v>
      </c>
      <c r="D44" s="5">
        <f>B44-$B$48</f>
        <v>163.72222222222223</v>
      </c>
      <c r="E44" s="5">
        <f>C44-$B$49</f>
        <v>70.68421052631578</v>
      </c>
      <c r="F44" s="5">
        <f t="shared" si="0"/>
        <v>11572.576023391812</v>
      </c>
      <c r="G44" s="5">
        <f t="shared" si="2"/>
        <v>26804.966049382718</v>
      </c>
      <c r="H44" s="5">
        <f t="shared" si="2"/>
        <v>4996.2576177285309</v>
      </c>
    </row>
    <row r="45" spans="1:8" x14ac:dyDescent="0.25">
      <c r="A45" s="2" t="s">
        <v>12</v>
      </c>
      <c r="B45" s="5">
        <f>SUM(B27:B44)</f>
        <v>5246</v>
      </c>
      <c r="C45" s="5">
        <f>SUM(C27:C44)</f>
        <v>5041</v>
      </c>
      <c r="D45" s="5"/>
      <c r="E45" s="5">
        <f>SUM(E27:E44)</f>
        <v>265.31578947368405</v>
      </c>
      <c r="F45" s="5">
        <f>SUM(F27:F44)</f>
        <v>23069.880116959062</v>
      </c>
      <c r="G45" s="5">
        <f t="shared" ref="G45:H45" si="3">SUM(G27:G44)</f>
        <v>72866.944444444467</v>
      </c>
      <c r="H45" s="5">
        <f t="shared" si="3"/>
        <v>51619.637119113569</v>
      </c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2" t="s">
        <v>13</v>
      </c>
      <c r="B48" s="5">
        <f>(B45-B26)/18</f>
        <v>278.27777777777777</v>
      </c>
      <c r="C48" s="4"/>
      <c r="D48" s="2" t="s">
        <v>15</v>
      </c>
      <c r="E48" s="5">
        <f>F45/SQRT(G45*H45)</f>
        <v>0.37615997670131546</v>
      </c>
      <c r="F48" s="4"/>
      <c r="G48" s="4"/>
      <c r="H48" s="4"/>
    </row>
    <row r="49" spans="1:8" x14ac:dyDescent="0.25">
      <c r="A49" s="2" t="s">
        <v>14</v>
      </c>
      <c r="B49" s="5">
        <f>C45/19</f>
        <v>265.31578947368422</v>
      </c>
      <c r="C49" s="4"/>
      <c r="D49" s="4"/>
      <c r="E49" s="4"/>
      <c r="F49" s="4"/>
      <c r="G49" s="4"/>
      <c r="H49" s="4"/>
    </row>
    <row r="52" spans="1:8" x14ac:dyDescent="0.25">
      <c r="A52" s="8" t="s">
        <v>16</v>
      </c>
      <c r="B52" s="8" t="s">
        <v>17</v>
      </c>
      <c r="C52" s="8" t="s">
        <v>3</v>
      </c>
      <c r="D52" s="8" t="s">
        <v>18</v>
      </c>
      <c r="E52" s="8" t="s">
        <v>19</v>
      </c>
    </row>
    <row r="53" spans="1:8" x14ac:dyDescent="0.25">
      <c r="A53" s="8">
        <v>1</v>
      </c>
      <c r="B53" s="7">
        <v>237</v>
      </c>
      <c r="C53" s="7">
        <v>1</v>
      </c>
      <c r="D53" s="7">
        <f t="shared" ref="D53:D71" si="4">B53*C53</f>
        <v>237</v>
      </c>
      <c r="E53" s="7">
        <f t="shared" ref="E53:E71" si="5">C53*C53</f>
        <v>1</v>
      </c>
    </row>
    <row r="54" spans="1:8" x14ac:dyDescent="0.25">
      <c r="A54" s="8">
        <v>2</v>
      </c>
      <c r="B54" s="7">
        <v>175</v>
      </c>
      <c r="C54" s="7">
        <v>2</v>
      </c>
      <c r="D54" s="7">
        <f t="shared" si="4"/>
        <v>350</v>
      </c>
      <c r="E54" s="7">
        <f t="shared" si="5"/>
        <v>4</v>
      </c>
    </row>
    <row r="55" spans="1:8" x14ac:dyDescent="0.25">
      <c r="A55" s="8">
        <v>3</v>
      </c>
      <c r="B55" s="7">
        <v>324</v>
      </c>
      <c r="C55" s="7">
        <v>3</v>
      </c>
      <c r="D55" s="7">
        <f t="shared" si="4"/>
        <v>972</v>
      </c>
      <c r="E55" s="7">
        <f t="shared" si="5"/>
        <v>9</v>
      </c>
    </row>
    <row r="56" spans="1:8" x14ac:dyDescent="0.25">
      <c r="A56" s="8">
        <v>4</v>
      </c>
      <c r="B56" s="7">
        <v>264</v>
      </c>
      <c r="C56" s="7">
        <v>4</v>
      </c>
      <c r="D56" s="7">
        <f t="shared" si="4"/>
        <v>1056</v>
      </c>
      <c r="E56" s="7">
        <f t="shared" si="5"/>
        <v>16</v>
      </c>
    </row>
    <row r="57" spans="1:8" x14ac:dyDescent="0.25">
      <c r="A57" s="8">
        <v>5</v>
      </c>
      <c r="B57" s="7">
        <v>316</v>
      </c>
      <c r="C57" s="7">
        <v>5</v>
      </c>
      <c r="D57" s="7">
        <f t="shared" si="4"/>
        <v>1580</v>
      </c>
      <c r="E57" s="7">
        <f t="shared" si="5"/>
        <v>25</v>
      </c>
    </row>
    <row r="58" spans="1:8" x14ac:dyDescent="0.25">
      <c r="A58" s="8">
        <v>6</v>
      </c>
      <c r="B58" s="7">
        <v>271</v>
      </c>
      <c r="C58" s="7">
        <v>6</v>
      </c>
      <c r="D58" s="7">
        <f t="shared" si="4"/>
        <v>1626</v>
      </c>
      <c r="E58" s="7">
        <f t="shared" si="5"/>
        <v>36</v>
      </c>
    </row>
    <row r="59" spans="1:8" x14ac:dyDescent="0.25">
      <c r="A59" s="8">
        <v>7</v>
      </c>
      <c r="B59" s="7">
        <v>225</v>
      </c>
      <c r="C59" s="7">
        <v>7</v>
      </c>
      <c r="D59" s="7">
        <f t="shared" si="4"/>
        <v>1575</v>
      </c>
      <c r="E59" s="7">
        <f t="shared" si="5"/>
        <v>49</v>
      </c>
    </row>
    <row r="60" spans="1:8" x14ac:dyDescent="0.25">
      <c r="A60" s="8">
        <v>8</v>
      </c>
      <c r="B60" s="7">
        <v>289</v>
      </c>
      <c r="C60" s="7">
        <v>8</v>
      </c>
      <c r="D60" s="7">
        <f t="shared" si="4"/>
        <v>2312</v>
      </c>
      <c r="E60" s="7">
        <f t="shared" si="5"/>
        <v>64</v>
      </c>
    </row>
    <row r="61" spans="1:8" x14ac:dyDescent="0.25">
      <c r="A61" s="8">
        <v>9</v>
      </c>
      <c r="B61" s="7">
        <v>307</v>
      </c>
      <c r="C61" s="7">
        <v>9</v>
      </c>
      <c r="D61" s="7">
        <f t="shared" si="4"/>
        <v>2763</v>
      </c>
      <c r="E61" s="7">
        <f t="shared" si="5"/>
        <v>81</v>
      </c>
    </row>
    <row r="62" spans="1:8" x14ac:dyDescent="0.25">
      <c r="A62" s="8">
        <v>10</v>
      </c>
      <c r="B62" s="7">
        <v>380</v>
      </c>
      <c r="C62" s="7">
        <v>10</v>
      </c>
      <c r="D62" s="7">
        <f t="shared" si="4"/>
        <v>3800</v>
      </c>
      <c r="E62" s="7">
        <f t="shared" si="5"/>
        <v>100</v>
      </c>
    </row>
    <row r="63" spans="1:8" x14ac:dyDescent="0.25">
      <c r="A63" s="8">
        <v>11</v>
      </c>
      <c r="B63" s="7">
        <v>336</v>
      </c>
      <c r="C63" s="7">
        <v>11</v>
      </c>
      <c r="D63" s="7">
        <f t="shared" si="4"/>
        <v>3696</v>
      </c>
      <c r="E63" s="7">
        <f t="shared" si="5"/>
        <v>121</v>
      </c>
    </row>
    <row r="64" spans="1:8" x14ac:dyDescent="0.25">
      <c r="A64" s="8">
        <v>12</v>
      </c>
      <c r="B64" s="7">
        <v>298</v>
      </c>
      <c r="C64" s="7">
        <v>12</v>
      </c>
      <c r="D64" s="7">
        <f t="shared" si="4"/>
        <v>3576</v>
      </c>
      <c r="E64" s="7">
        <f t="shared" si="5"/>
        <v>144</v>
      </c>
    </row>
    <row r="65" spans="1:5" x14ac:dyDescent="0.25">
      <c r="A65" s="8">
        <v>13</v>
      </c>
      <c r="B65" s="7">
        <v>250</v>
      </c>
      <c r="C65" s="7">
        <v>13</v>
      </c>
      <c r="D65" s="7">
        <f t="shared" si="4"/>
        <v>3250</v>
      </c>
      <c r="E65" s="7">
        <f t="shared" si="5"/>
        <v>169</v>
      </c>
    </row>
    <row r="66" spans="1:5" x14ac:dyDescent="0.25">
      <c r="A66" s="8">
        <v>14</v>
      </c>
      <c r="B66" s="7">
        <v>278</v>
      </c>
      <c r="C66" s="7">
        <v>14</v>
      </c>
      <c r="D66" s="7">
        <f t="shared" si="4"/>
        <v>3892</v>
      </c>
      <c r="E66" s="7">
        <f t="shared" si="5"/>
        <v>196</v>
      </c>
    </row>
    <row r="67" spans="1:5" x14ac:dyDescent="0.25">
      <c r="A67" s="8">
        <v>15</v>
      </c>
      <c r="B67" s="7">
        <v>187</v>
      </c>
      <c r="C67" s="7">
        <v>15</v>
      </c>
      <c r="D67" s="7">
        <f t="shared" si="4"/>
        <v>2805</v>
      </c>
      <c r="E67" s="7">
        <f t="shared" si="5"/>
        <v>225</v>
      </c>
    </row>
    <row r="68" spans="1:5" x14ac:dyDescent="0.25">
      <c r="A68" s="8">
        <v>16</v>
      </c>
      <c r="B68" s="7">
        <v>259</v>
      </c>
      <c r="C68" s="7">
        <v>16</v>
      </c>
      <c r="D68" s="7">
        <f t="shared" si="4"/>
        <v>4144</v>
      </c>
      <c r="E68" s="7">
        <f t="shared" si="5"/>
        <v>256</v>
      </c>
    </row>
    <row r="69" spans="1:5" x14ac:dyDescent="0.25">
      <c r="A69" s="8">
        <v>17</v>
      </c>
      <c r="B69" s="7">
        <v>309</v>
      </c>
      <c r="C69" s="7">
        <v>17</v>
      </c>
      <c r="D69" s="7">
        <f t="shared" si="4"/>
        <v>5253</v>
      </c>
      <c r="E69" s="7">
        <f t="shared" si="5"/>
        <v>289</v>
      </c>
    </row>
    <row r="70" spans="1:5" x14ac:dyDescent="0.25">
      <c r="A70" s="8">
        <v>18</v>
      </c>
      <c r="B70" s="7">
        <v>336</v>
      </c>
      <c r="C70" s="7">
        <v>18</v>
      </c>
      <c r="D70" s="7">
        <f t="shared" si="4"/>
        <v>6048</v>
      </c>
      <c r="E70" s="7">
        <f t="shared" si="5"/>
        <v>324</v>
      </c>
    </row>
    <row r="71" spans="1:5" x14ac:dyDescent="0.25">
      <c r="A71" s="8">
        <v>19</v>
      </c>
      <c r="B71" s="7">
        <v>442</v>
      </c>
      <c r="C71" s="7">
        <v>19</v>
      </c>
      <c r="D71" s="7">
        <f t="shared" si="4"/>
        <v>8398</v>
      </c>
      <c r="E71" s="7">
        <f t="shared" si="5"/>
        <v>361</v>
      </c>
    </row>
    <row r="72" spans="1:5" x14ac:dyDescent="0.25">
      <c r="A72" s="8" t="s">
        <v>12</v>
      </c>
      <c r="B72" s="7">
        <f t="shared" ref="B72:E72" si="6">SUM(B53:B61)</f>
        <v>2408</v>
      </c>
      <c r="C72" s="7">
        <f>SUM(C53:C61)</f>
        <v>45</v>
      </c>
      <c r="D72" s="7">
        <f t="shared" si="6"/>
        <v>12471</v>
      </c>
      <c r="E72" s="7">
        <f t="shared" si="6"/>
        <v>285</v>
      </c>
    </row>
    <row r="73" spans="1:5" x14ac:dyDescent="0.25">
      <c r="A73" s="8" t="s">
        <v>21</v>
      </c>
      <c r="B73" s="7">
        <f>B72/$A$61</f>
        <v>267.55555555555554</v>
      </c>
      <c r="C73" s="7">
        <f>C72/$A$61</f>
        <v>5</v>
      </c>
      <c r="D73" s="7">
        <f>D72/$A$61</f>
        <v>1385.6666666666667</v>
      </c>
      <c r="E73" s="7">
        <f>E72/$A$61</f>
        <v>31.666666666666668</v>
      </c>
    </row>
    <row r="75" spans="1:5" x14ac:dyDescent="0.25">
      <c r="A75" s="8" t="s">
        <v>22</v>
      </c>
      <c r="B75" s="7">
        <f>(D73-B73*C73)/(E73-C73*C73)</f>
        <v>7.1833333333333362</v>
      </c>
    </row>
    <row r="76" spans="1:5" x14ac:dyDescent="0.25">
      <c r="A76" s="8" t="s">
        <v>23</v>
      </c>
      <c r="B76" s="7">
        <f>B73-B75*C73</f>
        <v>231.63888888888886</v>
      </c>
      <c r="C76" s="11" t="s">
        <v>31</v>
      </c>
      <c r="D76" s="10"/>
    </row>
    <row r="78" spans="1:5" ht="15" customHeight="1" x14ac:dyDescent="0.25">
      <c r="B78" s="6" t="s">
        <v>30</v>
      </c>
      <c r="C78" s="6"/>
      <c r="D78" s="6"/>
      <c r="E78" s="6"/>
    </row>
    <row r="79" spans="1:5" x14ac:dyDescent="0.25">
      <c r="B79" s="6"/>
      <c r="C79" s="6"/>
      <c r="D79" s="6"/>
      <c r="E79" s="6"/>
    </row>
    <row r="80" spans="1:5" x14ac:dyDescent="0.25">
      <c r="B80" s="6"/>
      <c r="C80" s="6"/>
      <c r="D80" s="6"/>
      <c r="E80" s="6"/>
    </row>
    <row r="81" spans="2:5" x14ac:dyDescent="0.25">
      <c r="B81" s="6"/>
      <c r="C81" s="6"/>
      <c r="D81" s="6"/>
      <c r="E81" s="6"/>
    </row>
  </sheetData>
  <mergeCells count="3">
    <mergeCell ref="D19:J22"/>
    <mergeCell ref="C76:D76"/>
    <mergeCell ref="B78:E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2020-05-26T14:14:15Z</dcterms:created>
  <dcterms:modified xsi:type="dcterms:W3CDTF">2020-05-28T10:57:05Z</dcterms:modified>
</cp:coreProperties>
</file>