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0378F88-A710-41DA-8049-E9EA3CE568B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ЛР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5" i="1" l="1"/>
  <c r="B69" i="1"/>
  <c r="C40" i="1"/>
  <c r="C41" i="1" s="1"/>
  <c r="B40" i="1"/>
  <c r="B41" i="1" s="1"/>
  <c r="B92" i="1" s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B8" i="1"/>
  <c r="B9" i="1" s="1"/>
  <c r="B10" i="1" s="1"/>
  <c r="B11" i="1" s="1"/>
  <c r="B12" i="1" s="1"/>
  <c r="A8" i="1"/>
  <c r="A9" i="1" s="1"/>
  <c r="A10" i="1" s="1"/>
  <c r="A11" i="1" s="1"/>
  <c r="A12" i="1" s="1"/>
  <c r="F5" i="1"/>
  <c r="B5" i="1"/>
  <c r="F40" i="1" l="1"/>
  <c r="F41" i="1" s="1"/>
  <c r="D40" i="1"/>
  <c r="D41" i="1" s="1"/>
  <c r="C64" i="1" s="1"/>
  <c r="E40" i="1"/>
  <c r="E41" i="1" s="1"/>
  <c r="D64" i="1" s="1"/>
  <c r="B64" i="1" s="1"/>
  <c r="B43" i="1" l="1"/>
  <c r="B83" i="1"/>
  <c r="B71" i="1"/>
  <c r="B59" i="1"/>
  <c r="B44" i="1"/>
  <c r="B93" i="1" l="1"/>
  <c r="G39" i="1"/>
  <c r="H39" i="1" s="1"/>
  <c r="G35" i="1"/>
  <c r="H35" i="1" s="1"/>
  <c r="G31" i="1"/>
  <c r="H31" i="1" s="1"/>
  <c r="G27" i="1"/>
  <c r="H27" i="1" s="1"/>
  <c r="G36" i="1"/>
  <c r="H36" i="1" s="1"/>
  <c r="G32" i="1"/>
  <c r="H32" i="1" s="1"/>
  <c r="G28" i="1"/>
  <c r="H28" i="1" s="1"/>
  <c r="G37" i="1"/>
  <c r="H37" i="1" s="1"/>
  <c r="G33" i="1"/>
  <c r="H33" i="1" s="1"/>
  <c r="G29" i="1"/>
  <c r="H29" i="1" s="1"/>
  <c r="G25" i="1"/>
  <c r="G38" i="1"/>
  <c r="H38" i="1" s="1"/>
  <c r="G34" i="1"/>
  <c r="H34" i="1" s="1"/>
  <c r="G30" i="1"/>
  <c r="H30" i="1" s="1"/>
  <c r="G26" i="1"/>
  <c r="H26" i="1" s="1"/>
  <c r="J28" i="1" l="1"/>
  <c r="I28" i="1"/>
  <c r="J30" i="1"/>
  <c r="I30" i="1"/>
  <c r="I29" i="1"/>
  <c r="J29" i="1"/>
  <c r="J32" i="1"/>
  <c r="I32" i="1"/>
  <c r="I35" i="1"/>
  <c r="J35" i="1"/>
  <c r="G40" i="1"/>
  <c r="G41" i="1" s="1"/>
  <c r="H25" i="1"/>
  <c r="J34" i="1"/>
  <c r="I34" i="1"/>
  <c r="I33" i="1"/>
  <c r="J33" i="1"/>
  <c r="J36" i="1"/>
  <c r="I36" i="1"/>
  <c r="I39" i="1"/>
  <c r="J39" i="1"/>
  <c r="J26" i="1"/>
  <c r="I26" i="1"/>
  <c r="J31" i="1"/>
  <c r="I31" i="1"/>
  <c r="J38" i="1"/>
  <c r="I38" i="1"/>
  <c r="I37" i="1"/>
  <c r="J37" i="1"/>
  <c r="I27" i="1"/>
  <c r="J27" i="1"/>
  <c r="I25" i="1" l="1"/>
  <c r="I40" i="1" s="1"/>
  <c r="H40" i="1"/>
  <c r="H41" i="1" s="1"/>
  <c r="J25" i="1"/>
  <c r="J40" i="1" s="1"/>
  <c r="B54" i="1" l="1"/>
  <c r="J41" i="1"/>
  <c r="B76" i="1"/>
  <c r="B75" i="1" s="1"/>
  <c r="I41" i="1"/>
</calcChain>
</file>

<file path=xl/sharedStrings.xml><?xml version="1.0" encoding="utf-8"?>
<sst xmlns="http://schemas.openxmlformats.org/spreadsheetml/2006/main" count="73" uniqueCount="68">
  <si>
    <t>y</t>
  </si>
  <si>
    <t>x</t>
  </si>
  <si>
    <t>Задание 2.1</t>
  </si>
  <si>
    <t>hx</t>
  </si>
  <si>
    <t>округлим</t>
  </si>
  <si>
    <t>hy</t>
  </si>
  <si>
    <t>Границы интервалов х</t>
  </si>
  <si>
    <t>Границы интервалов y</t>
  </si>
  <si>
    <t>По графику можно предположить, что  связь между переменными может выражаться линейным уравнением регрессии.</t>
  </si>
  <si>
    <t>y'=b0+b1*x</t>
  </si>
  <si>
    <t>Задание 2.2</t>
  </si>
  <si>
    <t>№п/п</t>
  </si>
  <si>
    <t>x^2</t>
  </si>
  <si>
    <t>y^2</t>
  </si>
  <si>
    <t>xy</t>
  </si>
  <si>
    <t>y'</t>
  </si>
  <si>
    <t>y-y'</t>
  </si>
  <si>
    <t>(y-y')^2</t>
  </si>
  <si>
    <t>A=abs((y-y')/y)</t>
  </si>
  <si>
    <t>Итого</t>
  </si>
  <si>
    <t>Среднее значение</t>
  </si>
  <si>
    <t>b1</t>
  </si>
  <si>
    <t>Следовательно уравнение имеет вид:</t>
  </si>
  <si>
    <t>Вывод: Коэффициент регрессии показывает, что при увеличении общей площади квартиры на 1 м*м стоимость квартиры в среднем увеличивается на 0,3018 тыс. у.е.</t>
  </si>
  <si>
    <t>b0</t>
  </si>
  <si>
    <t>y'=4,7743+0,3018x</t>
  </si>
  <si>
    <t>Средняя ошибка апроксимации, %</t>
  </si>
  <si>
    <t>A</t>
  </si>
  <si>
    <t>Средний коэффициент эластичности, %</t>
  </si>
  <si>
    <t>Вывод: При увеличении общей площади квартиры на 1% её стоимость в среднем возрастает на 0,806%</t>
  </si>
  <si>
    <t>Э</t>
  </si>
  <si>
    <t>Коэффициент корреляции</t>
  </si>
  <si>
    <t>deltaX</t>
  </si>
  <si>
    <t>deltaY</t>
  </si>
  <si>
    <t>Вывод: Так как коэффициент корреляции близок к единицы, то связь между признаками очень тесная, прямая, близкая к линейной функциональной</t>
  </si>
  <si>
    <t>r</t>
  </si>
  <si>
    <t>k</t>
  </si>
  <si>
    <t>уровень значимости, a</t>
  </si>
  <si>
    <t>tрасч</t>
  </si>
  <si>
    <t>tрасч&gt;tкр</t>
  </si>
  <si>
    <t>нулевая гипотеза отвергается</t>
  </si>
  <si>
    <t>Вывод: Общая площадь квартир оказывает статистически существенное влияние на стоимость.</t>
  </si>
  <si>
    <t>tкр</t>
  </si>
  <si>
    <t>Значимость коэффициента регрессии</t>
  </si>
  <si>
    <t>Подтверждается вывод о значимости влияния общей площади квартир на стоимость кваритир.</t>
  </si>
  <si>
    <t>mb1</t>
  </si>
  <si>
    <t>F-критерий</t>
  </si>
  <si>
    <t xml:space="preserve">Вывод: Уравнение регрессии статистически значимое </t>
  </si>
  <si>
    <t>Fрасч</t>
  </si>
  <si>
    <t>k1</t>
  </si>
  <si>
    <t>k2</t>
  </si>
  <si>
    <t>Fкр</t>
  </si>
  <si>
    <t>Fрасч&gt;Fкр</t>
  </si>
  <si>
    <t>xp</t>
  </si>
  <si>
    <t>Вывод: При общей площади квартиры в 78.8 м*м возможная стоимость квартиры составляет 25,56 тыс. у.е.</t>
  </si>
  <si>
    <t>y'p</t>
  </si>
  <si>
    <t>Оценить качество уравнения</t>
  </si>
  <si>
    <t>Задание 2.3</t>
  </si>
  <si>
    <t xml:space="preserve">Задание 2.4 </t>
  </si>
  <si>
    <t>Найти коэффициент эластичности.</t>
  </si>
  <si>
    <t>Задание 2.5</t>
  </si>
  <si>
    <t xml:space="preserve">Оценить тесноту связи между переменными </t>
  </si>
  <si>
    <t xml:space="preserve">Оценить значимость коэффициентов корреляции и регрессии по критерию t-Стьюдента </t>
  </si>
  <si>
    <t xml:space="preserve">Задание 2.6 </t>
  </si>
  <si>
    <t>Задание 2.7</t>
  </si>
  <si>
    <t>Охарактеризовать статистическую надежность результатов регрессионного анализа</t>
  </si>
  <si>
    <t>Задание 2.8</t>
  </si>
  <si>
    <t>Вычисление прогнозного значения результативного признака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</si>
</sst>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9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3" fillId="0" borderId="0" xfId="0" applyFont="1" applyBorder="1" applyAlignment="1"/>
    <xf numFmtId="0" fontId="5" fillId="2" borderId="1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 wrapText="1"/>
    </xf>
    <xf numFmtId="166" fontId="2" fillId="3" borderId="1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x(y)</a:t>
            </a:r>
          </a:p>
        </c:rich>
      </c:tx>
      <c:layout>
        <c:manualLayout>
          <c:xMode val="edge"/>
          <c:yMode val="edge"/>
          <c:x val="0.29258337707786525"/>
          <c:y val="4.910159814928793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ЛР!$A$2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ЛР!$B$1:$P$1</c:f>
              <c:numCache>
                <c:formatCode>General</c:formatCode>
                <c:ptCount val="12"/>
                <c:pt idx="0">
                  <c:v>13.8</c:v>
                </c:pt>
                <c:pt idx="1">
                  <c:v>14</c:v>
                </c:pt>
                <c:pt idx="2">
                  <c:v>22.5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20.9</c:v>
                </c:pt>
                <c:pt idx="7">
                  <c:v>22</c:v>
                </c:pt>
                <c:pt idx="8">
                  <c:v>21.5</c:v>
                </c:pt>
                <c:pt idx="9">
                  <c:v>24</c:v>
                </c:pt>
                <c:pt idx="10">
                  <c:v>37.9</c:v>
                </c:pt>
                <c:pt idx="11">
                  <c:v>27.5</c:v>
                </c:pt>
              </c:numCache>
            </c:numRef>
          </c:xVal>
          <c:yVal>
            <c:numRef>
              <c:f>ЛР!$B$2:$P$2</c:f>
              <c:numCache>
                <c:formatCode>General</c:formatCode>
                <c:ptCount val="12"/>
                <c:pt idx="0">
                  <c:v>33</c:v>
                </c:pt>
                <c:pt idx="1">
                  <c:v>36</c:v>
                </c:pt>
                <c:pt idx="2">
                  <c:v>60</c:v>
                </c:pt>
                <c:pt idx="3">
                  <c:v>55</c:v>
                </c:pt>
                <c:pt idx="4">
                  <c:v>80</c:v>
                </c:pt>
                <c:pt idx="5">
                  <c:v>95</c:v>
                </c:pt>
                <c:pt idx="6">
                  <c:v>70</c:v>
                </c:pt>
                <c:pt idx="7">
                  <c:v>48</c:v>
                </c:pt>
                <c:pt idx="8">
                  <c:v>53</c:v>
                </c:pt>
                <c:pt idx="9">
                  <c:v>63</c:v>
                </c:pt>
                <c:pt idx="10">
                  <c:v>112</c:v>
                </c:pt>
                <c:pt idx="1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D-47D1-A0A3-B1916D5F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282440"/>
        <c:axId val="186486166"/>
      </c:scatterChart>
      <c:valAx>
        <c:axId val="10832824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6486166"/>
        <c:crosses val="autoZero"/>
        <c:crossBetween val="midCat"/>
      </c:valAx>
      <c:valAx>
        <c:axId val="186486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832824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212911</xdr:colOff>
      <xdr:row>6</xdr:row>
      <xdr:rowOff>89087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58" zoomScaleNormal="100" workbookViewId="0">
      <selection activeCell="M16" sqref="M16"/>
    </sheetView>
  </sheetViews>
  <sheetFormatPr defaultColWidth="14.42578125" defaultRowHeight="15.75" customHeight="1" x14ac:dyDescent="0.2"/>
  <cols>
    <col min="1" max="1" width="14.42578125" customWidth="1"/>
    <col min="2" max="2" width="14.5703125" customWidth="1"/>
    <col min="3" max="3" width="16.140625" hidden="1" customWidth="1"/>
    <col min="4" max="4" width="12.140625" customWidth="1"/>
    <col min="5" max="5" width="11.28515625" customWidth="1"/>
    <col min="6" max="6" width="15.42578125" customWidth="1"/>
    <col min="7" max="7" width="10.5703125" customWidth="1"/>
    <col min="8" max="8" width="10.42578125" customWidth="1"/>
    <col min="9" max="9" width="10.85546875" customWidth="1"/>
    <col min="10" max="10" width="11.42578125" customWidth="1"/>
    <col min="11" max="11" width="10.28515625" customWidth="1"/>
    <col min="12" max="12" width="13.85546875" hidden="1" customWidth="1"/>
    <col min="13" max="13" width="12.28515625" hidden="1" customWidth="1"/>
    <col min="14" max="14" width="7" customWidth="1"/>
    <col min="15" max="15" width="7.7109375" customWidth="1"/>
    <col min="16" max="17" width="6.140625" customWidth="1"/>
  </cols>
  <sheetData>
    <row r="1" spans="1:26" ht="14.25" customHeight="1" x14ac:dyDescent="0.2">
      <c r="A1" s="17" t="s">
        <v>0</v>
      </c>
      <c r="B1" s="21">
        <v>13.8</v>
      </c>
      <c r="C1" s="21">
        <v>13.8</v>
      </c>
      <c r="D1" s="21">
        <v>14</v>
      </c>
      <c r="E1" s="21">
        <v>22.5</v>
      </c>
      <c r="F1" s="21">
        <v>24</v>
      </c>
      <c r="G1" s="21">
        <v>28</v>
      </c>
      <c r="H1" s="21">
        <v>32</v>
      </c>
      <c r="I1" s="21">
        <v>20.9</v>
      </c>
      <c r="J1" s="21">
        <v>22</v>
      </c>
      <c r="K1" s="21">
        <v>21.5</v>
      </c>
      <c r="L1" s="21">
        <v>32</v>
      </c>
      <c r="M1" s="21">
        <v>35</v>
      </c>
      <c r="N1" s="21">
        <v>24</v>
      </c>
      <c r="O1" s="21">
        <v>37.9</v>
      </c>
      <c r="P1" s="21">
        <v>27.5</v>
      </c>
      <c r="Q1" s="3"/>
      <c r="R1" s="3"/>
      <c r="S1" s="3"/>
      <c r="T1" s="3"/>
      <c r="U1" s="2"/>
      <c r="V1" s="2"/>
      <c r="W1" s="1"/>
      <c r="X1" s="1"/>
      <c r="Y1" s="1"/>
      <c r="Z1" s="1"/>
    </row>
    <row r="2" spans="1:26" ht="15" customHeight="1" x14ac:dyDescent="0.2">
      <c r="A2" s="17" t="s">
        <v>1</v>
      </c>
      <c r="B2" s="21">
        <v>33</v>
      </c>
      <c r="C2" s="21">
        <v>40</v>
      </c>
      <c r="D2" s="21">
        <v>36</v>
      </c>
      <c r="E2" s="21">
        <v>60</v>
      </c>
      <c r="F2" s="21">
        <v>55</v>
      </c>
      <c r="G2" s="21">
        <v>80</v>
      </c>
      <c r="H2" s="21">
        <v>95</v>
      </c>
      <c r="I2" s="21">
        <v>70</v>
      </c>
      <c r="J2" s="21">
        <v>48</v>
      </c>
      <c r="K2" s="21">
        <v>53</v>
      </c>
      <c r="L2" s="21">
        <v>95</v>
      </c>
      <c r="M2" s="21">
        <v>75</v>
      </c>
      <c r="N2" s="21">
        <v>63</v>
      </c>
      <c r="O2" s="21">
        <v>112</v>
      </c>
      <c r="P2" s="21">
        <v>70</v>
      </c>
      <c r="Q2" s="3"/>
      <c r="R2" s="3"/>
      <c r="S2" s="3"/>
      <c r="T2" s="3"/>
      <c r="U2" s="2"/>
      <c r="W2" s="1"/>
      <c r="X2" s="1"/>
      <c r="Y2" s="1"/>
      <c r="Z2" s="1"/>
    </row>
    <row r="3" spans="1:26" ht="14.25" customHeight="1" x14ac:dyDescent="0.2">
      <c r="Q3" s="3"/>
      <c r="R3" s="3"/>
      <c r="S3" s="3"/>
      <c r="T3" s="3"/>
      <c r="U3" s="2"/>
      <c r="W3" s="1"/>
      <c r="X3" s="1"/>
      <c r="Y3" s="1"/>
      <c r="Z3" s="1"/>
    </row>
    <row r="4" spans="1:26" ht="27.75" customHeight="1" x14ac:dyDescent="0.25">
      <c r="A4" s="16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3"/>
      <c r="R4" s="3"/>
      <c r="S4" s="3"/>
      <c r="T4" s="3"/>
      <c r="U4" s="2"/>
      <c r="W4" s="1"/>
      <c r="X4" s="1"/>
      <c r="Y4" s="1"/>
      <c r="Z4" s="1"/>
    </row>
    <row r="5" spans="1:26" ht="18" x14ac:dyDescent="0.2">
      <c r="A5" s="18" t="s">
        <v>3</v>
      </c>
      <c r="B5" s="22">
        <f>(O2-B2)/5</f>
        <v>15.8</v>
      </c>
      <c r="C5" s="13" t="s">
        <v>4</v>
      </c>
      <c r="D5" s="3">
        <v>16</v>
      </c>
      <c r="E5" s="19" t="s">
        <v>5</v>
      </c>
      <c r="F5" s="22">
        <f>(O1-C1)/5</f>
        <v>4.8199999999999994</v>
      </c>
      <c r="G5" s="13" t="s">
        <v>4</v>
      </c>
      <c r="H5" s="3">
        <v>5</v>
      </c>
      <c r="I5" s="13"/>
      <c r="N5" s="3"/>
      <c r="O5" s="3"/>
      <c r="P5" s="3"/>
      <c r="Q5" s="3"/>
      <c r="R5" s="3"/>
      <c r="S5" s="3"/>
      <c r="T5" s="3"/>
      <c r="U5" s="2"/>
      <c r="W5" s="1"/>
      <c r="X5" s="1"/>
      <c r="Y5" s="1"/>
      <c r="Z5" s="1"/>
    </row>
    <row r="6" spans="1:26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W6" s="1"/>
      <c r="X6" s="1"/>
      <c r="Y6" s="1"/>
      <c r="Z6" s="1"/>
    </row>
    <row r="7" spans="1:26" ht="29.25" customHeight="1" x14ac:dyDescent="0.2">
      <c r="A7" s="20" t="s">
        <v>6</v>
      </c>
      <c r="B7" s="19" t="s">
        <v>7</v>
      </c>
      <c r="C7" s="10"/>
      <c r="D7" s="10"/>
      <c r="K7" s="10"/>
      <c r="L7" s="5" t="s">
        <v>8</v>
      </c>
      <c r="M7" s="5"/>
      <c r="N7" s="5"/>
      <c r="O7" s="5"/>
      <c r="P7" s="5"/>
      <c r="Q7" s="3"/>
      <c r="R7" s="3"/>
      <c r="S7" s="3"/>
      <c r="T7" s="3"/>
      <c r="U7" s="2"/>
      <c r="W7" s="1"/>
      <c r="X7" s="1"/>
      <c r="Y7" s="1"/>
      <c r="Z7" s="1"/>
    </row>
    <row r="8" spans="1:26" ht="24" customHeight="1" x14ac:dyDescent="0.2">
      <c r="A8" s="23">
        <f>B2+D5</f>
        <v>49</v>
      </c>
      <c r="B8" s="22">
        <f>B1+H5</f>
        <v>18.8</v>
      </c>
      <c r="C8" s="10"/>
      <c r="D8" s="10"/>
      <c r="E8" s="10"/>
      <c r="F8" s="10"/>
      <c r="G8" s="10"/>
      <c r="H8" s="10"/>
      <c r="I8" s="10"/>
      <c r="J8" s="10"/>
      <c r="L8" s="5"/>
      <c r="M8" s="5"/>
      <c r="N8" s="5"/>
      <c r="O8" s="5"/>
      <c r="P8" s="5"/>
      <c r="Q8" s="3"/>
      <c r="R8" s="3"/>
      <c r="S8" s="3"/>
      <c r="T8" s="3"/>
      <c r="U8" s="2"/>
      <c r="W8" s="1"/>
      <c r="X8" s="1"/>
      <c r="Y8" s="1"/>
      <c r="Z8" s="1"/>
    </row>
    <row r="9" spans="1:26" ht="18" x14ac:dyDescent="0.25">
      <c r="A9" s="23">
        <f>A8+D5</f>
        <v>65</v>
      </c>
      <c r="B9" s="22">
        <f>B8+H5</f>
        <v>23.8</v>
      </c>
      <c r="C9" s="10"/>
      <c r="D9" s="10"/>
      <c r="E9" s="10"/>
      <c r="F9" s="10"/>
      <c r="G9" s="15"/>
      <c r="H9" s="10"/>
      <c r="I9" s="10"/>
      <c r="J9" s="10"/>
      <c r="L9" s="5" t="s">
        <v>9</v>
      </c>
      <c r="M9" s="5"/>
      <c r="N9" s="5"/>
      <c r="P9" s="3"/>
      <c r="Q9" s="3"/>
      <c r="R9" s="3"/>
      <c r="S9" s="3"/>
      <c r="T9" s="3"/>
      <c r="U9" s="2"/>
      <c r="W9" s="1"/>
      <c r="X9" s="1"/>
      <c r="Y9" s="1"/>
      <c r="Z9" s="1"/>
    </row>
    <row r="10" spans="1:26" ht="18" x14ac:dyDescent="0.2">
      <c r="A10" s="23">
        <f>A9+D5</f>
        <v>81</v>
      </c>
      <c r="B10" s="22">
        <f>B9+H5</f>
        <v>28.8</v>
      </c>
      <c r="C10" s="10"/>
      <c r="D10" s="10"/>
      <c r="E10" s="10"/>
      <c r="F10" s="10"/>
      <c r="G10" s="10"/>
      <c r="H10" s="10"/>
      <c r="I10" s="10"/>
      <c r="J10" s="10"/>
      <c r="O10" s="10"/>
      <c r="P10" s="3"/>
      <c r="Q10" s="3"/>
      <c r="R10" s="3"/>
      <c r="S10" s="3"/>
      <c r="T10" s="3"/>
      <c r="U10" s="2"/>
      <c r="W10" s="1"/>
      <c r="X10" s="1"/>
      <c r="Y10" s="1"/>
      <c r="Z10" s="1"/>
    </row>
    <row r="11" spans="1:26" ht="18" x14ac:dyDescent="0.2">
      <c r="A11" s="23">
        <f>A10+D5</f>
        <v>97</v>
      </c>
      <c r="B11" s="22">
        <f>B10+H5</f>
        <v>33.799999999999997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3"/>
      <c r="Q11" s="3"/>
      <c r="R11" s="3"/>
      <c r="S11" s="3"/>
      <c r="T11" s="3"/>
      <c r="U11" s="2"/>
      <c r="W11" s="1"/>
      <c r="X11" s="1"/>
      <c r="Y11" s="1"/>
      <c r="Z11" s="1"/>
    </row>
    <row r="12" spans="1:26" ht="18" x14ac:dyDescent="0.2">
      <c r="A12" s="23">
        <f>A11+D5</f>
        <v>113</v>
      </c>
      <c r="B12" s="22">
        <f>B11+H5</f>
        <v>38.799999999999997</v>
      </c>
      <c r="C12" s="10"/>
      <c r="D12" s="10"/>
      <c r="E12" s="10"/>
      <c r="F12" s="10"/>
      <c r="G12" s="10"/>
      <c r="H12" s="10"/>
      <c r="I12" s="10"/>
      <c r="J12" s="10"/>
      <c r="K12" s="10"/>
      <c r="O12" s="10"/>
      <c r="P12" s="3"/>
      <c r="Q12" s="3"/>
      <c r="R12" s="3"/>
      <c r="S12" s="3"/>
      <c r="T12" s="3"/>
      <c r="U12" s="2"/>
      <c r="W12" s="1"/>
      <c r="X12" s="1"/>
      <c r="Y12" s="1"/>
      <c r="Z12" s="1"/>
    </row>
    <row r="13" spans="1:26" ht="18" customHeight="1" x14ac:dyDescent="0.2">
      <c r="A13" s="3"/>
      <c r="B13" s="3"/>
      <c r="C13" s="3"/>
      <c r="D13" s="3"/>
      <c r="E13" s="3"/>
      <c r="F13" s="3"/>
      <c r="G13" s="3"/>
      <c r="H13" s="3"/>
      <c r="I13" s="10"/>
      <c r="J13" s="3"/>
      <c r="K13" s="3"/>
      <c r="Q13" s="3"/>
      <c r="R13" s="3"/>
      <c r="S13" s="6"/>
      <c r="T13" s="6"/>
      <c r="U13" s="2"/>
      <c r="W13" s="1"/>
      <c r="X13" s="1"/>
      <c r="Y13" s="1"/>
      <c r="Z13" s="1"/>
    </row>
    <row r="14" spans="1:26" ht="18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Q14" s="3"/>
      <c r="R14" s="3"/>
      <c r="S14" s="6"/>
      <c r="T14" s="6"/>
      <c r="U14" s="2"/>
      <c r="W14" s="1"/>
      <c r="X14" s="1"/>
      <c r="Y14" s="1"/>
      <c r="Z14" s="1"/>
    </row>
    <row r="15" spans="1:26" ht="18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6"/>
      <c r="T15" s="6"/>
      <c r="U15" s="2"/>
      <c r="W15" s="1"/>
      <c r="X15" s="1"/>
      <c r="Y15" s="1"/>
      <c r="Z15" s="1"/>
    </row>
    <row r="16" spans="1:26" ht="18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6"/>
      <c r="T16" s="6"/>
      <c r="U16" s="2"/>
      <c r="W16" s="1"/>
      <c r="X16" s="1"/>
      <c r="Y16" s="1"/>
      <c r="Z16" s="1"/>
    </row>
    <row r="17" spans="1:26" ht="18" x14ac:dyDescent="0.2">
      <c r="A17" s="3"/>
      <c r="B17" s="3"/>
      <c r="C17" s="3"/>
      <c r="D17" s="3"/>
      <c r="E17" s="3"/>
      <c r="F17" s="3"/>
      <c r="G17" s="3"/>
      <c r="M17" s="3"/>
      <c r="N17" s="3"/>
      <c r="O17" s="3"/>
      <c r="P17" s="3"/>
      <c r="Q17" s="3"/>
      <c r="R17" s="3"/>
      <c r="S17" s="6"/>
      <c r="T17" s="6"/>
      <c r="U17" s="2"/>
      <c r="W17" s="1"/>
      <c r="X17" s="1"/>
      <c r="Y17" s="1"/>
      <c r="Z17" s="1"/>
    </row>
    <row r="18" spans="1:26" ht="18" x14ac:dyDescent="0.2">
      <c r="A18" s="3"/>
      <c r="B18" s="3"/>
      <c r="C18" s="3"/>
      <c r="D18" s="3"/>
      <c r="E18" s="3"/>
      <c r="F18" s="3"/>
      <c r="G18" s="3"/>
      <c r="M18" s="3"/>
      <c r="N18" s="3"/>
      <c r="O18" s="3"/>
      <c r="P18" s="3"/>
      <c r="Q18" s="3"/>
      <c r="R18" s="3"/>
      <c r="S18" s="6"/>
      <c r="T18" s="6"/>
      <c r="U18" s="2"/>
      <c r="W18" s="1"/>
      <c r="X18" s="1"/>
      <c r="Y18" s="1"/>
      <c r="Z18" s="1"/>
    </row>
    <row r="19" spans="1:26" ht="18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"/>
      <c r="W19" s="1"/>
      <c r="X19" s="1"/>
      <c r="Y19" s="1"/>
      <c r="Z19" s="1"/>
    </row>
    <row r="20" spans="1:26" ht="18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2"/>
      <c r="W20" s="1"/>
      <c r="X20" s="1"/>
      <c r="Y20" s="1"/>
      <c r="Z20" s="1"/>
    </row>
    <row r="21" spans="1:26" ht="18" x14ac:dyDescent="0.2">
      <c r="A21" s="3"/>
      <c r="B21" s="3"/>
      <c r="C21" s="3"/>
      <c r="D21" s="3"/>
      <c r="E21" s="3"/>
      <c r="F21" s="3"/>
      <c r="G21" s="3"/>
      <c r="H21" s="3"/>
      <c r="L21" s="3"/>
      <c r="M21" s="3"/>
      <c r="N21" s="3"/>
      <c r="O21" s="3"/>
      <c r="P21" s="3"/>
      <c r="Q21" s="3"/>
      <c r="R21" s="3"/>
      <c r="S21" s="3"/>
      <c r="T21" s="3"/>
      <c r="U21" s="2"/>
      <c r="W21" s="1"/>
      <c r="X21" s="1"/>
      <c r="Y21" s="1"/>
      <c r="Z21" s="1"/>
    </row>
    <row r="22" spans="1:26" ht="18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"/>
      <c r="W22" s="1"/>
      <c r="X22" s="1"/>
      <c r="Y22" s="1"/>
      <c r="Z22" s="1"/>
    </row>
    <row r="23" spans="1:26" ht="39.75" customHeight="1" x14ac:dyDescent="0.25">
      <c r="A23" s="16" t="s">
        <v>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3"/>
      <c r="R23" s="3"/>
      <c r="S23" s="3"/>
      <c r="T23" s="3"/>
      <c r="U23" s="2"/>
      <c r="W23" s="1"/>
      <c r="X23" s="1"/>
      <c r="Y23" s="1"/>
      <c r="Z23" s="1"/>
    </row>
    <row r="24" spans="1:26" ht="25.5" x14ac:dyDescent="0.2">
      <c r="A24" s="17" t="s">
        <v>11</v>
      </c>
      <c r="B24" s="17" t="s">
        <v>1</v>
      </c>
      <c r="C24" s="17" t="s">
        <v>0</v>
      </c>
      <c r="D24" s="17" t="s">
        <v>12</v>
      </c>
      <c r="E24" s="17" t="s">
        <v>13</v>
      </c>
      <c r="F24" s="17" t="s">
        <v>14</v>
      </c>
      <c r="G24" s="17" t="s">
        <v>15</v>
      </c>
      <c r="H24" s="17" t="s">
        <v>16</v>
      </c>
      <c r="I24" s="17" t="s">
        <v>17</v>
      </c>
      <c r="J24" s="17" t="s">
        <v>18</v>
      </c>
      <c r="K24" s="7"/>
      <c r="L24" s="7"/>
      <c r="M24" s="3"/>
      <c r="N24" s="3"/>
      <c r="O24" s="3"/>
      <c r="P24" s="3"/>
      <c r="Q24" s="3"/>
      <c r="R24" s="3"/>
      <c r="S24" s="3"/>
      <c r="T24" s="3"/>
      <c r="U24" s="2"/>
      <c r="W24" s="1"/>
      <c r="X24" s="1"/>
      <c r="Y24" s="1"/>
      <c r="Z24" s="1"/>
    </row>
    <row r="25" spans="1:26" ht="18" x14ac:dyDescent="0.2">
      <c r="A25" s="17">
        <v>1</v>
      </c>
      <c r="B25" s="21">
        <v>33</v>
      </c>
      <c r="C25" s="21">
        <v>13.8</v>
      </c>
      <c r="D25" s="21">
        <f t="shared" ref="D25:E25" si="0">B25*B25</f>
        <v>1089</v>
      </c>
      <c r="E25" s="21">
        <f t="shared" si="0"/>
        <v>190.44000000000003</v>
      </c>
      <c r="F25" s="21">
        <f t="shared" ref="F25:F39" si="1">B25*C25</f>
        <v>455.40000000000003</v>
      </c>
      <c r="G25" s="24">
        <f>$B$44+$B$43*B25</f>
        <v>14.734120603015054</v>
      </c>
      <c r="H25" s="24">
        <f t="shared" ref="H25:H39" si="2">C25-G25</f>
        <v>-0.93412060301505306</v>
      </c>
      <c r="I25" s="24">
        <f t="shared" ref="I25:I39" si="3">H25*H25</f>
        <v>0.87258130097720632</v>
      </c>
      <c r="J25" s="25">
        <f t="shared" ref="J25:J39" si="4">ABS(H25/C25)</f>
        <v>6.7689898769206738E-2</v>
      </c>
      <c r="K25" s="6"/>
      <c r="L25" s="8"/>
      <c r="M25" s="3"/>
      <c r="N25" s="3"/>
      <c r="O25" s="3"/>
      <c r="P25" s="3"/>
      <c r="Q25" s="3"/>
      <c r="R25" s="3"/>
      <c r="S25" s="3"/>
      <c r="T25" s="3"/>
      <c r="U25" s="2"/>
      <c r="W25" s="1"/>
      <c r="X25" s="1"/>
      <c r="Y25" s="1"/>
      <c r="Z25" s="1"/>
    </row>
    <row r="26" spans="1:26" ht="18" x14ac:dyDescent="0.2">
      <c r="A26" s="17">
        <v>2</v>
      </c>
      <c r="B26" s="21">
        <v>40</v>
      </c>
      <c r="C26" s="21">
        <v>13.8</v>
      </c>
      <c r="D26" s="21">
        <f t="shared" ref="D26:E26" si="5">B26*B26</f>
        <v>1600</v>
      </c>
      <c r="E26" s="21">
        <f t="shared" si="5"/>
        <v>190.44000000000003</v>
      </c>
      <c r="F26" s="21">
        <f t="shared" si="1"/>
        <v>552</v>
      </c>
      <c r="G26" s="24">
        <f>$B$44+$B$43*B26</f>
        <v>16.846809045226113</v>
      </c>
      <c r="H26" s="24">
        <f t="shared" si="2"/>
        <v>-3.0468090452261123</v>
      </c>
      <c r="I26" s="24">
        <f t="shared" si="3"/>
        <v>9.2830453580716537</v>
      </c>
      <c r="J26" s="25">
        <f t="shared" si="4"/>
        <v>0.22078326414681973</v>
      </c>
      <c r="K26" s="6"/>
      <c r="L26" s="8"/>
      <c r="M26" s="3"/>
      <c r="N26" s="3"/>
      <c r="O26" s="3"/>
      <c r="P26" s="3"/>
      <c r="Q26" s="3"/>
      <c r="R26" s="3"/>
      <c r="S26" s="3"/>
      <c r="T26" s="3"/>
      <c r="U26" s="2"/>
      <c r="W26" s="1"/>
      <c r="X26" s="1"/>
      <c r="Y26" s="1"/>
      <c r="Z26" s="1"/>
    </row>
    <row r="27" spans="1:26" ht="18" x14ac:dyDescent="0.2">
      <c r="A27" s="17">
        <v>3</v>
      </c>
      <c r="B27" s="21">
        <v>36</v>
      </c>
      <c r="C27" s="21">
        <v>14</v>
      </c>
      <c r="D27" s="21">
        <f t="shared" ref="D27:E27" si="6">B27*B27</f>
        <v>1296</v>
      </c>
      <c r="E27" s="21">
        <f t="shared" si="6"/>
        <v>196</v>
      </c>
      <c r="F27" s="21">
        <f t="shared" si="1"/>
        <v>504</v>
      </c>
      <c r="G27" s="24">
        <f>$B$44+$B$43*B27</f>
        <v>15.639558506819792</v>
      </c>
      <c r="H27" s="24">
        <f t="shared" si="2"/>
        <v>-1.6395585068197924</v>
      </c>
      <c r="I27" s="24">
        <f t="shared" si="3"/>
        <v>2.6881520972851471</v>
      </c>
      <c r="J27" s="25">
        <f t="shared" si="4"/>
        <v>0.11711132191569947</v>
      </c>
      <c r="K27" s="6"/>
      <c r="L27" s="8"/>
      <c r="M27" s="3"/>
      <c r="N27" s="3"/>
      <c r="O27" s="3"/>
      <c r="P27" s="3"/>
      <c r="Q27" s="3"/>
      <c r="R27" s="3"/>
      <c r="S27" s="3"/>
      <c r="T27" s="3"/>
      <c r="U27" s="2"/>
      <c r="W27" s="1"/>
      <c r="X27" s="1"/>
      <c r="Y27" s="1"/>
      <c r="Z27" s="1"/>
    </row>
    <row r="28" spans="1:26" ht="18" x14ac:dyDescent="0.2">
      <c r="A28" s="17">
        <v>4</v>
      </c>
      <c r="B28" s="21">
        <v>60</v>
      </c>
      <c r="C28" s="21">
        <v>22.5</v>
      </c>
      <c r="D28" s="21">
        <f t="shared" ref="D28:E28" si="7">B28*B28</f>
        <v>3600</v>
      </c>
      <c r="E28" s="21">
        <f t="shared" si="7"/>
        <v>506.25</v>
      </c>
      <c r="F28" s="21">
        <f t="shared" si="1"/>
        <v>1350</v>
      </c>
      <c r="G28" s="24">
        <f>$B$44+$B$43*B28</f>
        <v>22.883061737257709</v>
      </c>
      <c r="H28" s="24">
        <f t="shared" si="2"/>
        <v>-0.38306173725770876</v>
      </c>
      <c r="I28" s="24">
        <f t="shared" si="3"/>
        <v>0.1467362945508939</v>
      </c>
      <c r="J28" s="25">
        <f t="shared" si="4"/>
        <v>1.7024966100342612E-2</v>
      </c>
      <c r="K28" s="6"/>
      <c r="L28" s="8"/>
      <c r="M28" s="3"/>
      <c r="N28" s="3"/>
      <c r="O28" s="3"/>
      <c r="P28" s="3"/>
      <c r="Q28" s="3"/>
      <c r="R28" s="3"/>
      <c r="S28" s="3"/>
      <c r="T28" s="3"/>
      <c r="U28" s="2"/>
      <c r="W28" s="1"/>
      <c r="X28" s="1"/>
      <c r="Y28" s="1"/>
      <c r="Z28" s="1"/>
    </row>
    <row r="29" spans="1:26" ht="18" x14ac:dyDescent="0.2">
      <c r="A29" s="17">
        <v>5</v>
      </c>
      <c r="B29" s="21">
        <v>55</v>
      </c>
      <c r="C29" s="21">
        <v>24</v>
      </c>
      <c r="D29" s="21">
        <f t="shared" ref="D29:E29" si="8">B29*B29</f>
        <v>3025</v>
      </c>
      <c r="E29" s="21">
        <f t="shared" si="8"/>
        <v>576</v>
      </c>
      <c r="F29" s="21">
        <f t="shared" si="1"/>
        <v>1320</v>
      </c>
      <c r="G29" s="24">
        <f>$B$44+$B$43*B29</f>
        <v>21.37399856424981</v>
      </c>
      <c r="H29" s="24">
        <f t="shared" si="2"/>
        <v>2.6260014357501902</v>
      </c>
      <c r="I29" s="24">
        <f t="shared" si="3"/>
        <v>6.8958835405620604</v>
      </c>
      <c r="J29" s="25">
        <f t="shared" si="4"/>
        <v>0.10941672648959126</v>
      </c>
      <c r="K29" s="6"/>
      <c r="L29" s="8"/>
      <c r="M29" s="3"/>
      <c r="N29" s="3"/>
      <c r="O29" s="3"/>
      <c r="P29" s="3"/>
      <c r="Q29" s="3"/>
      <c r="R29" s="3"/>
      <c r="S29" s="3"/>
      <c r="T29" s="3"/>
      <c r="U29" s="2"/>
      <c r="W29" s="1"/>
      <c r="X29" s="1"/>
      <c r="Y29" s="1"/>
      <c r="Z29" s="1"/>
    </row>
    <row r="30" spans="1:26" ht="18" x14ac:dyDescent="0.2">
      <c r="A30" s="17">
        <v>6</v>
      </c>
      <c r="B30" s="21">
        <v>80</v>
      </c>
      <c r="C30" s="21">
        <v>28</v>
      </c>
      <c r="D30" s="21">
        <f t="shared" ref="D30:E30" si="9">B30*B30</f>
        <v>6400</v>
      </c>
      <c r="E30" s="21">
        <f t="shared" si="9"/>
        <v>784</v>
      </c>
      <c r="F30" s="21">
        <f t="shared" si="1"/>
        <v>2240</v>
      </c>
      <c r="G30" s="24">
        <f>$B$44+$B$43*B30</f>
        <v>28.919314429289308</v>
      </c>
      <c r="H30" s="24">
        <f t="shared" si="2"/>
        <v>-0.91931442928930807</v>
      </c>
      <c r="I30" s="24">
        <f t="shared" si="3"/>
        <v>0.84513901989952622</v>
      </c>
      <c r="J30" s="25">
        <f t="shared" si="4"/>
        <v>3.2832658188903859E-2</v>
      </c>
      <c r="K30" s="6"/>
      <c r="L30" s="8"/>
      <c r="M30" s="3"/>
      <c r="N30" s="3"/>
      <c r="O30" s="3"/>
      <c r="P30" s="3"/>
      <c r="Q30" s="3"/>
      <c r="R30" s="3"/>
      <c r="S30" s="3"/>
      <c r="T30" s="3"/>
      <c r="U30" s="2"/>
      <c r="W30" s="1"/>
      <c r="X30" s="1"/>
      <c r="Y30" s="1"/>
      <c r="Z30" s="1"/>
    </row>
    <row r="31" spans="1:26" ht="12.75" x14ac:dyDescent="0.2">
      <c r="A31" s="17">
        <v>7</v>
      </c>
      <c r="B31" s="21">
        <v>95</v>
      </c>
      <c r="C31" s="21">
        <v>32</v>
      </c>
      <c r="D31" s="21">
        <f t="shared" ref="D31:E31" si="10">B31*B31</f>
        <v>9025</v>
      </c>
      <c r="E31" s="21">
        <f t="shared" si="10"/>
        <v>1024</v>
      </c>
      <c r="F31" s="21">
        <f t="shared" si="1"/>
        <v>3040</v>
      </c>
      <c r="G31" s="24">
        <f>$B$44+$B$43*B31</f>
        <v>33.446503948313008</v>
      </c>
      <c r="H31" s="24">
        <f t="shared" si="2"/>
        <v>-1.4465039483130084</v>
      </c>
      <c r="I31" s="24">
        <f t="shared" si="3"/>
        <v>2.0923736724851225</v>
      </c>
      <c r="J31" s="25">
        <f t="shared" si="4"/>
        <v>4.5203248384781514E-2</v>
      </c>
      <c r="K31" s="6"/>
      <c r="L31" s="8"/>
      <c r="M31" s="3"/>
      <c r="N31" s="3"/>
      <c r="O31" s="3"/>
      <c r="P31" s="3"/>
      <c r="Q31" s="3"/>
      <c r="R31" s="3"/>
    </row>
    <row r="32" spans="1:26" ht="12.75" x14ac:dyDescent="0.2">
      <c r="A32" s="17">
        <v>8</v>
      </c>
      <c r="B32" s="21">
        <v>70</v>
      </c>
      <c r="C32" s="21">
        <v>20.9</v>
      </c>
      <c r="D32" s="21">
        <f t="shared" ref="D32:E32" si="11">B32*B32</f>
        <v>4900</v>
      </c>
      <c r="E32" s="21">
        <f t="shared" si="11"/>
        <v>436.80999999999995</v>
      </c>
      <c r="F32" s="21">
        <f t="shared" si="1"/>
        <v>1463</v>
      </c>
      <c r="G32" s="24">
        <f>$B$44+$B$43*B32</f>
        <v>25.90118808327351</v>
      </c>
      <c r="H32" s="24">
        <f t="shared" si="2"/>
        <v>-5.0011880832735116</v>
      </c>
      <c r="I32" s="24">
        <f t="shared" si="3"/>
        <v>25.011882244276983</v>
      </c>
      <c r="J32" s="25">
        <f t="shared" si="4"/>
        <v>0.23929129585040726</v>
      </c>
      <c r="K32" s="6"/>
      <c r="L32" s="8"/>
      <c r="M32" s="3"/>
      <c r="N32" s="3"/>
      <c r="O32" s="3"/>
      <c r="P32" s="3"/>
      <c r="Q32" s="3"/>
      <c r="R32" s="3"/>
    </row>
    <row r="33" spans="1:18" ht="12.75" x14ac:dyDescent="0.2">
      <c r="A33" s="17">
        <v>9</v>
      </c>
      <c r="B33" s="21">
        <v>48</v>
      </c>
      <c r="C33" s="21">
        <v>22</v>
      </c>
      <c r="D33" s="21">
        <f t="shared" ref="D33:E33" si="12">B33*B33</f>
        <v>2304</v>
      </c>
      <c r="E33" s="21">
        <f t="shared" si="12"/>
        <v>484</v>
      </c>
      <c r="F33" s="21">
        <f t="shared" si="1"/>
        <v>1056</v>
      </c>
      <c r="G33" s="24">
        <f>$B$44+$B$43*B33</f>
        <v>19.261310122038751</v>
      </c>
      <c r="H33" s="24">
        <f t="shared" si="2"/>
        <v>2.7386898779612494</v>
      </c>
      <c r="I33" s="24">
        <f t="shared" si="3"/>
        <v>7.5004222476474034</v>
      </c>
      <c r="J33" s="25">
        <f t="shared" si="4"/>
        <v>0.12448590354369315</v>
      </c>
      <c r="K33" s="6"/>
      <c r="L33" s="8"/>
      <c r="M33" s="3"/>
      <c r="N33" s="3"/>
      <c r="O33" s="3"/>
      <c r="P33" s="3"/>
      <c r="Q33" s="3"/>
      <c r="R33" s="3"/>
    </row>
    <row r="34" spans="1:18" ht="12.75" x14ac:dyDescent="0.2">
      <c r="A34" s="17">
        <v>10</v>
      </c>
      <c r="B34" s="21">
        <v>53</v>
      </c>
      <c r="C34" s="21">
        <v>21.5</v>
      </c>
      <c r="D34" s="21">
        <f t="shared" ref="D34:E34" si="13">B34*B34</f>
        <v>2809</v>
      </c>
      <c r="E34" s="21">
        <f t="shared" si="13"/>
        <v>462.25</v>
      </c>
      <c r="F34" s="21">
        <f t="shared" si="1"/>
        <v>1139.5</v>
      </c>
      <c r="G34" s="24">
        <f>$B$44+$B$43*B34</f>
        <v>20.770373295046653</v>
      </c>
      <c r="H34" s="24">
        <f t="shared" si="2"/>
        <v>0.72962670495334692</v>
      </c>
      <c r="I34" s="24">
        <f t="shared" si="3"/>
        <v>0.53235512858107836</v>
      </c>
      <c r="J34" s="25">
        <f t="shared" si="4"/>
        <v>3.3936125811783575E-2</v>
      </c>
      <c r="K34" s="6"/>
      <c r="L34" s="8"/>
      <c r="M34" s="3"/>
      <c r="N34" s="3"/>
      <c r="O34" s="3"/>
      <c r="P34" s="3"/>
      <c r="Q34" s="3"/>
      <c r="R34" s="3"/>
    </row>
    <row r="35" spans="1:18" ht="12.75" x14ac:dyDescent="0.2">
      <c r="A35" s="17">
        <v>11</v>
      </c>
      <c r="B35" s="21">
        <v>95</v>
      </c>
      <c r="C35" s="21">
        <v>32</v>
      </c>
      <c r="D35" s="21">
        <f t="shared" ref="D35:E35" si="14">B35*B35</f>
        <v>9025</v>
      </c>
      <c r="E35" s="21">
        <f t="shared" si="14"/>
        <v>1024</v>
      </c>
      <c r="F35" s="21">
        <f t="shared" si="1"/>
        <v>3040</v>
      </c>
      <c r="G35" s="24">
        <f>$B$44+$B$43*B35</f>
        <v>33.446503948313008</v>
      </c>
      <c r="H35" s="24">
        <f t="shared" si="2"/>
        <v>-1.4465039483130084</v>
      </c>
      <c r="I35" s="24">
        <f t="shared" si="3"/>
        <v>2.0923736724851225</v>
      </c>
      <c r="J35" s="25">
        <f t="shared" si="4"/>
        <v>4.5203248384781514E-2</v>
      </c>
      <c r="K35" s="6"/>
      <c r="L35" s="8"/>
      <c r="M35" s="3"/>
      <c r="N35" s="3"/>
      <c r="O35" s="3"/>
      <c r="P35" s="3"/>
      <c r="Q35" s="3"/>
      <c r="R35" s="3"/>
    </row>
    <row r="36" spans="1:18" ht="12.75" x14ac:dyDescent="0.2">
      <c r="A36" s="17">
        <v>12</v>
      </c>
      <c r="B36" s="21">
        <v>75</v>
      </c>
      <c r="C36" s="21">
        <v>35</v>
      </c>
      <c r="D36" s="21">
        <f t="shared" ref="D36:E36" si="15">B36*B36</f>
        <v>5625</v>
      </c>
      <c r="E36" s="21">
        <f t="shared" si="15"/>
        <v>1225</v>
      </c>
      <c r="F36" s="21">
        <f t="shared" si="1"/>
        <v>2625</v>
      </c>
      <c r="G36" s="24">
        <f>$B$44+$B$43*B36</f>
        <v>27.410251256281409</v>
      </c>
      <c r="H36" s="24">
        <f t="shared" si="2"/>
        <v>7.5897487437185909</v>
      </c>
      <c r="I36" s="24">
        <f t="shared" si="3"/>
        <v>57.604285992777932</v>
      </c>
      <c r="J36" s="25">
        <f t="shared" si="4"/>
        <v>0.21684996410624546</v>
      </c>
      <c r="K36" s="6"/>
      <c r="L36" s="8"/>
      <c r="M36" s="3"/>
      <c r="N36" s="3"/>
      <c r="O36" s="3"/>
      <c r="P36" s="3"/>
      <c r="Q36" s="3"/>
      <c r="R36" s="3"/>
    </row>
    <row r="37" spans="1:18" ht="12.75" x14ac:dyDescent="0.2">
      <c r="A37" s="17">
        <v>13</v>
      </c>
      <c r="B37" s="21">
        <v>63</v>
      </c>
      <c r="C37" s="21">
        <v>24</v>
      </c>
      <c r="D37" s="21">
        <f t="shared" ref="D37:E37" si="16">B37*B37</f>
        <v>3969</v>
      </c>
      <c r="E37" s="21">
        <f t="shared" si="16"/>
        <v>576</v>
      </c>
      <c r="F37" s="21">
        <f t="shared" si="1"/>
        <v>1512</v>
      </c>
      <c r="G37" s="24">
        <f>$B$44+$B$43*B37</f>
        <v>23.788499641062451</v>
      </c>
      <c r="H37" s="24">
        <f t="shared" si="2"/>
        <v>0.21150035893754904</v>
      </c>
      <c r="I37" s="24">
        <f t="shared" si="3"/>
        <v>4.473240183071208E-2</v>
      </c>
      <c r="J37" s="25">
        <f t="shared" si="4"/>
        <v>8.8125149557312099E-3</v>
      </c>
      <c r="K37" s="6"/>
      <c r="L37" s="8"/>
      <c r="M37" s="3"/>
      <c r="N37" s="3"/>
      <c r="O37" s="3"/>
      <c r="P37" s="3"/>
      <c r="Q37" s="3"/>
      <c r="R37" s="3"/>
    </row>
    <row r="38" spans="1:18" ht="12.75" x14ac:dyDescent="0.2">
      <c r="A38" s="17">
        <v>14</v>
      </c>
      <c r="B38" s="21">
        <v>112</v>
      </c>
      <c r="C38" s="21">
        <v>37.9</v>
      </c>
      <c r="D38" s="21">
        <f t="shared" ref="D38:E38" si="17">B38*B38</f>
        <v>12544</v>
      </c>
      <c r="E38" s="21">
        <f t="shared" si="17"/>
        <v>1436.4099999999999</v>
      </c>
      <c r="F38" s="21">
        <f t="shared" si="1"/>
        <v>4244.8</v>
      </c>
      <c r="G38" s="24">
        <f>$B$44+$B$43*B38</f>
        <v>38.577318736539866</v>
      </c>
      <c r="H38" s="24">
        <f t="shared" si="2"/>
        <v>-0.67731873653986696</v>
      </c>
      <c r="I38" s="24">
        <f t="shared" si="3"/>
        <v>0.45876067086796174</v>
      </c>
      <c r="J38" s="25">
        <f t="shared" si="4"/>
        <v>1.7871206768861926E-2</v>
      </c>
      <c r="K38" s="6"/>
      <c r="L38" s="8"/>
      <c r="M38" s="3"/>
      <c r="N38" s="3"/>
      <c r="O38" s="3"/>
      <c r="P38" s="3"/>
      <c r="Q38" s="3"/>
      <c r="R38" s="3"/>
    </row>
    <row r="39" spans="1:18" ht="12.75" x14ac:dyDescent="0.2">
      <c r="A39" s="17">
        <v>15</v>
      </c>
      <c r="B39" s="21">
        <v>70</v>
      </c>
      <c r="C39" s="21">
        <v>27.5</v>
      </c>
      <c r="D39" s="21">
        <f t="shared" ref="D39:E39" si="18">B39*B39</f>
        <v>4900</v>
      </c>
      <c r="E39" s="21">
        <f t="shared" si="18"/>
        <v>756.25</v>
      </c>
      <c r="F39" s="21">
        <f t="shared" si="1"/>
        <v>1925</v>
      </c>
      <c r="G39" s="24">
        <f>$B$44+$B$43*B39</f>
        <v>25.90118808327351</v>
      </c>
      <c r="H39" s="24">
        <f t="shared" si="2"/>
        <v>1.5988119167264898</v>
      </c>
      <c r="I39" s="24">
        <f t="shared" si="3"/>
        <v>2.5561995450666322</v>
      </c>
      <c r="J39" s="25">
        <f t="shared" si="4"/>
        <v>5.8138615153690537E-2</v>
      </c>
      <c r="K39" s="6"/>
      <c r="L39" s="8"/>
      <c r="M39" s="3"/>
      <c r="N39" s="3"/>
      <c r="O39" s="3"/>
      <c r="P39" s="3"/>
      <c r="Q39" s="3"/>
      <c r="R39" s="3"/>
    </row>
    <row r="40" spans="1:18" ht="12.75" x14ac:dyDescent="0.2">
      <c r="A40" s="17" t="s">
        <v>19</v>
      </c>
      <c r="B40" s="21">
        <f t="shared" ref="B40:J40" si="19">SUM(B25:B39)</f>
        <v>985</v>
      </c>
      <c r="C40" s="21">
        <f t="shared" si="19"/>
        <v>368.9</v>
      </c>
      <c r="D40" s="21">
        <f t="shared" si="19"/>
        <v>72111</v>
      </c>
      <c r="E40" s="21">
        <f t="shared" si="19"/>
        <v>9867.85</v>
      </c>
      <c r="F40" s="21">
        <f t="shared" si="19"/>
        <v>26466.7</v>
      </c>
      <c r="G40" s="24">
        <f t="shared" si="19"/>
        <v>368.9</v>
      </c>
      <c r="H40" s="26">
        <f t="shared" si="19"/>
        <v>4.6185277824406512E-14</v>
      </c>
      <c r="I40" s="25">
        <f t="shared" si="19"/>
        <v>118.62492318736545</v>
      </c>
      <c r="J40" s="24">
        <f t="shared" si="19"/>
        <v>1.35465095857054</v>
      </c>
      <c r="K40" s="8"/>
      <c r="L40" s="8"/>
      <c r="M40" s="3"/>
      <c r="N40" s="3"/>
      <c r="O40" s="3"/>
      <c r="P40" s="3"/>
      <c r="Q40" s="3"/>
      <c r="R40" s="3"/>
    </row>
    <row r="41" spans="1:18" ht="25.5" x14ac:dyDescent="0.2">
      <c r="A41" s="17" t="s">
        <v>20</v>
      </c>
      <c r="B41" s="25">
        <f>B40/$A$39</f>
        <v>65.666666666666671</v>
      </c>
      <c r="C41" s="25">
        <f>C40/$A$39</f>
        <v>24.59333333333333</v>
      </c>
      <c r="D41" s="26">
        <f>D40/$A$39</f>
        <v>4807.3999999999996</v>
      </c>
      <c r="E41" s="26">
        <f>E40/$A$39</f>
        <v>657.85666666666668</v>
      </c>
      <c r="F41" s="26">
        <f>F40/$A$39</f>
        <v>1764.4466666666667</v>
      </c>
      <c r="G41" s="26">
        <f>G40/$A$39</f>
        <v>24.59333333333333</v>
      </c>
      <c r="H41" s="26">
        <f>H40/$A$39</f>
        <v>3.0790185216271009E-15</v>
      </c>
      <c r="I41" s="26">
        <f>I40/$A$39</f>
        <v>7.9083282124910301</v>
      </c>
      <c r="J41" s="26">
        <f>J40/$A$39</f>
        <v>9.031006390470267E-2</v>
      </c>
      <c r="K41" s="3"/>
      <c r="L41" s="3"/>
      <c r="M41" s="3"/>
      <c r="N41" s="3"/>
      <c r="O41" s="3"/>
      <c r="P41" s="3"/>
      <c r="Q41" s="3"/>
      <c r="R41" s="3"/>
    </row>
    <row r="42" spans="1:18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2.75" customHeight="1" x14ac:dyDescent="0.2">
      <c r="A43" s="17" t="s">
        <v>21</v>
      </c>
      <c r="B43" s="27">
        <f>(F41-B41*C41)/(D41-B41*B41)</f>
        <v>0.30181263460157987</v>
      </c>
      <c r="C43" s="4" t="s">
        <v>22</v>
      </c>
      <c r="D43" s="12"/>
      <c r="E43" s="9"/>
      <c r="F43" s="3"/>
      <c r="G43" s="3"/>
      <c r="H43" s="3"/>
      <c r="I43" s="3"/>
    </row>
    <row r="44" spans="1:18" ht="12.75" customHeight="1" x14ac:dyDescent="0.2">
      <c r="A44" s="17" t="s">
        <v>24</v>
      </c>
      <c r="B44" s="27">
        <f>C41-B43*B41</f>
        <v>4.7743036611629179</v>
      </c>
      <c r="C44" s="4"/>
      <c r="D44" s="12"/>
      <c r="E44" s="5" t="s">
        <v>25</v>
      </c>
      <c r="F44" s="5"/>
      <c r="H44" s="9"/>
      <c r="I44" s="9"/>
    </row>
    <row r="45" spans="1:18" ht="12.75" x14ac:dyDescent="0.2">
      <c r="A45" s="3"/>
      <c r="B45" s="3"/>
      <c r="C45" s="3"/>
      <c r="D45" s="3"/>
      <c r="E45" s="3"/>
      <c r="F45" s="3"/>
      <c r="G45" s="3"/>
      <c r="H45" s="3"/>
      <c r="I45" s="3"/>
    </row>
    <row r="46" spans="1:18" ht="12.75" customHeight="1" x14ac:dyDescent="0.2">
      <c r="A46" s="5" t="s">
        <v>23</v>
      </c>
      <c r="B46" s="5"/>
      <c r="C46" s="5"/>
      <c r="D46" s="5"/>
      <c r="E46" s="5"/>
      <c r="F46" s="9"/>
      <c r="G46" s="9"/>
      <c r="H46" s="9"/>
      <c r="I46" s="9"/>
    </row>
    <row r="47" spans="1:18" ht="12.75" x14ac:dyDescent="0.2">
      <c r="A47" s="5"/>
      <c r="B47" s="5"/>
      <c r="C47" s="5"/>
      <c r="D47" s="5"/>
      <c r="E47" s="5"/>
      <c r="F47" s="9"/>
      <c r="G47" s="9"/>
      <c r="H47" s="9"/>
      <c r="I47" s="9"/>
    </row>
    <row r="48" spans="1:18" ht="12.75" x14ac:dyDescent="0.2">
      <c r="A48" s="5"/>
      <c r="B48" s="5"/>
      <c r="C48" s="5"/>
      <c r="D48" s="5"/>
      <c r="E48" s="5"/>
      <c r="F48" s="9"/>
      <c r="G48" s="9"/>
      <c r="H48" s="9"/>
      <c r="I48" s="9"/>
    </row>
    <row r="49" spans="1:26" ht="12.75" x14ac:dyDescent="0.2">
      <c r="A49" s="9"/>
      <c r="B49" s="9"/>
      <c r="C49" s="9"/>
      <c r="D49" s="9"/>
      <c r="E49" s="9"/>
      <c r="F49" s="9"/>
      <c r="G49" s="9"/>
      <c r="H49" s="9"/>
      <c r="I49" s="9"/>
    </row>
    <row r="50" spans="1:26" x14ac:dyDescent="0.25">
      <c r="A50" s="16" t="s">
        <v>57</v>
      </c>
    </row>
    <row r="51" spans="1:26" ht="12.75" x14ac:dyDescent="0.2">
      <c r="A51" s="28" t="s">
        <v>56</v>
      </c>
      <c r="B51" s="28"/>
    </row>
    <row r="52" spans="1:26" ht="18" customHeight="1" x14ac:dyDescent="0.2"/>
    <row r="53" spans="1:26" ht="27.75" customHeight="1" x14ac:dyDescent="0.2">
      <c r="A53" s="36" t="s">
        <v>26</v>
      </c>
      <c r="B53" s="37"/>
      <c r="C53" s="9"/>
      <c r="D53" s="9"/>
      <c r="E53" s="9"/>
      <c r="F53" s="9"/>
      <c r="G53" s="9"/>
      <c r="H53" s="9"/>
    </row>
    <row r="54" spans="1:26" ht="12.75" x14ac:dyDescent="0.2">
      <c r="A54" s="30" t="s">
        <v>27</v>
      </c>
      <c r="B54" s="31">
        <f>(1/A39)*J40*100</f>
        <v>9.0310063904702673</v>
      </c>
      <c r="C54" s="3"/>
      <c r="D54" s="3"/>
      <c r="E54" s="3"/>
      <c r="F54" s="3"/>
      <c r="G54" s="3"/>
      <c r="H54" s="3"/>
    </row>
    <row r="55" spans="1:26" ht="20.25" customHeight="1" x14ac:dyDescent="0.2">
      <c r="C55" s="3"/>
      <c r="D55" s="3"/>
      <c r="E55" s="3"/>
      <c r="F55" s="3"/>
      <c r="G55" s="3"/>
      <c r="H55" s="3"/>
      <c r="I55" s="9"/>
      <c r="J55" s="9"/>
      <c r="S55" s="3"/>
      <c r="T55" s="3"/>
      <c r="U55" s="2"/>
      <c r="W55" s="1"/>
      <c r="X55" s="1"/>
      <c r="Y55" s="1"/>
      <c r="Z55" s="1"/>
    </row>
    <row r="56" spans="1:26" ht="18" customHeight="1" x14ac:dyDescent="0.25">
      <c r="A56" s="16" t="s">
        <v>58</v>
      </c>
      <c r="B56" s="3"/>
      <c r="C56" s="3"/>
      <c r="D56" s="3"/>
      <c r="E56" s="3"/>
      <c r="F56" s="3"/>
      <c r="G56" s="3"/>
      <c r="H56" s="3"/>
      <c r="I56" s="3"/>
      <c r="J56" s="3"/>
      <c r="S56" s="3"/>
      <c r="T56" s="3"/>
      <c r="U56" s="2"/>
      <c r="W56" s="1"/>
      <c r="X56" s="1"/>
      <c r="Y56" s="1"/>
      <c r="Z56" s="1"/>
    </row>
    <row r="57" spans="1:26" ht="16.5" customHeight="1" x14ac:dyDescent="0.2">
      <c r="A57" s="32" t="s">
        <v>59</v>
      </c>
      <c r="B57" s="32"/>
      <c r="C57" s="32"/>
      <c r="D57" s="32"/>
      <c r="E57" s="9"/>
      <c r="F57" s="9"/>
      <c r="G57" s="9"/>
      <c r="H57" s="9"/>
      <c r="I57" s="3"/>
      <c r="J57" s="3"/>
      <c r="S57" s="3"/>
      <c r="T57" s="3"/>
      <c r="U57" s="2"/>
      <c r="W57" s="1"/>
      <c r="X57" s="1"/>
      <c r="Y57" s="1"/>
      <c r="Z57" s="1"/>
    </row>
    <row r="58" spans="1:26" ht="30.75" customHeight="1" x14ac:dyDescent="0.2">
      <c r="A58" s="34" t="s">
        <v>28</v>
      </c>
      <c r="B58" s="35"/>
      <c r="C58" s="4" t="s">
        <v>29</v>
      </c>
      <c r="D58" s="5"/>
      <c r="E58" s="5"/>
      <c r="F58" s="9"/>
      <c r="H58" s="3"/>
      <c r="I58" s="3"/>
      <c r="J58" s="3"/>
      <c r="S58" s="3"/>
      <c r="T58" s="3"/>
      <c r="U58" s="2"/>
      <c r="W58" s="1"/>
      <c r="X58" s="1"/>
      <c r="Y58" s="1"/>
      <c r="Z58" s="1"/>
    </row>
    <row r="59" spans="1:26" ht="18" customHeight="1" x14ac:dyDescent="0.2">
      <c r="A59" s="17" t="s">
        <v>30</v>
      </c>
      <c r="B59" s="25">
        <f>B43*(B41/C41)</f>
        <v>0.80587000564531375</v>
      </c>
      <c r="C59" s="4"/>
      <c r="D59" s="5"/>
      <c r="E59" s="5"/>
      <c r="F59" s="9"/>
      <c r="H59" s="3"/>
      <c r="I59" s="9"/>
      <c r="S59" s="3"/>
      <c r="T59" s="3"/>
      <c r="U59" s="2"/>
      <c r="W59" s="1"/>
      <c r="X59" s="1"/>
      <c r="Y59" s="1"/>
      <c r="Z59" s="1"/>
    </row>
    <row r="60" spans="1:26" ht="20.25" customHeight="1" x14ac:dyDescent="0.2">
      <c r="I60" s="3"/>
      <c r="S60" s="3"/>
      <c r="T60" s="3"/>
      <c r="U60" s="2"/>
      <c r="W60" s="1"/>
      <c r="X60" s="1"/>
      <c r="Y60" s="1"/>
      <c r="Z60" s="1"/>
    </row>
    <row r="61" spans="1:26" ht="18" customHeight="1" x14ac:dyDescent="0.25">
      <c r="A61" s="16" t="s">
        <v>60</v>
      </c>
      <c r="I61" s="3"/>
      <c r="J61" s="3"/>
      <c r="S61" s="3"/>
      <c r="T61" s="3"/>
      <c r="U61" s="2"/>
      <c r="W61" s="1"/>
      <c r="X61" s="1"/>
      <c r="Y61" s="1"/>
      <c r="Z61" s="1"/>
    </row>
    <row r="62" spans="1:26" ht="26.25" customHeight="1" x14ac:dyDescent="0.2">
      <c r="A62" s="5" t="s">
        <v>61</v>
      </c>
      <c r="B62" s="5"/>
      <c r="C62" s="5"/>
      <c r="D62" s="3"/>
      <c r="E62" s="3"/>
      <c r="G62" s="9"/>
      <c r="H62" s="9"/>
      <c r="I62" s="9"/>
      <c r="J62" s="9"/>
      <c r="K62" s="9"/>
      <c r="L62" s="3"/>
      <c r="M62" s="3"/>
      <c r="N62" s="3"/>
      <c r="O62" s="3"/>
      <c r="P62" s="3"/>
      <c r="Q62" s="3"/>
      <c r="R62" s="3"/>
      <c r="S62" s="3"/>
      <c r="T62" s="3"/>
      <c r="U62" s="2"/>
      <c r="W62" s="1"/>
      <c r="X62" s="1"/>
      <c r="Y62" s="1"/>
      <c r="Z62" s="1"/>
    </row>
    <row r="63" spans="1:26" ht="18" customHeight="1" x14ac:dyDescent="0.2">
      <c r="A63" s="34" t="s">
        <v>31</v>
      </c>
      <c r="B63" s="35"/>
      <c r="C63" s="17" t="s">
        <v>32</v>
      </c>
      <c r="D63" s="17" t="s">
        <v>33</v>
      </c>
      <c r="E63" s="5" t="s">
        <v>34</v>
      </c>
      <c r="F63" s="5"/>
      <c r="G63" s="5"/>
      <c r="H63" s="5"/>
      <c r="J63" s="9"/>
      <c r="K63" s="9"/>
      <c r="L63" s="9"/>
      <c r="X63" s="1"/>
      <c r="Y63" s="1"/>
      <c r="Z63" s="1"/>
    </row>
    <row r="64" spans="1:26" ht="18" customHeight="1" x14ac:dyDescent="0.2">
      <c r="A64" s="17" t="s">
        <v>35</v>
      </c>
      <c r="B64" s="25">
        <f>(F41-B41*C41)/(C64*D64)</f>
        <v>0.92241831519871587</v>
      </c>
      <c r="C64" s="25">
        <f>SQRT(D41-B41*B41)</f>
        <v>22.255086809286734</v>
      </c>
      <c r="D64" s="25">
        <f>SQRT(E41-C41*C41)</f>
        <v>7.2818007540870298</v>
      </c>
      <c r="E64" s="5"/>
      <c r="F64" s="5"/>
      <c r="G64" s="5"/>
      <c r="H64" s="5"/>
      <c r="J64" s="9"/>
      <c r="K64" s="9"/>
      <c r="X64" s="1"/>
      <c r="Y64" s="1"/>
      <c r="Z64" s="1"/>
    </row>
    <row r="65" spans="1:26" ht="18" customHeight="1" x14ac:dyDescent="0.2">
      <c r="A65" s="6"/>
      <c r="B65" s="6"/>
      <c r="C65" s="3"/>
      <c r="D65" s="3"/>
      <c r="E65" s="3"/>
      <c r="X65" s="1"/>
      <c r="Y65" s="1"/>
      <c r="Z65" s="1"/>
    </row>
    <row r="66" spans="1:26" ht="18" x14ac:dyDescent="0.2">
      <c r="L66" s="3"/>
      <c r="M66" s="3"/>
      <c r="N66" s="3"/>
      <c r="O66" s="3"/>
      <c r="P66" s="3"/>
      <c r="Q66" s="3"/>
      <c r="R66" s="3"/>
      <c r="S66" s="3"/>
      <c r="T66" s="3"/>
      <c r="U66" s="2"/>
      <c r="W66" s="1"/>
      <c r="X66" s="1"/>
      <c r="Y66" s="1"/>
      <c r="Z66" s="1"/>
    </row>
    <row r="67" spans="1:26" ht="19.5" customHeight="1" x14ac:dyDescent="0.25">
      <c r="A67" s="38" t="s">
        <v>63</v>
      </c>
      <c r="B67" s="6"/>
      <c r="C67" s="6"/>
      <c r="D67" s="6"/>
      <c r="E67" s="6"/>
      <c r="F67" s="6"/>
      <c r="G67" s="6"/>
      <c r="H67" s="6"/>
      <c r="I67" s="6"/>
      <c r="J67" s="6"/>
      <c r="K67" s="3"/>
      <c r="L67" s="3"/>
      <c r="M67" s="3"/>
      <c r="N67" s="3"/>
      <c r="O67" s="3"/>
      <c r="P67" s="3"/>
      <c r="Q67" s="3"/>
      <c r="R67" s="3"/>
      <c r="S67" s="3"/>
      <c r="T67" s="3"/>
      <c r="U67" s="2"/>
      <c r="W67" s="1"/>
      <c r="X67" s="1"/>
      <c r="Y67" s="1"/>
      <c r="Z67" s="1"/>
    </row>
    <row r="68" spans="1:26" ht="27" customHeight="1" x14ac:dyDescent="0.2">
      <c r="A68" s="12" t="s">
        <v>62</v>
      </c>
      <c r="B68" s="12"/>
      <c r="C68" s="12"/>
      <c r="D68" s="12"/>
      <c r="E68" s="12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3"/>
      <c r="R68" s="3"/>
      <c r="S68" s="3"/>
      <c r="T68" s="3"/>
      <c r="U68" s="2"/>
      <c r="W68" s="1"/>
      <c r="X68" s="1"/>
      <c r="Y68" s="1"/>
      <c r="Z68" s="1"/>
    </row>
    <row r="69" spans="1:26" ht="18" customHeight="1" x14ac:dyDescent="0.2">
      <c r="A69" s="33" t="s">
        <v>36</v>
      </c>
      <c r="B69" s="21">
        <f>A39-2</f>
        <v>13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2"/>
      <c r="W69" s="1"/>
      <c r="X69" s="1"/>
      <c r="Y69" s="1"/>
      <c r="Z69" s="1"/>
    </row>
    <row r="70" spans="1:26" ht="25.5" customHeight="1" x14ac:dyDescent="0.2">
      <c r="A70" s="17" t="s">
        <v>37</v>
      </c>
      <c r="B70" s="21">
        <v>0.05</v>
      </c>
      <c r="C70" s="3"/>
      <c r="D70" s="3"/>
      <c r="E70" s="3"/>
      <c r="G70" s="5" t="s">
        <v>41</v>
      </c>
      <c r="H70" s="5"/>
      <c r="I70" s="5"/>
      <c r="J70" s="5"/>
      <c r="K70" s="3"/>
      <c r="L70" s="3"/>
      <c r="M70" s="3"/>
      <c r="N70" s="3"/>
      <c r="O70" s="3"/>
      <c r="P70" s="3"/>
      <c r="Q70" s="3"/>
      <c r="R70" s="3"/>
      <c r="S70" s="3"/>
      <c r="T70" s="3"/>
      <c r="U70" s="2"/>
      <c r="W70" s="1"/>
      <c r="X70" s="1"/>
      <c r="Y70" s="1"/>
      <c r="Z70" s="1"/>
    </row>
    <row r="71" spans="1:26" ht="19.5" customHeight="1" x14ac:dyDescent="0.2">
      <c r="A71" s="17" t="s">
        <v>38</v>
      </c>
      <c r="B71" s="24">
        <f>ABS(B64)/SQRT((1-B64*B64)/(A39-2))</f>
        <v>8.6118417889447514</v>
      </c>
      <c r="C71" s="11" t="s">
        <v>39</v>
      </c>
      <c r="D71" s="5" t="s">
        <v>40</v>
      </c>
      <c r="E71" s="5"/>
      <c r="F71" s="5"/>
      <c r="K71" s="3"/>
      <c r="L71" s="3"/>
      <c r="M71" s="3"/>
      <c r="N71" s="3"/>
      <c r="O71" s="3"/>
      <c r="P71" s="3"/>
      <c r="Q71" s="3"/>
      <c r="R71" s="3"/>
      <c r="S71" s="3"/>
      <c r="T71" s="3"/>
      <c r="U71" s="2"/>
      <c r="W71" s="1"/>
      <c r="X71" s="1"/>
      <c r="Y71" s="1"/>
      <c r="Z71" s="1"/>
    </row>
    <row r="72" spans="1:26" ht="20.25" customHeight="1" x14ac:dyDescent="0.2">
      <c r="A72" s="17" t="s">
        <v>42</v>
      </c>
      <c r="B72" s="21">
        <v>2.16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2"/>
      <c r="W72" s="1"/>
      <c r="X72" s="1"/>
      <c r="Y72" s="1"/>
      <c r="Z72" s="1"/>
    </row>
    <row r="73" spans="1:26" ht="1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2"/>
      <c r="W73" s="1"/>
      <c r="X73" s="1"/>
      <c r="Y73" s="1"/>
      <c r="Z73" s="1"/>
    </row>
    <row r="74" spans="1:26" ht="23.25" customHeight="1" x14ac:dyDescent="0.2">
      <c r="A74" s="29" t="s">
        <v>43</v>
      </c>
      <c r="B74" s="29"/>
      <c r="C74" s="29"/>
      <c r="D74" s="5" t="s">
        <v>44</v>
      </c>
      <c r="E74" s="5"/>
      <c r="F74" s="5"/>
      <c r="G74" s="5"/>
      <c r="H74" s="5"/>
      <c r="K74" s="3"/>
      <c r="L74" s="3"/>
      <c r="M74" s="3"/>
      <c r="S74" s="3"/>
      <c r="T74" s="3"/>
      <c r="U74" s="2"/>
      <c r="W74" s="1"/>
      <c r="X74" s="1"/>
      <c r="Y74" s="1"/>
      <c r="Z74" s="1"/>
    </row>
    <row r="75" spans="1:26" ht="18" customHeight="1" x14ac:dyDescent="0.2">
      <c r="A75" s="39" t="s">
        <v>38</v>
      </c>
      <c r="B75" s="40">
        <f>B43/B76</f>
        <v>8.6118417889448047</v>
      </c>
      <c r="C75" t="s">
        <v>39</v>
      </c>
      <c r="D75" s="5"/>
      <c r="E75" s="5"/>
      <c r="F75" s="5"/>
      <c r="G75" s="5"/>
      <c r="H75" s="5"/>
      <c r="K75" s="3"/>
      <c r="L75" s="3"/>
      <c r="M75" s="3"/>
      <c r="S75" s="3"/>
      <c r="T75" s="3"/>
      <c r="U75" s="2"/>
      <c r="W75" s="1"/>
      <c r="X75" s="1"/>
      <c r="Y75" s="1"/>
      <c r="Z75" s="1"/>
    </row>
    <row r="76" spans="1:26" ht="18" x14ac:dyDescent="0.2">
      <c r="A76" s="17" t="s">
        <v>45</v>
      </c>
      <c r="B76" s="25">
        <f>SQRT(I40/((A39-2)*C64*C64*A39))</f>
        <v>3.5046235404489527E-2</v>
      </c>
      <c r="C76" s="3"/>
      <c r="D76" s="9"/>
      <c r="E76" s="9"/>
      <c r="F76" s="9"/>
      <c r="G76" s="9"/>
      <c r="H76" s="9"/>
      <c r="K76" s="3"/>
      <c r="L76" s="3"/>
      <c r="M76" s="3"/>
      <c r="S76" s="3"/>
      <c r="T76" s="3"/>
      <c r="U76" s="2"/>
      <c r="W76" s="1"/>
      <c r="X76" s="1"/>
      <c r="Y76" s="1"/>
      <c r="Z76" s="1"/>
    </row>
    <row r="77" spans="1:26" ht="1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2"/>
      <c r="W77" s="1"/>
      <c r="X77" s="1"/>
      <c r="Y77" s="1"/>
      <c r="Z77" s="1"/>
    </row>
    <row r="78" spans="1:26" ht="18" x14ac:dyDescent="0.2">
      <c r="Q78" s="3"/>
      <c r="R78" s="3"/>
      <c r="S78" s="3"/>
      <c r="T78" s="3"/>
      <c r="U78" s="2"/>
      <c r="W78" s="1"/>
      <c r="X78" s="1"/>
      <c r="Y78" s="1"/>
      <c r="Z78" s="1"/>
    </row>
    <row r="79" spans="1:26" ht="18" customHeight="1" x14ac:dyDescent="0.25">
      <c r="A79" s="38" t="s">
        <v>64</v>
      </c>
      <c r="Q79" s="3"/>
      <c r="R79" s="3"/>
      <c r="S79" s="3"/>
      <c r="T79" s="3"/>
      <c r="U79" s="2"/>
      <c r="W79" s="1"/>
      <c r="X79" s="1"/>
      <c r="Y79" s="1"/>
      <c r="Z79" s="1"/>
    </row>
    <row r="80" spans="1:26" ht="18" x14ac:dyDescent="0.2">
      <c r="A80" s="28" t="s">
        <v>65</v>
      </c>
      <c r="B80" s="28"/>
      <c r="C80" s="28"/>
      <c r="D80" s="28"/>
      <c r="E80" s="28"/>
      <c r="F80" s="28"/>
      <c r="G80" s="28"/>
      <c r="Q80" s="3"/>
      <c r="R80" s="3"/>
      <c r="S80" s="3"/>
      <c r="T80" s="3"/>
      <c r="U80" s="2"/>
      <c r="W80" s="1"/>
      <c r="X80" s="1"/>
      <c r="Y80" s="1"/>
      <c r="Z80" s="1"/>
    </row>
    <row r="81" spans="1:26" ht="18" customHeight="1" x14ac:dyDescent="0.2">
      <c r="Q81" s="3"/>
      <c r="R81" s="3"/>
      <c r="S81" s="3"/>
      <c r="T81" s="3"/>
      <c r="U81" s="2"/>
      <c r="W81" s="1"/>
      <c r="X81" s="1"/>
      <c r="Y81" s="1"/>
      <c r="Z81" s="1"/>
    </row>
    <row r="82" spans="1:26" ht="18" customHeight="1" x14ac:dyDescent="0.2">
      <c r="A82" s="34" t="s">
        <v>46</v>
      </c>
      <c r="B82" s="35"/>
      <c r="C82" s="5" t="s">
        <v>47</v>
      </c>
      <c r="D82" s="5"/>
      <c r="G82" s="9"/>
      <c r="H82" s="9"/>
      <c r="Q82" s="3"/>
      <c r="R82" s="3"/>
      <c r="S82" s="3"/>
      <c r="T82" s="3"/>
      <c r="U82" s="2"/>
      <c r="W82" s="1"/>
      <c r="X82" s="1"/>
      <c r="Y82" s="1"/>
      <c r="Z82" s="1"/>
    </row>
    <row r="83" spans="1:26" ht="18" x14ac:dyDescent="0.2">
      <c r="A83" s="17" t="s">
        <v>48</v>
      </c>
      <c r="B83" s="24">
        <f>(B64*B64)/(1-B64*B64)*(A39-2)</f>
        <v>74.163818997815142</v>
      </c>
      <c r="C83" s="5"/>
      <c r="D83" s="5"/>
      <c r="G83" s="9"/>
      <c r="H83" s="9"/>
      <c r="Q83" s="3"/>
      <c r="R83" s="3"/>
      <c r="S83" s="3"/>
      <c r="T83" s="3"/>
      <c r="U83" s="2"/>
      <c r="W83" s="1"/>
      <c r="X83" s="1"/>
      <c r="Y83" s="1"/>
      <c r="Z83" s="1"/>
    </row>
    <row r="84" spans="1:26" ht="18" x14ac:dyDescent="0.2">
      <c r="A84" s="17" t="s">
        <v>49</v>
      </c>
      <c r="B84" s="21">
        <v>1</v>
      </c>
      <c r="C84" s="3"/>
      <c r="D84" s="3"/>
      <c r="E84" s="9"/>
      <c r="F84" s="9"/>
      <c r="G84" s="9"/>
      <c r="H84" s="9"/>
      <c r="Q84" s="3"/>
      <c r="R84" s="3"/>
      <c r="S84" s="3"/>
      <c r="T84" s="3"/>
      <c r="U84" s="2"/>
      <c r="W84" s="1"/>
      <c r="X84" s="1"/>
      <c r="Y84" s="1"/>
      <c r="Z84" s="1"/>
    </row>
    <row r="85" spans="1:26" ht="18" x14ac:dyDescent="0.2">
      <c r="A85" s="17" t="s">
        <v>50</v>
      </c>
      <c r="B85" s="21">
        <f>A39-B84-1</f>
        <v>13</v>
      </c>
      <c r="C85" s="3"/>
      <c r="D85" s="3"/>
      <c r="E85" s="9"/>
      <c r="F85" s="9"/>
      <c r="G85" s="9"/>
      <c r="H85" s="9"/>
      <c r="Q85" s="3"/>
      <c r="R85" s="3"/>
      <c r="S85" s="3"/>
      <c r="T85" s="3"/>
      <c r="U85" s="2"/>
      <c r="W85" s="1"/>
      <c r="X85" s="1"/>
      <c r="Y85" s="1"/>
      <c r="Z85" s="1"/>
    </row>
    <row r="86" spans="1:26" ht="18" x14ac:dyDescent="0.2">
      <c r="A86" s="17" t="s">
        <v>51</v>
      </c>
      <c r="B86" s="21">
        <v>4.67</v>
      </c>
      <c r="C86" s="4" t="s">
        <v>52</v>
      </c>
      <c r="D86" s="5"/>
      <c r="E86" s="3"/>
      <c r="F86" s="3"/>
      <c r="G86" s="3"/>
      <c r="H86" s="3"/>
      <c r="Q86" s="3"/>
      <c r="R86" s="3"/>
      <c r="S86" s="3"/>
      <c r="T86" s="3"/>
      <c r="U86" s="2"/>
      <c r="W86" s="1"/>
      <c r="X86" s="1"/>
      <c r="Y86" s="1"/>
      <c r="Z86" s="1"/>
    </row>
    <row r="87" spans="1:26" ht="18" x14ac:dyDescent="0.2">
      <c r="Q87" s="3"/>
      <c r="R87" s="3"/>
      <c r="S87" s="3"/>
      <c r="T87" s="3"/>
      <c r="U87" s="2"/>
      <c r="W87" s="1"/>
      <c r="X87" s="1"/>
      <c r="Y87" s="1"/>
      <c r="Z87" s="1"/>
    </row>
    <row r="88" spans="1:26" ht="18" customHeight="1" x14ac:dyDescent="0.2">
      <c r="Q88" s="3"/>
      <c r="R88" s="3"/>
      <c r="S88" s="3"/>
      <c r="T88" s="3"/>
      <c r="U88" s="2"/>
      <c r="W88" s="1"/>
      <c r="X88" s="1"/>
      <c r="Y88" s="1"/>
      <c r="Z88" s="1"/>
    </row>
    <row r="89" spans="1:26" ht="18" customHeight="1" x14ac:dyDescent="0.25">
      <c r="A89" s="38" t="s">
        <v>66</v>
      </c>
      <c r="Q89" s="3"/>
      <c r="R89" s="3"/>
      <c r="S89" s="3"/>
      <c r="T89" s="3"/>
      <c r="U89" s="2"/>
      <c r="W89" s="1"/>
      <c r="X89" s="1"/>
      <c r="Y89" s="1"/>
      <c r="Z89" s="1"/>
    </row>
    <row r="90" spans="1:26" ht="18" x14ac:dyDescent="0.2">
      <c r="A90" s="28" t="s">
        <v>67</v>
      </c>
      <c r="B90" s="28"/>
      <c r="C90" s="28"/>
      <c r="D90" s="28"/>
      <c r="E90" s="28"/>
      <c r="F90" s="28"/>
      <c r="Q90" s="3"/>
      <c r="R90" s="3"/>
      <c r="S90" s="3"/>
      <c r="T90" s="3"/>
      <c r="U90" s="2"/>
      <c r="W90" s="1"/>
      <c r="X90" s="1"/>
      <c r="Y90" s="1"/>
      <c r="Z90" s="1"/>
    </row>
    <row r="91" spans="1:26" ht="1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2"/>
      <c r="W91" s="1"/>
      <c r="X91" s="1"/>
      <c r="Y91" s="1"/>
      <c r="Z91" s="1"/>
    </row>
    <row r="92" spans="1:26" ht="18" x14ac:dyDescent="0.2">
      <c r="A92" s="17" t="s">
        <v>53</v>
      </c>
      <c r="B92" s="21">
        <f>B41*1.2</f>
        <v>78.8</v>
      </c>
      <c r="C92" s="5" t="s">
        <v>54</v>
      </c>
      <c r="D92" s="5"/>
      <c r="E92" s="5"/>
      <c r="F92" s="5"/>
      <c r="G92" s="5"/>
      <c r="H92" s="5"/>
      <c r="I92" s="5"/>
      <c r="K92" s="9"/>
      <c r="L92" s="9"/>
      <c r="M92" s="9"/>
      <c r="N92" s="9"/>
      <c r="O92" s="9"/>
      <c r="P92" s="9"/>
      <c r="Q92" s="2"/>
      <c r="R92" s="2"/>
      <c r="S92" s="2"/>
      <c r="T92" s="2"/>
      <c r="U92" s="2"/>
      <c r="W92" s="1"/>
      <c r="X92" s="1"/>
      <c r="Y92" s="1"/>
      <c r="Z92" s="1"/>
    </row>
    <row r="93" spans="1:26" ht="18" x14ac:dyDescent="0.2">
      <c r="A93" s="17" t="s">
        <v>55</v>
      </c>
      <c r="B93" s="24">
        <f>B44+B43*B92</f>
        <v>28.557139267767411</v>
      </c>
      <c r="C93" s="5"/>
      <c r="D93" s="5"/>
      <c r="E93" s="5"/>
      <c r="F93" s="5"/>
      <c r="G93" s="5"/>
      <c r="H93" s="5"/>
      <c r="I93" s="5"/>
      <c r="K93" s="3"/>
      <c r="L93" s="3"/>
      <c r="M93" s="3"/>
      <c r="N93" s="3"/>
      <c r="O93" s="3"/>
      <c r="P93" s="3"/>
      <c r="Q93" s="2"/>
      <c r="R93" s="2"/>
      <c r="S93" s="2"/>
      <c r="T93" s="2"/>
      <c r="U93" s="2"/>
      <c r="W93" s="1"/>
      <c r="X93" s="1"/>
      <c r="Y93" s="1"/>
      <c r="Z93" s="1"/>
    </row>
    <row r="94" spans="1:26" ht="18" x14ac:dyDescent="0.2">
      <c r="I94" s="3"/>
      <c r="J94" s="3"/>
      <c r="K94" s="3"/>
      <c r="L94" s="3"/>
      <c r="M94" s="3"/>
      <c r="N94" s="3"/>
      <c r="O94" s="3"/>
      <c r="P94" s="3"/>
      <c r="Q94" s="2"/>
      <c r="R94" s="2"/>
      <c r="S94" s="2"/>
      <c r="T94" s="2"/>
      <c r="U94" s="2"/>
      <c r="W94" s="1"/>
      <c r="X94" s="1"/>
      <c r="Y94" s="1"/>
      <c r="Z94" s="1"/>
    </row>
    <row r="95" spans="1:26" ht="18" x14ac:dyDescent="0.2">
      <c r="J95" s="3"/>
      <c r="K95" s="3"/>
      <c r="L95" s="3"/>
      <c r="M95" s="3"/>
      <c r="N95" s="3"/>
      <c r="O95" s="3"/>
      <c r="P95" s="3"/>
      <c r="Q95" s="2"/>
      <c r="R95" s="2"/>
      <c r="S95" s="2"/>
      <c r="T95" s="2"/>
      <c r="U95" s="2"/>
      <c r="W95" s="1"/>
      <c r="X95" s="1"/>
      <c r="Y95" s="1"/>
      <c r="Z95" s="1"/>
    </row>
    <row r="96" spans="1:26" ht="18" x14ac:dyDescent="0.2">
      <c r="J96" s="3"/>
      <c r="K96" s="3"/>
      <c r="L96" s="3"/>
      <c r="M96" s="3"/>
      <c r="N96" s="3"/>
      <c r="O96" s="3"/>
      <c r="P96" s="3"/>
      <c r="W96" s="1"/>
      <c r="X96" s="1"/>
      <c r="Y96" s="1"/>
      <c r="Z96" s="1"/>
    </row>
    <row r="97" spans="1:26" ht="18" x14ac:dyDescent="0.2">
      <c r="I97" s="3"/>
      <c r="J97" s="3"/>
      <c r="K97" s="3"/>
      <c r="L97" s="3"/>
      <c r="M97" s="3"/>
      <c r="N97" s="3"/>
      <c r="O97" s="3"/>
      <c r="P97" s="3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x14ac:dyDescent="0.2">
      <c r="I98" s="3"/>
      <c r="J98" s="3"/>
      <c r="K98" s="3"/>
      <c r="L98" s="3"/>
      <c r="M98" s="3"/>
      <c r="N98" s="3"/>
      <c r="O98" s="3"/>
      <c r="P98" s="3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x14ac:dyDescent="0.2">
      <c r="K102" s="3"/>
      <c r="L102" s="3"/>
      <c r="M102" s="3"/>
      <c r="N102" s="3"/>
      <c r="O102" s="3"/>
      <c r="P102" s="3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x14ac:dyDescent="0.2">
      <c r="K103" s="3"/>
      <c r="L103" s="3"/>
      <c r="M103" s="3"/>
      <c r="N103" s="3"/>
      <c r="O103" s="3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x14ac:dyDescent="0.2">
      <c r="A105" s="1"/>
      <c r="B105" s="1"/>
      <c r="X105" s="1"/>
      <c r="Y105" s="1"/>
      <c r="Z105" s="1"/>
    </row>
    <row r="106" spans="1:26" ht="18" x14ac:dyDescent="0.2">
      <c r="A106" s="1"/>
      <c r="B106" s="1"/>
      <c r="X106" s="1"/>
      <c r="Y106" s="1"/>
      <c r="Z106" s="1"/>
    </row>
    <row r="107" spans="1:26" ht="18" x14ac:dyDescent="0.2">
      <c r="A107" s="1"/>
      <c r="B107" s="1"/>
      <c r="X107" s="1"/>
      <c r="Y107" s="1"/>
      <c r="Z107" s="1"/>
    </row>
    <row r="108" spans="1:26" ht="18" x14ac:dyDescent="0.2">
      <c r="A108" s="1"/>
      <c r="B108" s="1"/>
      <c r="X108" s="1"/>
      <c r="Y108" s="1"/>
      <c r="Z108" s="1"/>
    </row>
    <row r="109" spans="1:26" ht="18" x14ac:dyDescent="0.2">
      <c r="A109" s="1"/>
      <c r="B109" s="1"/>
      <c r="X109" s="1"/>
      <c r="Y109" s="1"/>
      <c r="Z109" s="1"/>
    </row>
    <row r="110" spans="1:26" ht="18" x14ac:dyDescent="0.2">
      <c r="A110" s="1"/>
      <c r="B110" s="1"/>
      <c r="X110" s="1"/>
      <c r="Y110" s="1"/>
      <c r="Z110" s="1"/>
    </row>
    <row r="111" spans="1:26" ht="18" x14ac:dyDescent="0.2">
      <c r="A111" s="1"/>
      <c r="B111" s="1"/>
      <c r="X111" s="1"/>
      <c r="Y111" s="1"/>
      <c r="Z111" s="1"/>
    </row>
    <row r="112" spans="1:26" ht="18" x14ac:dyDescent="0.2">
      <c r="A112" s="1"/>
      <c r="B112" s="1"/>
      <c r="X112" s="1"/>
      <c r="Y112" s="1"/>
      <c r="Z112" s="1"/>
    </row>
    <row r="113" spans="1:26" ht="18" x14ac:dyDescent="0.2">
      <c r="A113" s="1"/>
      <c r="B113" s="1"/>
      <c r="X113" s="1"/>
      <c r="Y113" s="1"/>
      <c r="Z113" s="1"/>
    </row>
    <row r="114" spans="1:26" ht="18" x14ac:dyDescent="0.2">
      <c r="A114" s="1"/>
      <c r="B114" s="1"/>
      <c r="X114" s="1"/>
      <c r="Y114" s="1"/>
      <c r="Z114" s="1"/>
    </row>
    <row r="115" spans="1:26" ht="18" x14ac:dyDescent="0.2">
      <c r="A115" s="1"/>
      <c r="B115" s="1"/>
      <c r="X115" s="1"/>
      <c r="Y115" s="1"/>
      <c r="Z115" s="1"/>
    </row>
    <row r="116" spans="1:26" ht="18" x14ac:dyDescent="0.2">
      <c r="A116" s="1"/>
      <c r="B116" s="1"/>
      <c r="X116" s="1"/>
      <c r="Y116" s="1"/>
      <c r="Z116" s="1"/>
    </row>
    <row r="117" spans="1:26" ht="18" x14ac:dyDescent="0.2">
      <c r="A117" s="1"/>
      <c r="B117" s="1"/>
      <c r="X117" s="1"/>
      <c r="Y117" s="1"/>
      <c r="Z117" s="1"/>
    </row>
    <row r="118" spans="1:26" ht="18" x14ac:dyDescent="0.2">
      <c r="A118" s="1"/>
      <c r="B118" s="1"/>
      <c r="X118" s="1"/>
      <c r="Y118" s="1"/>
      <c r="Z118" s="1"/>
    </row>
    <row r="119" spans="1:26" ht="18" x14ac:dyDescent="0.2">
      <c r="A119" s="1"/>
      <c r="B119" s="1"/>
      <c r="X119" s="1"/>
      <c r="Y119" s="1"/>
      <c r="Z119" s="1"/>
    </row>
    <row r="120" spans="1:26" ht="18" x14ac:dyDescent="0.2">
      <c r="A120" s="1"/>
      <c r="B120" s="1"/>
      <c r="X120" s="1"/>
      <c r="Y120" s="1"/>
      <c r="Z120" s="1"/>
    </row>
    <row r="121" spans="1:26" ht="18" x14ac:dyDescent="0.2">
      <c r="A121" s="1"/>
      <c r="B121" s="1"/>
      <c r="X121" s="1"/>
      <c r="Y121" s="1"/>
      <c r="Z121" s="1"/>
    </row>
    <row r="122" spans="1:26" ht="18" x14ac:dyDescent="0.2">
      <c r="A122" s="1"/>
      <c r="B122" s="1"/>
      <c r="X122" s="1"/>
      <c r="Y122" s="1"/>
      <c r="Z122" s="1"/>
    </row>
    <row r="123" spans="1:26" ht="18" x14ac:dyDescent="0.2">
      <c r="A123" s="1"/>
      <c r="B123" s="1"/>
      <c r="X123" s="1"/>
      <c r="Y123" s="1"/>
      <c r="Z123" s="1"/>
    </row>
    <row r="124" spans="1:26" ht="18" x14ac:dyDescent="0.2">
      <c r="A124" s="1"/>
      <c r="B124" s="1"/>
      <c r="X124" s="1"/>
      <c r="Y124" s="1"/>
      <c r="Z124" s="1"/>
    </row>
    <row r="125" spans="1:26" ht="18" x14ac:dyDescent="0.2">
      <c r="A125" s="1"/>
      <c r="B125" s="1"/>
      <c r="X125" s="1"/>
      <c r="Y125" s="1"/>
      <c r="Z125" s="1"/>
    </row>
    <row r="126" spans="1:26" ht="18" x14ac:dyDescent="0.2">
      <c r="A126" s="1"/>
      <c r="B126" s="1"/>
      <c r="X126" s="1"/>
      <c r="Y126" s="1"/>
      <c r="Z126" s="1"/>
    </row>
    <row r="127" spans="1:26" ht="18" x14ac:dyDescent="0.2">
      <c r="A127" s="1"/>
      <c r="B127" s="1"/>
      <c r="X127" s="1"/>
      <c r="Y127" s="1"/>
      <c r="Z127" s="1"/>
    </row>
    <row r="128" spans="1:26" ht="18" x14ac:dyDescent="0.2">
      <c r="A128" s="1"/>
      <c r="B128" s="1"/>
      <c r="X128" s="1"/>
      <c r="Y128" s="1"/>
      <c r="Z128" s="1"/>
    </row>
    <row r="129" spans="1:26" ht="18" x14ac:dyDescent="0.2">
      <c r="A129" s="1"/>
      <c r="B129" s="1"/>
      <c r="X129" s="1"/>
      <c r="Y129" s="1"/>
      <c r="Z129" s="1"/>
    </row>
    <row r="130" spans="1:26" ht="18" x14ac:dyDescent="0.2">
      <c r="A130" s="1"/>
      <c r="B130" s="1"/>
      <c r="X130" s="1"/>
      <c r="Y130" s="1"/>
      <c r="Z130" s="1"/>
    </row>
    <row r="131" spans="1:26" ht="18" x14ac:dyDescent="0.2">
      <c r="A131" s="1"/>
      <c r="B131" s="1"/>
      <c r="X131" s="1"/>
      <c r="Y131" s="1"/>
      <c r="Z131" s="1"/>
    </row>
    <row r="132" spans="1:26" ht="18" x14ac:dyDescent="0.2">
      <c r="A132" s="1"/>
      <c r="B132" s="1"/>
      <c r="X132" s="1"/>
      <c r="Y132" s="1"/>
      <c r="Z132" s="1"/>
    </row>
    <row r="133" spans="1:26" ht="18" x14ac:dyDescent="0.2">
      <c r="A133" s="1"/>
      <c r="B133" s="1"/>
      <c r="X133" s="1"/>
      <c r="Y133" s="1"/>
      <c r="Z133" s="1"/>
    </row>
    <row r="134" spans="1:26" ht="18" x14ac:dyDescent="0.2">
      <c r="A134" s="1"/>
      <c r="B134" s="1"/>
      <c r="X134" s="1"/>
      <c r="Y134" s="1"/>
      <c r="Z134" s="1"/>
    </row>
    <row r="135" spans="1:26" ht="18" x14ac:dyDescent="0.2">
      <c r="A135" s="1"/>
      <c r="B135" s="1"/>
      <c r="X135" s="1"/>
      <c r="Y135" s="1"/>
      <c r="Z135" s="1"/>
    </row>
    <row r="136" spans="1:26" ht="18" x14ac:dyDescent="0.2">
      <c r="A136" s="1"/>
      <c r="B136" s="1"/>
      <c r="X136" s="1"/>
      <c r="Y136" s="1"/>
      <c r="Z136" s="1"/>
    </row>
    <row r="137" spans="1:26" ht="18" x14ac:dyDescent="0.2">
      <c r="A137" s="1"/>
      <c r="B137" s="1"/>
      <c r="X137" s="1"/>
      <c r="Y137" s="1"/>
      <c r="Z137" s="1"/>
    </row>
    <row r="138" spans="1:26" ht="18" x14ac:dyDescent="0.2">
      <c r="A138" s="1"/>
      <c r="B138" s="1"/>
      <c r="X138" s="1"/>
      <c r="Y138" s="1"/>
      <c r="Z138" s="1"/>
    </row>
    <row r="139" spans="1:26" ht="18" x14ac:dyDescent="0.2">
      <c r="A139" s="1"/>
      <c r="B139" s="1"/>
      <c r="X139" s="1"/>
      <c r="Y139" s="1"/>
      <c r="Z139" s="1"/>
    </row>
    <row r="140" spans="1:26" ht="18" x14ac:dyDescent="0.2">
      <c r="A140" s="1"/>
      <c r="B140" s="1"/>
      <c r="X140" s="1"/>
      <c r="Y140" s="1"/>
      <c r="Z140" s="1"/>
    </row>
    <row r="141" spans="1:26" ht="18" x14ac:dyDescent="0.2">
      <c r="A141" s="1"/>
      <c r="B141" s="1"/>
      <c r="X141" s="1"/>
      <c r="Y141" s="1"/>
      <c r="Z141" s="1"/>
    </row>
    <row r="142" spans="1:26" ht="18" x14ac:dyDescent="0.2">
      <c r="A142" s="1"/>
      <c r="B142" s="1"/>
      <c r="X142" s="1"/>
      <c r="Y142" s="1"/>
      <c r="Z142" s="1"/>
    </row>
    <row r="143" spans="1:26" ht="18" x14ac:dyDescent="0.2">
      <c r="A143" s="1"/>
      <c r="B143" s="1"/>
      <c r="X143" s="1"/>
      <c r="Y143" s="1"/>
      <c r="Z143" s="1"/>
    </row>
    <row r="144" spans="1:26" ht="18" x14ac:dyDescent="0.2">
      <c r="A144" s="1"/>
      <c r="B144" s="1"/>
      <c r="X144" s="1"/>
      <c r="Y144" s="1"/>
      <c r="Z144" s="1"/>
    </row>
    <row r="145" spans="1:26" ht="18" x14ac:dyDescent="0.2">
      <c r="A145" s="1"/>
      <c r="B145" s="1"/>
      <c r="X145" s="1"/>
      <c r="Y145" s="1"/>
      <c r="Z145" s="1"/>
    </row>
    <row r="146" spans="1:26" ht="18" x14ac:dyDescent="0.2">
      <c r="A146" s="1"/>
      <c r="B146" s="1"/>
      <c r="X146" s="1"/>
      <c r="Y146" s="1"/>
      <c r="Z146" s="1"/>
    </row>
    <row r="147" spans="1:26" ht="18" x14ac:dyDescent="0.2">
      <c r="A147" s="1"/>
      <c r="B147" s="1"/>
      <c r="X147" s="1"/>
      <c r="Y147" s="1"/>
      <c r="Z147" s="1"/>
    </row>
    <row r="148" spans="1:26" ht="18" x14ac:dyDescent="0.2">
      <c r="A148" s="1"/>
      <c r="B148" s="1"/>
      <c r="X148" s="1"/>
      <c r="Y148" s="1"/>
      <c r="Z148" s="1"/>
    </row>
    <row r="149" spans="1:26" ht="18" x14ac:dyDescent="0.2">
      <c r="A149" s="1"/>
      <c r="B149" s="1"/>
      <c r="X149" s="1"/>
      <c r="Y149" s="1"/>
      <c r="Z149" s="1"/>
    </row>
    <row r="150" spans="1:26" ht="18" x14ac:dyDescent="0.2">
      <c r="A150" s="1"/>
      <c r="B150" s="1"/>
      <c r="X150" s="1"/>
      <c r="Y150" s="1"/>
      <c r="Z150" s="1"/>
    </row>
    <row r="151" spans="1:26" ht="18" x14ac:dyDescent="0.2">
      <c r="A151" s="1"/>
      <c r="B151" s="1"/>
      <c r="X151" s="1"/>
      <c r="Y151" s="1"/>
      <c r="Z151" s="1"/>
    </row>
    <row r="152" spans="1:26" ht="18" x14ac:dyDescent="0.2">
      <c r="A152" s="1"/>
      <c r="B152" s="1"/>
      <c r="X152" s="1"/>
      <c r="Y152" s="1"/>
      <c r="Z152" s="1"/>
    </row>
    <row r="153" spans="1:26" ht="18" x14ac:dyDescent="0.2">
      <c r="A153" s="1"/>
      <c r="B153" s="1"/>
      <c r="X153" s="1"/>
      <c r="Y153" s="1"/>
      <c r="Z153" s="1"/>
    </row>
    <row r="154" spans="1:26" ht="18" x14ac:dyDescent="0.2">
      <c r="A154" s="1"/>
      <c r="B154" s="1"/>
      <c r="X154" s="1"/>
      <c r="Y154" s="1"/>
      <c r="Z154" s="1"/>
    </row>
    <row r="155" spans="1:26" ht="18" x14ac:dyDescent="0.2">
      <c r="A155" s="1"/>
      <c r="B155" s="1"/>
      <c r="X155" s="1"/>
      <c r="Y155" s="1"/>
      <c r="Z155" s="1"/>
    </row>
    <row r="156" spans="1:26" ht="18" x14ac:dyDescent="0.2">
      <c r="A156" s="1"/>
      <c r="B156" s="1"/>
      <c r="X156" s="1"/>
      <c r="Y156" s="1"/>
      <c r="Z156" s="1"/>
    </row>
    <row r="157" spans="1:26" ht="18" x14ac:dyDescent="0.2">
      <c r="A157" s="1"/>
      <c r="B157" s="1"/>
      <c r="X157" s="1"/>
      <c r="Y157" s="1"/>
      <c r="Z157" s="1"/>
    </row>
    <row r="158" spans="1:26" ht="18" x14ac:dyDescent="0.2">
      <c r="A158" s="1"/>
      <c r="B158" s="1"/>
      <c r="X158" s="1"/>
      <c r="Y158" s="1"/>
      <c r="Z158" s="1"/>
    </row>
    <row r="159" spans="1:26" ht="18" x14ac:dyDescent="0.2">
      <c r="A159" s="1"/>
      <c r="B159" s="1"/>
      <c r="X159" s="1"/>
      <c r="Y159" s="1"/>
      <c r="Z159" s="1"/>
    </row>
    <row r="160" spans="1:26" ht="18" x14ac:dyDescent="0.2">
      <c r="A160" s="1"/>
      <c r="B160" s="1"/>
      <c r="X160" s="1"/>
      <c r="Y160" s="1"/>
      <c r="Z160" s="1"/>
    </row>
    <row r="161" spans="1:26" ht="18" x14ac:dyDescent="0.2">
      <c r="A161" s="1"/>
      <c r="B161" s="1"/>
      <c r="X161" s="1"/>
      <c r="Y161" s="1"/>
      <c r="Z161" s="1"/>
    </row>
    <row r="162" spans="1:26" ht="18" x14ac:dyDescent="0.2">
      <c r="A162" s="1"/>
      <c r="B162" s="1"/>
      <c r="X162" s="1"/>
      <c r="Y162" s="1"/>
      <c r="Z162" s="1"/>
    </row>
    <row r="163" spans="1:26" ht="18" x14ac:dyDescent="0.2">
      <c r="A163" s="1"/>
      <c r="B163" s="1"/>
      <c r="X163" s="1"/>
      <c r="Y163" s="1"/>
      <c r="Z163" s="1"/>
    </row>
    <row r="164" spans="1:26" ht="18" x14ac:dyDescent="0.2">
      <c r="A164" s="1"/>
      <c r="B164" s="1"/>
      <c r="X164" s="1"/>
      <c r="Y164" s="1"/>
      <c r="Z164" s="1"/>
    </row>
    <row r="165" spans="1:26" ht="18" x14ac:dyDescent="0.2">
      <c r="A165" s="1"/>
      <c r="B165" s="1"/>
      <c r="X165" s="1"/>
      <c r="Y165" s="1"/>
      <c r="Z165" s="1"/>
    </row>
    <row r="166" spans="1:26" ht="18" x14ac:dyDescent="0.2">
      <c r="A166" s="1"/>
      <c r="B166" s="1"/>
      <c r="X166" s="1"/>
      <c r="Y166" s="1"/>
      <c r="Z166" s="1"/>
    </row>
    <row r="167" spans="1:26" ht="18" x14ac:dyDescent="0.2">
      <c r="A167" s="1"/>
      <c r="B167" s="1"/>
      <c r="X167" s="1"/>
      <c r="Y167" s="1"/>
      <c r="Z167" s="1"/>
    </row>
    <row r="168" spans="1:26" ht="18" x14ac:dyDescent="0.2">
      <c r="A168" s="1"/>
      <c r="B168" s="1"/>
      <c r="X168" s="1"/>
      <c r="Y168" s="1"/>
      <c r="Z168" s="1"/>
    </row>
    <row r="169" spans="1:26" ht="18" x14ac:dyDescent="0.2">
      <c r="A169" s="1"/>
      <c r="B169" s="1"/>
      <c r="X169" s="1"/>
      <c r="Y169" s="1"/>
      <c r="Z169" s="1"/>
    </row>
    <row r="170" spans="1:26" ht="18" x14ac:dyDescent="0.2">
      <c r="A170" s="1"/>
      <c r="B170" s="1"/>
      <c r="X170" s="1"/>
      <c r="Y170" s="1"/>
      <c r="Z170" s="1"/>
    </row>
    <row r="171" spans="1:26" ht="18" x14ac:dyDescent="0.2">
      <c r="A171" s="1"/>
      <c r="B171" s="1"/>
      <c r="X171" s="1"/>
      <c r="Y171" s="1"/>
      <c r="Z171" s="1"/>
    </row>
    <row r="172" spans="1:26" ht="18" x14ac:dyDescent="0.2">
      <c r="A172" s="1"/>
      <c r="B172" s="1"/>
      <c r="X172" s="1"/>
      <c r="Y172" s="1"/>
      <c r="Z172" s="1"/>
    </row>
    <row r="173" spans="1:26" ht="18" x14ac:dyDescent="0.2">
      <c r="A173" s="1"/>
      <c r="B173" s="1"/>
      <c r="X173" s="1"/>
      <c r="Y173" s="1"/>
      <c r="Z173" s="1"/>
    </row>
    <row r="174" spans="1:26" ht="18" x14ac:dyDescent="0.2">
      <c r="A174" s="1"/>
      <c r="B174" s="1"/>
      <c r="X174" s="1"/>
      <c r="Y174" s="1"/>
      <c r="Z174" s="1"/>
    </row>
    <row r="175" spans="1:26" ht="18" x14ac:dyDescent="0.2">
      <c r="A175" s="1"/>
      <c r="B175" s="1"/>
      <c r="X175" s="1"/>
      <c r="Y175" s="1"/>
      <c r="Z175" s="1"/>
    </row>
    <row r="176" spans="1:26" ht="18" x14ac:dyDescent="0.2">
      <c r="A176" s="1"/>
      <c r="B176" s="1"/>
      <c r="X176" s="1"/>
      <c r="Y176" s="1"/>
      <c r="Z176" s="1"/>
    </row>
    <row r="177" spans="1:26" ht="18" x14ac:dyDescent="0.2">
      <c r="A177" s="1"/>
      <c r="B177" s="1"/>
      <c r="X177" s="1"/>
      <c r="Y177" s="1"/>
      <c r="Z177" s="1"/>
    </row>
    <row r="178" spans="1:26" ht="18" x14ac:dyDescent="0.2">
      <c r="A178" s="1"/>
      <c r="B178" s="1"/>
      <c r="X178" s="1"/>
      <c r="Y178" s="1"/>
      <c r="Z178" s="1"/>
    </row>
    <row r="179" spans="1:26" ht="18" x14ac:dyDescent="0.2">
      <c r="A179" s="1"/>
      <c r="B179" s="1"/>
      <c r="X179" s="1"/>
      <c r="Y179" s="1"/>
      <c r="Z179" s="1"/>
    </row>
    <row r="180" spans="1:26" ht="18" x14ac:dyDescent="0.2">
      <c r="A180" s="1"/>
      <c r="B180" s="1"/>
      <c r="X180" s="1"/>
      <c r="Y180" s="1"/>
      <c r="Z180" s="1"/>
    </row>
    <row r="181" spans="1:26" ht="18" x14ac:dyDescent="0.2">
      <c r="A181" s="1"/>
      <c r="B181" s="1"/>
      <c r="X181" s="1"/>
      <c r="Y181" s="1"/>
      <c r="Z181" s="1"/>
    </row>
    <row r="182" spans="1:26" ht="18" x14ac:dyDescent="0.2">
      <c r="A182" s="1"/>
      <c r="B182" s="1"/>
      <c r="X182" s="1"/>
      <c r="Y182" s="1"/>
      <c r="Z182" s="1"/>
    </row>
    <row r="183" spans="1:26" ht="18" x14ac:dyDescent="0.2">
      <c r="A183" s="1"/>
      <c r="B183" s="1"/>
      <c r="X183" s="1"/>
      <c r="Y183" s="1"/>
      <c r="Z183" s="1"/>
    </row>
    <row r="184" spans="1:26" ht="18" x14ac:dyDescent="0.2">
      <c r="A184" s="1"/>
      <c r="B184" s="1"/>
      <c r="X184" s="1"/>
      <c r="Y184" s="1"/>
      <c r="Z184" s="1"/>
    </row>
    <row r="185" spans="1:26" ht="18" x14ac:dyDescent="0.2">
      <c r="A185" s="1"/>
      <c r="B185" s="1"/>
      <c r="X185" s="1"/>
      <c r="Y185" s="1"/>
      <c r="Z185" s="1"/>
    </row>
    <row r="186" spans="1:26" ht="18" x14ac:dyDescent="0.2">
      <c r="A186" s="1"/>
      <c r="B186" s="1"/>
      <c r="X186" s="1"/>
      <c r="Y186" s="1"/>
      <c r="Z186" s="1"/>
    </row>
    <row r="187" spans="1:26" ht="18" x14ac:dyDescent="0.2">
      <c r="A187" s="1"/>
      <c r="B187" s="1"/>
      <c r="X187" s="1"/>
      <c r="Y187" s="1"/>
      <c r="Z187" s="1"/>
    </row>
    <row r="188" spans="1:26" ht="18" x14ac:dyDescent="0.2">
      <c r="A188" s="1"/>
      <c r="B188" s="1"/>
      <c r="X188" s="1"/>
      <c r="Y188" s="1"/>
      <c r="Z188" s="1"/>
    </row>
    <row r="189" spans="1:26" ht="18" x14ac:dyDescent="0.2">
      <c r="A189" s="1"/>
      <c r="B189" s="1"/>
      <c r="X189" s="1"/>
      <c r="Y189" s="1"/>
      <c r="Z189" s="1"/>
    </row>
    <row r="190" spans="1:26" ht="18" x14ac:dyDescent="0.2">
      <c r="A190" s="1"/>
      <c r="B190" s="1"/>
      <c r="X190" s="1"/>
      <c r="Y190" s="1"/>
      <c r="Z190" s="1"/>
    </row>
    <row r="191" spans="1:26" ht="18" x14ac:dyDescent="0.2">
      <c r="A191" s="1"/>
      <c r="B191" s="1"/>
      <c r="X191" s="1"/>
      <c r="Y191" s="1"/>
      <c r="Z191" s="1"/>
    </row>
    <row r="192" spans="1:26" ht="18" x14ac:dyDescent="0.2">
      <c r="A192" s="1"/>
      <c r="B192" s="1"/>
      <c r="X192" s="1"/>
      <c r="Y192" s="1"/>
      <c r="Z192" s="1"/>
    </row>
    <row r="193" spans="1:26" ht="18" x14ac:dyDescent="0.2">
      <c r="A193" s="1"/>
      <c r="B193" s="1"/>
      <c r="X193" s="1"/>
      <c r="Y193" s="1"/>
      <c r="Z193" s="1"/>
    </row>
    <row r="194" spans="1:26" ht="18" x14ac:dyDescent="0.2">
      <c r="A194" s="1"/>
      <c r="B194" s="1"/>
      <c r="X194" s="1"/>
      <c r="Y194" s="1"/>
      <c r="Z194" s="1"/>
    </row>
    <row r="195" spans="1:26" ht="18" x14ac:dyDescent="0.2">
      <c r="A195" s="1"/>
      <c r="B195" s="1"/>
      <c r="X195" s="1"/>
      <c r="Y195" s="1"/>
      <c r="Z195" s="1"/>
    </row>
    <row r="196" spans="1:26" ht="18" x14ac:dyDescent="0.2">
      <c r="A196" s="1"/>
      <c r="B196" s="1"/>
      <c r="X196" s="1"/>
      <c r="Y196" s="1"/>
      <c r="Z196" s="1"/>
    </row>
    <row r="197" spans="1:26" ht="18" x14ac:dyDescent="0.2">
      <c r="A197" s="1"/>
      <c r="B197" s="1"/>
      <c r="X197" s="1"/>
      <c r="Y197" s="1"/>
      <c r="Z197" s="1"/>
    </row>
    <row r="198" spans="1:26" ht="18" x14ac:dyDescent="0.2">
      <c r="A198" s="1"/>
      <c r="B198" s="1"/>
      <c r="X198" s="1"/>
      <c r="Y198" s="1"/>
      <c r="Z198" s="1"/>
    </row>
    <row r="199" spans="1:26" ht="18" x14ac:dyDescent="0.2">
      <c r="A199" s="1"/>
      <c r="B199" s="1"/>
      <c r="X199" s="1"/>
      <c r="Y199" s="1"/>
      <c r="Z199" s="1"/>
    </row>
    <row r="200" spans="1:26" ht="1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A51:B51"/>
    <mergeCell ref="A53:B53"/>
    <mergeCell ref="A62:C62"/>
    <mergeCell ref="C58:E59"/>
    <mergeCell ref="A57:D57"/>
    <mergeCell ref="A46:E48"/>
    <mergeCell ref="C43:D44"/>
    <mergeCell ref="E44:F44"/>
    <mergeCell ref="L7:P8"/>
    <mergeCell ref="C86:D86"/>
    <mergeCell ref="C92:I93"/>
    <mergeCell ref="A63:B63"/>
    <mergeCell ref="E63:H64"/>
    <mergeCell ref="G70:J70"/>
    <mergeCell ref="D71:F71"/>
    <mergeCell ref="A82:B82"/>
    <mergeCell ref="A74:C74"/>
    <mergeCell ref="D74:H75"/>
    <mergeCell ref="C82:D83"/>
    <mergeCell ref="A90:F90"/>
    <mergeCell ref="A80:G80"/>
    <mergeCell ref="A68:E68"/>
    <mergeCell ref="A58:B58"/>
    <mergeCell ref="L9:N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2020-05-25T21:23:19Z</dcterms:modified>
</cp:coreProperties>
</file>