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Python\Парсинг\Insta_bot\"/>
    </mc:Choice>
  </mc:AlternateContent>
  <xr:revisionPtr revIDLastSave="0" documentId="13_ncr:1_{5232EF54-3BA2-4C58-A717-4A7B7C59A53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2" sheetId="3" r:id="rId1"/>
    <sheet name="Locations" sheetId="1" r:id="rId2"/>
  </sheets>
  <definedNames>
    <definedName name="_xlchart.v1.0" hidden="1">Locations!$G$1:$G$819</definedName>
    <definedName name="_xlchart.v1.1" hidden="1">Locations!$G$820:$G$1029</definedName>
    <definedName name="_xlchart.v1.2" hidden="1">Locations!$G$1:$G$819</definedName>
    <definedName name="_xlchart.v1.3" hidden="1">Locations!$G$820:$G$1029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029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0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1027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1026" i="1"/>
  <c r="C431" i="1"/>
  <c r="C432" i="1"/>
  <c r="C433" i="1"/>
  <c r="C434" i="1"/>
  <c r="C435" i="1"/>
  <c r="C436" i="1"/>
  <c r="C437" i="1"/>
  <c r="C102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1024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1023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</calcChain>
</file>

<file path=xl/sharedStrings.xml><?xml version="1.0" encoding="utf-8"?>
<sst xmlns="http://schemas.openxmlformats.org/spreadsheetml/2006/main" count="4126" uniqueCount="1149">
  <si>
    <t>№</t>
  </si>
  <si>
    <t>Location</t>
  </si>
  <si>
    <t>Site</t>
  </si>
  <si>
    <t>Date</t>
  </si>
  <si>
    <t>Time</t>
  </si>
  <si>
    <t>Day</t>
  </si>
  <si>
    <t>Likes</t>
  </si>
  <si>
    <t>Views</t>
  </si>
  <si>
    <t>Lviv, Ukraine</t>
  </si>
  <si>
    <t>23.02.2020</t>
  </si>
  <si>
    <t>Sunday</t>
  </si>
  <si>
    <t>-</t>
  </si>
  <si>
    <t>14.02.2020</t>
  </si>
  <si>
    <t>Friday</t>
  </si>
  <si>
    <t>Ilyvó</t>
  </si>
  <si>
    <t>11.02.2020</t>
  </si>
  <si>
    <t>Tuesday</t>
  </si>
  <si>
    <t>04.02.2020</t>
  </si>
  <si>
    <t>Lviv Theatre of Opera and Ballet</t>
  </si>
  <si>
    <t>25.01.2020</t>
  </si>
  <si>
    <t>Saturday</t>
  </si>
  <si>
    <t>24.01.2020</t>
  </si>
  <si>
    <t>FESTrepublic</t>
  </si>
  <si>
    <t>18.01.2020</t>
  </si>
  <si>
    <t>16.01.2020</t>
  </si>
  <si>
    <t>Thursday</t>
  </si>
  <si>
    <t>Кондитерська Аптека Іонових "Під золотою зіркою"</t>
  </si>
  <si>
    <t>12.01.2020</t>
  </si>
  <si>
    <t>07.01.2020</t>
  </si>
  <si>
    <t>Різдвяний ярмарок / Christmas market</t>
  </si>
  <si>
    <t>Warsaw, Poland</t>
  </si>
  <si>
    <t>03.01.2020</t>
  </si>
  <si>
    <t>Cosmos Muzeum Warszawa</t>
  </si>
  <si>
    <t>30.12.2019</t>
  </si>
  <si>
    <t>Monday</t>
  </si>
  <si>
    <t>29.12.2019</t>
  </si>
  <si>
    <t>Śródmieście, Warsaw</t>
  </si>
  <si>
    <t>28.12.2019</t>
  </si>
  <si>
    <t>Warszawa, Poland</t>
  </si>
  <si>
    <t>26.12.2019</t>
  </si>
  <si>
    <t>11.12.2019</t>
  </si>
  <si>
    <t>Wednesday</t>
  </si>
  <si>
    <t>Ukraine</t>
  </si>
  <si>
    <t>10.12.2019</t>
  </si>
  <si>
    <t>Stara Sól, L'Vivs'Ka Oblast', Ukraine</t>
  </si>
  <si>
    <t>08.12.2019</t>
  </si>
  <si>
    <t>Середина-Буда</t>
  </si>
  <si>
    <t>01.12.2019</t>
  </si>
  <si>
    <t>Sharm el-Sheikh</t>
  </si>
  <si>
    <t>24.11.2019</t>
  </si>
  <si>
    <t>22.11.2019</t>
  </si>
  <si>
    <t>21.11.2019</t>
  </si>
  <si>
    <t>Old Egypt Market</t>
  </si>
  <si>
    <t>19.11.2019</t>
  </si>
  <si>
    <t>Red Sea Egypt</t>
  </si>
  <si>
    <t>18.11.2019</t>
  </si>
  <si>
    <t>Z Bar at Sol Y Mar Naama Bay</t>
  </si>
  <si>
    <t>Sharm El Sheik</t>
  </si>
  <si>
    <t>16.11.2019</t>
  </si>
  <si>
    <t>09.11.2019</t>
  </si>
  <si>
    <t>Lviv / Lwów</t>
  </si>
  <si>
    <t>31.10.2019</t>
  </si>
  <si>
    <t>Яворів</t>
  </si>
  <si>
    <t>28.10.2019</t>
  </si>
  <si>
    <t>Rawa Ruska</t>
  </si>
  <si>
    <t>26.10.2019</t>
  </si>
  <si>
    <t>Годовиця</t>
  </si>
  <si>
    <t>21.10.2019</t>
  </si>
  <si>
    <t>17.10.2019</t>
  </si>
  <si>
    <t>Славское, Карпаты, Львовская Обл.</t>
  </si>
  <si>
    <t>14.10.2019</t>
  </si>
  <si>
    <t>11.10.2019</t>
  </si>
  <si>
    <t>Шевченківський Гай</t>
  </si>
  <si>
    <t>06.10.2019</t>
  </si>
  <si>
    <t>05.10.2019</t>
  </si>
  <si>
    <t>Kharkov, Ukraine</t>
  </si>
  <si>
    <t>30.09.2019</t>
  </si>
  <si>
    <t>Поезд Харьков-Львов</t>
  </si>
  <si>
    <t>27.09.2019</t>
  </si>
  <si>
    <t>Votivkirche</t>
  </si>
  <si>
    <t>Naschmarkt</t>
  </si>
  <si>
    <t>26.09.2019</t>
  </si>
  <si>
    <t>Schönbrunn</t>
  </si>
  <si>
    <t>Creme de la Creme</t>
  </si>
  <si>
    <t>25.09.2019</t>
  </si>
  <si>
    <t>Rathausplatz, Vienna, Austria</t>
  </si>
  <si>
    <t>Hundertwasser House</t>
  </si>
  <si>
    <t>24.09.2019</t>
  </si>
  <si>
    <t>Vienna, Austria</t>
  </si>
  <si>
    <t>23.09.2019</t>
  </si>
  <si>
    <t>21.09.2019</t>
  </si>
  <si>
    <t>20.09.2019</t>
  </si>
  <si>
    <t>То є Львів</t>
  </si>
  <si>
    <t>19.09.2019</t>
  </si>
  <si>
    <t>KØBENHAVN - Kopenhagen -</t>
  </si>
  <si>
    <t>18.09.2019</t>
  </si>
  <si>
    <t>15.09.2019</t>
  </si>
  <si>
    <t>Резиденція Синьогора</t>
  </si>
  <si>
    <t>13.09.2019</t>
  </si>
  <si>
    <t>Kings Garden, København</t>
  </si>
  <si>
    <t>11.09.2019</t>
  </si>
  <si>
    <t>Superkilen</t>
  </si>
  <si>
    <t>09.09.2019</t>
  </si>
  <si>
    <t>Strøget</t>
  </si>
  <si>
    <t>08.09.2019</t>
  </si>
  <si>
    <t>Rundetaarn</t>
  </si>
  <si>
    <t>07.09.2019</t>
  </si>
  <si>
    <t>Freetown Christiania</t>
  </si>
  <si>
    <t>06.09.2019</t>
  </si>
  <si>
    <t>Tivoli</t>
  </si>
  <si>
    <t>05.09.2019</t>
  </si>
  <si>
    <t>Axel Tower</t>
  </si>
  <si>
    <t>Damhus Lake</t>
  </si>
  <si>
    <t>04.09.2019</t>
  </si>
  <si>
    <t>Vertigo (Tivoli)</t>
  </si>
  <si>
    <t>03.09.2019</t>
  </si>
  <si>
    <t>Copenhagen</t>
  </si>
  <si>
    <t>Nyhavn, København, Denmark</t>
  </si>
  <si>
    <t>02.09.2019</t>
  </si>
  <si>
    <t>01.09.2019</t>
  </si>
  <si>
    <t>Rosenborg Castle</t>
  </si>
  <si>
    <t>Guta, Ivano-Frankivs'Ka Oblast', Ukraine</t>
  </si>
  <si>
    <t>25.08.2019</t>
  </si>
  <si>
    <t>Lychakiv Cemetery</t>
  </si>
  <si>
    <t>23.08.2019</t>
  </si>
  <si>
    <t>18.08.2019</t>
  </si>
  <si>
    <t>13.08.2019</t>
  </si>
  <si>
    <t>03.08.2019</t>
  </si>
  <si>
    <t>31.07.2019</t>
  </si>
  <si>
    <t>22.07.2019</t>
  </si>
  <si>
    <t>20.07.2019</t>
  </si>
  <si>
    <t>19.07.2019</t>
  </si>
  <si>
    <t>Львівська національна галерея мистецтв імені Б.Г. Возницького</t>
  </si>
  <si>
    <t>18.07.2019</t>
  </si>
  <si>
    <t>16.07.2019</t>
  </si>
  <si>
    <t>14.07.2019</t>
  </si>
  <si>
    <t>09.07.2019</t>
  </si>
  <si>
    <t>01.07.2019</t>
  </si>
  <si>
    <t>23.06.2019</t>
  </si>
  <si>
    <t>22.06.2019</t>
  </si>
  <si>
    <t>19.06.2019</t>
  </si>
  <si>
    <t>17.06.2019</t>
  </si>
  <si>
    <t>09.06.2019</t>
  </si>
  <si>
    <t>08.06.2019</t>
  </si>
  <si>
    <t>Zygi, Cyprus</t>
  </si>
  <si>
    <t>06.06.2019</t>
  </si>
  <si>
    <t>Larnaca, Cyprus</t>
  </si>
  <si>
    <t>05.06.2019</t>
  </si>
  <si>
    <t>Finikoudes</t>
  </si>
  <si>
    <t>03.06.2019</t>
  </si>
  <si>
    <t>Sculpture Park - Aiya Napa Cyprus</t>
  </si>
  <si>
    <t>Mackenzie, Larnaca</t>
  </si>
  <si>
    <t>02.06.2019</t>
  </si>
  <si>
    <t>01.06.2019</t>
  </si>
  <si>
    <t>Stavrovoúni</t>
  </si>
  <si>
    <t>Lefkara</t>
  </si>
  <si>
    <t>31.05.2019</t>
  </si>
  <si>
    <t>30.05.2019</t>
  </si>
  <si>
    <t>Church of Saint Lazarus, Larnaca</t>
  </si>
  <si>
    <t>28.05.2019</t>
  </si>
  <si>
    <t>27.05.2019</t>
  </si>
  <si>
    <t>Kyiv, Ukraine</t>
  </si>
  <si>
    <t>25.05.2019</t>
  </si>
  <si>
    <t>Lauterbrunnen, Switzerland</t>
  </si>
  <si>
    <t>17.05.2019</t>
  </si>
  <si>
    <t>Мотошкола "Faster"</t>
  </si>
  <si>
    <t>11.05.2019</t>
  </si>
  <si>
    <t>09.05.2019</t>
  </si>
  <si>
    <t>Hohenschwangau, Bavaria, Germany</t>
  </si>
  <si>
    <t>08.05.2019</t>
  </si>
  <si>
    <t>Plansee, Tirol, Austria</t>
  </si>
  <si>
    <t>07.05.2019</t>
  </si>
  <si>
    <t>06.05.2019</t>
  </si>
  <si>
    <t>Brienz, Obwalden, Switzerland</t>
  </si>
  <si>
    <t>AQUA DOME - Tirol Therme Längenfeld</t>
  </si>
  <si>
    <t>05.05.2019</t>
  </si>
  <si>
    <t>04.05.2019</t>
  </si>
  <si>
    <t>Luzern, Switzerland</t>
  </si>
  <si>
    <t>03.05.2019</t>
  </si>
  <si>
    <t>Liechtenstein</t>
  </si>
  <si>
    <t>01.05.2019</t>
  </si>
  <si>
    <t>Площа Ринок</t>
  </si>
  <si>
    <t>28.04.2019</t>
  </si>
  <si>
    <t>27.04.2019</t>
  </si>
  <si>
    <t>22.04.2019</t>
  </si>
  <si>
    <t>19.04.2019</t>
  </si>
  <si>
    <t>Odessa, Ukraine</t>
  </si>
  <si>
    <t>10.04.2019</t>
  </si>
  <si>
    <t>09.04.2019</t>
  </si>
  <si>
    <t>08.04.2019</t>
  </si>
  <si>
    <t>07.04.2019</t>
  </si>
  <si>
    <t>06.04.2019</t>
  </si>
  <si>
    <t>Lviv Oblast</t>
  </si>
  <si>
    <t>25.03.2019</t>
  </si>
  <si>
    <t>Сколівські Бескиди</t>
  </si>
  <si>
    <t>23.03.2019</t>
  </si>
  <si>
    <t>20.03.2019</t>
  </si>
  <si>
    <t>18.03.2019</t>
  </si>
  <si>
    <t>Карпати</t>
  </si>
  <si>
    <t>17.03.2019</t>
  </si>
  <si>
    <t>Carpathian Mountains</t>
  </si>
  <si>
    <t>16.03.2019</t>
  </si>
  <si>
    <t>15.03.2019</t>
  </si>
  <si>
    <t>Hollywood Walk of Fame</t>
  </si>
  <si>
    <t>07.03.2019</t>
  </si>
  <si>
    <t>Los Angeles, California</t>
  </si>
  <si>
    <t>Downtown Los Angeles</t>
  </si>
  <si>
    <t>05.03.2019</t>
  </si>
  <si>
    <t>Mystère by Cirque du Soleil</t>
  </si>
  <si>
    <t>02.03.2019</t>
  </si>
  <si>
    <t>Las Vegas, Nevada</t>
  </si>
  <si>
    <t>01.03.2019</t>
  </si>
  <si>
    <t>The Strip</t>
  </si>
  <si>
    <t>28.02.2019</t>
  </si>
  <si>
    <t>The Venetian Resort Las Vegas</t>
  </si>
  <si>
    <t>White Rock Loop</t>
  </si>
  <si>
    <t>Mojave Desert</t>
  </si>
  <si>
    <t>27.02.2019</t>
  </si>
  <si>
    <t>Red Rock Canyon Las Vegas</t>
  </si>
  <si>
    <t>26.02.2019</t>
  </si>
  <si>
    <t>7 Magic Mountains</t>
  </si>
  <si>
    <t>25.02.2019</t>
  </si>
  <si>
    <t>Topanga Beach, California</t>
  </si>
  <si>
    <t>Pacific Ocean</t>
  </si>
  <si>
    <t>23.02.2019</t>
  </si>
  <si>
    <t>Venice Canals</t>
  </si>
  <si>
    <t>Malibu Beach</t>
  </si>
  <si>
    <t>22.02.2019</t>
  </si>
  <si>
    <t>The Japanese Garden</t>
  </si>
  <si>
    <t>21.02.2019</t>
  </si>
  <si>
    <t>20.02.2019</t>
  </si>
  <si>
    <t>Northridge, California</t>
  </si>
  <si>
    <t>19.02.2019</t>
  </si>
  <si>
    <t>The Wizarding World of Harry Potter at Universal Studios Hollywood</t>
  </si>
  <si>
    <t>18.02.2019</t>
  </si>
  <si>
    <t>Griffith Observatory</t>
  </si>
  <si>
    <t>17.02.2019</t>
  </si>
  <si>
    <t>Los Angeles</t>
  </si>
  <si>
    <t>Stoney Pointe</t>
  </si>
  <si>
    <t>15.02.2019</t>
  </si>
  <si>
    <t>Chatsworth, California</t>
  </si>
  <si>
    <t>14.02.2019</t>
  </si>
  <si>
    <t>13.02.2019</t>
  </si>
  <si>
    <t>11.02.2019</t>
  </si>
  <si>
    <t>Paris, France</t>
  </si>
  <si>
    <t>10.02.2019</t>
  </si>
  <si>
    <t>02.02.2019</t>
  </si>
  <si>
    <t>27.01.2019</t>
  </si>
  <si>
    <t>Seredinabuda, Sums'Ka Oblast', Ukraine</t>
  </si>
  <si>
    <t>20.01.2019</t>
  </si>
  <si>
    <t>09.01.2019</t>
  </si>
  <si>
    <t>03.01.2019</t>
  </si>
  <si>
    <t>02.01.2019</t>
  </si>
  <si>
    <t>Slavsko, L'Vivs'Ka Oblast', Ukraine</t>
  </si>
  <si>
    <t>30.12.2018</t>
  </si>
  <si>
    <t>Mittenwald</t>
  </si>
  <si>
    <t>29.12.2018</t>
  </si>
  <si>
    <t>27.12.2018</t>
  </si>
  <si>
    <t>Garmisch, Bayern, Germany</t>
  </si>
  <si>
    <t>26.12.2018</t>
  </si>
  <si>
    <t>Marienplatz</t>
  </si>
  <si>
    <t>25.12.2018</t>
  </si>
  <si>
    <t>Memmingen, Germany</t>
  </si>
  <si>
    <t>23.12.2018</t>
  </si>
  <si>
    <t>Арена Львів/ Arena Lviv</t>
  </si>
  <si>
    <t>22.12.2018</t>
  </si>
  <si>
    <t>16.12.2018</t>
  </si>
  <si>
    <t>11.12.2018</t>
  </si>
  <si>
    <t>Chernobyl Exclusion Zone</t>
  </si>
  <si>
    <t>02.12.2018</t>
  </si>
  <si>
    <t>27.11.2018</t>
  </si>
  <si>
    <t>26.11.2018</t>
  </si>
  <si>
    <t>25.11.2018</t>
  </si>
  <si>
    <t>24.11.2018</t>
  </si>
  <si>
    <t>20.11.2018</t>
  </si>
  <si>
    <t>16.11.2018</t>
  </si>
  <si>
    <t>14.11.2018</t>
  </si>
  <si>
    <t>Amersfoort</t>
  </si>
  <si>
    <t>12.11.2018</t>
  </si>
  <si>
    <t>Amsterdam, Netherlands</t>
  </si>
  <si>
    <t>11.11.2018</t>
  </si>
  <si>
    <t>Dortmund</t>
  </si>
  <si>
    <t>10.11.2018</t>
  </si>
  <si>
    <t>07.11.2018</t>
  </si>
  <si>
    <t>Cabinet.Lviv</t>
  </si>
  <si>
    <t>05.11.2018</t>
  </si>
  <si>
    <t>04.11.2018</t>
  </si>
  <si>
    <t>29.10.2018</t>
  </si>
  <si>
    <t>28.10.2018</t>
  </si>
  <si>
    <t>Палярня Чехович / Chehovych Roastery</t>
  </si>
  <si>
    <t>27.10.2018</t>
  </si>
  <si>
    <t>23.10.2018</t>
  </si>
  <si>
    <t>Gdansk, Poland</t>
  </si>
  <si>
    <t>20.10.2018</t>
  </si>
  <si>
    <t>19.10.2018</t>
  </si>
  <si>
    <t>Sopot, Poland</t>
  </si>
  <si>
    <t>18.10.2018</t>
  </si>
  <si>
    <t>17.10.2018</t>
  </si>
  <si>
    <t>Malbork, Poland</t>
  </si>
  <si>
    <t>16.10.2018</t>
  </si>
  <si>
    <t>Dom Młynarza</t>
  </si>
  <si>
    <t>15.10.2018</t>
  </si>
  <si>
    <t>13.10.2018</t>
  </si>
  <si>
    <t>11.10.2018</t>
  </si>
  <si>
    <t>10.10.2018</t>
  </si>
  <si>
    <t>07.10.2018</t>
  </si>
  <si>
    <t>05.10.2018</t>
  </si>
  <si>
    <t>36По</t>
  </si>
  <si>
    <t>03.10.2018</t>
  </si>
  <si>
    <t>01.10.2018</t>
  </si>
  <si>
    <t>30.09.2018</t>
  </si>
  <si>
    <t>28.09.2018</t>
  </si>
  <si>
    <t>27.09.2018</t>
  </si>
  <si>
    <t>YermilovCentre</t>
  </si>
  <si>
    <t>23.09.2018</t>
  </si>
  <si>
    <t>Муниципальная Галерея / Municipal Gallery</t>
  </si>
  <si>
    <t>21.09.2018</t>
  </si>
  <si>
    <t>19.09.2018</t>
  </si>
  <si>
    <t>Konotop</t>
  </si>
  <si>
    <t>17.09.2018</t>
  </si>
  <si>
    <t>Rivne</t>
  </si>
  <si>
    <t>15.09.2018</t>
  </si>
  <si>
    <t>14.09.2018</t>
  </si>
  <si>
    <t>11.09.2018</t>
  </si>
  <si>
    <t>10.09.2018</t>
  </si>
  <si>
    <t>Kiev</t>
  </si>
  <si>
    <t>08.09.2018</t>
  </si>
  <si>
    <t>Zhytomyr Oblast</t>
  </si>
  <si>
    <t>07.09.2018</t>
  </si>
  <si>
    <t>Olympos Teleferik - Tahtalı 2365m Kemer</t>
  </si>
  <si>
    <t>06.09.2018</t>
  </si>
  <si>
    <t>Antalya, Turkey</t>
  </si>
  <si>
    <t>05.09.2018</t>
  </si>
  <si>
    <t>Beldibi, Türkei</t>
  </si>
  <si>
    <t>03.09.2018</t>
  </si>
  <si>
    <t>02.09.2018</t>
  </si>
  <si>
    <t>01.09.2018</t>
  </si>
  <si>
    <t>Phaselis, Antalya, Turkey</t>
  </si>
  <si>
    <t>31.08.2018</t>
  </si>
  <si>
    <t>29.08.2018</t>
  </si>
  <si>
    <t>Beldibi, Antalya, Turkey</t>
  </si>
  <si>
    <t>28.08.2018</t>
  </si>
  <si>
    <t>Városliget</t>
  </si>
  <si>
    <t>Budapest, Hungary</t>
  </si>
  <si>
    <t>27.08.2018</t>
  </si>
  <si>
    <t>Bratislava, Slovakia</t>
  </si>
  <si>
    <t>26.08.2018</t>
  </si>
  <si>
    <t>Bratislava Castle</t>
  </si>
  <si>
    <t>25.08.2018</t>
  </si>
  <si>
    <t>23.08.2018</t>
  </si>
  <si>
    <t>Koun</t>
  </si>
  <si>
    <t>Vajdahunyad Castle</t>
  </si>
  <si>
    <t>22.08.2018</t>
  </si>
  <si>
    <t>21.08.2018</t>
  </si>
  <si>
    <t>20.08.2018</t>
  </si>
  <si>
    <t>ONE LOVE coffee</t>
  </si>
  <si>
    <t>19.08.2018</t>
  </si>
  <si>
    <t>Жизнь Замечательных Людей</t>
  </si>
  <si>
    <t>18.08.2018</t>
  </si>
  <si>
    <t>17.08.2018</t>
  </si>
  <si>
    <t>16.08.2018</t>
  </si>
  <si>
    <t>Парк імені Івана Франка</t>
  </si>
  <si>
    <t>08.08.2018</t>
  </si>
  <si>
    <t>25.07.2018</t>
  </si>
  <si>
    <t>15.07.2018</t>
  </si>
  <si>
    <t>14.07.2018</t>
  </si>
  <si>
    <t>10.07.2018</t>
  </si>
  <si>
    <t>09.07.2018</t>
  </si>
  <si>
    <t>Лікарня Швидкої Допомоги</t>
  </si>
  <si>
    <t>08.07.2018</t>
  </si>
  <si>
    <t>Lviv street gallery</t>
  </si>
  <si>
    <t>07.07.2018</t>
  </si>
  <si>
    <t>06.07.2018</t>
  </si>
  <si>
    <t>Замарстинівський парк</t>
  </si>
  <si>
    <t>05.07.2018</t>
  </si>
  <si>
    <t>04.07.2018</t>
  </si>
  <si>
    <t>02.07.2018</t>
  </si>
  <si>
    <t>29.06.2018</t>
  </si>
  <si>
    <t>27.06.2018</t>
  </si>
  <si>
    <t>25.06.2018</t>
  </si>
  <si>
    <t>23.06.2018</t>
  </si>
  <si>
    <t>Fika Cafe</t>
  </si>
  <si>
    <t>21.06.2018</t>
  </si>
  <si>
    <t>19.06.2018</t>
  </si>
  <si>
    <t>17.06.2018</t>
  </si>
  <si>
    <t>16.06.2018</t>
  </si>
  <si>
    <t>15.06.2018</t>
  </si>
  <si>
    <t>12.06.2018</t>
  </si>
  <si>
    <t>11.06.2018</t>
  </si>
  <si>
    <t>Lviv Half Marathon</t>
  </si>
  <si>
    <t>10.06.2018</t>
  </si>
  <si>
    <t>08.06.2018</t>
  </si>
  <si>
    <t>07.06.2018</t>
  </si>
  <si>
    <t>St. George's Cathedral, Lviv</t>
  </si>
  <si>
    <t>06.06.2018</t>
  </si>
  <si>
    <t>Дворик загублених іграшок</t>
  </si>
  <si>
    <t>04.06.2018</t>
  </si>
  <si>
    <t>02.06.2018</t>
  </si>
  <si>
    <t>Bakota, Ukraine</t>
  </si>
  <si>
    <t>01.06.2018</t>
  </si>
  <si>
    <t>Lemberg • Львів • Leopolis</t>
  </si>
  <si>
    <t>31.05.2018</t>
  </si>
  <si>
    <t>30.05.2018</t>
  </si>
  <si>
    <t>Старе Місто, Кам'янець-Подільський</t>
  </si>
  <si>
    <t>28.05.2018</t>
  </si>
  <si>
    <t>Kamianets-Podilskyi Fortress</t>
  </si>
  <si>
    <t>27.05.2018</t>
  </si>
  <si>
    <t>25.05.2018</t>
  </si>
  <si>
    <t>ЗУША - Аеродром Цунів</t>
  </si>
  <si>
    <t>21.05.2018</t>
  </si>
  <si>
    <t>Бухта Вікінгів</t>
  </si>
  <si>
    <t>18.05.2018</t>
  </si>
  <si>
    <t>17.05.2018</t>
  </si>
  <si>
    <t>16.05.2018</t>
  </si>
  <si>
    <t>14.05.2018</t>
  </si>
  <si>
    <t>13.05.2018</t>
  </si>
  <si>
    <t>11.05.2018</t>
  </si>
  <si>
    <t>Готель "Осоння Карпати"</t>
  </si>
  <si>
    <t>09.05.2018</t>
  </si>
  <si>
    <t>07.05.2018</t>
  </si>
  <si>
    <t>06.05.2018</t>
  </si>
  <si>
    <t>05.05.2018</t>
  </si>
  <si>
    <t>Тустань (Tustan')</t>
  </si>
  <si>
    <t>03.05.2018</t>
  </si>
  <si>
    <t>Наскальный Город-Крепость "Тустань"</t>
  </si>
  <si>
    <t>02.05.2018</t>
  </si>
  <si>
    <t>01.05.2018</t>
  </si>
  <si>
    <t>30.04.2018</t>
  </si>
  <si>
    <t>29.04.2018</t>
  </si>
  <si>
    <t>27.04.2018</t>
  </si>
  <si>
    <t>Rynok Sq., Lviv</t>
  </si>
  <si>
    <t>26.04.2018</t>
  </si>
  <si>
    <t>24.04.2018</t>
  </si>
  <si>
    <t>Ботанічний сад ЛНУ ім.І.Франка</t>
  </si>
  <si>
    <t>23.04.2018</t>
  </si>
  <si>
    <t>20.04.2018</t>
  </si>
  <si>
    <t>Uzhhorod, Ukraine</t>
  </si>
  <si>
    <t>13.04.2018</t>
  </si>
  <si>
    <t>Palanok Castle</t>
  </si>
  <si>
    <t>12.04.2018</t>
  </si>
  <si>
    <t>11.04.2018</t>
  </si>
  <si>
    <t>10.04.2018</t>
  </si>
  <si>
    <t>Mukacheve</t>
  </si>
  <si>
    <t>09.04.2018</t>
  </si>
  <si>
    <t>Uzhhorod Castle, T. Lehoczky Transcarpathian Regional Local History Museum</t>
  </si>
  <si>
    <t>08.04.2018</t>
  </si>
  <si>
    <t>07.04.2018</t>
  </si>
  <si>
    <t>06.04.2018</t>
  </si>
  <si>
    <t>03.04.2018</t>
  </si>
  <si>
    <t>28.03.2018</t>
  </si>
  <si>
    <t>26.03.2018</t>
  </si>
  <si>
    <t>Дім легенд</t>
  </si>
  <si>
    <t>25.03.2018</t>
  </si>
  <si>
    <t>24.03.2018</t>
  </si>
  <si>
    <t>19.03.2018</t>
  </si>
  <si>
    <t>17.03.2018</t>
  </si>
  <si>
    <t>Lviv Rasta Coffee</t>
  </si>
  <si>
    <t>15.03.2018</t>
  </si>
  <si>
    <t>12.03.2018</t>
  </si>
  <si>
    <t>10.03.2018</t>
  </si>
  <si>
    <t>Selfiecoffeelviv</t>
  </si>
  <si>
    <t>09.03.2018</t>
  </si>
  <si>
    <t>08.03.2018</t>
  </si>
  <si>
    <t>Cat Cafe</t>
  </si>
  <si>
    <t>07.03.2018</t>
  </si>
  <si>
    <t>Skole Beskids</t>
  </si>
  <si>
    <t>06.03.2018</t>
  </si>
  <si>
    <t>04.03.2018</t>
  </si>
  <si>
    <t>02.03.2018</t>
  </si>
  <si>
    <t>Church of Sts. Olha and Elizabeth, Lviv</t>
  </si>
  <si>
    <t>27.02.2018</t>
  </si>
  <si>
    <t>22.02.2018</t>
  </si>
  <si>
    <t>21.02.2018</t>
  </si>
  <si>
    <t>19.02.2018</t>
  </si>
  <si>
    <t>18.02.2018</t>
  </si>
  <si>
    <t>17.02.2018</t>
  </si>
  <si>
    <t>15.02.2018</t>
  </si>
  <si>
    <t>GlobalLogic Lviv</t>
  </si>
  <si>
    <t>14.02.2018</t>
  </si>
  <si>
    <t>12.02.2018</t>
  </si>
  <si>
    <t>Лижний комплекс "Казкова Поляна"</t>
  </si>
  <si>
    <t>11.02.2018</t>
  </si>
  <si>
    <t>10.02.2018</t>
  </si>
  <si>
    <t>Lviv Railway station</t>
  </si>
  <si>
    <t>09.02.2018</t>
  </si>
  <si>
    <t>08.02.2018</t>
  </si>
  <si>
    <t>07.02.2018</t>
  </si>
  <si>
    <t>Арт-cafe Пластилиновая vorona</t>
  </si>
  <si>
    <t>06.02.2018</t>
  </si>
  <si>
    <t>04.02.2018</t>
  </si>
  <si>
    <t>03.02.2018</t>
  </si>
  <si>
    <t>KOFEIN</t>
  </si>
  <si>
    <t>31.01.2018</t>
  </si>
  <si>
    <t>Fifties фотостудия и кофейня</t>
  </si>
  <si>
    <t>28.01.2018</t>
  </si>
  <si>
    <t>27.01.2018</t>
  </si>
  <si>
    <t>26.01.2018</t>
  </si>
  <si>
    <t>23.01.2018</t>
  </si>
  <si>
    <t>22.01.2018</t>
  </si>
  <si>
    <t>21.01.2018</t>
  </si>
  <si>
    <t>20.01.2018</t>
  </si>
  <si>
    <t>08.01.2018</t>
  </si>
  <si>
    <t>Sumy Oblast</t>
  </si>
  <si>
    <t>07.01.2018</t>
  </si>
  <si>
    <t>06.01.2018</t>
  </si>
  <si>
    <t>Greece</t>
  </si>
  <si>
    <t>05.01.2018</t>
  </si>
  <si>
    <t>Panathenaic Stadium</t>
  </si>
  <si>
    <t>Hellenic Parliament</t>
  </si>
  <si>
    <t>04.01.2018</t>
  </si>
  <si>
    <t>Palaión Fáliron, Attiki, Greece</t>
  </si>
  <si>
    <t>Prámanta, Greece</t>
  </si>
  <si>
    <t>03.01.2018</t>
  </si>
  <si>
    <t>Kalarítes, Ioannina, Greece</t>
  </si>
  <si>
    <t>Lake Pamvotida</t>
  </si>
  <si>
    <t>02.01.2018</t>
  </si>
  <si>
    <t>Itéa, Greece</t>
  </si>
  <si>
    <t>Ioánnina, Greece</t>
  </si>
  <si>
    <t>01.01.2018</t>
  </si>
  <si>
    <t>Central Greece</t>
  </si>
  <si>
    <t>Delfos, Grecia</t>
  </si>
  <si>
    <t>31.12.2017</t>
  </si>
  <si>
    <t>Aráchova</t>
  </si>
  <si>
    <t>30.12.2017</t>
  </si>
  <si>
    <t>Acropolis - Ακρόπολη</t>
  </si>
  <si>
    <t>29.12.2017</t>
  </si>
  <si>
    <t>Akropolis / Ακρόπολις</t>
  </si>
  <si>
    <t>Athens, Greece</t>
  </si>
  <si>
    <t>28.12.2017</t>
  </si>
  <si>
    <t>Philopappos Monument</t>
  </si>
  <si>
    <t>27.12.2017</t>
  </si>
  <si>
    <t>23.12.2017</t>
  </si>
  <si>
    <t>21.12.2017</t>
  </si>
  <si>
    <t>Prague Castle</t>
  </si>
  <si>
    <t>19.12.2017</t>
  </si>
  <si>
    <t>Old Town Square</t>
  </si>
  <si>
    <t>18.12.2017</t>
  </si>
  <si>
    <t>Prague, Czech Republic</t>
  </si>
  <si>
    <t>Starbucks Česká republika</t>
  </si>
  <si>
    <t>Karlův most - Charles Bridge - Ponte Carlo - Puente de Carlos</t>
  </si>
  <si>
    <t>16.12.2017</t>
  </si>
  <si>
    <t>Istanbul Ataturk International Airport - International Departures</t>
  </si>
  <si>
    <t>15.12.2017</t>
  </si>
  <si>
    <t>Langeron</t>
  </si>
  <si>
    <t>Deribasivska Street</t>
  </si>
  <si>
    <t>14.12.2017</t>
  </si>
  <si>
    <t>Potemkin Stairs</t>
  </si>
  <si>
    <t>Odessa Opera and Ballet Theater</t>
  </si>
  <si>
    <t>13.12.2017</t>
  </si>
  <si>
    <t>12.12.2017</t>
  </si>
  <si>
    <t>11.12.2017</t>
  </si>
  <si>
    <t>10.12.2017</t>
  </si>
  <si>
    <t>09.12.2017</t>
  </si>
  <si>
    <t>08.12.2017</t>
  </si>
  <si>
    <t>06.12.2017</t>
  </si>
  <si>
    <t>03.12.2017</t>
  </si>
  <si>
    <t>02.12.2017</t>
  </si>
  <si>
    <t>8 1/2</t>
  </si>
  <si>
    <t>28.11.2017</t>
  </si>
  <si>
    <t>26.11.2017</t>
  </si>
  <si>
    <t>24.11.2017</t>
  </si>
  <si>
    <t>Львівська Майстерня Шоколаду</t>
  </si>
  <si>
    <t>20.11.2017</t>
  </si>
  <si>
    <t>Kharkiv railway station</t>
  </si>
  <si>
    <t>18.11.2017</t>
  </si>
  <si>
    <t>Київ, Майдан Незалежності</t>
  </si>
  <si>
    <t>12.11.2017</t>
  </si>
  <si>
    <t>Alchemist Bar - Kyiv</t>
  </si>
  <si>
    <t>Kontraktova Ploshcha</t>
  </si>
  <si>
    <t>11.11.2017</t>
  </si>
  <si>
    <t>04.11.2017</t>
  </si>
  <si>
    <t>Дворец студентов НЮУ им. Ярослава Мудрого</t>
  </si>
  <si>
    <t>Nora Hookah Lounge</t>
  </si>
  <si>
    <t>03.11.2017</t>
  </si>
  <si>
    <t>02.11.2017</t>
  </si>
  <si>
    <t>01.11.2017</t>
  </si>
  <si>
    <t>31.10.2017</t>
  </si>
  <si>
    <t>29.10.2017</t>
  </si>
  <si>
    <t>28.10.2017</t>
  </si>
  <si>
    <t>26.10.2017</t>
  </si>
  <si>
    <t>24.10.2017</t>
  </si>
  <si>
    <t>Фрунзе Авто</t>
  </si>
  <si>
    <t>22.10.2017</t>
  </si>
  <si>
    <t>Central Coffee</t>
  </si>
  <si>
    <t>18.10.2017</t>
  </si>
  <si>
    <t>some like it hot</t>
  </si>
  <si>
    <t>16.10.2017</t>
  </si>
  <si>
    <t>Metalist Stadium - Kharkiv</t>
  </si>
  <si>
    <t>15.10.2017</t>
  </si>
  <si>
    <t>Freedom Square</t>
  </si>
  <si>
    <t>14.10.2017</t>
  </si>
  <si>
    <t>13.10.2017</t>
  </si>
  <si>
    <t>11.10.2017</t>
  </si>
  <si>
    <t>09.10.2017</t>
  </si>
  <si>
    <t>Lviv Croissants</t>
  </si>
  <si>
    <t>08.10.2017</t>
  </si>
  <si>
    <t>07.10.2017</t>
  </si>
  <si>
    <t>04.10.2017</t>
  </si>
  <si>
    <t>01.10.2017</t>
  </si>
  <si>
    <t>26.09.2017</t>
  </si>
  <si>
    <t>24.09.2017</t>
  </si>
  <si>
    <t>ЖД вокзал, Сумы</t>
  </si>
  <si>
    <t>19.09.2017</t>
  </si>
  <si>
    <t>Seredyna-Buda</t>
  </si>
  <si>
    <t>18.09.2017</t>
  </si>
  <si>
    <t>17.09.2017</t>
  </si>
  <si>
    <t>16.09.2017</t>
  </si>
  <si>
    <t>11.09.2017</t>
  </si>
  <si>
    <t>Dnipropetrovsk Oblast</t>
  </si>
  <si>
    <t>10.09.2017</t>
  </si>
  <si>
    <t>09.09.2017</t>
  </si>
  <si>
    <t>Budapest Airport</t>
  </si>
  <si>
    <t>07.09.2017</t>
  </si>
  <si>
    <t>Oleksiyivka, Ukraine</t>
  </si>
  <si>
    <t>05.09.2017</t>
  </si>
  <si>
    <t>03.09.2017</t>
  </si>
  <si>
    <t>Сквер "стрелка"</t>
  </si>
  <si>
    <t>02.09.2017</t>
  </si>
  <si>
    <t>Botanichnyi Sad</t>
  </si>
  <si>
    <t>30.08.2017</t>
  </si>
  <si>
    <t>ШО</t>
  </si>
  <si>
    <t>29.08.2017</t>
  </si>
  <si>
    <t>Lisbon, Portugal</t>
  </si>
  <si>
    <t>28.08.2017</t>
  </si>
  <si>
    <t>27.08.2017</t>
  </si>
  <si>
    <t>Barcelona–El Prat Airport</t>
  </si>
  <si>
    <t>26.08.2017</t>
  </si>
  <si>
    <t>Gothic Quarter, Barcelona</t>
  </si>
  <si>
    <t>25.08.2017</t>
  </si>
  <si>
    <t>24.08.2017</t>
  </si>
  <si>
    <t>Inthemood</t>
  </si>
  <si>
    <t>22.08.2017</t>
  </si>
  <si>
    <t>Porto, Portugal</t>
  </si>
  <si>
    <t>21.08.2017</t>
  </si>
  <si>
    <t>Cheremushna, Kharkivs'Ka Oblast', Ukraine</t>
  </si>
  <si>
    <t>20.08.2017</t>
  </si>
  <si>
    <t>Zmiyiv, Kharkivs'Ka Oblast', Ukraine</t>
  </si>
  <si>
    <t>13.08.2017</t>
  </si>
  <si>
    <t>11.08.2017</t>
  </si>
  <si>
    <t>Santa Maria de Montserrat Abbey</t>
  </si>
  <si>
    <t>29.07.2017</t>
  </si>
  <si>
    <t>Barcelona, Spain</t>
  </si>
  <si>
    <t>25.07.2017</t>
  </si>
  <si>
    <t>Playa Santa Cristina Blanes</t>
  </si>
  <si>
    <t>24.07.2017</t>
  </si>
  <si>
    <t>23.07.2017</t>
  </si>
  <si>
    <t>Ponte D. Luis I (Dom Luis I Bridge)</t>
  </si>
  <si>
    <t>22.07.2017</t>
  </si>
  <si>
    <t>21.07.2017</t>
  </si>
  <si>
    <t>Cabo da Roca</t>
  </si>
  <si>
    <t>Sintra, Potugal</t>
  </si>
  <si>
    <t>20.07.2017</t>
  </si>
  <si>
    <t>Pastéis de Belém</t>
  </si>
  <si>
    <t>19.07.2017</t>
  </si>
  <si>
    <t>Casa Batlló - Gaudí Barcelona</t>
  </si>
  <si>
    <t>18.07.2017</t>
  </si>
  <si>
    <t>17.07.2017</t>
  </si>
  <si>
    <t>Park Güell</t>
  </si>
  <si>
    <t>16.07.2017</t>
  </si>
  <si>
    <t>Basílica de la Sagrada Família</t>
  </si>
  <si>
    <t>Warsaw Chopin Airport</t>
  </si>
  <si>
    <t>15.07.2017</t>
  </si>
  <si>
    <t>Kyiv International Airport</t>
  </si>
  <si>
    <t>11.07.2017</t>
  </si>
  <si>
    <t>09.07.2017</t>
  </si>
  <si>
    <t>08.07.2017</t>
  </si>
  <si>
    <t>07.07.2017</t>
  </si>
  <si>
    <t>Сад Шевченка</t>
  </si>
  <si>
    <t>06.07.2017</t>
  </si>
  <si>
    <t>05.07.2017</t>
  </si>
  <si>
    <t>04.07.2017</t>
  </si>
  <si>
    <t>ХНАТОБ / СХІД OPERA</t>
  </si>
  <si>
    <t>03.07.2017</t>
  </si>
  <si>
    <t>Парк им. Горького</t>
  </si>
  <si>
    <t>02.07.2017</t>
  </si>
  <si>
    <t>01.07.2017</t>
  </si>
  <si>
    <t>"Vovatanya" Gallery</t>
  </si>
  <si>
    <t>30.06.2017</t>
  </si>
  <si>
    <t>Kaffana</t>
  </si>
  <si>
    <t>29.06.2017</t>
  </si>
  <si>
    <t>Hotel Nemo</t>
  </si>
  <si>
    <t>Gorcafe 1654</t>
  </si>
  <si>
    <t>28.06.2017</t>
  </si>
  <si>
    <t>27.06.2017</t>
  </si>
  <si>
    <t>Кондитерский ShowRoom BlackBerry</t>
  </si>
  <si>
    <t>26.06.2017</t>
  </si>
  <si>
    <t>25.06.2017</t>
  </si>
  <si>
    <t>24.06.2017</t>
  </si>
  <si>
    <t>23.06.2017</t>
  </si>
  <si>
    <t>22.06.2017</t>
  </si>
  <si>
    <t>19.06.2017</t>
  </si>
  <si>
    <t>18.06.2017</t>
  </si>
  <si>
    <t>17.06.2017</t>
  </si>
  <si>
    <t>16.06.2017</t>
  </si>
  <si>
    <t>15.06.2017</t>
  </si>
  <si>
    <t>14.06.2017</t>
  </si>
  <si>
    <t>Fclub Lounge Cafe</t>
  </si>
  <si>
    <t>13.06.2017</t>
  </si>
  <si>
    <t>Flowers Cafe</t>
  </si>
  <si>
    <t>Kholodna Hora</t>
  </si>
  <si>
    <t>12.06.2017</t>
  </si>
  <si>
    <t>11.06.2017</t>
  </si>
  <si>
    <t>10.06.2017</t>
  </si>
  <si>
    <t>08.06.2017</t>
  </si>
  <si>
    <t>07.06.2017</t>
  </si>
  <si>
    <t>Водопад Камянка</t>
  </si>
  <si>
    <t>05.06.2017</t>
  </si>
  <si>
    <t>04.06.2017</t>
  </si>
  <si>
    <t>03.06.2017</t>
  </si>
  <si>
    <t>02.06.2017</t>
  </si>
  <si>
    <t>31.05.2017</t>
  </si>
  <si>
    <t>30.05.2017</t>
  </si>
  <si>
    <t>29.05.2017</t>
  </si>
  <si>
    <t>28.05.2017</t>
  </si>
  <si>
    <t>эсхар</t>
  </si>
  <si>
    <t>27.05.2017</t>
  </si>
  <si>
    <t>26.05.2017</t>
  </si>
  <si>
    <t>Strelka Bar</t>
  </si>
  <si>
    <t>25.05.2017</t>
  </si>
  <si>
    <t>24.05.2017</t>
  </si>
  <si>
    <t>23.05.2017</t>
  </si>
  <si>
    <t>22.05.2017</t>
  </si>
  <si>
    <t>21.05.2017</t>
  </si>
  <si>
    <t>23 Serpnia</t>
  </si>
  <si>
    <t>19.05.2017</t>
  </si>
  <si>
    <t>Kharkiv Oblast</t>
  </si>
  <si>
    <t>Мастерская кофе</t>
  </si>
  <si>
    <t>18.05.2017</t>
  </si>
  <si>
    <t>17.05.2017</t>
  </si>
  <si>
    <t>Шаровский Замок</t>
  </si>
  <si>
    <t>12.05.2017</t>
  </si>
  <si>
    <t>11.05.2017</t>
  </si>
  <si>
    <t>09.05.2017</t>
  </si>
  <si>
    <t>Saint Sophia's Cathedral, Kiev</t>
  </si>
  <si>
    <t>08.05.2017</t>
  </si>
  <si>
    <t>07.05.2017</t>
  </si>
  <si>
    <t>Pecherskyi District</t>
  </si>
  <si>
    <t>Kiev Pechersk Lavra</t>
  </si>
  <si>
    <t>Львовская Площадь</t>
  </si>
  <si>
    <t>06.05.2017</t>
  </si>
  <si>
    <t>Hryshko National Botanical Garden</t>
  </si>
  <si>
    <t>01.05.2017</t>
  </si>
  <si>
    <t>30.04.2017</t>
  </si>
  <si>
    <t>Sumy</t>
  </si>
  <si>
    <t>29.04.2017</t>
  </si>
  <si>
    <t>Olympiapark München</t>
  </si>
  <si>
    <t>28.04.2017</t>
  </si>
  <si>
    <t>Scheveningen</t>
  </si>
  <si>
    <t>27.04.2017</t>
  </si>
  <si>
    <t>Rotterdam</t>
  </si>
  <si>
    <t>26.04.2017</t>
  </si>
  <si>
    <t>The Hague, Netherlands</t>
  </si>
  <si>
    <t>25.04.2017</t>
  </si>
  <si>
    <t>22.04.2017</t>
  </si>
  <si>
    <t>St. Martin's Cathedral, Utrecht</t>
  </si>
  <si>
    <t>Spoorwegmuseum</t>
  </si>
  <si>
    <t>18.04.2017</t>
  </si>
  <si>
    <t>Leiden University Medical Center</t>
  </si>
  <si>
    <t>Munich, Germany</t>
  </si>
  <si>
    <t>17.04.2017</t>
  </si>
  <si>
    <t>16.04.2017</t>
  </si>
  <si>
    <t>Blackbird coffee &amp; vintage</t>
  </si>
  <si>
    <t>Utrecht</t>
  </si>
  <si>
    <t>Kinderdijk, Holland</t>
  </si>
  <si>
    <t>15.04.2017</t>
  </si>
  <si>
    <t>Utrecht, Netherlands</t>
  </si>
  <si>
    <t>14.04.2017</t>
  </si>
  <si>
    <t>Kasteel de Haar</t>
  </si>
  <si>
    <t>13.04.2017</t>
  </si>
  <si>
    <t>Haarzuilens</t>
  </si>
  <si>
    <t>12.04.2017</t>
  </si>
  <si>
    <t>Leiden, Netherlands</t>
  </si>
  <si>
    <t>11.04.2017</t>
  </si>
  <si>
    <t>Cube house</t>
  </si>
  <si>
    <t>Rotterdam, Netherlands</t>
  </si>
  <si>
    <t>10.04.2017</t>
  </si>
  <si>
    <t>Binnenhof</t>
  </si>
  <si>
    <t>09.04.2017</t>
  </si>
  <si>
    <t>Netherlands</t>
  </si>
  <si>
    <t>Hilversum</t>
  </si>
  <si>
    <t>08.04.2017</t>
  </si>
  <si>
    <t>Sabiha Gökçen Havaalanı İç Hatlar</t>
  </si>
  <si>
    <t>Istanbul, Turkey</t>
  </si>
  <si>
    <t>07.04.2017</t>
  </si>
  <si>
    <t>05.04.2017</t>
  </si>
  <si>
    <t>04.04.2017</t>
  </si>
  <si>
    <t>Park of Maxim Gorky</t>
  </si>
  <si>
    <t>02.04.2017</t>
  </si>
  <si>
    <t>01.04.2017</t>
  </si>
  <si>
    <t>Харківський академічний український драматичний театр ім. Т. Шевченка</t>
  </si>
  <si>
    <t>30.03.2017</t>
  </si>
  <si>
    <t>Ул. Данилевского</t>
  </si>
  <si>
    <t>26.03.2017</t>
  </si>
  <si>
    <t>24.03.2017</t>
  </si>
  <si>
    <t>Pushkinska</t>
  </si>
  <si>
    <t>22.03.2017</t>
  </si>
  <si>
    <t>Heisenberg Pub</t>
  </si>
  <si>
    <t>21.03.2017</t>
  </si>
  <si>
    <t>19.03.2017</t>
  </si>
  <si>
    <t>ХАИ</t>
  </si>
  <si>
    <t>18.03.2017</t>
  </si>
  <si>
    <t>Кафе Чердак</t>
  </si>
  <si>
    <t>16.03.2017</t>
  </si>
  <si>
    <t>Блэк &amp; Милк</t>
  </si>
  <si>
    <t>15.03.2017</t>
  </si>
  <si>
    <t>Харьков, Сквер Стрелка</t>
  </si>
  <si>
    <t>13.03.2017</t>
  </si>
  <si>
    <t>Квест-проект "Изоляция"</t>
  </si>
  <si>
    <t>12.03.2017</t>
  </si>
  <si>
    <t>Фельдман Экопарк</t>
  </si>
  <si>
    <t>Улица Искусств</t>
  </si>
  <si>
    <t>11.03.2017</t>
  </si>
  <si>
    <t>10.03.2017</t>
  </si>
  <si>
    <t>Maidan Konstytutsii</t>
  </si>
  <si>
    <t>08.03.2017</t>
  </si>
  <si>
    <t>Barista</t>
  </si>
  <si>
    <t>07.03.2017</t>
  </si>
  <si>
    <t>Barista Coffee</t>
  </si>
  <si>
    <t>06.03.2017</t>
  </si>
  <si>
    <t>КАВА У ШАФІ</t>
  </si>
  <si>
    <t>04.03.2017</t>
  </si>
  <si>
    <t>03.03.2017</t>
  </si>
  <si>
    <t>27.02.2017</t>
  </si>
  <si>
    <t>25.02.2017</t>
  </si>
  <si>
    <t>24.02.2017</t>
  </si>
  <si>
    <t>Ботанический Сад</t>
  </si>
  <si>
    <t>23.02.2017</t>
  </si>
  <si>
    <t>Fabrika.space: сo-working, event zone, bar and lots of inspiration</t>
  </si>
  <si>
    <t>22.02.2017</t>
  </si>
  <si>
    <t>21.02.2017</t>
  </si>
  <si>
    <t>16.02.2017</t>
  </si>
  <si>
    <t>15.02.2017</t>
  </si>
  <si>
    <t>12.02.2017</t>
  </si>
  <si>
    <t>11.02.2017</t>
  </si>
  <si>
    <t>10.02.2017</t>
  </si>
  <si>
    <t>08.02.2017</t>
  </si>
  <si>
    <t>Pivdennyi Vokzal</t>
  </si>
  <si>
    <t>02.02.2017</t>
  </si>
  <si>
    <t>31.01.2017</t>
  </si>
  <si>
    <t>29.01.2017</t>
  </si>
  <si>
    <t>Французский бульвар</t>
  </si>
  <si>
    <t>Ukmerge</t>
  </si>
  <si>
    <t>28.01.2017</t>
  </si>
  <si>
    <t>Arēna Rīga</t>
  </si>
  <si>
    <t>24.01.2017</t>
  </si>
  <si>
    <t>Харьковская Швейцария</t>
  </si>
  <si>
    <t>23.01.2017</t>
  </si>
  <si>
    <t>ТЦ Ave Plaza</t>
  </si>
  <si>
    <t>22.01.2017</t>
  </si>
  <si>
    <t>21.01.2017</t>
  </si>
  <si>
    <t>Riga Dome Square</t>
  </si>
  <si>
    <t>17.01.2017</t>
  </si>
  <si>
    <t>16.01.2017</t>
  </si>
  <si>
    <t>Riga, Latvia</t>
  </si>
  <si>
    <t>12.01.2017</t>
  </si>
  <si>
    <t>Citadela</t>
  </si>
  <si>
    <t>11.01.2017</t>
  </si>
  <si>
    <t>08.01.2017</t>
  </si>
  <si>
    <t>Lumber Gastro Bar</t>
  </si>
  <si>
    <t>07.01.2017</t>
  </si>
  <si>
    <t>Esplanade City Park, Helsinki</t>
  </si>
  <si>
    <t>Art Noveau Museum / Rīgas Исторический Музей Alberta Iela 12, Riga</t>
  </si>
  <si>
    <t>06.01.2017</t>
  </si>
  <si>
    <t>Užupio Respublika</t>
  </si>
  <si>
    <t>CityDiner</t>
  </si>
  <si>
    <t>05.01.2017</t>
  </si>
  <si>
    <t>Vilnius, Lithuania</t>
  </si>
  <si>
    <t>04.01.2017</t>
  </si>
  <si>
    <t>03.01.2017</t>
  </si>
  <si>
    <t>02.01.2017</t>
  </si>
  <si>
    <t>Ravintola Kappeli</t>
  </si>
  <si>
    <t>Helsinki to Tallinn Tunnel</t>
  </si>
  <si>
    <t>Tallinn, Estonia</t>
  </si>
  <si>
    <t>Tallinn Old Town</t>
  </si>
  <si>
    <t>01.01.2017</t>
  </si>
  <si>
    <t>Riga Old Town</t>
  </si>
  <si>
    <t>Lacplesa Street</t>
  </si>
  <si>
    <t>31.12.2016</t>
  </si>
  <si>
    <t>Sv. Petera Baznica</t>
  </si>
  <si>
    <t>Kino "Splendid Palace"</t>
  </si>
  <si>
    <t>30.12.2016</t>
  </si>
  <si>
    <t>Skyline Bar Riga</t>
  </si>
  <si>
    <t>Junge Konditoreja</t>
  </si>
  <si>
    <t>Art Academy of Latvia</t>
  </si>
  <si>
    <t>29.12.2016</t>
  </si>
  <si>
    <t>St. Peter's Church, Riga</t>
  </si>
  <si>
    <t>Ports of Stockholm</t>
  </si>
  <si>
    <t>28.12.2016</t>
  </si>
  <si>
    <t>Gamla Stan Sthlm</t>
  </si>
  <si>
    <t>Royal Palace of Sweden</t>
  </si>
  <si>
    <t>M/S Isabelle</t>
  </si>
  <si>
    <t>27.12.2016</t>
  </si>
  <si>
    <t>Mälaren</t>
  </si>
  <si>
    <t>Stockholm, Sweden</t>
  </si>
  <si>
    <t>Tallink Isabelle</t>
  </si>
  <si>
    <t>CoffeeINN-Riga</t>
  </si>
  <si>
    <t>26.12.2016</t>
  </si>
  <si>
    <t>24.12.2016</t>
  </si>
  <si>
    <t>Южный вокзал</t>
  </si>
  <si>
    <t>23.12.2016</t>
  </si>
  <si>
    <t>22.12.2016</t>
  </si>
  <si>
    <t>18.12.2016</t>
  </si>
  <si>
    <t>15.12.2016</t>
  </si>
  <si>
    <t>Планета-Кино Imax</t>
  </si>
  <si>
    <t>Ст. М. Бекетова</t>
  </si>
  <si>
    <t>14.12.2016</t>
  </si>
  <si>
    <t>13.12.2016</t>
  </si>
  <si>
    <t>12.12.2016</t>
  </si>
  <si>
    <t>11.12.2016</t>
  </si>
  <si>
    <t>09.12.2016</t>
  </si>
  <si>
    <t>08.12.2016</t>
  </si>
  <si>
    <t>07.12.2016</t>
  </si>
  <si>
    <t>06.12.2016</t>
  </si>
  <si>
    <t>05.12.2016</t>
  </si>
  <si>
    <t>04.12.2016</t>
  </si>
  <si>
    <t>03.12.2016</t>
  </si>
  <si>
    <t>01.12.2016</t>
  </si>
  <si>
    <t>27.11.2016</t>
  </si>
  <si>
    <t>25.11.2016</t>
  </si>
  <si>
    <t>Istorychnyi Muzei</t>
  </si>
  <si>
    <t>24.11.2016</t>
  </si>
  <si>
    <t>McDonald's</t>
  </si>
  <si>
    <t>22.11.2016</t>
  </si>
  <si>
    <t>Aura Fitness&amp;life</t>
  </si>
  <si>
    <t>20.11.2016</t>
  </si>
  <si>
    <t>19.11.2016</t>
  </si>
  <si>
    <t>16.11.2016</t>
  </si>
  <si>
    <t>Arkhitektora Beketova</t>
  </si>
  <si>
    <t>13.11.2016</t>
  </si>
  <si>
    <t>11.11.2016</t>
  </si>
  <si>
    <t>08.11.2016</t>
  </si>
  <si>
    <t>02.11.2016</t>
  </si>
  <si>
    <t>31.10.2016</t>
  </si>
  <si>
    <t>30.10.2016</t>
  </si>
  <si>
    <t>29.10.2016</t>
  </si>
  <si>
    <t>24.10.2016</t>
  </si>
  <si>
    <t>Trattoria</t>
  </si>
  <si>
    <t>22.10.2016</t>
  </si>
  <si>
    <t>18.10.2016</t>
  </si>
  <si>
    <t>Церква Св.ольги І Єлизавети</t>
  </si>
  <si>
    <t>16.10.2016</t>
  </si>
  <si>
    <t>15.10.2016</t>
  </si>
  <si>
    <t>14.10.2016</t>
  </si>
  <si>
    <t>13.10.2016</t>
  </si>
  <si>
    <t>12.10.2016</t>
  </si>
  <si>
    <t>Саржин Яр</t>
  </si>
  <si>
    <t>08.10.2016</t>
  </si>
  <si>
    <t>Пушкинская 5</t>
  </si>
  <si>
    <t>Naukova</t>
  </si>
  <si>
    <t>05.10.2016</t>
  </si>
  <si>
    <t>03.10.2016</t>
  </si>
  <si>
    <t>28.09.2016</t>
  </si>
  <si>
    <t>Парк Янкі Купалы</t>
  </si>
  <si>
    <t>27.09.2016</t>
  </si>
  <si>
    <t>Парк Челюскинцев</t>
  </si>
  <si>
    <t>Minsk, Belarus</t>
  </si>
  <si>
    <t>26.09.2016</t>
  </si>
  <si>
    <t>Беларусь, Минск</t>
  </si>
  <si>
    <t>National Library of Belarus</t>
  </si>
  <si>
    <t>25.09.2016</t>
  </si>
  <si>
    <t>Красный Костёл (Костёл Святых Симона И Алёны)</t>
  </si>
  <si>
    <t>24.09.2016</t>
  </si>
  <si>
    <t>Sky Lounge</t>
  </si>
  <si>
    <t>23.09.2016</t>
  </si>
  <si>
    <t>22.09.2016</t>
  </si>
  <si>
    <t>Kofein на Проспекте Ленина</t>
  </si>
  <si>
    <t>20.09.2016</t>
  </si>
  <si>
    <t>Пушкинская</t>
  </si>
  <si>
    <t>19.09.2016</t>
  </si>
  <si>
    <t>18.09.2016</t>
  </si>
  <si>
    <t>Набережная Харькова</t>
  </si>
  <si>
    <t>17.09.2016</t>
  </si>
  <si>
    <t>16.09.2016</t>
  </si>
  <si>
    <t>Площадь поэзии</t>
  </si>
  <si>
    <t>15.09.2016</t>
  </si>
  <si>
    <t>Зеркальная Струя</t>
  </si>
  <si>
    <t>14.09.2016</t>
  </si>
  <si>
    <t>12.09.2016</t>
  </si>
  <si>
    <t>11.09.2016</t>
  </si>
  <si>
    <t>10.09.2016</t>
  </si>
  <si>
    <t>Улица Гоголя, Харьков</t>
  </si>
  <si>
    <t>09.09.2016</t>
  </si>
  <si>
    <t>Франс.уа в Доме Проектов, Харьков</t>
  </si>
  <si>
    <t>08.09.2016</t>
  </si>
  <si>
    <t>Областное ГАИ</t>
  </si>
  <si>
    <t>07.09.2016</t>
  </si>
  <si>
    <t>05.09.2016</t>
  </si>
  <si>
    <t>Улица Сумская</t>
  </si>
  <si>
    <t>04.09.2016</t>
  </si>
  <si>
    <t>03.09.2016</t>
  </si>
  <si>
    <t>Ресторанный комплекс "Пушка-Миндаль"</t>
  </si>
  <si>
    <t>01.09.2016</t>
  </si>
  <si>
    <t>30.08.2016</t>
  </si>
  <si>
    <t>Харьков Площадь Конституции</t>
  </si>
  <si>
    <t>29.08.2016</t>
  </si>
  <si>
    <t>Коротич Аэроклуб</t>
  </si>
  <si>
    <t>28.08.2016</t>
  </si>
  <si>
    <t>depstor friendly bar</t>
  </si>
  <si>
    <t>Красношкольная Набережная, Харьков</t>
  </si>
  <si>
    <t>27.08.2016</t>
  </si>
  <si>
    <t>Хлебница</t>
  </si>
  <si>
    <t>26.08.2016</t>
  </si>
  <si>
    <t>Контрактова площа</t>
  </si>
  <si>
    <t>25.08.2016</t>
  </si>
  <si>
    <t>Пейзажная Аллея</t>
  </si>
  <si>
    <t>24.08.2016</t>
  </si>
  <si>
    <t>21.08.2016</t>
  </si>
  <si>
    <t>Метро Ботанический Сад</t>
  </si>
  <si>
    <t>18.08.2016</t>
  </si>
  <si>
    <t>Clé</t>
  </si>
  <si>
    <t>17.08.2016</t>
  </si>
  <si>
    <t>16.08.2016</t>
  </si>
  <si>
    <t>Stari Grad Bar</t>
  </si>
  <si>
    <t>15.08.2016</t>
  </si>
  <si>
    <t>12.08.2016</t>
  </si>
  <si>
    <t>Panorama restaurant</t>
  </si>
  <si>
    <t>11.08.2016</t>
  </si>
  <si>
    <t>Львів Залізничний Вокзал</t>
  </si>
  <si>
    <t>09.08.2016</t>
  </si>
  <si>
    <t>Babaluu</t>
  </si>
  <si>
    <t>Budva Beach</t>
  </si>
  <si>
    <t>08.08.2016</t>
  </si>
  <si>
    <t>porto di Bar - Montenegro</t>
  </si>
  <si>
    <t>Pekara ZRNO</t>
  </si>
  <si>
    <t>07.08.2016</t>
  </si>
  <si>
    <t>Starigrad Budva</t>
  </si>
  <si>
    <t>06.08.2016</t>
  </si>
  <si>
    <t>Morača (monastery)</t>
  </si>
  <si>
    <t>Kanjon Moraca</t>
  </si>
  <si>
    <t>Crno jezero, Durmitor</t>
  </si>
  <si>
    <t>05.08.2016</t>
  </si>
  <si>
    <t>04.08.2016</t>
  </si>
  <si>
    <t>Budva</t>
  </si>
  <si>
    <t>Budva, Adriatic Sea, Montenegro</t>
  </si>
  <si>
    <t>03.08.2016</t>
  </si>
  <si>
    <t>02.08.2016</t>
  </si>
  <si>
    <t>Tequila Bar Becici</t>
  </si>
  <si>
    <t>30.07.2016</t>
  </si>
  <si>
    <t>Rafailovic</t>
  </si>
  <si>
    <t>29.07.2016</t>
  </si>
  <si>
    <t>Montenegro</t>
  </si>
  <si>
    <t>28.07.2016</t>
  </si>
  <si>
    <t>Пластилиновая Vorona</t>
  </si>
  <si>
    <t>27.07.2016</t>
  </si>
  <si>
    <t>23.07.2016</t>
  </si>
  <si>
    <t>Наукова</t>
  </si>
  <si>
    <t>21.07.2016</t>
  </si>
  <si>
    <t>20.07.2016</t>
  </si>
  <si>
    <t>16.07.2016</t>
  </si>
  <si>
    <t>11.07.2016</t>
  </si>
  <si>
    <t>Харьков</t>
  </si>
  <si>
    <t>08.07.2016</t>
  </si>
  <si>
    <t>07.07.2016</t>
  </si>
  <si>
    <t>06.07.2016</t>
  </si>
  <si>
    <t>05.07.2016</t>
  </si>
  <si>
    <t>Святогорск</t>
  </si>
  <si>
    <t>03.07.2016</t>
  </si>
  <si>
    <t>Святогорская Лавра</t>
  </si>
  <si>
    <t>ул.Новгородская</t>
  </si>
  <si>
    <t>02.07.2016</t>
  </si>
  <si>
    <t>01.07.2016</t>
  </si>
  <si>
    <t>24.06.2016</t>
  </si>
  <si>
    <t>22.06.2016</t>
  </si>
  <si>
    <t>20.06.2016</t>
  </si>
  <si>
    <t>19.06.2016</t>
  </si>
  <si>
    <t>Yampol, Sums'Ka Oblast', Ukraine</t>
  </si>
  <si>
    <t>17.06.2016</t>
  </si>
  <si>
    <t>Харківський історичний музей імені М. Ф. Сумцова</t>
  </si>
  <si>
    <t>16.06.2016</t>
  </si>
  <si>
    <t>14.06.2016</t>
  </si>
  <si>
    <t>Mr.Bourbon</t>
  </si>
  <si>
    <t>Hlukhiv, Ukraine</t>
  </si>
  <si>
    <t>11.06.2016</t>
  </si>
  <si>
    <t>Coffeelaktika</t>
  </si>
  <si>
    <t>01.06.2016</t>
  </si>
  <si>
    <t>31.05.2016</t>
  </si>
  <si>
    <t>30.05.2016</t>
  </si>
  <si>
    <t>27.05.2016</t>
  </si>
  <si>
    <t>25.05.2016</t>
  </si>
  <si>
    <t>19.05.2016</t>
  </si>
  <si>
    <t>16.05.2016</t>
  </si>
  <si>
    <t>14.05.2016</t>
  </si>
  <si>
    <t>12.05.2016</t>
  </si>
  <si>
    <t>11.05.2016</t>
  </si>
  <si>
    <t>09.05.2016</t>
  </si>
  <si>
    <t>Poltava City</t>
  </si>
  <si>
    <t>03.05.2016</t>
  </si>
  <si>
    <t>Хутор Рыбацкий</t>
  </si>
  <si>
    <t>30.04.2016</t>
  </si>
  <si>
    <t>29.04.2016</t>
  </si>
  <si>
    <t>Холодная Гора</t>
  </si>
  <si>
    <t>28.04.2016</t>
  </si>
  <si>
    <t>24.04.2016</t>
  </si>
  <si>
    <t>23.04.2016</t>
  </si>
  <si>
    <t>10.04.2016</t>
  </si>
  <si>
    <t>09.04.2016</t>
  </si>
  <si>
    <t>Дорожная Клиническая Больница</t>
  </si>
  <si>
    <t>20.03.2016</t>
  </si>
  <si>
    <t>11.03.2016</t>
  </si>
  <si>
    <t>14.02.2016</t>
  </si>
  <si>
    <t>Коффишка</t>
  </si>
  <si>
    <t>13.02.2016</t>
  </si>
  <si>
    <t>10.02.2016</t>
  </si>
  <si>
    <t>09.02.2016</t>
  </si>
  <si>
    <t>08.02.2016</t>
  </si>
  <si>
    <t>02.02.2016</t>
  </si>
  <si>
    <t>27.01.2016</t>
  </si>
  <si>
    <t>Львів</t>
  </si>
  <si>
    <t>24.01.2016</t>
  </si>
  <si>
    <t>20.01.2016</t>
  </si>
  <si>
    <t>Пика</t>
  </si>
  <si>
    <t>19.01.2016</t>
  </si>
  <si>
    <t>13.01.2016</t>
  </si>
  <si>
    <t>Термальний Басейн Жайворонок</t>
  </si>
  <si>
    <t>02.01.2016</t>
  </si>
  <si>
    <t>Zolota Pava Beregszasz</t>
  </si>
  <si>
    <t>01.01.2016</t>
  </si>
  <si>
    <t>Ужгород, Железнодорожный Вокзал</t>
  </si>
  <si>
    <t>29.12.2015</t>
  </si>
  <si>
    <t>28.12.2015</t>
  </si>
  <si>
    <t>Opera Passage / Опера Пасаж</t>
  </si>
  <si>
    <t>27.12.2015</t>
  </si>
  <si>
    <t>26.12.2015</t>
  </si>
  <si>
    <t>Sweeter</t>
  </si>
  <si>
    <t>24.12.2015</t>
  </si>
  <si>
    <t>Рост</t>
  </si>
  <si>
    <t>23.12.2015</t>
  </si>
  <si>
    <t>Караван</t>
  </si>
  <si>
    <t>15.12.2015</t>
  </si>
  <si>
    <t>11.11.2015</t>
  </si>
  <si>
    <t>07.11.2015</t>
  </si>
  <si>
    <t>Конгрес-Холл Комсмополит</t>
  </si>
  <si>
    <t>03.11.2015</t>
  </si>
  <si>
    <t>Парк "Владимирская Горка"</t>
  </si>
  <si>
    <t>02.11.2015</t>
  </si>
  <si>
    <t>Днепр, Киев.</t>
  </si>
  <si>
    <t>01.11.2015</t>
  </si>
  <si>
    <t>Набережная</t>
  </si>
  <si>
    <t>25.10.2015</t>
  </si>
  <si>
    <t>Харьков, Украина</t>
  </si>
  <si>
    <t>Kharkiv International Airport</t>
  </si>
  <si>
    <t>Украина, Львов, Брюховичи</t>
  </si>
  <si>
    <t>Night Club Bolero Kharkiv</t>
  </si>
  <si>
    <t>Yenı Lıman</t>
  </si>
  <si>
    <t>Belport Beach Hotel</t>
  </si>
  <si>
    <t>Düden Waterfalls</t>
  </si>
  <si>
    <t>Названия строк</t>
  </si>
  <si>
    <t>Общий итог</t>
  </si>
  <si>
    <t>Среднее по полю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</si>
</sst>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.mm\.yyyy"/>
  </numFmts>
  <fonts count="5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6"/>
      <name val="Times New Roman"/>
    </font>
    <font>
      <sz val="14"/>
      <name val="Times New Roman"/>
    </font>
    <font>
      <u/>
      <sz val="14"/>
      <color rgb="FF0000FF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21" fontId="3" fillId="0" borderId="0" xfId="0" applyNumberFormat="1" applyFont="1"/>
    <xf numFmtId="165" fontId="3" fillId="0" borderId="0" xfId="1" applyFont="1"/>
    <xf numFmtId="0" fontId="3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14" fontId="0" fillId="0" borderId="0" xfId="0" applyNumberFormat="1"/>
    <xf numFmtId="0" fontId="2" fillId="0" borderId="0" xfId="0" applyNumberFormat="1" applyFont="1" applyAlignment="1">
      <alignment horizontal="center" vertical="center"/>
    </xf>
  </cellXfs>
  <cellStyles count="2">
    <cellStyle name="data_style" xfId="1" xr:uid="{00000000-0005-0000-0000-000001000000}"/>
    <cellStyle name="Обычный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26" formatCode="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0000FF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Locations!$G$1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Locations!$E$2:$E$1029</c:f>
              <c:numCache>
                <c:formatCode>h:mm:ss</c:formatCode>
                <c:ptCount val="1021"/>
                <c:pt idx="0">
                  <c:v>0.81440972222222219</c:v>
                </c:pt>
                <c:pt idx="1">
                  <c:v>0.62697916666666664</c:v>
                </c:pt>
                <c:pt idx="2">
                  <c:v>0.81990740740740742</c:v>
                </c:pt>
                <c:pt idx="3">
                  <c:v>0.8208333333333333</c:v>
                </c:pt>
                <c:pt idx="4">
                  <c:v>0.61331018518518521</c:v>
                </c:pt>
                <c:pt idx="5">
                  <c:v>0.62320601851851853</c:v>
                </c:pt>
                <c:pt idx="6">
                  <c:v>0.63476851851851857</c:v>
                </c:pt>
                <c:pt idx="7">
                  <c:v>0.63834490740740746</c:v>
                </c:pt>
                <c:pt idx="8">
                  <c:v>0.80377314814814815</c:v>
                </c:pt>
                <c:pt idx="9">
                  <c:v>0.80496527777777782</c:v>
                </c:pt>
                <c:pt idx="10">
                  <c:v>0.80527777777777776</c:v>
                </c:pt>
                <c:pt idx="11">
                  <c:v>0.68341435185185184</c:v>
                </c:pt>
                <c:pt idx="12">
                  <c:v>0.8964699074074074</c:v>
                </c:pt>
                <c:pt idx="13">
                  <c:v>0.88193287037037038</c:v>
                </c:pt>
                <c:pt idx="14">
                  <c:v>0.76103009259259258</c:v>
                </c:pt>
                <c:pt idx="15">
                  <c:v>0.84768518518518521</c:v>
                </c:pt>
                <c:pt idx="16">
                  <c:v>0.75252314814814814</c:v>
                </c:pt>
                <c:pt idx="17">
                  <c:v>0.84094907407407404</c:v>
                </c:pt>
                <c:pt idx="18">
                  <c:v>0.85894675925925923</c:v>
                </c:pt>
                <c:pt idx="19">
                  <c:v>0.86152777777777778</c:v>
                </c:pt>
                <c:pt idx="20">
                  <c:v>0.51554398148148151</c:v>
                </c:pt>
                <c:pt idx="21">
                  <c:v>0.703587962962963</c:v>
                </c:pt>
                <c:pt idx="22">
                  <c:v>0.64076388888888891</c:v>
                </c:pt>
                <c:pt idx="23">
                  <c:v>0.68259259259259264</c:v>
                </c:pt>
                <c:pt idx="24">
                  <c:v>0.74400462962962965</c:v>
                </c:pt>
                <c:pt idx="25">
                  <c:v>0.20924768518518519</c:v>
                </c:pt>
                <c:pt idx="26">
                  <c:v>0.80608796296296292</c:v>
                </c:pt>
                <c:pt idx="27">
                  <c:v>0.70942129629629624</c:v>
                </c:pt>
                <c:pt idx="28">
                  <c:v>0.80305555555555552</c:v>
                </c:pt>
                <c:pt idx="29">
                  <c:v>0.77556712962962959</c:v>
                </c:pt>
                <c:pt idx="30">
                  <c:v>0.39666666666666672</c:v>
                </c:pt>
                <c:pt idx="31">
                  <c:v>0.44315972222222222</c:v>
                </c:pt>
                <c:pt idx="32">
                  <c:v>0.51674768518518521</c:v>
                </c:pt>
                <c:pt idx="33">
                  <c:v>0.85826388888888894</c:v>
                </c:pt>
                <c:pt idx="34">
                  <c:v>0.31403935185185178</c:v>
                </c:pt>
                <c:pt idx="35">
                  <c:v>0.87959490740740742</c:v>
                </c:pt>
                <c:pt idx="36">
                  <c:v>0.89174768518518521</c:v>
                </c:pt>
                <c:pt idx="37">
                  <c:v>0.65266203703703707</c:v>
                </c:pt>
                <c:pt idx="38">
                  <c:v>0.56665509259259261</c:v>
                </c:pt>
                <c:pt idx="39">
                  <c:v>0.8028819444444445</c:v>
                </c:pt>
                <c:pt idx="40">
                  <c:v>0.4304398148148148</c:v>
                </c:pt>
                <c:pt idx="41">
                  <c:v>0.68809027777777776</c:v>
                </c:pt>
                <c:pt idx="42">
                  <c:v>0.82429398148148147</c:v>
                </c:pt>
                <c:pt idx="43">
                  <c:v>0.74402777777777773</c:v>
                </c:pt>
                <c:pt idx="44">
                  <c:v>0.50445601851851851</c:v>
                </c:pt>
                <c:pt idx="45">
                  <c:v>0.79152777777777783</c:v>
                </c:pt>
                <c:pt idx="46">
                  <c:v>0.50134259259259262</c:v>
                </c:pt>
                <c:pt idx="47">
                  <c:v>0.59594907407407405</c:v>
                </c:pt>
                <c:pt idx="48">
                  <c:v>0.69952546296296292</c:v>
                </c:pt>
                <c:pt idx="49">
                  <c:v>0.74928240740740737</c:v>
                </c:pt>
                <c:pt idx="50">
                  <c:v>0.52284722222222224</c:v>
                </c:pt>
                <c:pt idx="51">
                  <c:v>0.78136574074074072</c:v>
                </c:pt>
                <c:pt idx="52">
                  <c:v>0.82486111111111116</c:v>
                </c:pt>
                <c:pt idx="53">
                  <c:v>0.76554398148148151</c:v>
                </c:pt>
                <c:pt idx="54">
                  <c:v>0.61329861111111106</c:v>
                </c:pt>
                <c:pt idx="55">
                  <c:v>0.67625000000000002</c:v>
                </c:pt>
                <c:pt idx="56">
                  <c:v>0.65822916666666664</c:v>
                </c:pt>
                <c:pt idx="57">
                  <c:v>6.0555555555555557E-2</c:v>
                </c:pt>
                <c:pt idx="58">
                  <c:v>0.76017361111111115</c:v>
                </c:pt>
                <c:pt idx="59">
                  <c:v>0.32320601851851849</c:v>
                </c:pt>
                <c:pt idx="60">
                  <c:v>0.68092592592592593</c:v>
                </c:pt>
                <c:pt idx="61">
                  <c:v>0.94379629629629624</c:v>
                </c:pt>
                <c:pt idx="62">
                  <c:v>0.4075462962962963</c:v>
                </c:pt>
                <c:pt idx="63">
                  <c:v>0.52288194444444447</c:v>
                </c:pt>
                <c:pt idx="64">
                  <c:v>0.81409722222222225</c:v>
                </c:pt>
                <c:pt idx="65">
                  <c:v>0.48878472222222219</c:v>
                </c:pt>
                <c:pt idx="66">
                  <c:v>0.85612268518518519</c:v>
                </c:pt>
                <c:pt idx="67">
                  <c:v>0.58414351851851853</c:v>
                </c:pt>
                <c:pt idx="68">
                  <c:v>0.51765046296296291</c:v>
                </c:pt>
                <c:pt idx="69">
                  <c:v>0.59193287037037035</c:v>
                </c:pt>
                <c:pt idx="70">
                  <c:v>0.78148148148148144</c:v>
                </c:pt>
                <c:pt idx="71">
                  <c:v>0.35716435185185191</c:v>
                </c:pt>
                <c:pt idx="72">
                  <c:v>0.77722222222222226</c:v>
                </c:pt>
                <c:pt idx="73">
                  <c:v>0.43238425925925927</c:v>
                </c:pt>
                <c:pt idx="74">
                  <c:v>0.75930555555555557</c:v>
                </c:pt>
                <c:pt idx="75">
                  <c:v>0.77004629629629628</c:v>
                </c:pt>
                <c:pt idx="76">
                  <c:v>0.89879629629629632</c:v>
                </c:pt>
                <c:pt idx="77">
                  <c:v>0.79671296296296301</c:v>
                </c:pt>
                <c:pt idx="78">
                  <c:v>0.60465277777777782</c:v>
                </c:pt>
                <c:pt idx="79">
                  <c:v>0.73606481481481478</c:v>
                </c:pt>
                <c:pt idx="80">
                  <c:v>0.8332060185185185</c:v>
                </c:pt>
                <c:pt idx="81">
                  <c:v>0.75467592592592592</c:v>
                </c:pt>
                <c:pt idx="82">
                  <c:v>0.74490740740740746</c:v>
                </c:pt>
                <c:pt idx="83">
                  <c:v>0.86136574074074079</c:v>
                </c:pt>
                <c:pt idx="84">
                  <c:v>0.36186342592592591</c:v>
                </c:pt>
                <c:pt idx="85">
                  <c:v>0.59146990740740746</c:v>
                </c:pt>
                <c:pt idx="86">
                  <c:v>0.46923611111111108</c:v>
                </c:pt>
                <c:pt idx="87">
                  <c:v>0.6137731481481481</c:v>
                </c:pt>
                <c:pt idx="88">
                  <c:v>0.5246643518518519</c:v>
                </c:pt>
                <c:pt idx="89">
                  <c:v>0.70837962962962964</c:v>
                </c:pt>
                <c:pt idx="90">
                  <c:v>0.81050925925925921</c:v>
                </c:pt>
                <c:pt idx="91">
                  <c:v>0.2754861111111111</c:v>
                </c:pt>
                <c:pt idx="92">
                  <c:v>0.47637731481481482</c:v>
                </c:pt>
                <c:pt idx="93">
                  <c:v>0.52351851851851849</c:v>
                </c:pt>
                <c:pt idx="94">
                  <c:v>0.82033564814814819</c:v>
                </c:pt>
                <c:pt idx="95">
                  <c:v>0.43684027777777779</c:v>
                </c:pt>
                <c:pt idx="96">
                  <c:v>0.51420138888888889</c:v>
                </c:pt>
                <c:pt idx="97">
                  <c:v>0.55415509259259255</c:v>
                </c:pt>
                <c:pt idx="98">
                  <c:v>0.84665509259259264</c:v>
                </c:pt>
                <c:pt idx="99">
                  <c:v>0.33377314814814812</c:v>
                </c:pt>
                <c:pt idx="100">
                  <c:v>0.72833333333333339</c:v>
                </c:pt>
                <c:pt idx="101">
                  <c:v>0.89047453703703705</c:v>
                </c:pt>
                <c:pt idx="102">
                  <c:v>0.64793981481481477</c:v>
                </c:pt>
                <c:pt idx="103">
                  <c:v>0.84909722222222217</c:v>
                </c:pt>
                <c:pt idx="104">
                  <c:v>0.59858796296296302</c:v>
                </c:pt>
                <c:pt idx="105">
                  <c:v>0.93649305555555551</c:v>
                </c:pt>
                <c:pt idx="106">
                  <c:v>0.39439814814814822</c:v>
                </c:pt>
                <c:pt idx="107">
                  <c:v>0.72165509259259264</c:v>
                </c:pt>
                <c:pt idx="108">
                  <c:v>0.87650462962962961</c:v>
                </c:pt>
                <c:pt idx="109">
                  <c:v>0.82422453703703702</c:v>
                </c:pt>
                <c:pt idx="110">
                  <c:v>0.55690972222222224</c:v>
                </c:pt>
                <c:pt idx="111">
                  <c:v>0.75512731481481477</c:v>
                </c:pt>
                <c:pt idx="112">
                  <c:v>0.75185185185185188</c:v>
                </c:pt>
                <c:pt idx="113">
                  <c:v>0.83699074074074076</c:v>
                </c:pt>
                <c:pt idx="114">
                  <c:v>0.41106481481481483</c:v>
                </c:pt>
                <c:pt idx="115">
                  <c:v>0.7175231481481481</c:v>
                </c:pt>
                <c:pt idx="116">
                  <c:v>0.46576388888888892</c:v>
                </c:pt>
                <c:pt idx="117">
                  <c:v>0.70057870370370368</c:v>
                </c:pt>
                <c:pt idx="118">
                  <c:v>0.25069444444444439</c:v>
                </c:pt>
                <c:pt idx="119">
                  <c:v>0.79837962962962961</c:v>
                </c:pt>
                <c:pt idx="120">
                  <c:v>0.54393518518518513</c:v>
                </c:pt>
                <c:pt idx="121">
                  <c:v>0.6462268518518518</c:v>
                </c:pt>
                <c:pt idx="122">
                  <c:v>0.28075231481481477</c:v>
                </c:pt>
                <c:pt idx="123">
                  <c:v>0.52034722222222218</c:v>
                </c:pt>
                <c:pt idx="124">
                  <c:v>0.2613773148148148</c:v>
                </c:pt>
                <c:pt idx="125">
                  <c:v>0.28163194444444439</c:v>
                </c:pt>
                <c:pt idx="126">
                  <c:v>0.43917824074074069</c:v>
                </c:pt>
                <c:pt idx="127">
                  <c:v>0.30299768518518522</c:v>
                </c:pt>
                <c:pt idx="128">
                  <c:v>0.43310185185185179</c:v>
                </c:pt>
                <c:pt idx="129">
                  <c:v>0.91180555555555554</c:v>
                </c:pt>
                <c:pt idx="130">
                  <c:v>0.43993055555555549</c:v>
                </c:pt>
                <c:pt idx="131">
                  <c:v>0.83493055555555551</c:v>
                </c:pt>
                <c:pt idx="132">
                  <c:v>0.80200231481481477</c:v>
                </c:pt>
                <c:pt idx="133">
                  <c:v>0.89951388888888884</c:v>
                </c:pt>
                <c:pt idx="134">
                  <c:v>0.1910648148148148</c:v>
                </c:pt>
                <c:pt idx="135">
                  <c:v>0.29140046296296301</c:v>
                </c:pt>
                <c:pt idx="136">
                  <c:v>0.32503472222222218</c:v>
                </c:pt>
                <c:pt idx="137">
                  <c:v>0.73987268518518523</c:v>
                </c:pt>
                <c:pt idx="138">
                  <c:v>0.65231481481481479</c:v>
                </c:pt>
                <c:pt idx="139">
                  <c:v>0.36131944444444453</c:v>
                </c:pt>
                <c:pt idx="140">
                  <c:v>0.63556712962962958</c:v>
                </c:pt>
                <c:pt idx="141">
                  <c:v>0.28311342592592592</c:v>
                </c:pt>
                <c:pt idx="142">
                  <c:v>0.73226851851851849</c:v>
                </c:pt>
                <c:pt idx="143">
                  <c:v>0.76390046296296299</c:v>
                </c:pt>
                <c:pt idx="144">
                  <c:v>0.1840162037037037</c:v>
                </c:pt>
                <c:pt idx="145">
                  <c:v>0.81512731481481482</c:v>
                </c:pt>
                <c:pt idx="146">
                  <c:v>0.68462962962962959</c:v>
                </c:pt>
                <c:pt idx="147">
                  <c:v>0.39840277777777777</c:v>
                </c:pt>
                <c:pt idx="148">
                  <c:v>0.79671296296296301</c:v>
                </c:pt>
                <c:pt idx="149">
                  <c:v>0.28814814814814821</c:v>
                </c:pt>
                <c:pt idx="150">
                  <c:v>0.75289351851851849</c:v>
                </c:pt>
                <c:pt idx="151">
                  <c:v>0.71760416666666671</c:v>
                </c:pt>
                <c:pt idx="152">
                  <c:v>0.26525462962962959</c:v>
                </c:pt>
                <c:pt idx="153">
                  <c:v>0.49577546296296299</c:v>
                </c:pt>
                <c:pt idx="154">
                  <c:v>0.34320601851851851</c:v>
                </c:pt>
                <c:pt idx="155">
                  <c:v>0.69574074074074077</c:v>
                </c:pt>
                <c:pt idx="156">
                  <c:v>0.2905787037037037</c:v>
                </c:pt>
                <c:pt idx="157">
                  <c:v>0.75958333333333339</c:v>
                </c:pt>
                <c:pt idx="158">
                  <c:v>0.78835648148148152</c:v>
                </c:pt>
                <c:pt idx="159">
                  <c:v>0.33596064814814808</c:v>
                </c:pt>
                <c:pt idx="160">
                  <c:v>0.76557870370370373</c:v>
                </c:pt>
                <c:pt idx="161">
                  <c:v>0.3913888888888889</c:v>
                </c:pt>
                <c:pt idx="162">
                  <c:v>0.28644675925925928</c:v>
                </c:pt>
                <c:pt idx="163">
                  <c:v>0.30662037037037038</c:v>
                </c:pt>
                <c:pt idx="164">
                  <c:v>0.65570601851851851</c:v>
                </c:pt>
                <c:pt idx="165">
                  <c:v>0.83408564814814812</c:v>
                </c:pt>
                <c:pt idx="166">
                  <c:v>0.31649305555555562</c:v>
                </c:pt>
                <c:pt idx="167">
                  <c:v>0.80660879629629634</c:v>
                </c:pt>
                <c:pt idx="168">
                  <c:v>0.72606481481481477</c:v>
                </c:pt>
                <c:pt idx="169">
                  <c:v>0.66263888888888889</c:v>
                </c:pt>
                <c:pt idx="170">
                  <c:v>0.60539351851851853</c:v>
                </c:pt>
                <c:pt idx="171">
                  <c:v>0.63604166666666662</c:v>
                </c:pt>
                <c:pt idx="172">
                  <c:v>0.69387731481481485</c:v>
                </c:pt>
                <c:pt idx="173">
                  <c:v>0.79098379629629634</c:v>
                </c:pt>
                <c:pt idx="174">
                  <c:v>0.74946759259259255</c:v>
                </c:pt>
                <c:pt idx="175">
                  <c:v>0.82873842592592595</c:v>
                </c:pt>
                <c:pt idx="176">
                  <c:v>0.6396412037037037</c:v>
                </c:pt>
                <c:pt idx="177">
                  <c:v>1.503472222222222E-2</c:v>
                </c:pt>
                <c:pt idx="178">
                  <c:v>0.97431712962962957</c:v>
                </c:pt>
                <c:pt idx="179">
                  <c:v>0.84695601851851854</c:v>
                </c:pt>
                <c:pt idx="180">
                  <c:v>0.90817129629629634</c:v>
                </c:pt>
                <c:pt idx="181">
                  <c:v>0.94195601851851851</c:v>
                </c:pt>
                <c:pt idx="182">
                  <c:v>0.74072916666666666</c:v>
                </c:pt>
                <c:pt idx="183">
                  <c:v>0.59300925925925929</c:v>
                </c:pt>
                <c:pt idx="184">
                  <c:v>0.91979166666666667</c:v>
                </c:pt>
                <c:pt idx="185">
                  <c:v>0.68931712962962965</c:v>
                </c:pt>
                <c:pt idx="186">
                  <c:v>0.62761574074074078</c:v>
                </c:pt>
                <c:pt idx="187">
                  <c:v>0.81490740740740741</c:v>
                </c:pt>
                <c:pt idx="188">
                  <c:v>0.81708333333333338</c:v>
                </c:pt>
                <c:pt idx="189">
                  <c:v>0.37430555555555561</c:v>
                </c:pt>
                <c:pt idx="190">
                  <c:v>0.82821759259259264</c:v>
                </c:pt>
                <c:pt idx="191">
                  <c:v>0.53609953703703705</c:v>
                </c:pt>
                <c:pt idx="192">
                  <c:v>0.34688657407407408</c:v>
                </c:pt>
                <c:pt idx="193">
                  <c:v>0.3334259259259259</c:v>
                </c:pt>
                <c:pt idx="194">
                  <c:v>0.60490740740740745</c:v>
                </c:pt>
                <c:pt idx="195">
                  <c:v>0.67657407407407411</c:v>
                </c:pt>
                <c:pt idx="196">
                  <c:v>0.81206018518518519</c:v>
                </c:pt>
                <c:pt idx="197">
                  <c:v>0.88863425925925921</c:v>
                </c:pt>
                <c:pt idx="198">
                  <c:v>0.66675925925925927</c:v>
                </c:pt>
                <c:pt idx="199">
                  <c:v>0.72255787037037034</c:v>
                </c:pt>
                <c:pt idx="200">
                  <c:v>0.34229166666666672</c:v>
                </c:pt>
                <c:pt idx="201">
                  <c:v>0.73414351851851856</c:v>
                </c:pt>
                <c:pt idx="202">
                  <c:v>0.90674768518518523</c:v>
                </c:pt>
                <c:pt idx="203">
                  <c:v>0.87490740740740736</c:v>
                </c:pt>
                <c:pt idx="204">
                  <c:v>0.75719907407407405</c:v>
                </c:pt>
                <c:pt idx="205">
                  <c:v>0.78942129629629632</c:v>
                </c:pt>
                <c:pt idx="206">
                  <c:v>0.37450231481481477</c:v>
                </c:pt>
                <c:pt idx="207">
                  <c:v>0.9206481481481481</c:v>
                </c:pt>
                <c:pt idx="208">
                  <c:v>0.3931365740740741</c:v>
                </c:pt>
                <c:pt idx="209">
                  <c:v>0.88815972222222217</c:v>
                </c:pt>
                <c:pt idx="210">
                  <c:v>0.8952430555555555</c:v>
                </c:pt>
                <c:pt idx="211">
                  <c:v>0.7509837962962963</c:v>
                </c:pt>
                <c:pt idx="212">
                  <c:v>0.75237268518518519</c:v>
                </c:pt>
                <c:pt idx="213">
                  <c:v>0.77444444444444449</c:v>
                </c:pt>
                <c:pt idx="214">
                  <c:v>0.38197916666666659</c:v>
                </c:pt>
                <c:pt idx="215">
                  <c:v>0.65393518518518523</c:v>
                </c:pt>
                <c:pt idx="216">
                  <c:v>0.83910879629629631</c:v>
                </c:pt>
                <c:pt idx="217">
                  <c:v>0.37923611111111111</c:v>
                </c:pt>
                <c:pt idx="218">
                  <c:v>0.47447916666666667</c:v>
                </c:pt>
                <c:pt idx="219">
                  <c:v>0.57259259259259254</c:v>
                </c:pt>
                <c:pt idx="220">
                  <c:v>0.36790509259259258</c:v>
                </c:pt>
                <c:pt idx="221">
                  <c:v>0.55215277777777783</c:v>
                </c:pt>
                <c:pt idx="222">
                  <c:v>0.56177083333333333</c:v>
                </c:pt>
                <c:pt idx="223">
                  <c:v>0.65034722222222219</c:v>
                </c:pt>
                <c:pt idx="224">
                  <c:v>0.65942129629629631</c:v>
                </c:pt>
                <c:pt idx="225">
                  <c:v>0.78484953703703708</c:v>
                </c:pt>
                <c:pt idx="226">
                  <c:v>0.34336805555555561</c:v>
                </c:pt>
                <c:pt idx="227">
                  <c:v>0.52574074074074073</c:v>
                </c:pt>
                <c:pt idx="228">
                  <c:v>0.93155092592592592</c:v>
                </c:pt>
                <c:pt idx="229">
                  <c:v>0.93806712962962968</c:v>
                </c:pt>
                <c:pt idx="230">
                  <c:v>0.42377314814814809</c:v>
                </c:pt>
                <c:pt idx="231">
                  <c:v>0.62200231481481483</c:v>
                </c:pt>
                <c:pt idx="232">
                  <c:v>0.875</c:v>
                </c:pt>
                <c:pt idx="233">
                  <c:v>0.40864583333333332</c:v>
                </c:pt>
                <c:pt idx="234">
                  <c:v>0.43975694444444452</c:v>
                </c:pt>
                <c:pt idx="235">
                  <c:v>0.7691782407407407</c:v>
                </c:pt>
                <c:pt idx="236">
                  <c:v>0.8684722222222222</c:v>
                </c:pt>
                <c:pt idx="237">
                  <c:v>0.5964814814814815</c:v>
                </c:pt>
                <c:pt idx="238">
                  <c:v>0.86113425925925924</c:v>
                </c:pt>
                <c:pt idx="239">
                  <c:v>0.36203703703703699</c:v>
                </c:pt>
                <c:pt idx="240">
                  <c:v>0.43890046296296298</c:v>
                </c:pt>
                <c:pt idx="241">
                  <c:v>0.89239583333333339</c:v>
                </c:pt>
                <c:pt idx="242">
                  <c:v>0.9357523148148148</c:v>
                </c:pt>
                <c:pt idx="243">
                  <c:v>0.9490277777777778</c:v>
                </c:pt>
                <c:pt idx="244">
                  <c:v>0.23343749999999999</c:v>
                </c:pt>
                <c:pt idx="245">
                  <c:v>0.2582638888888889</c:v>
                </c:pt>
                <c:pt idx="246">
                  <c:v>0.34545138888888888</c:v>
                </c:pt>
                <c:pt idx="247">
                  <c:v>0.59687500000000004</c:v>
                </c:pt>
                <c:pt idx="248">
                  <c:v>0.70431712962962967</c:v>
                </c:pt>
                <c:pt idx="249">
                  <c:v>0.5797106481481481</c:v>
                </c:pt>
                <c:pt idx="250">
                  <c:v>0.36400462962962971</c:v>
                </c:pt>
                <c:pt idx="251">
                  <c:v>0.61951388888888892</c:v>
                </c:pt>
                <c:pt idx="252">
                  <c:v>0.93560185185185185</c:v>
                </c:pt>
                <c:pt idx="253">
                  <c:v>0.37203703703703711</c:v>
                </c:pt>
                <c:pt idx="254">
                  <c:v>0.84372685185185181</c:v>
                </c:pt>
                <c:pt idx="255">
                  <c:v>0.2285648148148148</c:v>
                </c:pt>
                <c:pt idx="256">
                  <c:v>0.45634259259259258</c:v>
                </c:pt>
                <c:pt idx="257">
                  <c:v>0.82438657407407412</c:v>
                </c:pt>
                <c:pt idx="258">
                  <c:v>0.41802083333333329</c:v>
                </c:pt>
                <c:pt idx="259">
                  <c:v>0.86425925925925928</c:v>
                </c:pt>
                <c:pt idx="260">
                  <c:v>0.89793981481481477</c:v>
                </c:pt>
                <c:pt idx="261">
                  <c:v>0.71256944444444448</c:v>
                </c:pt>
                <c:pt idx="262">
                  <c:v>0.65981481481481485</c:v>
                </c:pt>
                <c:pt idx="263">
                  <c:v>0.76796296296296296</c:v>
                </c:pt>
                <c:pt idx="264">
                  <c:v>0.59237268518518515</c:v>
                </c:pt>
                <c:pt idx="265">
                  <c:v>0.90953703703703703</c:v>
                </c:pt>
                <c:pt idx="266">
                  <c:v>0.56288194444444439</c:v>
                </c:pt>
                <c:pt idx="267">
                  <c:v>0.72509259259259262</c:v>
                </c:pt>
                <c:pt idx="268">
                  <c:v>0.87761574074074078</c:v>
                </c:pt>
                <c:pt idx="269">
                  <c:v>0.56064814814814812</c:v>
                </c:pt>
                <c:pt idx="270">
                  <c:v>0.75597222222222227</c:v>
                </c:pt>
                <c:pt idx="271">
                  <c:v>0.31211805555555561</c:v>
                </c:pt>
                <c:pt idx="272">
                  <c:v>0.70575231481481482</c:v>
                </c:pt>
                <c:pt idx="273">
                  <c:v>0.90627314814814819</c:v>
                </c:pt>
                <c:pt idx="274">
                  <c:v>0.53495370370370365</c:v>
                </c:pt>
                <c:pt idx="275">
                  <c:v>0.90346064814814819</c:v>
                </c:pt>
                <c:pt idx="276">
                  <c:v>0.66204861111111113</c:v>
                </c:pt>
                <c:pt idx="277">
                  <c:v>0.44435185185185178</c:v>
                </c:pt>
                <c:pt idx="278">
                  <c:v>0.88555555555555554</c:v>
                </c:pt>
                <c:pt idx="279">
                  <c:v>0.87754629629629632</c:v>
                </c:pt>
                <c:pt idx="280">
                  <c:v>0.47792824074074081</c:v>
                </c:pt>
                <c:pt idx="281">
                  <c:v>0.9314930555555555</c:v>
                </c:pt>
                <c:pt idx="282">
                  <c:v>0.5599884259259259</c:v>
                </c:pt>
                <c:pt idx="283">
                  <c:v>0.8989583333333333</c:v>
                </c:pt>
                <c:pt idx="284">
                  <c:v>0.68950231481481483</c:v>
                </c:pt>
                <c:pt idx="285">
                  <c:v>0.88447916666666671</c:v>
                </c:pt>
                <c:pt idx="286">
                  <c:v>0.40680555555555548</c:v>
                </c:pt>
                <c:pt idx="287">
                  <c:v>0.5689467592592593</c:v>
                </c:pt>
                <c:pt idx="288">
                  <c:v>0.48557870370370371</c:v>
                </c:pt>
                <c:pt idx="289">
                  <c:v>0.8522453703703704</c:v>
                </c:pt>
                <c:pt idx="290">
                  <c:v>0.56000000000000005</c:v>
                </c:pt>
                <c:pt idx="291">
                  <c:v>0.57712962962962966</c:v>
                </c:pt>
                <c:pt idx="292">
                  <c:v>0.44231481481481483</c:v>
                </c:pt>
                <c:pt idx="293">
                  <c:v>0.31435185185185183</c:v>
                </c:pt>
                <c:pt idx="294">
                  <c:v>0.51506944444444447</c:v>
                </c:pt>
                <c:pt idx="295">
                  <c:v>0.36657407407407411</c:v>
                </c:pt>
                <c:pt idx="296">
                  <c:v>0.36687500000000001</c:v>
                </c:pt>
                <c:pt idx="297">
                  <c:v>0.61875000000000002</c:v>
                </c:pt>
                <c:pt idx="298">
                  <c:v>0.73811342592592588</c:v>
                </c:pt>
                <c:pt idx="299">
                  <c:v>0.71633101851851855</c:v>
                </c:pt>
                <c:pt idx="300">
                  <c:v>0.74380787037037033</c:v>
                </c:pt>
                <c:pt idx="301">
                  <c:v>0.52954861111111107</c:v>
                </c:pt>
                <c:pt idx="302">
                  <c:v>0.87380787037037033</c:v>
                </c:pt>
                <c:pt idx="303">
                  <c:v>0.3681828703703704</c:v>
                </c:pt>
                <c:pt idx="304">
                  <c:v>0.67533564814814817</c:v>
                </c:pt>
                <c:pt idx="305">
                  <c:v>0.96237268518518515</c:v>
                </c:pt>
                <c:pt idx="306">
                  <c:v>0.52754629629629635</c:v>
                </c:pt>
                <c:pt idx="307">
                  <c:v>0.44417824074074069</c:v>
                </c:pt>
                <c:pt idx="308">
                  <c:v>0.68751157407407404</c:v>
                </c:pt>
                <c:pt idx="309">
                  <c:v>0.63358796296296294</c:v>
                </c:pt>
                <c:pt idx="310">
                  <c:v>0.86902777777777773</c:v>
                </c:pt>
                <c:pt idx="311">
                  <c:v>0.3439699074074074</c:v>
                </c:pt>
                <c:pt idx="312">
                  <c:v>0.38012731481481482</c:v>
                </c:pt>
                <c:pt idx="313">
                  <c:v>0.57275462962962964</c:v>
                </c:pt>
                <c:pt idx="314">
                  <c:v>0.4183912037037037</c:v>
                </c:pt>
                <c:pt idx="315">
                  <c:v>0.71472222222222226</c:v>
                </c:pt>
                <c:pt idx="316">
                  <c:v>0.82486111111111116</c:v>
                </c:pt>
                <c:pt idx="317">
                  <c:v>0.78549768518518515</c:v>
                </c:pt>
                <c:pt idx="318">
                  <c:v>0.92208333333333337</c:v>
                </c:pt>
                <c:pt idx="319">
                  <c:v>0.48216435185185191</c:v>
                </c:pt>
                <c:pt idx="320">
                  <c:v>0.74136574074074069</c:v>
                </c:pt>
                <c:pt idx="321">
                  <c:v>0.88023148148148145</c:v>
                </c:pt>
                <c:pt idx="322">
                  <c:v>0.78306712962962965</c:v>
                </c:pt>
                <c:pt idx="323">
                  <c:v>0.30049768518518521</c:v>
                </c:pt>
                <c:pt idx="324">
                  <c:v>0.54572916666666671</c:v>
                </c:pt>
                <c:pt idx="325">
                  <c:v>0.65903935185185181</c:v>
                </c:pt>
                <c:pt idx="326">
                  <c:v>0.82057870370370367</c:v>
                </c:pt>
                <c:pt idx="327">
                  <c:v>0.98627314814814815</c:v>
                </c:pt>
                <c:pt idx="328">
                  <c:v>0.82821759259259264</c:v>
                </c:pt>
                <c:pt idx="329">
                  <c:v>0.88384259259259257</c:v>
                </c:pt>
                <c:pt idx="330">
                  <c:v>0.96127314814814813</c:v>
                </c:pt>
                <c:pt idx="331">
                  <c:v>0.38685185185185178</c:v>
                </c:pt>
                <c:pt idx="332">
                  <c:v>0.44255787037037042</c:v>
                </c:pt>
                <c:pt idx="333">
                  <c:v>1.1620370370370369E-2</c:v>
                </c:pt>
                <c:pt idx="334">
                  <c:v>1.7152777777777781E-2</c:v>
                </c:pt>
                <c:pt idx="335">
                  <c:v>1.7627314814814811E-2</c:v>
                </c:pt>
                <c:pt idx="336">
                  <c:v>0.35633101851851851</c:v>
                </c:pt>
                <c:pt idx="337">
                  <c:v>0.35912037037037042</c:v>
                </c:pt>
                <c:pt idx="338">
                  <c:v>0.36094907407407412</c:v>
                </c:pt>
                <c:pt idx="339">
                  <c:v>0.33171296296296299</c:v>
                </c:pt>
                <c:pt idx="340">
                  <c:v>0.34438657407407408</c:v>
                </c:pt>
                <c:pt idx="341">
                  <c:v>0.41160879629629632</c:v>
                </c:pt>
                <c:pt idx="342">
                  <c:v>0.97872685185185182</c:v>
                </c:pt>
                <c:pt idx="343">
                  <c:v>0.98133101851851856</c:v>
                </c:pt>
                <c:pt idx="344">
                  <c:v>0.98416666666666663</c:v>
                </c:pt>
                <c:pt idx="345">
                  <c:v>0.86866898148148153</c:v>
                </c:pt>
                <c:pt idx="346">
                  <c:v>0.87178240740740742</c:v>
                </c:pt>
                <c:pt idx="347">
                  <c:v>0.88283564814814819</c:v>
                </c:pt>
                <c:pt idx="348">
                  <c:v>0.34945601851851849</c:v>
                </c:pt>
                <c:pt idx="349">
                  <c:v>0.54494212962962962</c:v>
                </c:pt>
                <c:pt idx="350">
                  <c:v>0.54770833333333335</c:v>
                </c:pt>
                <c:pt idx="351">
                  <c:v>0.73665509259259254</c:v>
                </c:pt>
                <c:pt idx="352">
                  <c:v>0.61998842592592596</c:v>
                </c:pt>
                <c:pt idx="353">
                  <c:v>0.69224537037037037</c:v>
                </c:pt>
                <c:pt idx="354">
                  <c:v>0.70141203703703703</c:v>
                </c:pt>
                <c:pt idx="355">
                  <c:v>0.7832986111111111</c:v>
                </c:pt>
                <c:pt idx="356">
                  <c:v>0.80129629629629628</c:v>
                </c:pt>
                <c:pt idx="357">
                  <c:v>0.64011574074074074</c:v>
                </c:pt>
                <c:pt idx="358">
                  <c:v>0.6655092592592593</c:v>
                </c:pt>
                <c:pt idx="359">
                  <c:v>0.6994097222222222</c:v>
                </c:pt>
                <c:pt idx="360">
                  <c:v>0.79266203703703708</c:v>
                </c:pt>
                <c:pt idx="361">
                  <c:v>0.29965277777777782</c:v>
                </c:pt>
                <c:pt idx="362">
                  <c:v>0.74428240740740736</c:v>
                </c:pt>
                <c:pt idx="363">
                  <c:v>0.64134259259259263</c:v>
                </c:pt>
                <c:pt idx="364">
                  <c:v>0.29047453703703702</c:v>
                </c:pt>
                <c:pt idx="365">
                  <c:v>0.78243055555555552</c:v>
                </c:pt>
                <c:pt idx="366">
                  <c:v>0.10596064814814821</c:v>
                </c:pt>
                <c:pt idx="367">
                  <c:v>0.56807870370370372</c:v>
                </c:pt>
                <c:pt idx="368">
                  <c:v>0.52535879629629634</c:v>
                </c:pt>
                <c:pt idx="369">
                  <c:v>0.82460648148148152</c:v>
                </c:pt>
                <c:pt idx="370">
                  <c:v>0.88201388888888888</c:v>
                </c:pt>
                <c:pt idx="371">
                  <c:v>0.40126157407407409</c:v>
                </c:pt>
                <c:pt idx="372">
                  <c:v>0.44240740740740742</c:v>
                </c:pt>
                <c:pt idx="373">
                  <c:v>0.87702546296296291</c:v>
                </c:pt>
                <c:pt idx="374">
                  <c:v>0.20931712962962959</c:v>
                </c:pt>
                <c:pt idx="375">
                  <c:v>0.30056712962962961</c:v>
                </c:pt>
                <c:pt idx="376">
                  <c:v>0.74228009259259264</c:v>
                </c:pt>
                <c:pt idx="377">
                  <c:v>0.50498842592592597</c:v>
                </c:pt>
                <c:pt idx="378">
                  <c:v>0.30994212962962958</c:v>
                </c:pt>
                <c:pt idx="379">
                  <c:v>0.82395833333333335</c:v>
                </c:pt>
                <c:pt idx="380">
                  <c:v>0.49560185185185179</c:v>
                </c:pt>
                <c:pt idx="381">
                  <c:v>0.51769675925925929</c:v>
                </c:pt>
                <c:pt idx="382">
                  <c:v>0.84572916666666664</c:v>
                </c:pt>
                <c:pt idx="383">
                  <c:v>0.52167824074074076</c:v>
                </c:pt>
                <c:pt idx="384">
                  <c:v>0.26672453703703702</c:v>
                </c:pt>
                <c:pt idx="385">
                  <c:v>0.78195601851851848</c:v>
                </c:pt>
                <c:pt idx="386">
                  <c:v>0.42652777777777778</c:v>
                </c:pt>
                <c:pt idx="387">
                  <c:v>0.88464120370370369</c:v>
                </c:pt>
                <c:pt idx="388">
                  <c:v>0.30174768518518519</c:v>
                </c:pt>
                <c:pt idx="389">
                  <c:v>0.7285300925925926</c:v>
                </c:pt>
                <c:pt idx="390">
                  <c:v>0.84539351851851852</c:v>
                </c:pt>
                <c:pt idx="391">
                  <c:v>0.84896990740740741</c:v>
                </c:pt>
                <c:pt idx="392">
                  <c:v>0.29666666666666669</c:v>
                </c:pt>
                <c:pt idx="393">
                  <c:v>0.34096064814814808</c:v>
                </c:pt>
                <c:pt idx="394">
                  <c:v>0.36128472222222219</c:v>
                </c:pt>
                <c:pt idx="395">
                  <c:v>0.30140046296296302</c:v>
                </c:pt>
                <c:pt idx="396">
                  <c:v>0.89091435185185186</c:v>
                </c:pt>
                <c:pt idx="397">
                  <c:v>0.28531250000000002</c:v>
                </c:pt>
                <c:pt idx="398">
                  <c:v>0.81861111111111107</c:v>
                </c:pt>
                <c:pt idx="399">
                  <c:v>0.765625</c:v>
                </c:pt>
                <c:pt idx="400">
                  <c:v>0.84070601851851856</c:v>
                </c:pt>
                <c:pt idx="401">
                  <c:v>0.23071759259259261</c:v>
                </c:pt>
                <c:pt idx="402">
                  <c:v>0.34837962962962971</c:v>
                </c:pt>
                <c:pt idx="403">
                  <c:v>0.59902777777777783</c:v>
                </c:pt>
                <c:pt idx="404">
                  <c:v>0.85160879629629627</c:v>
                </c:pt>
                <c:pt idx="405">
                  <c:v>0.66638888888888892</c:v>
                </c:pt>
                <c:pt idx="406">
                  <c:v>0.41295138888888888</c:v>
                </c:pt>
                <c:pt idx="407">
                  <c:v>0.6130902777777778</c:v>
                </c:pt>
                <c:pt idx="408">
                  <c:v>0.30184027777777778</c:v>
                </c:pt>
                <c:pt idx="409">
                  <c:v>0.82900462962962962</c:v>
                </c:pt>
                <c:pt idx="410">
                  <c:v>0.83379629629629626</c:v>
                </c:pt>
                <c:pt idx="411">
                  <c:v>0.87238425925925922</c:v>
                </c:pt>
                <c:pt idx="412">
                  <c:v>0.73226851851851849</c:v>
                </c:pt>
                <c:pt idx="413">
                  <c:v>0.77929398148148143</c:v>
                </c:pt>
                <c:pt idx="414">
                  <c:v>0.1783912037037037</c:v>
                </c:pt>
                <c:pt idx="415">
                  <c:v>0.8369212962962963</c:v>
                </c:pt>
                <c:pt idx="416">
                  <c:v>0.23600694444444439</c:v>
                </c:pt>
                <c:pt idx="417">
                  <c:v>0.90535879629629634</c:v>
                </c:pt>
                <c:pt idx="418">
                  <c:v>0.8267592592592593</c:v>
                </c:pt>
                <c:pt idx="419">
                  <c:v>0.29538194444444438</c:v>
                </c:pt>
                <c:pt idx="420">
                  <c:v>0.28631944444444452</c:v>
                </c:pt>
                <c:pt idx="421">
                  <c:v>0.42552083333333329</c:v>
                </c:pt>
                <c:pt idx="422">
                  <c:v>0.62861111111111112</c:v>
                </c:pt>
                <c:pt idx="423">
                  <c:v>0.73429398148148151</c:v>
                </c:pt>
                <c:pt idx="424">
                  <c:v>0.31065972222222221</c:v>
                </c:pt>
                <c:pt idx="425">
                  <c:v>0.79483796296296294</c:v>
                </c:pt>
                <c:pt idx="426">
                  <c:v>0.41403935185185192</c:v>
                </c:pt>
                <c:pt idx="427">
                  <c:v>0.30662037037037038</c:v>
                </c:pt>
                <c:pt idx="428">
                  <c:v>0.77668981481481481</c:v>
                </c:pt>
                <c:pt idx="429">
                  <c:v>0.79318287037037039</c:v>
                </c:pt>
                <c:pt idx="430">
                  <c:v>0.61655092592592597</c:v>
                </c:pt>
                <c:pt idx="431">
                  <c:v>0.6803703703703704</c:v>
                </c:pt>
                <c:pt idx="432">
                  <c:v>0.49557870370370372</c:v>
                </c:pt>
                <c:pt idx="433">
                  <c:v>0.29848379629629629</c:v>
                </c:pt>
                <c:pt idx="434">
                  <c:v>0.77209490740740738</c:v>
                </c:pt>
                <c:pt idx="435">
                  <c:v>0.28043981481481478</c:v>
                </c:pt>
                <c:pt idx="436">
                  <c:v>0.26659722222222221</c:v>
                </c:pt>
                <c:pt idx="437">
                  <c:v>0.5634837962962963</c:v>
                </c:pt>
                <c:pt idx="438">
                  <c:v>0.76427083333333334</c:v>
                </c:pt>
                <c:pt idx="439">
                  <c:v>0.25927083333333328</c:v>
                </c:pt>
                <c:pt idx="440">
                  <c:v>0.52048611111111109</c:v>
                </c:pt>
                <c:pt idx="441">
                  <c:v>0.67803240740740744</c:v>
                </c:pt>
                <c:pt idx="442">
                  <c:v>0.2464351851851852</c:v>
                </c:pt>
                <c:pt idx="443">
                  <c:v>0.62607638888888884</c:v>
                </c:pt>
                <c:pt idx="444">
                  <c:v>0.77158564814814812</c:v>
                </c:pt>
                <c:pt idx="445">
                  <c:v>0.37320601851851848</c:v>
                </c:pt>
                <c:pt idx="446">
                  <c:v>0.64050925925925928</c:v>
                </c:pt>
                <c:pt idx="447">
                  <c:v>0.38567129629629632</c:v>
                </c:pt>
                <c:pt idx="448">
                  <c:v>0.88366898148148143</c:v>
                </c:pt>
                <c:pt idx="449">
                  <c:v>0.28053240740740742</c:v>
                </c:pt>
                <c:pt idx="450">
                  <c:v>0.74427083333333333</c:v>
                </c:pt>
                <c:pt idx="451">
                  <c:v>0.25644675925925919</c:v>
                </c:pt>
                <c:pt idx="452">
                  <c:v>0.43123842592592587</c:v>
                </c:pt>
                <c:pt idx="453">
                  <c:v>0.76627314814814818</c:v>
                </c:pt>
                <c:pt idx="454">
                  <c:v>0.85679398148148145</c:v>
                </c:pt>
                <c:pt idx="455">
                  <c:v>0.26932870370370371</c:v>
                </c:pt>
                <c:pt idx="456">
                  <c:v>0.41935185185185192</c:v>
                </c:pt>
                <c:pt idx="457">
                  <c:v>0.81453703703703706</c:v>
                </c:pt>
                <c:pt idx="458">
                  <c:v>0.8187268518518519</c:v>
                </c:pt>
                <c:pt idx="459">
                  <c:v>0.49637731481481479</c:v>
                </c:pt>
                <c:pt idx="460">
                  <c:v>0.54296296296296298</c:v>
                </c:pt>
                <c:pt idx="461">
                  <c:v>0.58785879629629634</c:v>
                </c:pt>
                <c:pt idx="462">
                  <c:v>0.67344907407407406</c:v>
                </c:pt>
                <c:pt idx="463">
                  <c:v>0.62083333333333335</c:v>
                </c:pt>
                <c:pt idx="464">
                  <c:v>0.72142361111111108</c:v>
                </c:pt>
                <c:pt idx="465">
                  <c:v>0.3386689814814815</c:v>
                </c:pt>
                <c:pt idx="466">
                  <c:v>0.52034722222222218</c:v>
                </c:pt>
                <c:pt idx="467">
                  <c:v>0.74606481481481479</c:v>
                </c:pt>
                <c:pt idx="468">
                  <c:v>0.88194444444444442</c:v>
                </c:pt>
                <c:pt idx="469">
                  <c:v>0.89041666666666663</c:v>
                </c:pt>
                <c:pt idx="470">
                  <c:v>0.96775462962962966</c:v>
                </c:pt>
                <c:pt idx="471">
                  <c:v>0.9732291666666667</c:v>
                </c:pt>
                <c:pt idx="472">
                  <c:v>0.98025462962962961</c:v>
                </c:pt>
                <c:pt idx="473">
                  <c:v>0.9236805555555555</c:v>
                </c:pt>
                <c:pt idx="474">
                  <c:v>0.92608796296296292</c:v>
                </c:pt>
                <c:pt idx="475">
                  <c:v>0.36986111111111108</c:v>
                </c:pt>
                <c:pt idx="476">
                  <c:v>0.8941203703703704</c:v>
                </c:pt>
                <c:pt idx="477">
                  <c:v>0.97554398148148147</c:v>
                </c:pt>
                <c:pt idx="478">
                  <c:v>0.75141203703703707</c:v>
                </c:pt>
                <c:pt idx="479">
                  <c:v>0.76060185185185181</c:v>
                </c:pt>
                <c:pt idx="480">
                  <c:v>0.76803240740740741</c:v>
                </c:pt>
                <c:pt idx="481">
                  <c:v>0.82819444444444446</c:v>
                </c:pt>
                <c:pt idx="482">
                  <c:v>0.40939814814814812</c:v>
                </c:pt>
                <c:pt idx="483">
                  <c:v>0.57283564814814814</c:v>
                </c:pt>
                <c:pt idx="484">
                  <c:v>0.55368055555555551</c:v>
                </c:pt>
                <c:pt idx="485">
                  <c:v>0.49938657407407411</c:v>
                </c:pt>
                <c:pt idx="486">
                  <c:v>0.98552083333333329</c:v>
                </c:pt>
                <c:pt idx="487">
                  <c:v>0.62163194444444447</c:v>
                </c:pt>
                <c:pt idx="488">
                  <c:v>0.32087962962962963</c:v>
                </c:pt>
                <c:pt idx="489">
                  <c:v>0.63643518518518516</c:v>
                </c:pt>
                <c:pt idx="490">
                  <c:v>0.48019675925925931</c:v>
                </c:pt>
                <c:pt idx="491">
                  <c:v>0.49131944444444442</c:v>
                </c:pt>
                <c:pt idx="492">
                  <c:v>0.6930439814814815</c:v>
                </c:pt>
                <c:pt idx="493">
                  <c:v>0.41900462962962959</c:v>
                </c:pt>
                <c:pt idx="494">
                  <c:v>0.73605324074074074</c:v>
                </c:pt>
                <c:pt idx="495">
                  <c:v>0.92774305555555558</c:v>
                </c:pt>
                <c:pt idx="496">
                  <c:v>0.49638888888888888</c:v>
                </c:pt>
                <c:pt idx="497">
                  <c:v>0.42526620370370372</c:v>
                </c:pt>
                <c:pt idx="498">
                  <c:v>0.78068287037037032</c:v>
                </c:pt>
                <c:pt idx="499">
                  <c:v>0.4357523148148148</c:v>
                </c:pt>
                <c:pt idx="500">
                  <c:v>0.77434027777777781</c:v>
                </c:pt>
                <c:pt idx="501">
                  <c:v>0.80600694444444443</c:v>
                </c:pt>
                <c:pt idx="502">
                  <c:v>0.6867361111111111</c:v>
                </c:pt>
                <c:pt idx="503">
                  <c:v>0.70081018518518523</c:v>
                </c:pt>
                <c:pt idx="504">
                  <c:v>0.83344907407407409</c:v>
                </c:pt>
                <c:pt idx="505">
                  <c:v>0.33432870370370371</c:v>
                </c:pt>
                <c:pt idx="506">
                  <c:v>0.44158564814814821</c:v>
                </c:pt>
                <c:pt idx="507">
                  <c:v>0.84040509259259255</c:v>
                </c:pt>
                <c:pt idx="508">
                  <c:v>0.4400810185185185</c:v>
                </c:pt>
                <c:pt idx="509">
                  <c:v>0.70526620370370374</c:v>
                </c:pt>
                <c:pt idx="510">
                  <c:v>0.29011574074074081</c:v>
                </c:pt>
                <c:pt idx="511">
                  <c:v>0.88269675925925928</c:v>
                </c:pt>
                <c:pt idx="512">
                  <c:v>0.89421296296296293</c:v>
                </c:pt>
                <c:pt idx="513">
                  <c:v>0.33271990740740742</c:v>
                </c:pt>
                <c:pt idx="514">
                  <c:v>0.8520833333333333</c:v>
                </c:pt>
                <c:pt idx="515">
                  <c:v>0.76702546296296292</c:v>
                </c:pt>
                <c:pt idx="516">
                  <c:v>0.82202546296296297</c:v>
                </c:pt>
                <c:pt idx="517">
                  <c:v>0.34491898148148148</c:v>
                </c:pt>
                <c:pt idx="518">
                  <c:v>0.62788194444444445</c:v>
                </c:pt>
                <c:pt idx="519">
                  <c:v>0.82062500000000005</c:v>
                </c:pt>
                <c:pt idx="520">
                  <c:v>0.33555555555555561</c:v>
                </c:pt>
                <c:pt idx="521">
                  <c:v>0.29590277777777779</c:v>
                </c:pt>
                <c:pt idx="522">
                  <c:v>0.75798611111111114</c:v>
                </c:pt>
                <c:pt idx="523">
                  <c:v>0.30634259259259261</c:v>
                </c:pt>
                <c:pt idx="524">
                  <c:v>0.24886574074074069</c:v>
                </c:pt>
                <c:pt idx="525">
                  <c:v>0.79234953703703703</c:v>
                </c:pt>
                <c:pt idx="526">
                  <c:v>0.45339120370370373</c:v>
                </c:pt>
                <c:pt idx="527">
                  <c:v>0.69015046296296301</c:v>
                </c:pt>
                <c:pt idx="528">
                  <c:v>0.41871527777777778</c:v>
                </c:pt>
                <c:pt idx="529">
                  <c:v>0.3397222222222222</c:v>
                </c:pt>
                <c:pt idx="530">
                  <c:v>0.82354166666666662</c:v>
                </c:pt>
                <c:pt idx="531">
                  <c:v>0.52362268518518518</c:v>
                </c:pt>
                <c:pt idx="532">
                  <c:v>0.68743055555555554</c:v>
                </c:pt>
                <c:pt idx="533">
                  <c:v>0.56815972222222222</c:v>
                </c:pt>
                <c:pt idx="534">
                  <c:v>0.71915509259259258</c:v>
                </c:pt>
                <c:pt idx="535">
                  <c:v>0.77982638888888889</c:v>
                </c:pt>
                <c:pt idx="536">
                  <c:v>0.6428935185185185</c:v>
                </c:pt>
                <c:pt idx="537">
                  <c:v>0.3671875</c:v>
                </c:pt>
                <c:pt idx="538">
                  <c:v>0.68723379629629633</c:v>
                </c:pt>
                <c:pt idx="539">
                  <c:v>0.72745370370370366</c:v>
                </c:pt>
                <c:pt idx="540">
                  <c:v>0.50533564814814813</c:v>
                </c:pt>
                <c:pt idx="541">
                  <c:v>0.69498842592592591</c:v>
                </c:pt>
                <c:pt idx="542">
                  <c:v>0.38479166666666659</c:v>
                </c:pt>
                <c:pt idx="543">
                  <c:v>0.47436342592592601</c:v>
                </c:pt>
                <c:pt idx="544">
                  <c:v>0.48743055555555548</c:v>
                </c:pt>
                <c:pt idx="545">
                  <c:v>0.93827546296296294</c:v>
                </c:pt>
                <c:pt idx="546">
                  <c:v>0.97228009259259263</c:v>
                </c:pt>
                <c:pt idx="547">
                  <c:v>0.97270833333333329</c:v>
                </c:pt>
                <c:pt idx="548">
                  <c:v>0.37730324074074068</c:v>
                </c:pt>
                <c:pt idx="549">
                  <c:v>0.34162037037037041</c:v>
                </c:pt>
                <c:pt idx="550">
                  <c:v>0.74493055555555554</c:v>
                </c:pt>
                <c:pt idx="551">
                  <c:v>0.91908564814814819</c:v>
                </c:pt>
                <c:pt idx="552">
                  <c:v>0.90956018518518522</c:v>
                </c:pt>
                <c:pt idx="553">
                  <c:v>0.9327199074074074</c:v>
                </c:pt>
                <c:pt idx="554">
                  <c:v>0.9536458333333333</c:v>
                </c:pt>
                <c:pt idx="555">
                  <c:v>0.70503472222222219</c:v>
                </c:pt>
                <c:pt idx="556">
                  <c:v>0.88406249999999997</c:v>
                </c:pt>
                <c:pt idx="557">
                  <c:v>0.89692129629629624</c:v>
                </c:pt>
                <c:pt idx="558">
                  <c:v>0.90538194444444442</c:v>
                </c:pt>
                <c:pt idx="559">
                  <c:v>0.96866898148148151</c:v>
                </c:pt>
                <c:pt idx="560">
                  <c:v>0.93570601851851853</c:v>
                </c:pt>
                <c:pt idx="561">
                  <c:v>0.71244212962962961</c:v>
                </c:pt>
                <c:pt idx="562">
                  <c:v>0.86421296296296302</c:v>
                </c:pt>
                <c:pt idx="563">
                  <c:v>0.83812500000000001</c:v>
                </c:pt>
                <c:pt idx="564">
                  <c:v>0.71103009259259264</c:v>
                </c:pt>
                <c:pt idx="565">
                  <c:v>0.50494212962962959</c:v>
                </c:pt>
                <c:pt idx="566">
                  <c:v>0.31002314814814808</c:v>
                </c:pt>
                <c:pt idx="567">
                  <c:v>0.84567129629629634</c:v>
                </c:pt>
                <c:pt idx="568">
                  <c:v>0.42873842592592593</c:v>
                </c:pt>
                <c:pt idx="569">
                  <c:v>0.52939814814814812</c:v>
                </c:pt>
                <c:pt idx="570">
                  <c:v>0.53291666666666671</c:v>
                </c:pt>
                <c:pt idx="571">
                  <c:v>0.58892361111111113</c:v>
                </c:pt>
                <c:pt idx="572">
                  <c:v>0.31526620370370367</c:v>
                </c:pt>
                <c:pt idx="573">
                  <c:v>0.62309027777777781</c:v>
                </c:pt>
                <c:pt idx="574">
                  <c:v>0.33374999999999999</c:v>
                </c:pt>
                <c:pt idx="575">
                  <c:v>0.91256944444444443</c:v>
                </c:pt>
                <c:pt idx="576">
                  <c:v>0.47456018518518522</c:v>
                </c:pt>
                <c:pt idx="577">
                  <c:v>0.61315972222222226</c:v>
                </c:pt>
                <c:pt idx="578">
                  <c:v>0.87344907407407413</c:v>
                </c:pt>
                <c:pt idx="579">
                  <c:v>0.154537037037037</c:v>
                </c:pt>
                <c:pt idx="580">
                  <c:v>0.29751157407407408</c:v>
                </c:pt>
                <c:pt idx="581">
                  <c:v>0.75550925925925927</c:v>
                </c:pt>
                <c:pt idx="582">
                  <c:v>0.61079861111111111</c:v>
                </c:pt>
                <c:pt idx="583">
                  <c:v>0.61547453703703703</c:v>
                </c:pt>
                <c:pt idx="584">
                  <c:v>2.0787037037037041E-2</c:v>
                </c:pt>
                <c:pt idx="585">
                  <c:v>2.8599537037037041E-2</c:v>
                </c:pt>
                <c:pt idx="586">
                  <c:v>0.41789351851851853</c:v>
                </c:pt>
                <c:pt idx="587">
                  <c:v>0.43210648148148151</c:v>
                </c:pt>
                <c:pt idx="588">
                  <c:v>0.75233796296296296</c:v>
                </c:pt>
                <c:pt idx="589">
                  <c:v>0.96633101851851855</c:v>
                </c:pt>
                <c:pt idx="590">
                  <c:v>0.97061342592592592</c:v>
                </c:pt>
                <c:pt idx="591">
                  <c:v>0.8625694444444445</c:v>
                </c:pt>
                <c:pt idx="592">
                  <c:v>0.37453703703703711</c:v>
                </c:pt>
                <c:pt idx="593">
                  <c:v>0.45869212962962957</c:v>
                </c:pt>
                <c:pt idx="594">
                  <c:v>0.32640046296296299</c:v>
                </c:pt>
                <c:pt idx="595">
                  <c:v>0.70067129629629632</c:v>
                </c:pt>
                <c:pt idx="596">
                  <c:v>0.7447569444444444</c:v>
                </c:pt>
                <c:pt idx="597">
                  <c:v>0.36924768518518519</c:v>
                </c:pt>
                <c:pt idx="598">
                  <c:v>0.59047453703703701</c:v>
                </c:pt>
                <c:pt idx="599">
                  <c:v>0.88990740740740737</c:v>
                </c:pt>
                <c:pt idx="600">
                  <c:v>0.32483796296296302</c:v>
                </c:pt>
                <c:pt idx="601">
                  <c:v>0.41414351851851849</c:v>
                </c:pt>
                <c:pt idx="602">
                  <c:v>0.80532407407407403</c:v>
                </c:pt>
                <c:pt idx="603">
                  <c:v>0.875462962962963</c:v>
                </c:pt>
                <c:pt idx="604">
                  <c:v>0.58108796296296295</c:v>
                </c:pt>
                <c:pt idx="605">
                  <c:v>0.79106481481481483</c:v>
                </c:pt>
                <c:pt idx="606">
                  <c:v>0.91697916666666668</c:v>
                </c:pt>
                <c:pt idx="607">
                  <c:v>0.38896990740740739</c:v>
                </c:pt>
                <c:pt idx="608">
                  <c:v>0.96527777777777779</c:v>
                </c:pt>
                <c:pt idx="609">
                  <c:v>0.37299768518518522</c:v>
                </c:pt>
                <c:pt idx="610">
                  <c:v>0.78552083333333333</c:v>
                </c:pt>
                <c:pt idx="611">
                  <c:v>0.82460648148148152</c:v>
                </c:pt>
                <c:pt idx="612">
                  <c:v>0.3074189814814815</c:v>
                </c:pt>
                <c:pt idx="613">
                  <c:v>0.32219907407407411</c:v>
                </c:pt>
                <c:pt idx="614">
                  <c:v>0.61809027777777781</c:v>
                </c:pt>
                <c:pt idx="615">
                  <c:v>0.80920138888888893</c:v>
                </c:pt>
                <c:pt idx="616">
                  <c:v>0.41931712962962958</c:v>
                </c:pt>
                <c:pt idx="617">
                  <c:v>0.47378472222222218</c:v>
                </c:pt>
                <c:pt idx="618">
                  <c:v>0.62306712962962962</c:v>
                </c:pt>
                <c:pt idx="619">
                  <c:v>0.80070601851851853</c:v>
                </c:pt>
                <c:pt idx="620">
                  <c:v>4.4398148148148138E-2</c:v>
                </c:pt>
                <c:pt idx="621">
                  <c:v>0.36715277777777777</c:v>
                </c:pt>
                <c:pt idx="622">
                  <c:v>0.90325231481481483</c:v>
                </c:pt>
                <c:pt idx="623">
                  <c:v>0.38062499999999999</c:v>
                </c:pt>
                <c:pt idx="624">
                  <c:v>0.60430555555555554</c:v>
                </c:pt>
                <c:pt idx="625">
                  <c:v>0.6935648148148148</c:v>
                </c:pt>
                <c:pt idx="626">
                  <c:v>0.35636574074074068</c:v>
                </c:pt>
                <c:pt idx="627">
                  <c:v>0.83613425925925922</c:v>
                </c:pt>
                <c:pt idx="628">
                  <c:v>0.35032407407407412</c:v>
                </c:pt>
                <c:pt idx="629">
                  <c:v>0.58741898148148153</c:v>
                </c:pt>
                <c:pt idx="630">
                  <c:v>0.65494212962962961</c:v>
                </c:pt>
                <c:pt idx="631">
                  <c:v>0.79451388888888885</c:v>
                </c:pt>
                <c:pt idx="632">
                  <c:v>0.71310185185185182</c:v>
                </c:pt>
                <c:pt idx="633">
                  <c:v>0.69259259259259254</c:v>
                </c:pt>
                <c:pt idx="634">
                  <c:v>0.45521990740740742</c:v>
                </c:pt>
                <c:pt idx="635">
                  <c:v>0.75949074074074074</c:v>
                </c:pt>
                <c:pt idx="636">
                  <c:v>0.55987268518518518</c:v>
                </c:pt>
                <c:pt idx="637">
                  <c:v>0.95839120370370368</c:v>
                </c:pt>
                <c:pt idx="638">
                  <c:v>0.30283564814814817</c:v>
                </c:pt>
                <c:pt idx="639">
                  <c:v>0.87788194444444445</c:v>
                </c:pt>
                <c:pt idx="640">
                  <c:v>0.67090277777777774</c:v>
                </c:pt>
                <c:pt idx="641">
                  <c:v>0.52230324074074075</c:v>
                </c:pt>
                <c:pt idx="642">
                  <c:v>0.91983796296296294</c:v>
                </c:pt>
                <c:pt idx="643">
                  <c:v>0.33755787037037038</c:v>
                </c:pt>
                <c:pt idx="644">
                  <c:v>0.83472222222222225</c:v>
                </c:pt>
                <c:pt idx="645">
                  <c:v>0.76812499999999995</c:v>
                </c:pt>
                <c:pt idx="646">
                  <c:v>0.88119212962962967</c:v>
                </c:pt>
                <c:pt idx="647">
                  <c:v>0.53362268518518519</c:v>
                </c:pt>
                <c:pt idx="648">
                  <c:v>0.81344907407407407</c:v>
                </c:pt>
                <c:pt idx="649">
                  <c:v>0.33880787037037041</c:v>
                </c:pt>
                <c:pt idx="650">
                  <c:v>0.80548611111111112</c:v>
                </c:pt>
                <c:pt idx="651">
                  <c:v>0.42408564814814809</c:v>
                </c:pt>
                <c:pt idx="652">
                  <c:v>0.84218749999999998</c:v>
                </c:pt>
                <c:pt idx="653">
                  <c:v>0.60787037037037039</c:v>
                </c:pt>
                <c:pt idx="654">
                  <c:v>0.73714120370370373</c:v>
                </c:pt>
                <c:pt idx="655">
                  <c:v>0.30523148148148149</c:v>
                </c:pt>
                <c:pt idx="656">
                  <c:v>0.78729166666666661</c:v>
                </c:pt>
                <c:pt idx="657">
                  <c:v>0.33481481481481479</c:v>
                </c:pt>
                <c:pt idx="658">
                  <c:v>0.34336805555555561</c:v>
                </c:pt>
                <c:pt idx="659">
                  <c:v>0.39717592592592588</c:v>
                </c:pt>
                <c:pt idx="660">
                  <c:v>0.36668981481481477</c:v>
                </c:pt>
                <c:pt idx="661">
                  <c:v>0.71968750000000004</c:v>
                </c:pt>
                <c:pt idx="662">
                  <c:v>0.35549768518518521</c:v>
                </c:pt>
                <c:pt idx="663">
                  <c:v>0.35806712962962961</c:v>
                </c:pt>
                <c:pt idx="664">
                  <c:v>0.23896990740740739</c:v>
                </c:pt>
                <c:pt idx="665">
                  <c:v>0.87796296296296295</c:v>
                </c:pt>
                <c:pt idx="666">
                  <c:v>0.50623842592592594</c:v>
                </c:pt>
                <c:pt idx="667">
                  <c:v>0.79365740740740742</c:v>
                </c:pt>
                <c:pt idx="668">
                  <c:v>0.91148148148148145</c:v>
                </c:pt>
                <c:pt idx="669">
                  <c:v>0.75236111111111115</c:v>
                </c:pt>
                <c:pt idx="670">
                  <c:v>0.77353009259259264</c:v>
                </c:pt>
                <c:pt idx="671">
                  <c:v>0.36038194444444438</c:v>
                </c:pt>
                <c:pt idx="672">
                  <c:v>0.30305555555555558</c:v>
                </c:pt>
                <c:pt idx="673">
                  <c:v>0.65591435185185187</c:v>
                </c:pt>
                <c:pt idx="674">
                  <c:v>0.80721064814814814</c:v>
                </c:pt>
                <c:pt idx="675">
                  <c:v>0.38355324074074082</c:v>
                </c:pt>
                <c:pt idx="676">
                  <c:v>0.76885416666666662</c:v>
                </c:pt>
                <c:pt idx="677">
                  <c:v>0.328125</c:v>
                </c:pt>
                <c:pt idx="678">
                  <c:v>0.33468750000000003</c:v>
                </c:pt>
                <c:pt idx="679">
                  <c:v>0.29446759259259259</c:v>
                </c:pt>
                <c:pt idx="680">
                  <c:v>0.27853009259259259</c:v>
                </c:pt>
                <c:pt idx="681">
                  <c:v>0.30723379629629632</c:v>
                </c:pt>
                <c:pt idx="682">
                  <c:v>0.29086805555555562</c:v>
                </c:pt>
                <c:pt idx="683">
                  <c:v>0.81565972222222227</c:v>
                </c:pt>
                <c:pt idx="684">
                  <c:v>0.67562500000000003</c:v>
                </c:pt>
                <c:pt idx="685">
                  <c:v>0.88579861111111113</c:v>
                </c:pt>
                <c:pt idx="686">
                  <c:v>0.32396990740740739</c:v>
                </c:pt>
                <c:pt idx="687">
                  <c:v>0.48126157407407399</c:v>
                </c:pt>
                <c:pt idx="688">
                  <c:v>0.77311342592592591</c:v>
                </c:pt>
                <c:pt idx="689">
                  <c:v>0.29149305555555549</c:v>
                </c:pt>
                <c:pt idx="690">
                  <c:v>0.36478009259259259</c:v>
                </c:pt>
                <c:pt idx="691">
                  <c:v>0.57284722222222217</c:v>
                </c:pt>
                <c:pt idx="692">
                  <c:v>0.72621527777777772</c:v>
                </c:pt>
                <c:pt idx="693">
                  <c:v>0.61225694444444445</c:v>
                </c:pt>
                <c:pt idx="694">
                  <c:v>0.29425925925925928</c:v>
                </c:pt>
                <c:pt idx="695">
                  <c:v>0.26059027777777782</c:v>
                </c:pt>
                <c:pt idx="696">
                  <c:v>0.25512731481481482</c:v>
                </c:pt>
                <c:pt idx="697">
                  <c:v>0.49259259259259258</c:v>
                </c:pt>
                <c:pt idx="698">
                  <c:v>0.92937499999999995</c:v>
                </c:pt>
                <c:pt idx="699">
                  <c:v>0.885162037037037</c:v>
                </c:pt>
                <c:pt idx="700">
                  <c:v>0.88879629629629631</c:v>
                </c:pt>
                <c:pt idx="701">
                  <c:v>0.77377314814814813</c:v>
                </c:pt>
                <c:pt idx="702">
                  <c:v>0.87057870370370372</c:v>
                </c:pt>
                <c:pt idx="703">
                  <c:v>0.33906249999999999</c:v>
                </c:pt>
                <c:pt idx="704">
                  <c:v>0.57429398148148147</c:v>
                </c:pt>
                <c:pt idx="705">
                  <c:v>0.88040509259259259</c:v>
                </c:pt>
                <c:pt idx="706">
                  <c:v>0.4246875</c:v>
                </c:pt>
                <c:pt idx="707">
                  <c:v>0.2091666666666667</c:v>
                </c:pt>
                <c:pt idx="708">
                  <c:v>0.67390046296296291</c:v>
                </c:pt>
                <c:pt idx="709">
                  <c:v>0.31118055555555563</c:v>
                </c:pt>
                <c:pt idx="710">
                  <c:v>0.7059375</c:v>
                </c:pt>
                <c:pt idx="711">
                  <c:v>0.71310185185185182</c:v>
                </c:pt>
                <c:pt idx="712">
                  <c:v>0.81399305555555557</c:v>
                </c:pt>
                <c:pt idx="713">
                  <c:v>0.38075231481481481</c:v>
                </c:pt>
                <c:pt idx="714">
                  <c:v>0.58452546296296293</c:v>
                </c:pt>
                <c:pt idx="715">
                  <c:v>0.92476851851851849</c:v>
                </c:pt>
                <c:pt idx="716">
                  <c:v>0.25506944444444452</c:v>
                </c:pt>
                <c:pt idx="717">
                  <c:v>0.29128472222222218</c:v>
                </c:pt>
                <c:pt idx="718">
                  <c:v>0.79159722222222217</c:v>
                </c:pt>
                <c:pt idx="719">
                  <c:v>0.86324074074074075</c:v>
                </c:pt>
                <c:pt idx="720">
                  <c:v>0.26880787037037029</c:v>
                </c:pt>
                <c:pt idx="721">
                  <c:v>0.34910879629629632</c:v>
                </c:pt>
                <c:pt idx="722">
                  <c:v>0.90478009259259262</c:v>
                </c:pt>
                <c:pt idx="723">
                  <c:v>0.26151620370370371</c:v>
                </c:pt>
                <c:pt idx="724">
                  <c:v>0.40069444444444452</c:v>
                </c:pt>
                <c:pt idx="725">
                  <c:v>0.49174768518518519</c:v>
                </c:pt>
                <c:pt idx="726">
                  <c:v>0.24876157407407409</c:v>
                </c:pt>
                <c:pt idx="727">
                  <c:v>0.30366898148148153</c:v>
                </c:pt>
                <c:pt idx="728">
                  <c:v>0.24223379629629629</c:v>
                </c:pt>
                <c:pt idx="729">
                  <c:v>0.2320949074074074</c:v>
                </c:pt>
                <c:pt idx="730">
                  <c:v>0.24664351851851851</c:v>
                </c:pt>
                <c:pt idx="731">
                  <c:v>0.27178240740740739</c:v>
                </c:pt>
                <c:pt idx="732">
                  <c:v>0.27221064814814822</c:v>
                </c:pt>
                <c:pt idx="733">
                  <c:v>0.53027777777777774</c:v>
                </c:pt>
                <c:pt idx="734">
                  <c:v>0.20199074074074069</c:v>
                </c:pt>
                <c:pt idx="735">
                  <c:v>0.73706018518518523</c:v>
                </c:pt>
                <c:pt idx="736">
                  <c:v>0.75856481481481486</c:v>
                </c:pt>
                <c:pt idx="737">
                  <c:v>0.26136574074074082</c:v>
                </c:pt>
                <c:pt idx="738">
                  <c:v>0.63496527777777778</c:v>
                </c:pt>
                <c:pt idx="739">
                  <c:v>0.72862268518518514</c:v>
                </c:pt>
                <c:pt idx="740">
                  <c:v>0.77089120370370368</c:v>
                </c:pt>
                <c:pt idx="741">
                  <c:v>0.2697222222222222</c:v>
                </c:pt>
                <c:pt idx="742">
                  <c:v>0.76531249999999995</c:v>
                </c:pt>
                <c:pt idx="743">
                  <c:v>0.39063657407407409</c:v>
                </c:pt>
                <c:pt idx="744">
                  <c:v>0.42805555555555558</c:v>
                </c:pt>
                <c:pt idx="745">
                  <c:v>0.74283564814814818</c:v>
                </c:pt>
                <c:pt idx="746">
                  <c:v>0.27416666666666673</c:v>
                </c:pt>
                <c:pt idx="747">
                  <c:v>0.85124999999999995</c:v>
                </c:pt>
                <c:pt idx="748">
                  <c:v>0.56137731481481479</c:v>
                </c:pt>
                <c:pt idx="749">
                  <c:v>0.29180555555555548</c:v>
                </c:pt>
                <c:pt idx="750">
                  <c:v>0.82923611111111106</c:v>
                </c:pt>
                <c:pt idx="751">
                  <c:v>0.75120370370370371</c:v>
                </c:pt>
                <c:pt idx="752">
                  <c:v>0.34585648148148151</c:v>
                </c:pt>
                <c:pt idx="753">
                  <c:v>0.38936342592592588</c:v>
                </c:pt>
                <c:pt idx="754">
                  <c:v>0.76177083333333329</c:v>
                </c:pt>
                <c:pt idx="755">
                  <c:v>0.30594907407407412</c:v>
                </c:pt>
                <c:pt idx="756">
                  <c:v>0.62378472222222225</c:v>
                </c:pt>
                <c:pt idx="757">
                  <c:v>0.2457060185185185</c:v>
                </c:pt>
                <c:pt idx="758">
                  <c:v>0.23751157407407411</c:v>
                </c:pt>
                <c:pt idx="759">
                  <c:v>0.6035300925925926</c:v>
                </c:pt>
                <c:pt idx="760">
                  <c:v>0.74017361111111113</c:v>
                </c:pt>
                <c:pt idx="761">
                  <c:v>0.68403935185185183</c:v>
                </c:pt>
                <c:pt idx="762">
                  <c:v>0.72395833333333337</c:v>
                </c:pt>
                <c:pt idx="763">
                  <c:v>0.32195601851851852</c:v>
                </c:pt>
                <c:pt idx="764">
                  <c:v>0.30557870370370371</c:v>
                </c:pt>
                <c:pt idx="765">
                  <c:v>0.38336805555555548</c:v>
                </c:pt>
                <c:pt idx="766">
                  <c:v>0.20310185185185181</c:v>
                </c:pt>
                <c:pt idx="767">
                  <c:v>0.93047453703703709</c:v>
                </c:pt>
                <c:pt idx="768">
                  <c:v>0.62280092592592595</c:v>
                </c:pt>
                <c:pt idx="769">
                  <c:v>0.32689814814814822</c:v>
                </c:pt>
                <c:pt idx="770">
                  <c:v>0.23986111111111111</c:v>
                </c:pt>
                <c:pt idx="771">
                  <c:v>0.86381944444444447</c:v>
                </c:pt>
                <c:pt idx="772">
                  <c:v>0.38321759259259258</c:v>
                </c:pt>
                <c:pt idx="773">
                  <c:v>0.3258449074074074</c:v>
                </c:pt>
                <c:pt idx="774">
                  <c:v>0.55214120370370368</c:v>
                </c:pt>
                <c:pt idx="775">
                  <c:v>0.82340277777777782</c:v>
                </c:pt>
                <c:pt idx="776">
                  <c:v>0.2682060185185185</c:v>
                </c:pt>
                <c:pt idx="777">
                  <c:v>0.63482638888888887</c:v>
                </c:pt>
                <c:pt idx="778">
                  <c:v>0.17621527777777779</c:v>
                </c:pt>
                <c:pt idx="779">
                  <c:v>0.46399305555555548</c:v>
                </c:pt>
                <c:pt idx="780">
                  <c:v>0.46807870370370369</c:v>
                </c:pt>
                <c:pt idx="781">
                  <c:v>0.4816435185185185</c:v>
                </c:pt>
                <c:pt idx="782">
                  <c:v>0.53290509259259256</c:v>
                </c:pt>
                <c:pt idx="783">
                  <c:v>0.23719907407407409</c:v>
                </c:pt>
                <c:pt idx="784">
                  <c:v>0.73012731481481485</c:v>
                </c:pt>
                <c:pt idx="785">
                  <c:v>0.38136574074074081</c:v>
                </c:pt>
                <c:pt idx="786">
                  <c:v>0.4417476851851852</c:v>
                </c:pt>
                <c:pt idx="787">
                  <c:v>0.68424768518518519</c:v>
                </c:pt>
                <c:pt idx="788">
                  <c:v>0.32984953703703701</c:v>
                </c:pt>
                <c:pt idx="789">
                  <c:v>0.35214120370370372</c:v>
                </c:pt>
                <c:pt idx="790">
                  <c:v>0.69751157407407405</c:v>
                </c:pt>
                <c:pt idx="791">
                  <c:v>0.42091435185185178</c:v>
                </c:pt>
                <c:pt idx="792">
                  <c:v>0.34724537037037029</c:v>
                </c:pt>
                <c:pt idx="793">
                  <c:v>0.62093750000000003</c:v>
                </c:pt>
                <c:pt idx="794">
                  <c:v>0.33923611111111113</c:v>
                </c:pt>
                <c:pt idx="795">
                  <c:v>0.86754629629629632</c:v>
                </c:pt>
                <c:pt idx="796">
                  <c:v>0.35140046296296301</c:v>
                </c:pt>
                <c:pt idx="797">
                  <c:v>0.36008101851851848</c:v>
                </c:pt>
                <c:pt idx="798">
                  <c:v>0.31681712962962971</c:v>
                </c:pt>
                <c:pt idx="799">
                  <c:v>0.38967592592592593</c:v>
                </c:pt>
                <c:pt idx="800">
                  <c:v>0.94540509259259264</c:v>
                </c:pt>
                <c:pt idx="801">
                  <c:v>0.94618055555555558</c:v>
                </c:pt>
                <c:pt idx="802">
                  <c:v>0.31370370370370371</c:v>
                </c:pt>
                <c:pt idx="803">
                  <c:v>0.86296296296296293</c:v>
                </c:pt>
                <c:pt idx="804">
                  <c:v>0.87831018518518522</c:v>
                </c:pt>
                <c:pt idx="805">
                  <c:v>0.62854166666666667</c:v>
                </c:pt>
                <c:pt idx="806">
                  <c:v>0.74473379629629632</c:v>
                </c:pt>
                <c:pt idx="807">
                  <c:v>0.85510416666666667</c:v>
                </c:pt>
                <c:pt idx="808">
                  <c:v>0.40086805555555549</c:v>
                </c:pt>
                <c:pt idx="809">
                  <c:v>0.38550925925925927</c:v>
                </c:pt>
                <c:pt idx="810">
                  <c:v>0.26050925925925927</c:v>
                </c:pt>
                <c:pt idx="811">
                  <c:v>0.77662037037037035</c:v>
                </c:pt>
                <c:pt idx="812">
                  <c:v>0.2870949074074074</c:v>
                </c:pt>
                <c:pt idx="813">
                  <c:v>0.81987268518518519</c:v>
                </c:pt>
                <c:pt idx="814">
                  <c:v>0.36019675925925931</c:v>
                </c:pt>
                <c:pt idx="815">
                  <c:v>0.70038194444444446</c:v>
                </c:pt>
                <c:pt idx="816">
                  <c:v>0.59270833333333328</c:v>
                </c:pt>
                <c:pt idx="817">
                  <c:v>0.4572222222222222</c:v>
                </c:pt>
                <c:pt idx="818">
                  <c:v>0.40608796296296301</c:v>
                </c:pt>
                <c:pt idx="819">
                  <c:v>0.40545138888888888</c:v>
                </c:pt>
                <c:pt idx="820">
                  <c:v>0.57525462962962959</c:v>
                </c:pt>
                <c:pt idx="821">
                  <c:v>0.60806712962962961</c:v>
                </c:pt>
                <c:pt idx="822">
                  <c:v>0.56576388888888884</c:v>
                </c:pt>
                <c:pt idx="823">
                  <c:v>0.94295138888888885</c:v>
                </c:pt>
                <c:pt idx="824">
                  <c:v>0.46037037037037037</c:v>
                </c:pt>
                <c:pt idx="825">
                  <c:v>0.60149305555555554</c:v>
                </c:pt>
                <c:pt idx="826">
                  <c:v>0.48944444444444452</c:v>
                </c:pt>
                <c:pt idx="827">
                  <c:v>0.40079861111111109</c:v>
                </c:pt>
                <c:pt idx="828">
                  <c:v>0.9821064814814815</c:v>
                </c:pt>
                <c:pt idx="829">
                  <c:v>0.95239583333333333</c:v>
                </c:pt>
                <c:pt idx="830">
                  <c:v>0.35247685185185179</c:v>
                </c:pt>
                <c:pt idx="831">
                  <c:v>0.40011574074074069</c:v>
                </c:pt>
                <c:pt idx="832">
                  <c:v>0.3580902777777778</c:v>
                </c:pt>
                <c:pt idx="833">
                  <c:v>0.79008101851851853</c:v>
                </c:pt>
                <c:pt idx="834">
                  <c:v>0.8153125</c:v>
                </c:pt>
                <c:pt idx="835">
                  <c:v>0.28583333333333327</c:v>
                </c:pt>
                <c:pt idx="836">
                  <c:v>0.53207175925925931</c:v>
                </c:pt>
                <c:pt idx="837">
                  <c:v>0.40967592592592589</c:v>
                </c:pt>
                <c:pt idx="838">
                  <c:v>0.44199074074074068</c:v>
                </c:pt>
                <c:pt idx="839">
                  <c:v>0.75542824074074078</c:v>
                </c:pt>
                <c:pt idx="840">
                  <c:v>0.67638888888888893</c:v>
                </c:pt>
                <c:pt idx="841">
                  <c:v>0.49644675925925918</c:v>
                </c:pt>
                <c:pt idx="842">
                  <c:v>0.69413194444444448</c:v>
                </c:pt>
                <c:pt idx="843">
                  <c:v>0.29302083333333329</c:v>
                </c:pt>
                <c:pt idx="844">
                  <c:v>0.28538194444444442</c:v>
                </c:pt>
                <c:pt idx="845">
                  <c:v>0.74098379629629629</c:v>
                </c:pt>
                <c:pt idx="846">
                  <c:v>0.4067013888888889</c:v>
                </c:pt>
                <c:pt idx="847">
                  <c:v>0.87474537037037037</c:v>
                </c:pt>
                <c:pt idx="848">
                  <c:v>0.56972222222222224</c:v>
                </c:pt>
                <c:pt idx="849">
                  <c:v>0.89098379629629632</c:v>
                </c:pt>
                <c:pt idx="850">
                  <c:v>0.91839120370370375</c:v>
                </c:pt>
                <c:pt idx="851">
                  <c:v>0.7143518518518519</c:v>
                </c:pt>
                <c:pt idx="852">
                  <c:v>0.28983796296296288</c:v>
                </c:pt>
                <c:pt idx="853">
                  <c:v>0.38540509259259259</c:v>
                </c:pt>
                <c:pt idx="854">
                  <c:v>0.68918981481481478</c:v>
                </c:pt>
                <c:pt idx="855">
                  <c:v>0.61201388888888886</c:v>
                </c:pt>
                <c:pt idx="856">
                  <c:v>0.42018518518518522</c:v>
                </c:pt>
                <c:pt idx="857">
                  <c:v>0.81358796296296299</c:v>
                </c:pt>
                <c:pt idx="858">
                  <c:v>0.42837962962962961</c:v>
                </c:pt>
                <c:pt idx="859">
                  <c:v>0.14743055555555559</c:v>
                </c:pt>
                <c:pt idx="860">
                  <c:v>0.1794328703703704</c:v>
                </c:pt>
                <c:pt idx="861">
                  <c:v>0.25620370370370371</c:v>
                </c:pt>
                <c:pt idx="862">
                  <c:v>0.69785879629629632</c:v>
                </c:pt>
                <c:pt idx="863">
                  <c:v>0.27641203703703698</c:v>
                </c:pt>
                <c:pt idx="864">
                  <c:v>0.24060185185185179</c:v>
                </c:pt>
                <c:pt idx="865">
                  <c:v>0.27613425925925927</c:v>
                </c:pt>
                <c:pt idx="866">
                  <c:v>0.74693287037037037</c:v>
                </c:pt>
                <c:pt idx="867">
                  <c:v>0.29229166666666673</c:v>
                </c:pt>
                <c:pt idx="868">
                  <c:v>0.6919791666666667</c:v>
                </c:pt>
                <c:pt idx="869">
                  <c:v>0.75291666666666668</c:v>
                </c:pt>
                <c:pt idx="870">
                  <c:v>0.29677083333333332</c:v>
                </c:pt>
                <c:pt idx="871">
                  <c:v>0.30056712962962961</c:v>
                </c:pt>
                <c:pt idx="872">
                  <c:v>0.26946759259259262</c:v>
                </c:pt>
                <c:pt idx="873">
                  <c:v>0.26991898148148152</c:v>
                </c:pt>
                <c:pt idx="874">
                  <c:v>0.28435185185185191</c:v>
                </c:pt>
                <c:pt idx="875">
                  <c:v>0.32559027777777783</c:v>
                </c:pt>
                <c:pt idx="876">
                  <c:v>0.33025462962962959</c:v>
                </c:pt>
                <c:pt idx="877">
                  <c:v>0.26811342592592591</c:v>
                </c:pt>
                <c:pt idx="878">
                  <c:v>0.28159722222222222</c:v>
                </c:pt>
                <c:pt idx="879">
                  <c:v>0.25866898148148149</c:v>
                </c:pt>
                <c:pt idx="880">
                  <c:v>0.30265046296296289</c:v>
                </c:pt>
                <c:pt idx="881">
                  <c:v>0.33327546296296301</c:v>
                </c:pt>
                <c:pt idx="882">
                  <c:v>4.9189814814814816E-3</c:v>
                </c:pt>
                <c:pt idx="883">
                  <c:v>0.32519675925925928</c:v>
                </c:pt>
                <c:pt idx="884">
                  <c:v>0.32635416666666672</c:v>
                </c:pt>
                <c:pt idx="885">
                  <c:v>0.33068287037037042</c:v>
                </c:pt>
                <c:pt idx="886">
                  <c:v>0.2978587962962963</c:v>
                </c:pt>
                <c:pt idx="887">
                  <c:v>0.29829861111111111</c:v>
                </c:pt>
                <c:pt idx="888">
                  <c:v>0.33195601851851853</c:v>
                </c:pt>
                <c:pt idx="889">
                  <c:v>0.90912037037037041</c:v>
                </c:pt>
                <c:pt idx="890">
                  <c:v>0.23194444444444451</c:v>
                </c:pt>
                <c:pt idx="891">
                  <c:v>0.38377314814814822</c:v>
                </c:pt>
                <c:pt idx="892">
                  <c:v>0.83315972222222223</c:v>
                </c:pt>
                <c:pt idx="893">
                  <c:v>0.31888888888888889</c:v>
                </c:pt>
                <c:pt idx="894">
                  <c:v>0.31509259259259259</c:v>
                </c:pt>
                <c:pt idx="895">
                  <c:v>0.33524305555555561</c:v>
                </c:pt>
                <c:pt idx="896">
                  <c:v>0.30599537037037039</c:v>
                </c:pt>
                <c:pt idx="897">
                  <c:v>0.67322916666666666</c:v>
                </c:pt>
                <c:pt idx="898">
                  <c:v>0.3165277777777778</c:v>
                </c:pt>
                <c:pt idx="899">
                  <c:v>0.79521990740740744</c:v>
                </c:pt>
                <c:pt idx="900">
                  <c:v>0.54424768518518518</c:v>
                </c:pt>
                <c:pt idx="901">
                  <c:v>0.27358796296296289</c:v>
                </c:pt>
                <c:pt idx="902">
                  <c:v>0.34493055555555557</c:v>
                </c:pt>
                <c:pt idx="903">
                  <c:v>0.24560185185185179</c:v>
                </c:pt>
                <c:pt idx="904">
                  <c:v>0.82599537037037041</c:v>
                </c:pt>
                <c:pt idx="905">
                  <c:v>0.63075231481481486</c:v>
                </c:pt>
                <c:pt idx="906">
                  <c:v>0.62167824074074074</c:v>
                </c:pt>
                <c:pt idx="907">
                  <c:v>0.44412037037037039</c:v>
                </c:pt>
                <c:pt idx="908">
                  <c:v>0.82355324074074077</c:v>
                </c:pt>
                <c:pt idx="909">
                  <c:v>0.27515046296296303</c:v>
                </c:pt>
                <c:pt idx="910">
                  <c:v>0.75151620370370376</c:v>
                </c:pt>
                <c:pt idx="911">
                  <c:v>0.25341435185185179</c:v>
                </c:pt>
                <c:pt idx="912">
                  <c:v>0.58369212962962957</c:v>
                </c:pt>
                <c:pt idx="913">
                  <c:v>0.2709375</c:v>
                </c:pt>
                <c:pt idx="914">
                  <c:v>0.26494212962962971</c:v>
                </c:pt>
                <c:pt idx="915">
                  <c:v>0.64005787037037032</c:v>
                </c:pt>
                <c:pt idx="916">
                  <c:v>0.50598379629629631</c:v>
                </c:pt>
                <c:pt idx="917">
                  <c:v>0.24787037037037041</c:v>
                </c:pt>
                <c:pt idx="918">
                  <c:v>0.57165509259259262</c:v>
                </c:pt>
                <c:pt idx="919">
                  <c:v>0.48620370370370369</c:v>
                </c:pt>
                <c:pt idx="920">
                  <c:v>0.3754513888888889</c:v>
                </c:pt>
                <c:pt idx="921">
                  <c:v>0.89284722222222224</c:v>
                </c:pt>
                <c:pt idx="922">
                  <c:v>0.2420023148148148</c:v>
                </c:pt>
                <c:pt idx="923">
                  <c:v>0.25059027777777781</c:v>
                </c:pt>
                <c:pt idx="924">
                  <c:v>0.21234953703703699</c:v>
                </c:pt>
                <c:pt idx="925">
                  <c:v>0.69423611111111116</c:v>
                </c:pt>
                <c:pt idx="926">
                  <c:v>0.68082175925925925</c:v>
                </c:pt>
                <c:pt idx="927">
                  <c:v>0.236412037037037</c:v>
                </c:pt>
                <c:pt idx="928">
                  <c:v>0.50974537037037038</c:v>
                </c:pt>
                <c:pt idx="929">
                  <c:v>0.28864583333333332</c:v>
                </c:pt>
                <c:pt idx="930">
                  <c:v>0.24028935185185191</c:v>
                </c:pt>
                <c:pt idx="931">
                  <c:v>0.73416666666666663</c:v>
                </c:pt>
                <c:pt idx="932">
                  <c:v>0.36173611111111109</c:v>
                </c:pt>
                <c:pt idx="933">
                  <c:v>0.37858796296296299</c:v>
                </c:pt>
                <c:pt idx="934">
                  <c:v>0.80384259259259261</c:v>
                </c:pt>
                <c:pt idx="935">
                  <c:v>0.37256944444444451</c:v>
                </c:pt>
                <c:pt idx="936">
                  <c:v>0.30628472222222219</c:v>
                </c:pt>
                <c:pt idx="937">
                  <c:v>0.34325231481481477</c:v>
                </c:pt>
                <c:pt idx="938">
                  <c:v>0.39667824074074082</c:v>
                </c:pt>
                <c:pt idx="939">
                  <c:v>0.87395833333333328</c:v>
                </c:pt>
                <c:pt idx="940">
                  <c:v>0.34570601851851851</c:v>
                </c:pt>
                <c:pt idx="941">
                  <c:v>0.48585648148148147</c:v>
                </c:pt>
                <c:pt idx="942">
                  <c:v>0.86873842592592587</c:v>
                </c:pt>
                <c:pt idx="943">
                  <c:v>0.42327546296296298</c:v>
                </c:pt>
                <c:pt idx="944">
                  <c:v>0.63071759259259264</c:v>
                </c:pt>
                <c:pt idx="945">
                  <c:v>0.32862268518518523</c:v>
                </c:pt>
                <c:pt idx="946">
                  <c:v>0.70564814814814814</c:v>
                </c:pt>
                <c:pt idx="947">
                  <c:v>0.34884259259259259</c:v>
                </c:pt>
                <c:pt idx="948">
                  <c:v>0.31564814814814812</c:v>
                </c:pt>
                <c:pt idx="949">
                  <c:v>0.76070601851851849</c:v>
                </c:pt>
                <c:pt idx="950">
                  <c:v>0.80336805555555557</c:v>
                </c:pt>
                <c:pt idx="951">
                  <c:v>0.74152777777777779</c:v>
                </c:pt>
                <c:pt idx="952">
                  <c:v>0.3157638888888889</c:v>
                </c:pt>
                <c:pt idx="953">
                  <c:v>0.32557870370370368</c:v>
                </c:pt>
                <c:pt idx="954">
                  <c:v>0.67355324074074074</c:v>
                </c:pt>
                <c:pt idx="955">
                  <c:v>0.23375000000000001</c:v>
                </c:pt>
                <c:pt idx="956">
                  <c:v>0.64861111111111114</c:v>
                </c:pt>
                <c:pt idx="957">
                  <c:v>0.2537152777777778</c:v>
                </c:pt>
                <c:pt idx="958">
                  <c:v>0.30561342592592589</c:v>
                </c:pt>
                <c:pt idx="959">
                  <c:v>0.34034722222222219</c:v>
                </c:pt>
                <c:pt idx="960">
                  <c:v>0.35392361111111109</c:v>
                </c:pt>
                <c:pt idx="961">
                  <c:v>0.27380787037037041</c:v>
                </c:pt>
                <c:pt idx="962">
                  <c:v>0.59700231481481481</c:v>
                </c:pt>
                <c:pt idx="963">
                  <c:v>0.25248842592592591</c:v>
                </c:pt>
                <c:pt idx="964">
                  <c:v>0.75310185185185186</c:v>
                </c:pt>
                <c:pt idx="965">
                  <c:v>0.44594907407407408</c:v>
                </c:pt>
                <c:pt idx="966">
                  <c:v>0.32563657407407409</c:v>
                </c:pt>
                <c:pt idx="967">
                  <c:v>0.63920138888888889</c:v>
                </c:pt>
                <c:pt idx="968">
                  <c:v>0.74776620370370372</c:v>
                </c:pt>
                <c:pt idx="969">
                  <c:v>0.56803240740740746</c:v>
                </c:pt>
                <c:pt idx="970">
                  <c:v>0.49025462962962962</c:v>
                </c:pt>
                <c:pt idx="971">
                  <c:v>0.47490740740740739</c:v>
                </c:pt>
                <c:pt idx="972">
                  <c:v>0.34342592592592591</c:v>
                </c:pt>
                <c:pt idx="973">
                  <c:v>0.45521990740740742</c:v>
                </c:pt>
                <c:pt idx="974">
                  <c:v>0.31613425925925931</c:v>
                </c:pt>
                <c:pt idx="975">
                  <c:v>0.28300925925925918</c:v>
                </c:pt>
                <c:pt idx="976">
                  <c:v>0.27078703703703699</c:v>
                </c:pt>
                <c:pt idx="977">
                  <c:v>0.27251157407407411</c:v>
                </c:pt>
                <c:pt idx="978">
                  <c:v>0.26403935185185179</c:v>
                </c:pt>
                <c:pt idx="979">
                  <c:v>0.39847222222222223</c:v>
                </c:pt>
                <c:pt idx="980">
                  <c:v>0.27767361111111111</c:v>
                </c:pt>
                <c:pt idx="981">
                  <c:v>0.78921296296296295</c:v>
                </c:pt>
                <c:pt idx="982">
                  <c:v>0.2865509259259259</c:v>
                </c:pt>
                <c:pt idx="983">
                  <c:v>0.83628472222222228</c:v>
                </c:pt>
                <c:pt idx="984">
                  <c:v>0.69077546296296299</c:v>
                </c:pt>
                <c:pt idx="985">
                  <c:v>0.43359953703703702</c:v>
                </c:pt>
                <c:pt idx="986">
                  <c:v>0.40201388888888889</c:v>
                </c:pt>
                <c:pt idx="987">
                  <c:v>0.40361111111111109</c:v>
                </c:pt>
                <c:pt idx="988">
                  <c:v>0.78736111111111107</c:v>
                </c:pt>
                <c:pt idx="989">
                  <c:v>0.39557870370370368</c:v>
                </c:pt>
                <c:pt idx="990">
                  <c:v>0.77166666666666661</c:v>
                </c:pt>
                <c:pt idx="991">
                  <c:v>0.29180555555555548</c:v>
                </c:pt>
                <c:pt idx="992">
                  <c:v>0.44849537037037029</c:v>
                </c:pt>
                <c:pt idx="993">
                  <c:v>0.38746527777777778</c:v>
                </c:pt>
                <c:pt idx="994">
                  <c:v>0.86275462962962968</c:v>
                </c:pt>
                <c:pt idx="995">
                  <c:v>0.50489583333333332</c:v>
                </c:pt>
                <c:pt idx="996">
                  <c:v>0.77383101851851854</c:v>
                </c:pt>
                <c:pt idx="997">
                  <c:v>0.66824074074074069</c:v>
                </c:pt>
                <c:pt idx="998">
                  <c:v>0.40939814814814812</c:v>
                </c:pt>
                <c:pt idx="999">
                  <c:v>0.86130787037037038</c:v>
                </c:pt>
                <c:pt idx="1000">
                  <c:v>0.84505787037037039</c:v>
                </c:pt>
                <c:pt idx="1001">
                  <c:v>0.87864583333333335</c:v>
                </c:pt>
                <c:pt idx="1002">
                  <c:v>0.31672453703703701</c:v>
                </c:pt>
                <c:pt idx="1003">
                  <c:v>0.45626157407407408</c:v>
                </c:pt>
                <c:pt idx="1004">
                  <c:v>0.9082175925925926</c:v>
                </c:pt>
                <c:pt idx="1005">
                  <c:v>0.96287037037037038</c:v>
                </c:pt>
                <c:pt idx="1006">
                  <c:v>0.38200231481481478</c:v>
                </c:pt>
                <c:pt idx="1007">
                  <c:v>0.61193287037037036</c:v>
                </c:pt>
                <c:pt idx="1008">
                  <c:v>0.71387731481481487</c:v>
                </c:pt>
                <c:pt idx="1009">
                  <c:v>0.33917824074074082</c:v>
                </c:pt>
                <c:pt idx="1010">
                  <c:v>0.38063657407407409</c:v>
                </c:pt>
                <c:pt idx="1011">
                  <c:v>0.66628472222222224</c:v>
                </c:pt>
                <c:pt idx="1012">
                  <c:v>0.52731481481481479</c:v>
                </c:pt>
                <c:pt idx="1013">
                  <c:v>0.43892361111111111</c:v>
                </c:pt>
                <c:pt idx="1014">
                  <c:v>0.6018634259259259</c:v>
                </c:pt>
                <c:pt idx="1015">
                  <c:v>0.52679398148148149</c:v>
                </c:pt>
                <c:pt idx="1016">
                  <c:v>0.49391203703703701</c:v>
                </c:pt>
                <c:pt idx="1017">
                  <c:v>0.86248842592592589</c:v>
                </c:pt>
                <c:pt idx="1018">
                  <c:v>0.71074074074074078</c:v>
                </c:pt>
                <c:pt idx="1019">
                  <c:v>0.74535879629629631</c:v>
                </c:pt>
                <c:pt idx="1020">
                  <c:v>0.58494212962962966</c:v>
                </c:pt>
              </c:numCache>
            </c:numRef>
          </c:xVal>
          <c:yVal>
            <c:numRef>
              <c:f>Locations!$G$2:$G$1029</c:f>
              <c:numCache>
                <c:formatCode>General</c:formatCode>
                <c:ptCount val="10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13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2</c:v>
                </c:pt>
                <c:pt idx="24">
                  <c:v>7</c:v>
                </c:pt>
                <c:pt idx="25">
                  <c:v>10</c:v>
                </c:pt>
                <c:pt idx="26">
                  <c:v>7</c:v>
                </c:pt>
                <c:pt idx="27">
                  <c:v>7</c:v>
                </c:pt>
                <c:pt idx="28">
                  <c:v>13</c:v>
                </c:pt>
                <c:pt idx="29">
                  <c:v>11</c:v>
                </c:pt>
                <c:pt idx="30">
                  <c:v>8</c:v>
                </c:pt>
                <c:pt idx="31">
                  <c:v>15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23</c:v>
                </c:pt>
                <c:pt idx="37">
                  <c:v>7</c:v>
                </c:pt>
                <c:pt idx="38">
                  <c:v>29</c:v>
                </c:pt>
                <c:pt idx="39">
                  <c:v>21</c:v>
                </c:pt>
                <c:pt idx="40">
                  <c:v>10</c:v>
                </c:pt>
                <c:pt idx="41">
                  <c:v>21</c:v>
                </c:pt>
                <c:pt idx="42">
                  <c:v>20</c:v>
                </c:pt>
                <c:pt idx="43">
                  <c:v>30</c:v>
                </c:pt>
                <c:pt idx="44">
                  <c:v>14</c:v>
                </c:pt>
                <c:pt idx="45">
                  <c:v>14</c:v>
                </c:pt>
                <c:pt idx="46">
                  <c:v>19</c:v>
                </c:pt>
                <c:pt idx="47">
                  <c:v>21</c:v>
                </c:pt>
                <c:pt idx="48">
                  <c:v>15</c:v>
                </c:pt>
                <c:pt idx="49">
                  <c:v>40</c:v>
                </c:pt>
                <c:pt idx="50">
                  <c:v>17</c:v>
                </c:pt>
                <c:pt idx="51">
                  <c:v>17</c:v>
                </c:pt>
                <c:pt idx="52">
                  <c:v>27</c:v>
                </c:pt>
                <c:pt idx="53">
                  <c:v>35</c:v>
                </c:pt>
                <c:pt idx="54">
                  <c:v>35</c:v>
                </c:pt>
                <c:pt idx="55">
                  <c:v>41</c:v>
                </c:pt>
                <c:pt idx="56">
                  <c:v>29</c:v>
                </c:pt>
                <c:pt idx="57">
                  <c:v>31</c:v>
                </c:pt>
                <c:pt idx="58">
                  <c:v>19</c:v>
                </c:pt>
                <c:pt idx="59">
                  <c:v>21</c:v>
                </c:pt>
                <c:pt idx="60">
                  <c:v>18</c:v>
                </c:pt>
                <c:pt idx="61">
                  <c:v>40</c:v>
                </c:pt>
                <c:pt idx="62">
                  <c:v>31</c:v>
                </c:pt>
                <c:pt idx="63">
                  <c:v>27</c:v>
                </c:pt>
                <c:pt idx="64">
                  <c:v>24</c:v>
                </c:pt>
                <c:pt idx="65">
                  <c:v>22</c:v>
                </c:pt>
                <c:pt idx="66">
                  <c:v>33</c:v>
                </c:pt>
                <c:pt idx="67">
                  <c:v>19</c:v>
                </c:pt>
                <c:pt idx="68">
                  <c:v>28</c:v>
                </c:pt>
                <c:pt idx="69">
                  <c:v>24</c:v>
                </c:pt>
                <c:pt idx="70">
                  <c:v>14</c:v>
                </c:pt>
                <c:pt idx="71">
                  <c:v>31</c:v>
                </c:pt>
                <c:pt idx="72">
                  <c:v>26</c:v>
                </c:pt>
                <c:pt idx="73">
                  <c:v>20</c:v>
                </c:pt>
                <c:pt idx="74">
                  <c:v>28</c:v>
                </c:pt>
                <c:pt idx="75">
                  <c:v>18</c:v>
                </c:pt>
                <c:pt idx="76">
                  <c:v>24</c:v>
                </c:pt>
                <c:pt idx="77">
                  <c:v>20</c:v>
                </c:pt>
                <c:pt idx="78">
                  <c:v>13</c:v>
                </c:pt>
                <c:pt idx="79">
                  <c:v>25</c:v>
                </c:pt>
                <c:pt idx="80">
                  <c:v>23</c:v>
                </c:pt>
                <c:pt idx="81">
                  <c:v>26</c:v>
                </c:pt>
                <c:pt idx="82">
                  <c:v>39</c:v>
                </c:pt>
                <c:pt idx="83">
                  <c:v>40</c:v>
                </c:pt>
                <c:pt idx="84">
                  <c:v>20</c:v>
                </c:pt>
                <c:pt idx="85">
                  <c:v>14</c:v>
                </c:pt>
                <c:pt idx="86">
                  <c:v>38</c:v>
                </c:pt>
                <c:pt idx="87">
                  <c:v>14</c:v>
                </c:pt>
                <c:pt idx="88">
                  <c:v>23</c:v>
                </c:pt>
                <c:pt idx="89">
                  <c:v>24</c:v>
                </c:pt>
                <c:pt idx="90">
                  <c:v>21</c:v>
                </c:pt>
                <c:pt idx="91">
                  <c:v>20</c:v>
                </c:pt>
                <c:pt idx="92">
                  <c:v>22</c:v>
                </c:pt>
                <c:pt idx="93">
                  <c:v>22</c:v>
                </c:pt>
                <c:pt idx="94">
                  <c:v>26</c:v>
                </c:pt>
                <c:pt idx="95">
                  <c:v>14</c:v>
                </c:pt>
                <c:pt idx="96">
                  <c:v>18</c:v>
                </c:pt>
                <c:pt idx="97">
                  <c:v>32</c:v>
                </c:pt>
                <c:pt idx="98">
                  <c:v>27</c:v>
                </c:pt>
                <c:pt idx="99">
                  <c:v>13</c:v>
                </c:pt>
                <c:pt idx="100">
                  <c:v>15</c:v>
                </c:pt>
                <c:pt idx="101">
                  <c:v>27</c:v>
                </c:pt>
                <c:pt idx="102">
                  <c:v>14</c:v>
                </c:pt>
                <c:pt idx="103">
                  <c:v>21</c:v>
                </c:pt>
                <c:pt idx="104">
                  <c:v>18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35</c:v>
                </c:pt>
                <c:pt idx="109">
                  <c:v>51</c:v>
                </c:pt>
                <c:pt idx="110">
                  <c:v>30</c:v>
                </c:pt>
                <c:pt idx="111">
                  <c:v>41</c:v>
                </c:pt>
                <c:pt idx="112">
                  <c:v>31</c:v>
                </c:pt>
                <c:pt idx="113">
                  <c:v>37</c:v>
                </c:pt>
                <c:pt idx="114">
                  <c:v>26</c:v>
                </c:pt>
                <c:pt idx="115">
                  <c:v>30</c:v>
                </c:pt>
                <c:pt idx="116">
                  <c:v>28</c:v>
                </c:pt>
                <c:pt idx="117">
                  <c:v>29</c:v>
                </c:pt>
                <c:pt idx="118">
                  <c:v>32</c:v>
                </c:pt>
                <c:pt idx="119">
                  <c:v>34</c:v>
                </c:pt>
                <c:pt idx="120">
                  <c:v>30</c:v>
                </c:pt>
                <c:pt idx="121">
                  <c:v>39</c:v>
                </c:pt>
                <c:pt idx="122">
                  <c:v>28</c:v>
                </c:pt>
                <c:pt idx="123">
                  <c:v>29</c:v>
                </c:pt>
                <c:pt idx="124">
                  <c:v>26</c:v>
                </c:pt>
                <c:pt idx="125">
                  <c:v>28</c:v>
                </c:pt>
                <c:pt idx="126">
                  <c:v>41</c:v>
                </c:pt>
                <c:pt idx="127">
                  <c:v>22</c:v>
                </c:pt>
                <c:pt idx="128">
                  <c:v>54</c:v>
                </c:pt>
                <c:pt idx="129">
                  <c:v>48</c:v>
                </c:pt>
                <c:pt idx="130">
                  <c:v>24</c:v>
                </c:pt>
                <c:pt idx="131">
                  <c:v>59</c:v>
                </c:pt>
                <c:pt idx="132">
                  <c:v>48</c:v>
                </c:pt>
                <c:pt idx="133">
                  <c:v>33</c:v>
                </c:pt>
                <c:pt idx="134">
                  <c:v>53</c:v>
                </c:pt>
                <c:pt idx="135">
                  <c:v>27</c:v>
                </c:pt>
                <c:pt idx="136">
                  <c:v>28</c:v>
                </c:pt>
                <c:pt idx="137">
                  <c:v>43</c:v>
                </c:pt>
                <c:pt idx="138">
                  <c:v>27</c:v>
                </c:pt>
                <c:pt idx="139">
                  <c:v>26</c:v>
                </c:pt>
                <c:pt idx="140">
                  <c:v>30</c:v>
                </c:pt>
                <c:pt idx="141">
                  <c:v>46</c:v>
                </c:pt>
                <c:pt idx="142">
                  <c:v>28</c:v>
                </c:pt>
                <c:pt idx="143">
                  <c:v>36</c:v>
                </c:pt>
                <c:pt idx="144">
                  <c:v>63</c:v>
                </c:pt>
                <c:pt idx="145">
                  <c:v>42</c:v>
                </c:pt>
                <c:pt idx="146">
                  <c:v>39</c:v>
                </c:pt>
                <c:pt idx="147">
                  <c:v>27</c:v>
                </c:pt>
                <c:pt idx="148">
                  <c:v>46</c:v>
                </c:pt>
                <c:pt idx="149">
                  <c:v>38</c:v>
                </c:pt>
                <c:pt idx="150">
                  <c:v>32</c:v>
                </c:pt>
                <c:pt idx="151">
                  <c:v>46</c:v>
                </c:pt>
                <c:pt idx="152">
                  <c:v>26</c:v>
                </c:pt>
                <c:pt idx="153">
                  <c:v>30</c:v>
                </c:pt>
                <c:pt idx="154">
                  <c:v>44</c:v>
                </c:pt>
                <c:pt idx="155">
                  <c:v>29</c:v>
                </c:pt>
                <c:pt idx="156">
                  <c:v>58</c:v>
                </c:pt>
                <c:pt idx="157">
                  <c:v>47</c:v>
                </c:pt>
                <c:pt idx="158">
                  <c:v>39</c:v>
                </c:pt>
                <c:pt idx="159">
                  <c:v>39</c:v>
                </c:pt>
                <c:pt idx="160">
                  <c:v>43</c:v>
                </c:pt>
                <c:pt idx="161">
                  <c:v>33</c:v>
                </c:pt>
                <c:pt idx="162">
                  <c:v>49</c:v>
                </c:pt>
                <c:pt idx="163">
                  <c:v>39</c:v>
                </c:pt>
                <c:pt idx="164">
                  <c:v>52</c:v>
                </c:pt>
                <c:pt idx="165">
                  <c:v>49</c:v>
                </c:pt>
                <c:pt idx="166">
                  <c:v>56</c:v>
                </c:pt>
                <c:pt idx="167">
                  <c:v>44</c:v>
                </c:pt>
                <c:pt idx="168">
                  <c:v>48</c:v>
                </c:pt>
                <c:pt idx="169">
                  <c:v>32</c:v>
                </c:pt>
                <c:pt idx="170">
                  <c:v>38</c:v>
                </c:pt>
                <c:pt idx="171">
                  <c:v>52</c:v>
                </c:pt>
                <c:pt idx="172">
                  <c:v>118</c:v>
                </c:pt>
                <c:pt idx="173">
                  <c:v>60</c:v>
                </c:pt>
                <c:pt idx="174">
                  <c:v>84</c:v>
                </c:pt>
                <c:pt idx="175">
                  <c:v>73</c:v>
                </c:pt>
                <c:pt idx="176">
                  <c:v>72</c:v>
                </c:pt>
                <c:pt idx="177">
                  <c:v>79</c:v>
                </c:pt>
                <c:pt idx="178">
                  <c:v>78</c:v>
                </c:pt>
                <c:pt idx="179">
                  <c:v>73</c:v>
                </c:pt>
                <c:pt idx="180">
                  <c:v>93</c:v>
                </c:pt>
                <c:pt idx="181">
                  <c:v>84</c:v>
                </c:pt>
                <c:pt idx="182">
                  <c:v>85</c:v>
                </c:pt>
                <c:pt idx="183">
                  <c:v>61</c:v>
                </c:pt>
                <c:pt idx="184">
                  <c:v>81</c:v>
                </c:pt>
                <c:pt idx="185">
                  <c:v>72</c:v>
                </c:pt>
                <c:pt idx="186">
                  <c:v>72</c:v>
                </c:pt>
                <c:pt idx="187">
                  <c:v>56</c:v>
                </c:pt>
                <c:pt idx="188">
                  <c:v>47</c:v>
                </c:pt>
                <c:pt idx="189">
                  <c:v>54</c:v>
                </c:pt>
                <c:pt idx="190">
                  <c:v>73</c:v>
                </c:pt>
                <c:pt idx="191">
                  <c:v>44</c:v>
                </c:pt>
                <c:pt idx="192">
                  <c:v>83</c:v>
                </c:pt>
                <c:pt idx="193">
                  <c:v>57</c:v>
                </c:pt>
                <c:pt idx="194">
                  <c:v>49</c:v>
                </c:pt>
                <c:pt idx="195">
                  <c:v>53</c:v>
                </c:pt>
                <c:pt idx="196">
                  <c:v>56</c:v>
                </c:pt>
                <c:pt idx="197">
                  <c:v>59</c:v>
                </c:pt>
                <c:pt idx="198">
                  <c:v>66</c:v>
                </c:pt>
                <c:pt idx="199">
                  <c:v>56</c:v>
                </c:pt>
                <c:pt idx="200">
                  <c:v>59</c:v>
                </c:pt>
                <c:pt idx="201">
                  <c:v>51</c:v>
                </c:pt>
                <c:pt idx="202">
                  <c:v>64</c:v>
                </c:pt>
                <c:pt idx="203">
                  <c:v>61</c:v>
                </c:pt>
                <c:pt idx="204">
                  <c:v>56</c:v>
                </c:pt>
                <c:pt idx="205">
                  <c:v>65</c:v>
                </c:pt>
                <c:pt idx="206">
                  <c:v>82</c:v>
                </c:pt>
                <c:pt idx="207">
                  <c:v>83</c:v>
                </c:pt>
                <c:pt idx="208">
                  <c:v>71</c:v>
                </c:pt>
                <c:pt idx="209">
                  <c:v>76</c:v>
                </c:pt>
                <c:pt idx="210">
                  <c:v>53</c:v>
                </c:pt>
                <c:pt idx="211">
                  <c:v>65</c:v>
                </c:pt>
                <c:pt idx="212">
                  <c:v>40</c:v>
                </c:pt>
                <c:pt idx="213">
                  <c:v>45</c:v>
                </c:pt>
                <c:pt idx="214">
                  <c:v>51</c:v>
                </c:pt>
                <c:pt idx="215">
                  <c:v>46</c:v>
                </c:pt>
                <c:pt idx="216">
                  <c:v>88</c:v>
                </c:pt>
                <c:pt idx="217">
                  <c:v>63</c:v>
                </c:pt>
                <c:pt idx="218">
                  <c:v>55</c:v>
                </c:pt>
                <c:pt idx="219">
                  <c:v>49</c:v>
                </c:pt>
                <c:pt idx="220">
                  <c:v>51</c:v>
                </c:pt>
                <c:pt idx="221">
                  <c:v>40</c:v>
                </c:pt>
                <c:pt idx="222">
                  <c:v>56</c:v>
                </c:pt>
                <c:pt idx="223">
                  <c:v>35</c:v>
                </c:pt>
                <c:pt idx="224">
                  <c:v>49</c:v>
                </c:pt>
                <c:pt idx="225">
                  <c:v>40</c:v>
                </c:pt>
                <c:pt idx="226">
                  <c:v>36</c:v>
                </c:pt>
                <c:pt idx="227">
                  <c:v>33</c:v>
                </c:pt>
                <c:pt idx="228">
                  <c:v>36</c:v>
                </c:pt>
                <c:pt idx="229">
                  <c:v>39</c:v>
                </c:pt>
                <c:pt idx="230">
                  <c:v>34</c:v>
                </c:pt>
                <c:pt idx="231">
                  <c:v>42</c:v>
                </c:pt>
                <c:pt idx="232">
                  <c:v>37</c:v>
                </c:pt>
                <c:pt idx="233">
                  <c:v>28</c:v>
                </c:pt>
                <c:pt idx="234">
                  <c:v>37</c:v>
                </c:pt>
                <c:pt idx="235">
                  <c:v>43</c:v>
                </c:pt>
                <c:pt idx="236">
                  <c:v>48</c:v>
                </c:pt>
                <c:pt idx="237">
                  <c:v>40</c:v>
                </c:pt>
                <c:pt idx="238">
                  <c:v>29</c:v>
                </c:pt>
                <c:pt idx="239">
                  <c:v>73</c:v>
                </c:pt>
                <c:pt idx="240">
                  <c:v>51</c:v>
                </c:pt>
                <c:pt idx="241">
                  <c:v>53</c:v>
                </c:pt>
                <c:pt idx="242">
                  <c:v>62</c:v>
                </c:pt>
                <c:pt idx="243">
                  <c:v>40</c:v>
                </c:pt>
                <c:pt idx="244">
                  <c:v>49</c:v>
                </c:pt>
                <c:pt idx="245">
                  <c:v>44</c:v>
                </c:pt>
                <c:pt idx="246">
                  <c:v>60</c:v>
                </c:pt>
                <c:pt idx="247">
                  <c:v>46</c:v>
                </c:pt>
                <c:pt idx="248">
                  <c:v>45</c:v>
                </c:pt>
                <c:pt idx="249">
                  <c:v>58</c:v>
                </c:pt>
                <c:pt idx="250">
                  <c:v>59</c:v>
                </c:pt>
                <c:pt idx="251">
                  <c:v>54</c:v>
                </c:pt>
                <c:pt idx="252">
                  <c:v>66</c:v>
                </c:pt>
                <c:pt idx="253">
                  <c:v>83</c:v>
                </c:pt>
                <c:pt idx="254">
                  <c:v>54</c:v>
                </c:pt>
                <c:pt idx="255">
                  <c:v>50</c:v>
                </c:pt>
                <c:pt idx="256">
                  <c:v>65</c:v>
                </c:pt>
                <c:pt idx="257">
                  <c:v>86</c:v>
                </c:pt>
                <c:pt idx="258">
                  <c:v>107</c:v>
                </c:pt>
                <c:pt idx="259">
                  <c:v>89</c:v>
                </c:pt>
                <c:pt idx="260">
                  <c:v>118</c:v>
                </c:pt>
                <c:pt idx="261">
                  <c:v>79</c:v>
                </c:pt>
                <c:pt idx="262">
                  <c:v>105</c:v>
                </c:pt>
                <c:pt idx="263">
                  <c:v>67</c:v>
                </c:pt>
                <c:pt idx="264">
                  <c:v>81</c:v>
                </c:pt>
                <c:pt idx="265">
                  <c:v>106</c:v>
                </c:pt>
                <c:pt idx="266">
                  <c:v>89</c:v>
                </c:pt>
                <c:pt idx="267">
                  <c:v>64</c:v>
                </c:pt>
                <c:pt idx="268">
                  <c:v>67</c:v>
                </c:pt>
                <c:pt idx="269">
                  <c:v>79</c:v>
                </c:pt>
                <c:pt idx="270">
                  <c:v>86</c:v>
                </c:pt>
                <c:pt idx="271">
                  <c:v>87</c:v>
                </c:pt>
                <c:pt idx="272">
                  <c:v>123</c:v>
                </c:pt>
                <c:pt idx="273">
                  <c:v>91</c:v>
                </c:pt>
                <c:pt idx="274">
                  <c:v>67</c:v>
                </c:pt>
                <c:pt idx="275">
                  <c:v>104</c:v>
                </c:pt>
                <c:pt idx="276">
                  <c:v>87</c:v>
                </c:pt>
                <c:pt idx="277">
                  <c:v>85</c:v>
                </c:pt>
                <c:pt idx="278">
                  <c:v>64</c:v>
                </c:pt>
                <c:pt idx="279">
                  <c:v>99</c:v>
                </c:pt>
                <c:pt idx="280">
                  <c:v>86</c:v>
                </c:pt>
                <c:pt idx="281">
                  <c:v>89</c:v>
                </c:pt>
                <c:pt idx="282">
                  <c:v>66</c:v>
                </c:pt>
                <c:pt idx="283">
                  <c:v>73</c:v>
                </c:pt>
                <c:pt idx="284">
                  <c:v>71</c:v>
                </c:pt>
                <c:pt idx="285">
                  <c:v>78</c:v>
                </c:pt>
                <c:pt idx="286">
                  <c:v>81</c:v>
                </c:pt>
                <c:pt idx="287">
                  <c:v>72</c:v>
                </c:pt>
                <c:pt idx="288">
                  <c:v>78</c:v>
                </c:pt>
                <c:pt idx="289">
                  <c:v>90</c:v>
                </c:pt>
                <c:pt idx="290">
                  <c:v>81</c:v>
                </c:pt>
                <c:pt idx="291">
                  <c:v>62</c:v>
                </c:pt>
                <c:pt idx="292">
                  <c:v>52</c:v>
                </c:pt>
                <c:pt idx="293">
                  <c:v>43</c:v>
                </c:pt>
                <c:pt idx="294">
                  <c:v>65</c:v>
                </c:pt>
                <c:pt idx="295">
                  <c:v>73</c:v>
                </c:pt>
                <c:pt idx="296">
                  <c:v>73</c:v>
                </c:pt>
                <c:pt idx="297">
                  <c:v>72</c:v>
                </c:pt>
                <c:pt idx="298">
                  <c:v>85</c:v>
                </c:pt>
                <c:pt idx="299">
                  <c:v>60</c:v>
                </c:pt>
                <c:pt idx="300">
                  <c:v>76</c:v>
                </c:pt>
                <c:pt idx="301">
                  <c:v>54</c:v>
                </c:pt>
                <c:pt idx="302">
                  <c:v>83</c:v>
                </c:pt>
                <c:pt idx="303">
                  <c:v>62</c:v>
                </c:pt>
                <c:pt idx="304">
                  <c:v>79</c:v>
                </c:pt>
                <c:pt idx="305">
                  <c:v>75</c:v>
                </c:pt>
                <c:pt idx="306">
                  <c:v>65</c:v>
                </c:pt>
                <c:pt idx="307">
                  <c:v>64</c:v>
                </c:pt>
                <c:pt idx="308">
                  <c:v>66</c:v>
                </c:pt>
                <c:pt idx="309">
                  <c:v>92</c:v>
                </c:pt>
                <c:pt idx="310">
                  <c:v>88</c:v>
                </c:pt>
                <c:pt idx="311">
                  <c:v>116</c:v>
                </c:pt>
                <c:pt idx="312">
                  <c:v>80</c:v>
                </c:pt>
                <c:pt idx="313">
                  <c:v>81</c:v>
                </c:pt>
                <c:pt idx="314">
                  <c:v>120</c:v>
                </c:pt>
                <c:pt idx="315">
                  <c:v>92</c:v>
                </c:pt>
                <c:pt idx="316">
                  <c:v>80</c:v>
                </c:pt>
                <c:pt idx="317">
                  <c:v>34</c:v>
                </c:pt>
                <c:pt idx="318">
                  <c:v>87</c:v>
                </c:pt>
                <c:pt idx="319">
                  <c:v>38</c:v>
                </c:pt>
                <c:pt idx="320">
                  <c:v>100</c:v>
                </c:pt>
                <c:pt idx="321">
                  <c:v>102</c:v>
                </c:pt>
                <c:pt idx="322">
                  <c:v>84</c:v>
                </c:pt>
                <c:pt idx="323">
                  <c:v>82</c:v>
                </c:pt>
                <c:pt idx="324">
                  <c:v>59</c:v>
                </c:pt>
                <c:pt idx="325">
                  <c:v>45</c:v>
                </c:pt>
                <c:pt idx="326">
                  <c:v>60</c:v>
                </c:pt>
                <c:pt idx="327">
                  <c:v>74</c:v>
                </c:pt>
                <c:pt idx="328">
                  <c:v>70</c:v>
                </c:pt>
                <c:pt idx="329">
                  <c:v>93</c:v>
                </c:pt>
                <c:pt idx="330">
                  <c:v>69</c:v>
                </c:pt>
                <c:pt idx="331">
                  <c:v>79</c:v>
                </c:pt>
                <c:pt idx="332">
                  <c:v>66</c:v>
                </c:pt>
                <c:pt idx="333">
                  <c:v>74</c:v>
                </c:pt>
                <c:pt idx="334">
                  <c:v>76</c:v>
                </c:pt>
                <c:pt idx="335">
                  <c:v>61</c:v>
                </c:pt>
                <c:pt idx="336">
                  <c:v>120</c:v>
                </c:pt>
                <c:pt idx="337">
                  <c:v>51</c:v>
                </c:pt>
                <c:pt idx="338">
                  <c:v>68</c:v>
                </c:pt>
                <c:pt idx="339">
                  <c:v>72</c:v>
                </c:pt>
                <c:pt idx="340">
                  <c:v>75</c:v>
                </c:pt>
                <c:pt idx="341">
                  <c:v>81</c:v>
                </c:pt>
                <c:pt idx="342">
                  <c:v>72</c:v>
                </c:pt>
                <c:pt idx="343">
                  <c:v>90</c:v>
                </c:pt>
                <c:pt idx="344">
                  <c:v>94</c:v>
                </c:pt>
                <c:pt idx="345">
                  <c:v>60</c:v>
                </c:pt>
                <c:pt idx="346">
                  <c:v>60</c:v>
                </c:pt>
                <c:pt idx="347">
                  <c:v>54</c:v>
                </c:pt>
                <c:pt idx="348">
                  <c:v>67</c:v>
                </c:pt>
                <c:pt idx="349">
                  <c:v>80</c:v>
                </c:pt>
                <c:pt idx="350">
                  <c:v>59</c:v>
                </c:pt>
                <c:pt idx="351">
                  <c:v>81</c:v>
                </c:pt>
                <c:pt idx="352">
                  <c:v>87</c:v>
                </c:pt>
                <c:pt idx="353">
                  <c:v>96</c:v>
                </c:pt>
                <c:pt idx="354">
                  <c:v>91</c:v>
                </c:pt>
                <c:pt idx="355">
                  <c:v>168</c:v>
                </c:pt>
                <c:pt idx="356">
                  <c:v>109</c:v>
                </c:pt>
                <c:pt idx="357">
                  <c:v>94</c:v>
                </c:pt>
                <c:pt idx="358">
                  <c:v>87</c:v>
                </c:pt>
                <c:pt idx="359">
                  <c:v>81</c:v>
                </c:pt>
                <c:pt idx="360">
                  <c:v>79</c:v>
                </c:pt>
                <c:pt idx="361">
                  <c:v>118</c:v>
                </c:pt>
                <c:pt idx="362">
                  <c:v>72</c:v>
                </c:pt>
                <c:pt idx="363">
                  <c:v>90</c:v>
                </c:pt>
                <c:pt idx="364">
                  <c:v>139</c:v>
                </c:pt>
                <c:pt idx="365">
                  <c:v>108</c:v>
                </c:pt>
                <c:pt idx="366">
                  <c:v>76</c:v>
                </c:pt>
                <c:pt idx="367">
                  <c:v>97</c:v>
                </c:pt>
                <c:pt idx="368">
                  <c:v>131</c:v>
                </c:pt>
                <c:pt idx="369">
                  <c:v>86</c:v>
                </c:pt>
                <c:pt idx="370">
                  <c:v>86</c:v>
                </c:pt>
                <c:pt idx="371">
                  <c:v>93</c:v>
                </c:pt>
                <c:pt idx="372">
                  <c:v>72</c:v>
                </c:pt>
                <c:pt idx="373">
                  <c:v>74</c:v>
                </c:pt>
                <c:pt idx="374">
                  <c:v>66</c:v>
                </c:pt>
                <c:pt idx="375">
                  <c:v>86</c:v>
                </c:pt>
                <c:pt idx="376">
                  <c:v>120</c:v>
                </c:pt>
                <c:pt idx="377">
                  <c:v>84</c:v>
                </c:pt>
                <c:pt idx="378">
                  <c:v>143</c:v>
                </c:pt>
                <c:pt idx="379">
                  <c:v>92</c:v>
                </c:pt>
                <c:pt idx="380">
                  <c:v>77</c:v>
                </c:pt>
                <c:pt idx="381">
                  <c:v>92</c:v>
                </c:pt>
                <c:pt idx="382">
                  <c:v>87</c:v>
                </c:pt>
                <c:pt idx="383">
                  <c:v>73</c:v>
                </c:pt>
                <c:pt idx="384">
                  <c:v>84</c:v>
                </c:pt>
                <c:pt idx="385">
                  <c:v>63</c:v>
                </c:pt>
                <c:pt idx="386">
                  <c:v>64</c:v>
                </c:pt>
                <c:pt idx="387">
                  <c:v>108</c:v>
                </c:pt>
                <c:pt idx="388">
                  <c:v>68</c:v>
                </c:pt>
                <c:pt idx="389">
                  <c:v>79</c:v>
                </c:pt>
                <c:pt idx="390">
                  <c:v>43</c:v>
                </c:pt>
                <c:pt idx="391">
                  <c:v>64</c:v>
                </c:pt>
                <c:pt idx="392">
                  <c:v>71</c:v>
                </c:pt>
                <c:pt idx="393">
                  <c:v>84</c:v>
                </c:pt>
                <c:pt idx="394">
                  <c:v>102</c:v>
                </c:pt>
                <c:pt idx="395">
                  <c:v>57</c:v>
                </c:pt>
                <c:pt idx="396">
                  <c:v>66</c:v>
                </c:pt>
                <c:pt idx="397">
                  <c:v>61</c:v>
                </c:pt>
                <c:pt idx="398">
                  <c:v>57</c:v>
                </c:pt>
                <c:pt idx="399">
                  <c:v>67</c:v>
                </c:pt>
                <c:pt idx="400">
                  <c:v>73</c:v>
                </c:pt>
                <c:pt idx="401">
                  <c:v>72</c:v>
                </c:pt>
                <c:pt idx="402">
                  <c:v>57</c:v>
                </c:pt>
                <c:pt idx="403">
                  <c:v>106</c:v>
                </c:pt>
                <c:pt idx="404">
                  <c:v>77</c:v>
                </c:pt>
                <c:pt idx="405">
                  <c:v>77</c:v>
                </c:pt>
                <c:pt idx="406">
                  <c:v>80</c:v>
                </c:pt>
                <c:pt idx="407">
                  <c:v>60</c:v>
                </c:pt>
                <c:pt idx="408">
                  <c:v>89</c:v>
                </c:pt>
                <c:pt idx="409">
                  <c:v>67</c:v>
                </c:pt>
                <c:pt idx="410">
                  <c:v>76</c:v>
                </c:pt>
                <c:pt idx="411">
                  <c:v>81</c:v>
                </c:pt>
                <c:pt idx="412">
                  <c:v>69</c:v>
                </c:pt>
                <c:pt idx="413">
                  <c:v>75</c:v>
                </c:pt>
                <c:pt idx="414">
                  <c:v>91</c:v>
                </c:pt>
                <c:pt idx="415">
                  <c:v>70</c:v>
                </c:pt>
                <c:pt idx="416">
                  <c:v>55</c:v>
                </c:pt>
                <c:pt idx="417">
                  <c:v>63</c:v>
                </c:pt>
                <c:pt idx="418">
                  <c:v>70</c:v>
                </c:pt>
                <c:pt idx="419">
                  <c:v>76</c:v>
                </c:pt>
                <c:pt idx="420">
                  <c:v>66</c:v>
                </c:pt>
                <c:pt idx="421">
                  <c:v>72</c:v>
                </c:pt>
                <c:pt idx="422">
                  <c:v>60</c:v>
                </c:pt>
                <c:pt idx="423">
                  <c:v>91</c:v>
                </c:pt>
                <c:pt idx="424">
                  <c:v>68</c:v>
                </c:pt>
                <c:pt idx="425">
                  <c:v>75</c:v>
                </c:pt>
                <c:pt idx="426">
                  <c:v>86</c:v>
                </c:pt>
                <c:pt idx="427">
                  <c:v>80</c:v>
                </c:pt>
                <c:pt idx="428">
                  <c:v>76</c:v>
                </c:pt>
                <c:pt idx="429">
                  <c:v>73</c:v>
                </c:pt>
                <c:pt idx="430">
                  <c:v>78</c:v>
                </c:pt>
                <c:pt idx="431">
                  <c:v>76</c:v>
                </c:pt>
                <c:pt idx="432">
                  <c:v>70</c:v>
                </c:pt>
                <c:pt idx="433">
                  <c:v>86</c:v>
                </c:pt>
                <c:pt idx="434">
                  <c:v>76</c:v>
                </c:pt>
                <c:pt idx="435">
                  <c:v>84</c:v>
                </c:pt>
                <c:pt idx="436">
                  <c:v>93</c:v>
                </c:pt>
                <c:pt idx="437">
                  <c:v>82</c:v>
                </c:pt>
                <c:pt idx="438">
                  <c:v>69</c:v>
                </c:pt>
                <c:pt idx="439">
                  <c:v>81</c:v>
                </c:pt>
                <c:pt idx="440">
                  <c:v>76</c:v>
                </c:pt>
                <c:pt idx="441">
                  <c:v>70</c:v>
                </c:pt>
                <c:pt idx="442">
                  <c:v>68</c:v>
                </c:pt>
                <c:pt idx="443">
                  <c:v>61</c:v>
                </c:pt>
                <c:pt idx="444">
                  <c:v>70</c:v>
                </c:pt>
                <c:pt idx="445">
                  <c:v>76</c:v>
                </c:pt>
                <c:pt idx="446">
                  <c:v>63</c:v>
                </c:pt>
                <c:pt idx="447">
                  <c:v>63</c:v>
                </c:pt>
                <c:pt idx="448">
                  <c:v>86</c:v>
                </c:pt>
                <c:pt idx="449">
                  <c:v>105</c:v>
                </c:pt>
                <c:pt idx="450">
                  <c:v>79</c:v>
                </c:pt>
                <c:pt idx="451">
                  <c:v>63</c:v>
                </c:pt>
                <c:pt idx="452">
                  <c:v>86</c:v>
                </c:pt>
                <c:pt idx="453">
                  <c:v>72</c:v>
                </c:pt>
                <c:pt idx="454">
                  <c:v>94</c:v>
                </c:pt>
                <c:pt idx="455">
                  <c:v>96</c:v>
                </c:pt>
                <c:pt idx="456">
                  <c:v>75</c:v>
                </c:pt>
                <c:pt idx="457">
                  <c:v>73</c:v>
                </c:pt>
                <c:pt idx="458">
                  <c:v>65</c:v>
                </c:pt>
                <c:pt idx="459">
                  <c:v>58</c:v>
                </c:pt>
                <c:pt idx="460">
                  <c:v>79</c:v>
                </c:pt>
                <c:pt idx="461">
                  <c:v>74</c:v>
                </c:pt>
                <c:pt idx="462">
                  <c:v>112</c:v>
                </c:pt>
                <c:pt idx="463">
                  <c:v>69</c:v>
                </c:pt>
                <c:pt idx="464">
                  <c:v>102</c:v>
                </c:pt>
                <c:pt idx="465">
                  <c:v>125</c:v>
                </c:pt>
                <c:pt idx="466">
                  <c:v>93</c:v>
                </c:pt>
                <c:pt idx="467">
                  <c:v>95</c:v>
                </c:pt>
                <c:pt idx="468">
                  <c:v>70</c:v>
                </c:pt>
                <c:pt idx="469">
                  <c:v>84</c:v>
                </c:pt>
                <c:pt idx="470">
                  <c:v>69</c:v>
                </c:pt>
                <c:pt idx="471">
                  <c:v>101</c:v>
                </c:pt>
                <c:pt idx="472">
                  <c:v>92</c:v>
                </c:pt>
                <c:pt idx="473">
                  <c:v>85</c:v>
                </c:pt>
                <c:pt idx="474">
                  <c:v>84</c:v>
                </c:pt>
                <c:pt idx="475">
                  <c:v>110</c:v>
                </c:pt>
                <c:pt idx="476">
                  <c:v>90</c:v>
                </c:pt>
                <c:pt idx="477">
                  <c:v>91</c:v>
                </c:pt>
                <c:pt idx="478">
                  <c:v>91</c:v>
                </c:pt>
                <c:pt idx="479">
                  <c:v>76</c:v>
                </c:pt>
                <c:pt idx="480">
                  <c:v>61</c:v>
                </c:pt>
                <c:pt idx="481">
                  <c:v>92</c:v>
                </c:pt>
                <c:pt idx="482">
                  <c:v>98</c:v>
                </c:pt>
                <c:pt idx="483">
                  <c:v>90</c:v>
                </c:pt>
                <c:pt idx="484">
                  <c:v>94</c:v>
                </c:pt>
                <c:pt idx="485">
                  <c:v>97</c:v>
                </c:pt>
                <c:pt idx="486">
                  <c:v>148</c:v>
                </c:pt>
                <c:pt idx="487">
                  <c:v>139</c:v>
                </c:pt>
                <c:pt idx="488">
                  <c:v>100</c:v>
                </c:pt>
                <c:pt idx="489">
                  <c:v>120</c:v>
                </c:pt>
                <c:pt idx="490">
                  <c:v>63</c:v>
                </c:pt>
                <c:pt idx="491">
                  <c:v>65</c:v>
                </c:pt>
                <c:pt idx="492">
                  <c:v>69</c:v>
                </c:pt>
                <c:pt idx="493">
                  <c:v>69</c:v>
                </c:pt>
                <c:pt idx="494">
                  <c:v>85</c:v>
                </c:pt>
                <c:pt idx="495">
                  <c:v>83</c:v>
                </c:pt>
                <c:pt idx="496">
                  <c:v>65</c:v>
                </c:pt>
                <c:pt idx="497">
                  <c:v>65</c:v>
                </c:pt>
                <c:pt idx="498">
                  <c:v>77</c:v>
                </c:pt>
                <c:pt idx="499">
                  <c:v>65</c:v>
                </c:pt>
                <c:pt idx="500">
                  <c:v>84</c:v>
                </c:pt>
                <c:pt idx="501">
                  <c:v>91</c:v>
                </c:pt>
                <c:pt idx="502">
                  <c:v>118</c:v>
                </c:pt>
                <c:pt idx="503">
                  <c:v>74</c:v>
                </c:pt>
                <c:pt idx="504">
                  <c:v>95</c:v>
                </c:pt>
                <c:pt idx="505">
                  <c:v>77</c:v>
                </c:pt>
                <c:pt idx="506">
                  <c:v>85</c:v>
                </c:pt>
                <c:pt idx="507">
                  <c:v>99</c:v>
                </c:pt>
                <c:pt idx="508">
                  <c:v>97</c:v>
                </c:pt>
                <c:pt idx="509">
                  <c:v>78</c:v>
                </c:pt>
                <c:pt idx="510">
                  <c:v>96</c:v>
                </c:pt>
                <c:pt idx="511">
                  <c:v>78</c:v>
                </c:pt>
                <c:pt idx="512">
                  <c:v>111</c:v>
                </c:pt>
                <c:pt idx="513">
                  <c:v>60</c:v>
                </c:pt>
                <c:pt idx="514">
                  <c:v>81</c:v>
                </c:pt>
                <c:pt idx="515">
                  <c:v>71</c:v>
                </c:pt>
                <c:pt idx="516">
                  <c:v>96</c:v>
                </c:pt>
                <c:pt idx="517">
                  <c:v>67</c:v>
                </c:pt>
                <c:pt idx="518">
                  <c:v>77</c:v>
                </c:pt>
                <c:pt idx="519">
                  <c:v>71</c:v>
                </c:pt>
                <c:pt idx="520">
                  <c:v>82</c:v>
                </c:pt>
                <c:pt idx="521">
                  <c:v>83</c:v>
                </c:pt>
                <c:pt idx="522">
                  <c:v>73</c:v>
                </c:pt>
                <c:pt idx="523">
                  <c:v>66</c:v>
                </c:pt>
                <c:pt idx="524">
                  <c:v>57</c:v>
                </c:pt>
                <c:pt idx="525">
                  <c:v>101</c:v>
                </c:pt>
                <c:pt idx="526">
                  <c:v>57</c:v>
                </c:pt>
                <c:pt idx="527">
                  <c:v>67</c:v>
                </c:pt>
                <c:pt idx="528">
                  <c:v>94</c:v>
                </c:pt>
                <c:pt idx="529">
                  <c:v>74</c:v>
                </c:pt>
                <c:pt idx="530">
                  <c:v>72</c:v>
                </c:pt>
                <c:pt idx="531">
                  <c:v>55</c:v>
                </c:pt>
                <c:pt idx="532">
                  <c:v>78</c:v>
                </c:pt>
                <c:pt idx="533">
                  <c:v>67</c:v>
                </c:pt>
                <c:pt idx="534">
                  <c:v>54</c:v>
                </c:pt>
                <c:pt idx="535">
                  <c:v>71</c:v>
                </c:pt>
                <c:pt idx="536">
                  <c:v>59</c:v>
                </c:pt>
                <c:pt idx="537">
                  <c:v>70</c:v>
                </c:pt>
                <c:pt idx="538">
                  <c:v>63</c:v>
                </c:pt>
                <c:pt idx="539">
                  <c:v>68</c:v>
                </c:pt>
                <c:pt idx="540">
                  <c:v>61</c:v>
                </c:pt>
                <c:pt idx="541">
                  <c:v>95</c:v>
                </c:pt>
                <c:pt idx="542">
                  <c:v>72</c:v>
                </c:pt>
                <c:pt idx="543">
                  <c:v>83</c:v>
                </c:pt>
                <c:pt idx="544">
                  <c:v>116</c:v>
                </c:pt>
                <c:pt idx="545">
                  <c:v>48</c:v>
                </c:pt>
                <c:pt idx="546">
                  <c:v>65</c:v>
                </c:pt>
                <c:pt idx="547">
                  <c:v>58</c:v>
                </c:pt>
                <c:pt idx="548">
                  <c:v>91</c:v>
                </c:pt>
                <c:pt idx="549">
                  <c:v>70</c:v>
                </c:pt>
                <c:pt idx="550">
                  <c:v>70</c:v>
                </c:pt>
                <c:pt idx="551">
                  <c:v>47</c:v>
                </c:pt>
                <c:pt idx="552">
                  <c:v>71</c:v>
                </c:pt>
                <c:pt idx="553">
                  <c:v>103</c:v>
                </c:pt>
                <c:pt idx="554">
                  <c:v>84</c:v>
                </c:pt>
                <c:pt idx="555">
                  <c:v>68</c:v>
                </c:pt>
                <c:pt idx="556">
                  <c:v>88</c:v>
                </c:pt>
                <c:pt idx="557">
                  <c:v>86</c:v>
                </c:pt>
                <c:pt idx="558">
                  <c:v>98</c:v>
                </c:pt>
                <c:pt idx="559">
                  <c:v>100</c:v>
                </c:pt>
                <c:pt idx="560">
                  <c:v>92</c:v>
                </c:pt>
                <c:pt idx="561">
                  <c:v>41</c:v>
                </c:pt>
                <c:pt idx="562">
                  <c:v>76</c:v>
                </c:pt>
                <c:pt idx="563">
                  <c:v>81</c:v>
                </c:pt>
                <c:pt idx="564">
                  <c:v>75</c:v>
                </c:pt>
                <c:pt idx="565">
                  <c:v>85</c:v>
                </c:pt>
                <c:pt idx="566">
                  <c:v>69</c:v>
                </c:pt>
                <c:pt idx="567">
                  <c:v>63</c:v>
                </c:pt>
                <c:pt idx="568">
                  <c:v>96</c:v>
                </c:pt>
                <c:pt idx="569">
                  <c:v>61</c:v>
                </c:pt>
                <c:pt idx="570">
                  <c:v>85</c:v>
                </c:pt>
                <c:pt idx="571">
                  <c:v>66</c:v>
                </c:pt>
                <c:pt idx="572">
                  <c:v>81</c:v>
                </c:pt>
                <c:pt idx="573">
                  <c:v>58</c:v>
                </c:pt>
                <c:pt idx="574">
                  <c:v>70</c:v>
                </c:pt>
                <c:pt idx="575">
                  <c:v>78</c:v>
                </c:pt>
                <c:pt idx="576">
                  <c:v>56</c:v>
                </c:pt>
                <c:pt idx="577">
                  <c:v>73</c:v>
                </c:pt>
                <c:pt idx="578">
                  <c:v>72</c:v>
                </c:pt>
                <c:pt idx="579">
                  <c:v>57</c:v>
                </c:pt>
                <c:pt idx="580">
                  <c:v>65</c:v>
                </c:pt>
                <c:pt idx="581">
                  <c:v>58</c:v>
                </c:pt>
                <c:pt idx="582">
                  <c:v>58</c:v>
                </c:pt>
                <c:pt idx="583">
                  <c:v>65</c:v>
                </c:pt>
                <c:pt idx="584">
                  <c:v>67</c:v>
                </c:pt>
                <c:pt idx="585">
                  <c:v>61</c:v>
                </c:pt>
                <c:pt idx="586">
                  <c:v>83</c:v>
                </c:pt>
                <c:pt idx="587">
                  <c:v>66</c:v>
                </c:pt>
                <c:pt idx="588">
                  <c:v>57</c:v>
                </c:pt>
                <c:pt idx="589">
                  <c:v>70</c:v>
                </c:pt>
                <c:pt idx="590">
                  <c:v>67</c:v>
                </c:pt>
                <c:pt idx="591">
                  <c:v>84</c:v>
                </c:pt>
                <c:pt idx="592">
                  <c:v>47</c:v>
                </c:pt>
                <c:pt idx="593">
                  <c:v>68</c:v>
                </c:pt>
                <c:pt idx="594">
                  <c:v>65</c:v>
                </c:pt>
                <c:pt idx="595">
                  <c:v>78</c:v>
                </c:pt>
                <c:pt idx="596">
                  <c:v>46</c:v>
                </c:pt>
                <c:pt idx="597">
                  <c:v>79</c:v>
                </c:pt>
                <c:pt idx="598">
                  <c:v>60</c:v>
                </c:pt>
                <c:pt idx="599">
                  <c:v>59</c:v>
                </c:pt>
                <c:pt idx="600">
                  <c:v>66</c:v>
                </c:pt>
                <c:pt idx="601">
                  <c:v>57</c:v>
                </c:pt>
                <c:pt idx="602">
                  <c:v>86</c:v>
                </c:pt>
                <c:pt idx="603">
                  <c:v>66</c:v>
                </c:pt>
                <c:pt idx="604">
                  <c:v>48</c:v>
                </c:pt>
                <c:pt idx="605">
                  <c:v>67</c:v>
                </c:pt>
                <c:pt idx="606">
                  <c:v>60</c:v>
                </c:pt>
                <c:pt idx="607">
                  <c:v>62</c:v>
                </c:pt>
                <c:pt idx="608">
                  <c:v>59</c:v>
                </c:pt>
                <c:pt idx="609">
                  <c:v>60</c:v>
                </c:pt>
                <c:pt idx="610">
                  <c:v>77</c:v>
                </c:pt>
                <c:pt idx="611">
                  <c:v>72</c:v>
                </c:pt>
                <c:pt idx="612">
                  <c:v>79</c:v>
                </c:pt>
                <c:pt idx="613">
                  <c:v>89</c:v>
                </c:pt>
                <c:pt idx="614">
                  <c:v>55</c:v>
                </c:pt>
                <c:pt idx="615">
                  <c:v>72</c:v>
                </c:pt>
                <c:pt idx="616">
                  <c:v>64</c:v>
                </c:pt>
                <c:pt idx="617">
                  <c:v>68</c:v>
                </c:pt>
                <c:pt idx="618">
                  <c:v>70</c:v>
                </c:pt>
                <c:pt idx="619">
                  <c:v>66</c:v>
                </c:pt>
                <c:pt idx="620">
                  <c:v>57</c:v>
                </c:pt>
                <c:pt idx="621">
                  <c:v>59</c:v>
                </c:pt>
                <c:pt idx="622">
                  <c:v>72</c:v>
                </c:pt>
                <c:pt idx="623">
                  <c:v>52</c:v>
                </c:pt>
                <c:pt idx="624">
                  <c:v>73</c:v>
                </c:pt>
                <c:pt idx="625">
                  <c:v>58</c:v>
                </c:pt>
                <c:pt idx="626">
                  <c:v>85</c:v>
                </c:pt>
                <c:pt idx="627">
                  <c:v>79</c:v>
                </c:pt>
                <c:pt idx="628">
                  <c:v>51</c:v>
                </c:pt>
                <c:pt idx="629">
                  <c:v>62</c:v>
                </c:pt>
                <c:pt idx="630">
                  <c:v>58</c:v>
                </c:pt>
                <c:pt idx="631">
                  <c:v>62</c:v>
                </c:pt>
                <c:pt idx="632">
                  <c:v>63</c:v>
                </c:pt>
                <c:pt idx="633">
                  <c:v>59</c:v>
                </c:pt>
                <c:pt idx="634">
                  <c:v>71</c:v>
                </c:pt>
                <c:pt idx="635">
                  <c:v>70</c:v>
                </c:pt>
                <c:pt idx="636">
                  <c:v>90</c:v>
                </c:pt>
                <c:pt idx="637">
                  <c:v>85</c:v>
                </c:pt>
                <c:pt idx="638">
                  <c:v>54</c:v>
                </c:pt>
                <c:pt idx="639">
                  <c:v>91</c:v>
                </c:pt>
                <c:pt idx="640">
                  <c:v>87</c:v>
                </c:pt>
                <c:pt idx="641">
                  <c:v>74</c:v>
                </c:pt>
                <c:pt idx="642">
                  <c:v>66</c:v>
                </c:pt>
                <c:pt idx="643">
                  <c:v>89</c:v>
                </c:pt>
                <c:pt idx="644">
                  <c:v>68</c:v>
                </c:pt>
                <c:pt idx="645">
                  <c:v>83</c:v>
                </c:pt>
                <c:pt idx="646">
                  <c:v>129</c:v>
                </c:pt>
                <c:pt idx="647">
                  <c:v>94</c:v>
                </c:pt>
                <c:pt idx="648">
                  <c:v>81</c:v>
                </c:pt>
                <c:pt idx="649">
                  <c:v>98</c:v>
                </c:pt>
                <c:pt idx="650">
                  <c:v>102</c:v>
                </c:pt>
                <c:pt idx="651">
                  <c:v>111</c:v>
                </c:pt>
                <c:pt idx="652">
                  <c:v>128</c:v>
                </c:pt>
                <c:pt idx="653">
                  <c:v>123</c:v>
                </c:pt>
                <c:pt idx="654">
                  <c:v>116</c:v>
                </c:pt>
                <c:pt idx="655">
                  <c:v>182</c:v>
                </c:pt>
                <c:pt idx="656">
                  <c:v>201</c:v>
                </c:pt>
                <c:pt idx="657">
                  <c:v>265</c:v>
                </c:pt>
                <c:pt idx="658">
                  <c:v>329</c:v>
                </c:pt>
                <c:pt idx="659">
                  <c:v>293</c:v>
                </c:pt>
                <c:pt idx="660">
                  <c:v>192</c:v>
                </c:pt>
                <c:pt idx="661">
                  <c:v>211</c:v>
                </c:pt>
                <c:pt idx="662">
                  <c:v>151</c:v>
                </c:pt>
                <c:pt idx="663">
                  <c:v>180</c:v>
                </c:pt>
                <c:pt idx="664">
                  <c:v>155</c:v>
                </c:pt>
                <c:pt idx="665">
                  <c:v>173</c:v>
                </c:pt>
                <c:pt idx="666">
                  <c:v>175</c:v>
                </c:pt>
                <c:pt idx="667">
                  <c:v>182</c:v>
                </c:pt>
                <c:pt idx="668">
                  <c:v>169</c:v>
                </c:pt>
                <c:pt idx="669">
                  <c:v>212</c:v>
                </c:pt>
                <c:pt idx="670">
                  <c:v>297</c:v>
                </c:pt>
                <c:pt idx="671">
                  <c:v>264</c:v>
                </c:pt>
                <c:pt idx="672">
                  <c:v>212</c:v>
                </c:pt>
                <c:pt idx="673">
                  <c:v>183</c:v>
                </c:pt>
                <c:pt idx="674">
                  <c:v>231</c:v>
                </c:pt>
                <c:pt idx="675">
                  <c:v>226</c:v>
                </c:pt>
                <c:pt idx="676">
                  <c:v>149</c:v>
                </c:pt>
                <c:pt idx="677">
                  <c:v>176</c:v>
                </c:pt>
                <c:pt idx="678">
                  <c:v>179</c:v>
                </c:pt>
                <c:pt idx="679">
                  <c:v>168</c:v>
                </c:pt>
                <c:pt idx="680">
                  <c:v>136</c:v>
                </c:pt>
                <c:pt idx="681">
                  <c:v>118</c:v>
                </c:pt>
                <c:pt idx="682">
                  <c:v>91</c:v>
                </c:pt>
                <c:pt idx="683">
                  <c:v>110</c:v>
                </c:pt>
                <c:pt idx="684">
                  <c:v>156</c:v>
                </c:pt>
                <c:pt idx="685">
                  <c:v>166</c:v>
                </c:pt>
                <c:pt idx="686">
                  <c:v>155</c:v>
                </c:pt>
                <c:pt idx="687">
                  <c:v>128</c:v>
                </c:pt>
                <c:pt idx="688">
                  <c:v>157</c:v>
                </c:pt>
                <c:pt idx="689">
                  <c:v>161</c:v>
                </c:pt>
                <c:pt idx="690">
                  <c:v>147</c:v>
                </c:pt>
                <c:pt idx="691">
                  <c:v>92</c:v>
                </c:pt>
                <c:pt idx="692">
                  <c:v>159</c:v>
                </c:pt>
                <c:pt idx="693">
                  <c:v>87</c:v>
                </c:pt>
                <c:pt idx="694">
                  <c:v>143</c:v>
                </c:pt>
                <c:pt idx="695">
                  <c:v>140</c:v>
                </c:pt>
                <c:pt idx="696">
                  <c:v>147</c:v>
                </c:pt>
                <c:pt idx="697">
                  <c:v>125</c:v>
                </c:pt>
                <c:pt idx="698">
                  <c:v>151</c:v>
                </c:pt>
                <c:pt idx="699">
                  <c:v>195</c:v>
                </c:pt>
                <c:pt idx="700">
                  <c:v>187</c:v>
                </c:pt>
                <c:pt idx="701">
                  <c:v>411</c:v>
                </c:pt>
                <c:pt idx="702">
                  <c:v>426</c:v>
                </c:pt>
                <c:pt idx="703">
                  <c:v>523</c:v>
                </c:pt>
                <c:pt idx="704">
                  <c:v>288</c:v>
                </c:pt>
                <c:pt idx="705">
                  <c:v>247</c:v>
                </c:pt>
                <c:pt idx="706">
                  <c:v>222</c:v>
                </c:pt>
                <c:pt idx="707">
                  <c:v>238</c:v>
                </c:pt>
                <c:pt idx="708">
                  <c:v>168</c:v>
                </c:pt>
                <c:pt idx="709">
                  <c:v>143</c:v>
                </c:pt>
                <c:pt idx="710">
                  <c:v>170</c:v>
                </c:pt>
                <c:pt idx="711">
                  <c:v>219</c:v>
                </c:pt>
                <c:pt idx="712">
                  <c:v>272</c:v>
                </c:pt>
                <c:pt idx="713">
                  <c:v>213</c:v>
                </c:pt>
                <c:pt idx="714">
                  <c:v>289</c:v>
                </c:pt>
                <c:pt idx="715">
                  <c:v>261</c:v>
                </c:pt>
                <c:pt idx="716">
                  <c:v>272</c:v>
                </c:pt>
                <c:pt idx="717">
                  <c:v>244</c:v>
                </c:pt>
                <c:pt idx="718">
                  <c:v>261</c:v>
                </c:pt>
                <c:pt idx="719">
                  <c:v>298</c:v>
                </c:pt>
                <c:pt idx="720">
                  <c:v>266</c:v>
                </c:pt>
                <c:pt idx="721">
                  <c:v>234</c:v>
                </c:pt>
                <c:pt idx="722">
                  <c:v>220</c:v>
                </c:pt>
                <c:pt idx="723">
                  <c:v>232</c:v>
                </c:pt>
                <c:pt idx="724">
                  <c:v>296</c:v>
                </c:pt>
                <c:pt idx="725">
                  <c:v>463</c:v>
                </c:pt>
                <c:pt idx="726">
                  <c:v>468</c:v>
                </c:pt>
                <c:pt idx="727">
                  <c:v>398</c:v>
                </c:pt>
                <c:pt idx="728">
                  <c:v>272</c:v>
                </c:pt>
                <c:pt idx="729">
                  <c:v>198</c:v>
                </c:pt>
                <c:pt idx="730">
                  <c:v>283</c:v>
                </c:pt>
                <c:pt idx="731">
                  <c:v>339</c:v>
                </c:pt>
                <c:pt idx="732">
                  <c:v>496</c:v>
                </c:pt>
                <c:pt idx="733">
                  <c:v>437</c:v>
                </c:pt>
                <c:pt idx="734">
                  <c:v>435</c:v>
                </c:pt>
                <c:pt idx="735">
                  <c:v>271</c:v>
                </c:pt>
                <c:pt idx="736">
                  <c:v>245</c:v>
                </c:pt>
                <c:pt idx="737">
                  <c:v>383</c:v>
                </c:pt>
                <c:pt idx="738">
                  <c:v>362</c:v>
                </c:pt>
                <c:pt idx="739">
                  <c:v>374</c:v>
                </c:pt>
                <c:pt idx="740">
                  <c:v>222</c:v>
                </c:pt>
                <c:pt idx="741">
                  <c:v>292</c:v>
                </c:pt>
                <c:pt idx="742">
                  <c:v>251</c:v>
                </c:pt>
                <c:pt idx="743">
                  <c:v>390</c:v>
                </c:pt>
                <c:pt idx="744">
                  <c:v>385</c:v>
                </c:pt>
                <c:pt idx="745">
                  <c:v>363</c:v>
                </c:pt>
                <c:pt idx="746">
                  <c:v>405</c:v>
                </c:pt>
                <c:pt idx="747">
                  <c:v>421</c:v>
                </c:pt>
                <c:pt idx="748">
                  <c:v>485</c:v>
                </c:pt>
                <c:pt idx="749">
                  <c:v>441</c:v>
                </c:pt>
                <c:pt idx="750">
                  <c:v>326</c:v>
                </c:pt>
                <c:pt idx="751">
                  <c:v>404</c:v>
                </c:pt>
                <c:pt idx="752">
                  <c:v>381</c:v>
                </c:pt>
                <c:pt idx="753">
                  <c:v>335</c:v>
                </c:pt>
                <c:pt idx="754">
                  <c:v>386</c:v>
                </c:pt>
                <c:pt idx="755">
                  <c:v>459</c:v>
                </c:pt>
                <c:pt idx="756">
                  <c:v>466</c:v>
                </c:pt>
                <c:pt idx="757">
                  <c:v>386</c:v>
                </c:pt>
                <c:pt idx="758">
                  <c:v>263</c:v>
                </c:pt>
                <c:pt idx="759">
                  <c:v>336</c:v>
                </c:pt>
                <c:pt idx="760">
                  <c:v>298</c:v>
                </c:pt>
                <c:pt idx="761">
                  <c:v>348</c:v>
                </c:pt>
                <c:pt idx="762">
                  <c:v>445</c:v>
                </c:pt>
                <c:pt idx="763">
                  <c:v>358</c:v>
                </c:pt>
                <c:pt idx="764">
                  <c:v>284</c:v>
                </c:pt>
                <c:pt idx="765">
                  <c:v>207</c:v>
                </c:pt>
                <c:pt idx="766">
                  <c:v>207</c:v>
                </c:pt>
                <c:pt idx="767">
                  <c:v>174</c:v>
                </c:pt>
                <c:pt idx="768">
                  <c:v>173</c:v>
                </c:pt>
                <c:pt idx="769">
                  <c:v>255</c:v>
                </c:pt>
                <c:pt idx="770">
                  <c:v>299</c:v>
                </c:pt>
                <c:pt idx="771">
                  <c:v>408</c:v>
                </c:pt>
                <c:pt idx="772">
                  <c:v>270</c:v>
                </c:pt>
                <c:pt idx="773">
                  <c:v>239</c:v>
                </c:pt>
                <c:pt idx="774">
                  <c:v>210</c:v>
                </c:pt>
                <c:pt idx="775">
                  <c:v>306</c:v>
                </c:pt>
                <c:pt idx="776">
                  <c:v>214</c:v>
                </c:pt>
                <c:pt idx="777">
                  <c:v>124</c:v>
                </c:pt>
                <c:pt idx="778">
                  <c:v>180</c:v>
                </c:pt>
                <c:pt idx="779">
                  <c:v>132</c:v>
                </c:pt>
                <c:pt idx="780">
                  <c:v>200</c:v>
                </c:pt>
                <c:pt idx="781">
                  <c:v>206</c:v>
                </c:pt>
                <c:pt idx="782">
                  <c:v>197</c:v>
                </c:pt>
                <c:pt idx="783">
                  <c:v>193</c:v>
                </c:pt>
                <c:pt idx="784">
                  <c:v>207</c:v>
                </c:pt>
                <c:pt idx="785">
                  <c:v>243</c:v>
                </c:pt>
                <c:pt idx="786">
                  <c:v>286</c:v>
                </c:pt>
                <c:pt idx="787">
                  <c:v>254</c:v>
                </c:pt>
                <c:pt idx="788">
                  <c:v>242</c:v>
                </c:pt>
                <c:pt idx="789">
                  <c:v>246</c:v>
                </c:pt>
                <c:pt idx="790">
                  <c:v>167</c:v>
                </c:pt>
                <c:pt idx="791">
                  <c:v>272</c:v>
                </c:pt>
                <c:pt idx="792">
                  <c:v>361</c:v>
                </c:pt>
                <c:pt idx="793">
                  <c:v>309</c:v>
                </c:pt>
                <c:pt idx="794">
                  <c:v>249</c:v>
                </c:pt>
                <c:pt idx="795">
                  <c:v>275</c:v>
                </c:pt>
                <c:pt idx="796">
                  <c:v>250</c:v>
                </c:pt>
                <c:pt idx="797">
                  <c:v>240</c:v>
                </c:pt>
                <c:pt idx="798">
                  <c:v>205</c:v>
                </c:pt>
                <c:pt idx="799">
                  <c:v>308</c:v>
                </c:pt>
                <c:pt idx="800">
                  <c:v>311</c:v>
                </c:pt>
                <c:pt idx="801">
                  <c:v>378</c:v>
                </c:pt>
                <c:pt idx="802">
                  <c:v>292</c:v>
                </c:pt>
                <c:pt idx="803">
                  <c:v>243</c:v>
                </c:pt>
                <c:pt idx="804">
                  <c:v>221</c:v>
                </c:pt>
                <c:pt idx="805">
                  <c:v>260</c:v>
                </c:pt>
                <c:pt idx="806">
                  <c:v>262</c:v>
                </c:pt>
                <c:pt idx="807">
                  <c:v>208</c:v>
                </c:pt>
                <c:pt idx="808">
                  <c:v>154</c:v>
                </c:pt>
                <c:pt idx="809">
                  <c:v>173</c:v>
                </c:pt>
                <c:pt idx="810">
                  <c:v>198</c:v>
                </c:pt>
                <c:pt idx="811">
                  <c:v>249</c:v>
                </c:pt>
                <c:pt idx="812">
                  <c:v>239</c:v>
                </c:pt>
                <c:pt idx="813">
                  <c:v>226</c:v>
                </c:pt>
                <c:pt idx="814">
                  <c:v>275</c:v>
                </c:pt>
                <c:pt idx="815">
                  <c:v>284</c:v>
                </c:pt>
                <c:pt idx="816">
                  <c:v>232</c:v>
                </c:pt>
                <c:pt idx="817">
                  <c:v>283</c:v>
                </c:pt>
                <c:pt idx="818">
                  <c:v>326</c:v>
                </c:pt>
                <c:pt idx="819">
                  <c:v>341</c:v>
                </c:pt>
                <c:pt idx="820">
                  <c:v>276</c:v>
                </c:pt>
                <c:pt idx="821">
                  <c:v>289</c:v>
                </c:pt>
                <c:pt idx="822">
                  <c:v>319</c:v>
                </c:pt>
                <c:pt idx="823">
                  <c:v>338</c:v>
                </c:pt>
                <c:pt idx="824">
                  <c:v>292</c:v>
                </c:pt>
                <c:pt idx="825">
                  <c:v>278</c:v>
                </c:pt>
                <c:pt idx="826">
                  <c:v>205</c:v>
                </c:pt>
                <c:pt idx="827">
                  <c:v>282</c:v>
                </c:pt>
                <c:pt idx="828">
                  <c:v>342</c:v>
                </c:pt>
                <c:pt idx="829">
                  <c:v>346</c:v>
                </c:pt>
                <c:pt idx="830">
                  <c:v>260</c:v>
                </c:pt>
                <c:pt idx="831">
                  <c:v>300</c:v>
                </c:pt>
                <c:pt idx="832">
                  <c:v>306</c:v>
                </c:pt>
                <c:pt idx="833">
                  <c:v>298</c:v>
                </c:pt>
                <c:pt idx="834">
                  <c:v>604</c:v>
                </c:pt>
                <c:pt idx="835">
                  <c:v>324</c:v>
                </c:pt>
                <c:pt idx="836">
                  <c:v>430</c:v>
                </c:pt>
                <c:pt idx="837">
                  <c:v>353</c:v>
                </c:pt>
                <c:pt idx="838">
                  <c:v>306</c:v>
                </c:pt>
                <c:pt idx="839">
                  <c:v>197</c:v>
                </c:pt>
                <c:pt idx="840">
                  <c:v>245</c:v>
                </c:pt>
                <c:pt idx="841">
                  <c:v>288</c:v>
                </c:pt>
                <c:pt idx="842">
                  <c:v>257</c:v>
                </c:pt>
                <c:pt idx="843">
                  <c:v>206</c:v>
                </c:pt>
                <c:pt idx="844">
                  <c:v>196</c:v>
                </c:pt>
                <c:pt idx="845">
                  <c:v>194</c:v>
                </c:pt>
                <c:pt idx="846">
                  <c:v>154</c:v>
                </c:pt>
                <c:pt idx="847">
                  <c:v>133</c:v>
                </c:pt>
                <c:pt idx="848">
                  <c:v>187</c:v>
                </c:pt>
                <c:pt idx="849">
                  <c:v>272</c:v>
                </c:pt>
                <c:pt idx="850">
                  <c:v>302</c:v>
                </c:pt>
                <c:pt idx="851">
                  <c:v>284</c:v>
                </c:pt>
                <c:pt idx="852">
                  <c:v>392</c:v>
                </c:pt>
                <c:pt idx="853">
                  <c:v>334</c:v>
                </c:pt>
                <c:pt idx="854">
                  <c:v>418</c:v>
                </c:pt>
                <c:pt idx="855">
                  <c:v>319</c:v>
                </c:pt>
                <c:pt idx="856">
                  <c:v>329</c:v>
                </c:pt>
                <c:pt idx="857">
                  <c:v>246</c:v>
                </c:pt>
                <c:pt idx="858">
                  <c:v>180</c:v>
                </c:pt>
                <c:pt idx="859">
                  <c:v>103</c:v>
                </c:pt>
                <c:pt idx="860">
                  <c:v>107</c:v>
                </c:pt>
                <c:pt idx="861">
                  <c:v>201</c:v>
                </c:pt>
                <c:pt idx="862">
                  <c:v>152</c:v>
                </c:pt>
                <c:pt idx="863">
                  <c:v>182</c:v>
                </c:pt>
                <c:pt idx="864">
                  <c:v>185</c:v>
                </c:pt>
                <c:pt idx="865">
                  <c:v>218</c:v>
                </c:pt>
                <c:pt idx="866">
                  <c:v>125</c:v>
                </c:pt>
                <c:pt idx="867">
                  <c:v>185</c:v>
                </c:pt>
                <c:pt idx="868">
                  <c:v>141</c:v>
                </c:pt>
                <c:pt idx="869">
                  <c:v>185</c:v>
                </c:pt>
                <c:pt idx="870">
                  <c:v>151</c:v>
                </c:pt>
                <c:pt idx="871">
                  <c:v>179</c:v>
                </c:pt>
                <c:pt idx="872">
                  <c:v>159</c:v>
                </c:pt>
                <c:pt idx="873">
                  <c:v>157</c:v>
                </c:pt>
                <c:pt idx="874">
                  <c:v>151</c:v>
                </c:pt>
                <c:pt idx="875">
                  <c:v>182</c:v>
                </c:pt>
                <c:pt idx="876">
                  <c:v>184</c:v>
                </c:pt>
                <c:pt idx="877">
                  <c:v>190</c:v>
                </c:pt>
                <c:pt idx="878">
                  <c:v>148</c:v>
                </c:pt>
                <c:pt idx="879">
                  <c:v>167</c:v>
                </c:pt>
                <c:pt idx="880">
                  <c:v>161</c:v>
                </c:pt>
                <c:pt idx="881">
                  <c:v>176</c:v>
                </c:pt>
                <c:pt idx="882">
                  <c:v>139</c:v>
                </c:pt>
                <c:pt idx="883">
                  <c:v>185</c:v>
                </c:pt>
                <c:pt idx="884">
                  <c:v>186</c:v>
                </c:pt>
                <c:pt idx="885">
                  <c:v>164</c:v>
                </c:pt>
                <c:pt idx="886">
                  <c:v>131</c:v>
                </c:pt>
                <c:pt idx="887">
                  <c:v>155</c:v>
                </c:pt>
                <c:pt idx="888">
                  <c:v>155</c:v>
                </c:pt>
                <c:pt idx="889">
                  <c:v>146</c:v>
                </c:pt>
                <c:pt idx="890">
                  <c:v>126</c:v>
                </c:pt>
                <c:pt idx="891">
                  <c:v>154</c:v>
                </c:pt>
                <c:pt idx="892">
                  <c:v>133</c:v>
                </c:pt>
                <c:pt idx="893">
                  <c:v>151</c:v>
                </c:pt>
                <c:pt idx="894">
                  <c:v>178</c:v>
                </c:pt>
                <c:pt idx="895">
                  <c:v>154</c:v>
                </c:pt>
                <c:pt idx="896">
                  <c:v>209</c:v>
                </c:pt>
                <c:pt idx="897">
                  <c:v>175</c:v>
                </c:pt>
                <c:pt idx="898">
                  <c:v>176</c:v>
                </c:pt>
                <c:pt idx="899">
                  <c:v>213</c:v>
                </c:pt>
                <c:pt idx="900">
                  <c:v>206</c:v>
                </c:pt>
                <c:pt idx="901">
                  <c:v>298</c:v>
                </c:pt>
                <c:pt idx="902">
                  <c:v>227</c:v>
                </c:pt>
                <c:pt idx="903">
                  <c:v>255</c:v>
                </c:pt>
                <c:pt idx="904">
                  <c:v>251</c:v>
                </c:pt>
                <c:pt idx="905">
                  <c:v>248</c:v>
                </c:pt>
                <c:pt idx="906">
                  <c:v>278</c:v>
                </c:pt>
                <c:pt idx="907">
                  <c:v>239</c:v>
                </c:pt>
                <c:pt idx="908">
                  <c:v>213</c:v>
                </c:pt>
                <c:pt idx="909">
                  <c:v>154</c:v>
                </c:pt>
                <c:pt idx="910">
                  <c:v>169</c:v>
                </c:pt>
                <c:pt idx="911">
                  <c:v>216</c:v>
                </c:pt>
                <c:pt idx="912">
                  <c:v>235</c:v>
                </c:pt>
                <c:pt idx="913">
                  <c:v>220</c:v>
                </c:pt>
                <c:pt idx="914">
                  <c:v>194</c:v>
                </c:pt>
                <c:pt idx="915">
                  <c:v>178</c:v>
                </c:pt>
                <c:pt idx="916">
                  <c:v>191</c:v>
                </c:pt>
                <c:pt idx="917">
                  <c:v>183</c:v>
                </c:pt>
                <c:pt idx="918">
                  <c:v>221</c:v>
                </c:pt>
                <c:pt idx="919">
                  <c:v>229</c:v>
                </c:pt>
                <c:pt idx="920">
                  <c:v>233</c:v>
                </c:pt>
                <c:pt idx="921">
                  <c:v>188</c:v>
                </c:pt>
                <c:pt idx="922">
                  <c:v>216</c:v>
                </c:pt>
                <c:pt idx="923">
                  <c:v>196</c:v>
                </c:pt>
                <c:pt idx="924">
                  <c:v>215</c:v>
                </c:pt>
                <c:pt idx="925">
                  <c:v>175</c:v>
                </c:pt>
                <c:pt idx="926">
                  <c:v>163</c:v>
                </c:pt>
                <c:pt idx="927">
                  <c:v>189</c:v>
                </c:pt>
                <c:pt idx="928">
                  <c:v>212</c:v>
                </c:pt>
                <c:pt idx="929">
                  <c:v>271</c:v>
                </c:pt>
                <c:pt idx="930">
                  <c:v>250</c:v>
                </c:pt>
                <c:pt idx="931">
                  <c:v>263</c:v>
                </c:pt>
                <c:pt idx="932">
                  <c:v>232</c:v>
                </c:pt>
                <c:pt idx="933">
                  <c:v>189</c:v>
                </c:pt>
                <c:pt idx="934">
                  <c:v>196</c:v>
                </c:pt>
                <c:pt idx="935">
                  <c:v>232</c:v>
                </c:pt>
                <c:pt idx="936">
                  <c:v>215</c:v>
                </c:pt>
                <c:pt idx="937">
                  <c:v>167</c:v>
                </c:pt>
                <c:pt idx="938">
                  <c:v>169</c:v>
                </c:pt>
                <c:pt idx="939">
                  <c:v>250</c:v>
                </c:pt>
                <c:pt idx="940">
                  <c:v>233</c:v>
                </c:pt>
                <c:pt idx="941">
                  <c:v>241</c:v>
                </c:pt>
                <c:pt idx="942">
                  <c:v>151</c:v>
                </c:pt>
                <c:pt idx="943">
                  <c:v>122</c:v>
                </c:pt>
                <c:pt idx="944">
                  <c:v>169</c:v>
                </c:pt>
                <c:pt idx="945">
                  <c:v>182</c:v>
                </c:pt>
                <c:pt idx="946">
                  <c:v>239</c:v>
                </c:pt>
                <c:pt idx="947">
                  <c:v>161</c:v>
                </c:pt>
                <c:pt idx="948">
                  <c:v>215</c:v>
                </c:pt>
                <c:pt idx="949">
                  <c:v>221</c:v>
                </c:pt>
                <c:pt idx="950">
                  <c:v>248</c:v>
                </c:pt>
                <c:pt idx="951">
                  <c:v>161</c:v>
                </c:pt>
                <c:pt idx="952">
                  <c:v>164</c:v>
                </c:pt>
                <c:pt idx="953">
                  <c:v>123</c:v>
                </c:pt>
                <c:pt idx="954">
                  <c:v>163</c:v>
                </c:pt>
                <c:pt idx="955">
                  <c:v>144</c:v>
                </c:pt>
                <c:pt idx="956">
                  <c:v>149</c:v>
                </c:pt>
                <c:pt idx="957">
                  <c:v>165</c:v>
                </c:pt>
                <c:pt idx="958">
                  <c:v>149</c:v>
                </c:pt>
                <c:pt idx="959">
                  <c:v>186</c:v>
                </c:pt>
                <c:pt idx="960">
                  <c:v>145</c:v>
                </c:pt>
                <c:pt idx="961">
                  <c:v>188</c:v>
                </c:pt>
                <c:pt idx="962">
                  <c:v>167</c:v>
                </c:pt>
                <c:pt idx="963">
                  <c:v>194</c:v>
                </c:pt>
                <c:pt idx="964">
                  <c:v>158</c:v>
                </c:pt>
                <c:pt idx="965">
                  <c:v>209</c:v>
                </c:pt>
                <c:pt idx="966">
                  <c:v>248</c:v>
                </c:pt>
                <c:pt idx="967">
                  <c:v>217</c:v>
                </c:pt>
                <c:pt idx="968">
                  <c:v>183</c:v>
                </c:pt>
                <c:pt idx="969">
                  <c:v>189</c:v>
                </c:pt>
                <c:pt idx="970">
                  <c:v>182</c:v>
                </c:pt>
                <c:pt idx="971">
                  <c:v>172</c:v>
                </c:pt>
                <c:pt idx="972">
                  <c:v>190</c:v>
                </c:pt>
                <c:pt idx="973">
                  <c:v>138</c:v>
                </c:pt>
                <c:pt idx="974">
                  <c:v>130</c:v>
                </c:pt>
                <c:pt idx="975">
                  <c:v>191</c:v>
                </c:pt>
                <c:pt idx="976">
                  <c:v>191</c:v>
                </c:pt>
                <c:pt idx="977">
                  <c:v>195</c:v>
                </c:pt>
                <c:pt idx="978">
                  <c:v>159</c:v>
                </c:pt>
                <c:pt idx="979">
                  <c:v>218</c:v>
                </c:pt>
                <c:pt idx="980">
                  <c:v>218</c:v>
                </c:pt>
                <c:pt idx="981">
                  <c:v>239</c:v>
                </c:pt>
                <c:pt idx="982">
                  <c:v>196</c:v>
                </c:pt>
                <c:pt idx="983">
                  <c:v>182</c:v>
                </c:pt>
                <c:pt idx="984">
                  <c:v>162</c:v>
                </c:pt>
                <c:pt idx="985">
                  <c:v>190</c:v>
                </c:pt>
                <c:pt idx="986">
                  <c:v>181</c:v>
                </c:pt>
                <c:pt idx="987">
                  <c:v>174</c:v>
                </c:pt>
                <c:pt idx="988">
                  <c:v>233</c:v>
                </c:pt>
                <c:pt idx="989">
                  <c:v>237</c:v>
                </c:pt>
                <c:pt idx="990">
                  <c:v>259</c:v>
                </c:pt>
                <c:pt idx="991">
                  <c:v>265</c:v>
                </c:pt>
                <c:pt idx="992">
                  <c:v>220</c:v>
                </c:pt>
                <c:pt idx="993">
                  <c:v>156</c:v>
                </c:pt>
                <c:pt idx="994">
                  <c:v>114</c:v>
                </c:pt>
                <c:pt idx="995">
                  <c:v>70</c:v>
                </c:pt>
                <c:pt idx="996">
                  <c:v>137</c:v>
                </c:pt>
                <c:pt idx="997">
                  <c:v>103</c:v>
                </c:pt>
                <c:pt idx="998">
                  <c:v>164</c:v>
                </c:pt>
                <c:pt idx="999">
                  <c:v>197</c:v>
                </c:pt>
                <c:pt idx="1000">
                  <c:v>234</c:v>
                </c:pt>
                <c:pt idx="1001">
                  <c:v>210</c:v>
                </c:pt>
                <c:pt idx="1002">
                  <c:v>218</c:v>
                </c:pt>
                <c:pt idx="1003">
                  <c:v>199</c:v>
                </c:pt>
                <c:pt idx="1004">
                  <c:v>233</c:v>
                </c:pt>
                <c:pt idx="1005">
                  <c:v>158</c:v>
                </c:pt>
                <c:pt idx="1006">
                  <c:v>153</c:v>
                </c:pt>
                <c:pt idx="1007">
                  <c:v>167</c:v>
                </c:pt>
                <c:pt idx="1008">
                  <c:v>209</c:v>
                </c:pt>
                <c:pt idx="1009">
                  <c:v>173</c:v>
                </c:pt>
                <c:pt idx="1010">
                  <c:v>147</c:v>
                </c:pt>
                <c:pt idx="1011">
                  <c:v>166</c:v>
                </c:pt>
                <c:pt idx="1012">
                  <c:v>121</c:v>
                </c:pt>
                <c:pt idx="1013">
                  <c:v>121</c:v>
                </c:pt>
                <c:pt idx="1014">
                  <c:v>141</c:v>
                </c:pt>
                <c:pt idx="1015">
                  <c:v>140</c:v>
                </c:pt>
                <c:pt idx="1016">
                  <c:v>147</c:v>
                </c:pt>
                <c:pt idx="1017">
                  <c:v>101</c:v>
                </c:pt>
                <c:pt idx="1018">
                  <c:v>86</c:v>
                </c:pt>
                <c:pt idx="1019">
                  <c:v>72</c:v>
                </c:pt>
                <c:pt idx="102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1-4E39-A7EC-A84F9676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01344"/>
        <c:axId val="333841904"/>
      </c:scatterChart>
      <c:valAx>
        <c:axId val="3340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3841904"/>
        <c:crosses val="autoZero"/>
        <c:crossBetween val="midCat"/>
      </c:valAx>
      <c:valAx>
        <c:axId val="333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40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1590675</xdr:colOff>
      <xdr:row>0</xdr:row>
      <xdr:rowOff>133350</xdr:rowOff>
    </xdr:from>
    <xdr:to>
      <xdr:col>2</xdr:col>
      <xdr:colOff>2676526</xdr:colOff>
      <xdr:row>17</xdr:row>
      <xdr:rowOff>15503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BB9AB30-4BA3-427D-AB0C-3DB12EFE7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мин" refreshedDate="43886.383853819447" createdVersion="6" refreshedVersion="6" minRefreshableVersion="3" recordCount="1028" xr:uid="{960C41F0-E9FD-470B-8F72-555C3B84FD84}">
  <cacheSource type="worksheet">
    <worksheetSource name="Таблица1"/>
  </cacheSource>
  <cacheFields count="10">
    <cacheField name="№" numFmtId="0">
      <sharedItems containsSemiMixedTypes="0" containsString="0" containsNumber="1" containsInteger="1" minValue="1" maxValue="1028"/>
    </cacheField>
    <cacheField name="Location" numFmtId="0">
      <sharedItems/>
    </cacheField>
    <cacheField name="Site" numFmtId="0">
      <sharedItems/>
    </cacheField>
    <cacheField name="Date" numFmtId="164">
      <sharedItems/>
    </cacheField>
    <cacheField name="Time" numFmtId="21">
      <sharedItems containsSemiMixedTypes="0" containsNonDate="0" containsDate="1" containsString="0" minDate="1899-12-30T00:07:05" maxDate="1899-12-30T23:40:14" count="1015">
        <d v="1899-12-30T14:02:19"/>
        <d v="1899-12-30T17:53:19"/>
        <d v="1899-12-30T17:03:28"/>
        <d v="1899-12-30T20:41:59"/>
        <d v="1899-12-30T11:51:14"/>
        <d v="1899-12-30T12:38:35"/>
        <d v="1899-12-30T14:26:41"/>
        <d v="1899-12-30T10:32:03"/>
        <d v="1899-12-30T12:39:20"/>
        <d v="1899-12-30T15:59:27"/>
        <d v="1899-12-30T09:08:07"/>
        <d v="1899-12-30T08:08:25"/>
        <d v="1899-12-30T17:07:59"/>
        <d v="1899-12-30T14:41:11"/>
        <d v="1899-12-30T09:10:05"/>
        <d v="1899-12-30T23:06:32"/>
        <d v="1899-12-30T21:47:50"/>
        <d v="1899-12-30T10:57:01"/>
        <d v="1899-12-30T07:36:05"/>
        <d v="1899-12-30T21:05:15"/>
        <d v="1899-12-30T20:16:53"/>
        <d v="1899-12-30T20:40:17"/>
        <d v="1899-12-30T09:49:32"/>
        <d v="1899-12-30T16:02:16"/>
        <d v="1899-12-30T18:34:19"/>
        <d v="1899-12-30T12:07:03"/>
        <d v="1899-12-30T20:42:22"/>
        <d v="1899-12-30T09:17:57"/>
        <d v="1899-12-30T10:45:50"/>
        <d v="1899-12-30T07:00:12"/>
        <d v="1899-12-30T18:31:12"/>
        <d v="1899-12-30T09:29:38"/>
        <d v="1899-12-30T18:53:48"/>
        <d v="1899-12-30T09:41:12"/>
        <d v="1899-12-30T09:38:54"/>
        <d v="1899-12-30T10:24:23"/>
        <d v="1899-12-30T16:34:43"/>
        <d v="1899-12-30T20:04:15"/>
        <d v="1899-12-30T06:52:38"/>
        <d v="1899-12-30T18:56:28"/>
        <d v="1899-12-30T06:39:51"/>
        <d v="1899-12-30T09:33:48"/>
        <d v="1899-12-30T06:20:13"/>
        <d v="1899-12-30T06:32:25"/>
        <d v="1899-12-30T06:29:56"/>
        <d v="1899-12-30T06:47:32"/>
        <d v="1899-12-30T07:35:14"/>
        <d v="1899-12-30T10:55:31"/>
        <d v="1899-12-30T08:14:32"/>
        <d v="1899-12-30T11:23:52"/>
        <d v="1899-12-30T11:45:58"/>
        <d v="1899-12-30T13:37:58"/>
        <d v="1899-12-30T17:56:47"/>
        <d v="1899-12-30T15:20:27"/>
        <d v="1899-12-30T07:48:55"/>
        <d v="1899-12-30T10:42:10"/>
        <d v="1899-12-30T18:04:28"/>
        <d v="1899-12-30T06:03:35"/>
        <d v="1899-12-30T14:19:41"/>
        <d v="1899-12-30T06:34:17"/>
        <d v="1899-12-30T08:29:39"/>
        <d v="1899-12-30T08:10:06"/>
        <d v="1899-12-30T07:20:05"/>
        <d v="1899-12-30T06:05:21"/>
        <d v="1899-12-30T15:34:00"/>
        <d v="1899-12-30T05:36:36"/>
        <d v="1899-12-30T16:09:55"/>
        <d v="1899-12-30T07:48:50"/>
        <d v="1899-12-30T07:34:42"/>
        <d v="1899-12-30T17:47:48"/>
        <d v="1899-12-30T19:16:51"/>
        <d v="1899-12-30T18:15:25"/>
        <d v="1899-12-30T07:34:32"/>
        <d v="1899-12-30T08:22:20"/>
        <d v="1899-12-30T16:56:08"/>
        <d v="1899-12-30T07:53:13"/>
        <d v="1899-12-30T15:08:14"/>
        <d v="1899-12-30T10:09:31"/>
        <d v="1899-12-30T20:50:59"/>
        <d v="1899-12-30T11:39:38"/>
        <d v="1899-12-30T08:17:49"/>
        <d v="1899-12-30T20:58:30"/>
        <d v="1899-12-30T09:31:13"/>
        <d v="1899-12-30T08:14:17"/>
        <d v="1899-12-30T07:21:03"/>
        <d v="1899-12-30T08:56:30"/>
        <d v="1899-12-30T19:17:32"/>
        <d v="1899-12-30T09:05:10"/>
        <d v="1899-12-30T08:40:54"/>
        <d v="1899-12-30T17:37:12"/>
        <d v="1899-12-30T05:46:01"/>
        <d v="1899-12-30T06:55:39"/>
        <d v="1899-12-30T12:14:02"/>
        <d v="1899-12-30T05:40:26"/>
        <d v="1899-12-30T16:20:23"/>
        <d v="1899-12-30T16:39:42"/>
        <d v="1899-12-30T05:05:47"/>
        <d v="1899-12-30T06:00:51"/>
        <d v="1899-12-30T05:48:29"/>
        <d v="1899-12-30T21:25:42"/>
        <d v="1899-12-30T09:00:39"/>
        <d v="1899-12-30T11:40:08"/>
        <d v="1899-12-30T13:43:11"/>
        <d v="1899-12-30T05:56:56"/>
        <d v="1899-12-30T12:08:37"/>
        <d v="1899-12-30T15:21:41"/>
        <d v="1899-12-30T06:21:31"/>
        <d v="1899-12-30T06:30:09"/>
        <d v="1899-12-30T14:00:31"/>
        <d v="1899-12-30T06:04:55"/>
        <d v="1899-12-30T18:02:11"/>
        <d v="1899-12-30T06:36:13"/>
        <d v="1899-12-30T19:45:55"/>
        <d v="1899-12-30T10:39:32"/>
        <d v="1899-12-30T14:55:13"/>
        <d v="1899-12-30T15:08:17"/>
        <d v="1899-12-30T19:49:26"/>
        <d v="1899-12-30T05:53:40"/>
        <d v="1899-12-30T08:16:42"/>
        <d v="1899-12-30T06:33:58"/>
        <d v="1899-12-30T13:03:43"/>
        <d v="1899-12-30T19:05:07"/>
        <d v="1899-12-30T07:35:48"/>
        <d v="1899-12-30T16:09:27"/>
        <d v="1899-12-30T07:20:38"/>
        <d v="1899-12-30T08:02:45"/>
        <d v="1899-12-30T07:33:44"/>
        <d v="1899-12-30T07:39:12"/>
        <d v="1899-12-30T19:59:45"/>
        <d v="1899-12-30T09:12:38"/>
        <d v="1899-12-30T05:34:00"/>
        <d v="1899-12-30T21:49:08"/>
        <d v="1899-12-30T07:58:01"/>
        <d v="1899-12-30T07:09:33"/>
        <d v="1899-12-30T07:08:55"/>
        <d v="1899-12-30T07:56:11"/>
        <d v="1899-12-30T07:49:57"/>
        <d v="1899-12-30T07:48:17"/>
        <d v="1899-12-30T00:07:05"/>
        <d v="1899-12-30T07:59:55"/>
        <d v="1899-12-30T07:15:49"/>
        <d v="1899-12-30T06:12:29"/>
        <d v="1899-12-30T06:45:30"/>
        <d v="1899-12-30T06:26:05"/>
        <d v="1899-12-30T07:55:34"/>
        <d v="1899-12-30T07:48:51"/>
        <d v="1899-12-30T06:49:28"/>
        <d v="1899-12-30T06:28:41"/>
        <d v="1899-12-30T06:28:02"/>
        <d v="1899-12-30T07:12:49"/>
        <d v="1899-12-30T07:07:21"/>
        <d v="1899-12-30T18:04:12"/>
        <d v="1899-12-30T16:36:27"/>
        <d v="1899-12-30T07:00:54"/>
        <d v="1899-12-30T17:55:35"/>
        <d v="1899-12-30T06:37:38"/>
        <d v="1899-12-30T05:46:28"/>
        <d v="1899-12-30T06:38:02"/>
        <d v="1899-12-30T16:44:55"/>
        <d v="1899-12-30T06:08:56"/>
        <d v="1899-12-30T04:18:23"/>
        <d v="1899-12-30T03:32:18"/>
        <d v="1899-12-30T10:16:52"/>
        <d v="1899-12-30T19:31:34"/>
        <d v="1899-12-30T10:05:04"/>
        <d v="1899-12-30T14:41:18"/>
        <d v="1899-12-30T16:32:26"/>
        <d v="1899-12-30T09:14:59"/>
        <d v="1899-12-30T06:57:22"/>
        <d v="1899-12-30T17:08:40"/>
        <d v="1899-12-30T22:02:29"/>
        <d v="1899-12-30T21:23:01"/>
        <d v="1899-12-30T13:40:24"/>
        <d v="1899-12-30T20:59:38"/>
        <d v="1899-12-30T09:45:39"/>
        <d v="1899-12-30T17:47:01"/>
        <d v="1899-12-30T06:50:57"/>
        <d v="1899-12-30T07:01:57"/>
        <d v="1899-12-30T16:39:33"/>
        <d v="1899-12-30T11:54:53"/>
        <d v="1899-12-30T16:14:00"/>
        <d v="1899-12-30T18:07:49"/>
        <d v="1899-12-30T10:36:28"/>
        <d v="1899-12-30T09:49:56"/>
        <d v="1899-12-30T12:46:11"/>
        <d v="1899-12-30T06:51:36"/>
        <d v="1899-12-30T19:34:03"/>
        <d v="1899-12-30T18:57:43"/>
        <d v="1899-12-30T08:35:39"/>
        <d v="1899-12-30T09:36:10"/>
        <d v="1899-12-30T08:27:34"/>
        <d v="1899-12-30T22:51:27"/>
        <d v="1899-12-30T23:34:14"/>
        <d v="1899-12-30T09:37:09"/>
        <d v="1899-12-30T11:44:48"/>
        <d v="1899-12-30T14:26:09"/>
        <d v="1899-12-30T11:02:56"/>
        <d v="1899-12-30T22:37:51"/>
        <d v="1899-12-30T13:34:42"/>
        <d v="1899-12-30T14:35:37"/>
        <d v="1899-12-30T13:48:22"/>
        <d v="1899-12-30T09:43:51"/>
        <d v="1899-12-30T09:44:46"/>
        <d v="1899-12-30T10:58:24"/>
        <d v="1899-12-30T14:13:30"/>
        <d v="1899-12-30T16:48:33"/>
        <d v="1899-12-30T08:38:41"/>
        <d v="1899-12-30T19:40:37"/>
        <d v="1899-12-30T06:53:25"/>
        <d v="1899-12-30T18:38:20"/>
        <d v="1899-12-30T06:15:08"/>
        <d v="1899-12-30T09:15:08"/>
        <d v="1899-12-30T09:37:15"/>
        <d v="1899-12-30T13:24:37"/>
        <d v="1899-12-30T20:31:21"/>
        <d v="1899-12-30T17:52:25"/>
        <d v="1899-12-30T15:05:06"/>
        <d v="1899-12-30T21:04:46"/>
        <d v="1899-12-30T20:42:40"/>
        <d v="1899-12-30T07:31:44"/>
        <d v="1899-12-30T22:42:30"/>
        <d v="1899-12-30T22:41:23"/>
        <d v="1899-12-30T09:21:08"/>
        <d v="1899-12-30T07:36:13"/>
        <d v="1899-12-30T08:38:31"/>
        <d v="1899-12-30T08:26:01"/>
        <d v="1899-12-30T20:49:16"/>
        <d v="1899-12-30T08:08:30"/>
        <d v="1899-12-30T14:54:09"/>
        <d v="1899-12-30T08:20:02"/>
        <d v="1899-12-30T10:06:07"/>
        <d v="1899-12-30T16:44:25"/>
        <d v="1899-12-30T08:27:05"/>
        <d v="1899-12-30T07:54:59"/>
        <d v="1899-12-30T16:25:19"/>
        <d v="1899-12-30T10:36:07"/>
        <d v="1899-12-30T09:09:10"/>
        <d v="1899-12-30T17:31:23"/>
        <d v="1899-12-30T05:41:34"/>
        <d v="1899-12-30T12:47:23"/>
        <d v="1899-12-30T11:33:34"/>
        <d v="1899-12-30T11:14:02"/>
        <d v="1899-12-30T11:08:09"/>
        <d v="1899-12-30T04:13:45"/>
        <d v="1899-12-30T15:14:09"/>
        <d v="1899-12-30T06:26:13"/>
        <d v="1899-12-30T19:45:42"/>
        <d v="1899-12-30T13:15:05"/>
        <d v="1899-12-30T07:49:13"/>
        <d v="1899-12-30T09:11:50"/>
        <d v="1899-12-30T20:43:54"/>
        <d v="1899-12-30T05:45:24"/>
        <d v="1899-12-30T07:50:44"/>
        <d v="1899-12-30T14:56:50"/>
        <d v="1899-12-30T22:19:53"/>
        <d v="1899-12-30T04:52:28"/>
        <d v="1899-12-30T09:12:03"/>
        <d v="1899-12-30T07:20:02"/>
        <d v="1899-12-30T07:43:37"/>
        <d v="1899-12-30T17:22:30"/>
        <d v="1899-12-30T16:25:01"/>
        <d v="1899-12-30T17:45:51"/>
        <d v="1899-12-30T14:29:05"/>
        <d v="1899-12-30T05:42:01"/>
        <d v="1899-12-30T05:53:49"/>
        <d v="1899-12-30T14:58:15"/>
        <d v="1899-12-30T07:20:34"/>
        <d v="1899-12-30T18:16:57"/>
        <d v="1899-12-30T09:20:41"/>
        <d v="1899-12-30T08:18:02"/>
        <d v="1899-12-30T11:19:00"/>
        <d v="1899-12-30T18:01:44"/>
        <d v="1899-12-30T19:54:06"/>
        <d v="1899-12-30T13:28:23"/>
        <d v="1899-12-30T20:25:48"/>
        <d v="1899-12-30T06:34:48"/>
        <d v="1899-12-30T17:49:41"/>
        <d v="1899-12-30T10:16:24"/>
        <d v="1899-12-30T09:22:31"/>
        <d v="1899-12-30T18:22:03"/>
        <d v="1899-12-30T06:28:24"/>
        <d v="1899-12-30T18:30:05"/>
        <d v="1899-12-30T17:29:13"/>
        <d v="1899-12-30T15:14:21"/>
        <d v="1899-12-30T06:16:22"/>
        <d v="1899-12-30T18:12:20"/>
        <d v="1899-12-30T17:41:22"/>
        <d v="1899-12-30T04:50:52"/>
        <d v="1899-12-30T12:43:36"/>
        <d v="1899-12-30T06:31:59"/>
        <d v="1899-12-30T06:31:22"/>
        <d v="1899-12-30T05:55:10"/>
        <d v="1899-12-30T05:34:13"/>
        <d v="1899-12-30T05:48:49"/>
        <d v="1899-12-30T07:17:17"/>
        <d v="1899-12-30T05:58:13"/>
        <d v="1899-12-30T11:48:07"/>
        <d v="1899-12-30T09:37:00"/>
        <d v="1899-12-30T06:16:35"/>
        <d v="1899-12-30T21:42:53"/>
        <d v="1899-12-30T08:22:43"/>
        <d v="1899-12-30T06:27:05"/>
        <d v="1899-12-30T20:43:04"/>
        <d v="1899-12-30T18:59:54"/>
        <d v="1899-12-30T06:59:27"/>
        <d v="1899-12-30T06:07:18"/>
        <d v="1899-12-30T22:11:40"/>
        <d v="1899-12-30T14:01:43"/>
        <d v="1899-12-30T09:08:17"/>
        <d v="1899-12-30T19:32:09"/>
        <d v="1899-12-30T17:06:52"/>
        <d v="1899-12-30T16:56:33"/>
        <d v="1899-12-30T07:28:06"/>
        <d v="1899-12-30T16:10:25"/>
        <d v="1899-12-30T05:01:12"/>
        <d v="1899-12-30T10:11:33"/>
        <d v="1899-12-30T21:07:47"/>
        <d v="1899-12-30T13:46:59"/>
        <d v="1899-12-30T08:08:15"/>
        <d v="1899-12-30T20:53:38"/>
        <d v="1899-12-30T18:34:14"/>
        <d v="1899-12-30T21:19:52"/>
        <d v="1899-12-30T21:14:38"/>
        <d v="1899-12-30T22:18:18"/>
        <d v="1899-12-30T11:49:20"/>
        <d v="1899-12-30T06:07:23"/>
        <d v="1899-12-30T06:15:15"/>
        <d v="1899-12-30T07:03:44"/>
        <d v="1899-12-30T14:41:39"/>
        <d v="1899-12-30T17:25:45"/>
        <d v="1899-12-30T13:44:54"/>
        <d v="1899-12-30T08:45:17"/>
        <d v="1899-12-30T06:59:45"/>
        <d v="1899-12-30T18:33:17"/>
        <d v="1899-12-30T11:33:01"/>
        <d v="1899-12-30T07:46:31"/>
        <d v="1899-12-30T21:15:33"/>
        <d v="1899-12-30T16:12:54"/>
        <d v="1899-12-30T19:34:33"/>
        <d v="1899-12-30T06:58:51"/>
        <d v="1899-12-30T07:22:25"/>
        <d v="1899-12-30T06:41:05"/>
        <d v="1899-12-30T07:04:02"/>
        <d v="1899-12-30T08:01:57"/>
        <d v="1899-12-30T07:52:30"/>
        <d v="1899-12-30T18:27:09"/>
        <d v="1899-12-30T09:12:19"/>
        <d v="1899-12-30T19:22:23"/>
        <d v="1899-12-30T15:44:31"/>
        <d v="1899-12-30T07:16:24"/>
        <d v="1899-12-30T08:38:57"/>
        <d v="1899-12-30T18:33:53"/>
        <d v="1899-12-30T18:03:24"/>
        <d v="1899-12-30T21:52:32"/>
        <d v="1899-12-30T19:02:52"/>
        <d v="1899-12-30T12:08:59"/>
        <d v="1899-12-30T21:04:16"/>
        <d v="1899-12-30T05:44:07"/>
        <d v="1899-12-30T08:35:37"/>
        <d v="1899-12-30T08:31:55"/>
        <d v="1899-12-30T17:16:21"/>
        <d v="1899-12-30T08:48:02"/>
        <d v="1899-12-30T09:31:56"/>
        <d v="1899-12-30T08:14:27"/>
        <d v="1899-12-30T08:02:08"/>
        <d v="1899-12-30T18:53:42"/>
        <d v="1899-12-30T07:19:32"/>
        <d v="1899-12-30T17:41:29"/>
        <d v="1899-12-30T14:35:20"/>
        <d v="1899-12-30T20:12:45"/>
        <d v="1899-12-30T10:10:41"/>
        <d v="1899-12-30T19:19:54"/>
        <d v="1899-12-30T08:07:53"/>
        <d v="1899-12-30T19:31:22"/>
        <d v="1899-12-30T12:48:25"/>
        <d v="1899-12-30T21:08:55"/>
        <d v="1899-12-30T18:26:06"/>
        <d v="1899-12-30T20:02:00"/>
        <d v="1899-12-30T08:06:05"/>
        <d v="1899-12-30T22:04:34"/>
        <d v="1899-12-30T12:32:07"/>
        <d v="1899-12-30T16:06:06"/>
        <d v="1899-12-30T21:04:09"/>
        <d v="1899-12-30T07:16:05"/>
        <d v="1899-12-30T23:00:05"/>
        <d v="1899-12-30T13:26:13"/>
        <d v="1899-12-30T18:13:40"/>
        <d v="1899-12-30T16:37:20"/>
        <d v="1899-12-30T19:04:06"/>
        <d v="1899-12-30T15:43:07"/>
        <d v="1899-12-30T14:05:53"/>
        <d v="1899-12-30T08:24:28"/>
        <d v="1899-12-30T20:04:02"/>
        <d v="1899-12-30T08:33:10"/>
        <d v="1899-12-30T16:38:44"/>
        <d v="1899-12-30T14:30:12"/>
        <d v="1899-12-30T09:08:06"/>
        <d v="1899-12-30T21:40:41"/>
        <d v="1899-12-30T08:48:42"/>
        <d v="1899-12-30T01:03:56"/>
        <d v="1899-12-30T19:13:01"/>
        <d v="1899-12-30T14:57:13"/>
        <d v="1899-12-30T11:22:15"/>
        <d v="1899-12-30T10:03:49"/>
        <d v="1899-12-30T19:25:15"/>
        <d v="1899-12-30T14:50:03"/>
        <d v="1899-12-30T07:43:58"/>
        <d v="1899-12-30T07:22:41"/>
        <d v="1899-12-30T19:47:26"/>
        <d v="1899-12-30T18:51:09"/>
        <d v="1899-12-30T08:57:07"/>
        <d v="1899-12-30T23:10:00"/>
        <d v="1899-12-30T09:20:07"/>
        <d v="1899-12-30T22:00:27"/>
        <d v="1899-12-30T18:59:08"/>
        <d v="1899-12-30T13:56:46"/>
        <d v="1899-12-30T21:00:40"/>
        <d v="1899-12-30T19:19:40"/>
        <d v="1899-12-30T09:56:22"/>
        <d v="1899-12-30T07:47:46"/>
        <d v="1899-12-30T21:21:28"/>
        <d v="1899-12-30T14:10:17"/>
        <d v="1899-12-30T08:51:43"/>
        <d v="1899-12-30T17:52:27"/>
        <d v="1899-12-30T16:48:58"/>
        <d v="1899-12-30T07:50:01"/>
        <d v="1899-12-30T11:00:31"/>
        <d v="1899-12-30T08:59:20"/>
        <d v="1899-12-30T20:42:06"/>
        <d v="1899-12-30T23:17:41"/>
        <d v="1899-12-30T23:11:31"/>
        <d v="1899-12-30T18:03:22"/>
        <d v="1899-12-30T10:22:14"/>
        <d v="1899-12-30T10:01:46"/>
        <d v="1899-12-30T00:41:11"/>
        <d v="1899-12-30T00:29:56"/>
        <d v="1899-12-30T14:46:17"/>
        <d v="1899-12-30T14:39:33"/>
        <d v="1899-12-30T18:07:56"/>
        <d v="1899-12-30T07:08:25"/>
        <d v="1899-12-30T03:42:32"/>
        <d v="1899-12-30T20:57:46"/>
        <d v="1899-12-30T14:42:57"/>
        <d v="1899-12-30T11:23:22"/>
        <d v="1899-12-30T21:54:06"/>
        <d v="1899-12-30T08:00:36"/>
        <d v="1899-12-30T14:57:15"/>
        <d v="1899-12-30T07:33:59"/>
        <d v="1899-12-30T14:08:03"/>
        <d v="1899-12-30T12:47:24"/>
        <d v="1899-12-30T12:42:20"/>
        <d v="1899-12-30T10:17:23"/>
        <d v="1899-12-30T20:17:46"/>
        <d v="1899-12-30T07:26:26"/>
        <d v="1899-12-30T12:07:07"/>
        <d v="1899-12-30T17:03:53"/>
        <d v="1899-12-30T20:06:54"/>
        <d v="1899-12-30T20:44:28"/>
        <d v="1899-12-30T17:05:55"/>
        <d v="1899-12-30T22:27:25"/>
        <d v="1899-12-30T23:14:53"/>
        <d v="1899-12-30T21:43:45"/>
        <d v="1899-12-30T21:31:34"/>
        <d v="1899-12-30T21:13:03"/>
        <d v="1899-12-30T16:55:15"/>
        <d v="1899-12-30T22:53:15"/>
        <d v="1899-12-30T22:23:07"/>
        <d v="1899-12-30T21:49:46"/>
        <d v="1899-12-30T22:03:29"/>
        <d v="1899-12-30T17:52:42"/>
        <d v="1899-12-30T08:11:56"/>
        <d v="1899-12-30T09:03:19"/>
        <d v="1899-12-30T23:20:42"/>
        <d v="1899-12-30T23:20:05"/>
        <d v="1899-12-30T22:31:07"/>
        <d v="1899-12-30T11:41:54"/>
        <d v="1899-12-30T11:23:05"/>
        <d v="1899-12-30T09:14:06"/>
        <d v="1899-12-30T16:40:47"/>
        <d v="1899-12-30T12:07:41"/>
        <d v="1899-12-30T17:27:32"/>
        <d v="1899-12-30T16:29:37"/>
        <d v="1899-12-30T08:48:45"/>
        <d v="1899-12-30T15:25:46"/>
        <d v="1899-12-30T18:42:57"/>
        <d v="1899-12-30T17:15:35"/>
        <d v="1899-12-30T13:38:09"/>
        <d v="1899-12-30T16:29:54"/>
        <d v="1899-12-30T12:34:01"/>
        <d v="1899-12-30T19:45:54"/>
        <d v="1899-12-30T08:09:12"/>
        <d v="1899-12-30T10:02:57"/>
        <d v="1899-12-30T16:33:49"/>
        <d v="1899-12-30T10:52:53"/>
        <d v="1899-12-30T19:00:59"/>
        <d v="1899-12-30T05:58:22"/>
        <d v="1899-12-30T07:21:08"/>
        <d v="1899-12-30T18:11:30"/>
        <d v="1899-12-30T07:06:06"/>
        <d v="1899-12-30T08:03:12"/>
        <d v="1899-12-30T19:41:42"/>
        <d v="1899-12-30T15:04:09"/>
        <d v="1899-12-30T08:16:41"/>
        <d v="1899-12-30T19:43:43"/>
        <d v="1899-12-30T18:24:31"/>
        <d v="1899-12-30T20:27:00"/>
        <d v="1899-12-30T07:59:07"/>
        <d v="1899-12-30T21:27:40"/>
        <d v="1899-12-30T21:11:05"/>
        <d v="1899-12-30T06:57:46"/>
        <d v="1899-12-30T16:55:35"/>
        <d v="1899-12-30T10:33:43"/>
        <d v="1899-12-30T20:10:11"/>
        <d v="1899-12-30T10:35:53"/>
        <d v="1899-12-30T08:01:26"/>
        <d v="1899-12-30T20:00:10"/>
        <d v="1899-12-30T16:49:10"/>
        <d v="1899-12-30T16:28:54"/>
        <d v="1899-12-30T19:20:39"/>
        <d v="1899-12-30T18:35:03"/>
        <d v="1899-12-30T10:27:29"/>
        <d v="1899-12-30T18:44:11"/>
        <d v="1899-12-30T10:12:23"/>
        <d v="1899-12-30T11:54:48"/>
        <d v="1899-12-30T22:15:57"/>
        <d v="1899-12-30T17:39:55"/>
        <d v="1899-12-30T10:03:22"/>
        <d v="1899-12-30T16:37:59"/>
        <d v="1899-12-30T11:47:30"/>
        <d v="1899-12-30T11:31:29"/>
        <d v="1899-12-30T15:16:28"/>
        <d v="1899-12-30T07:42:04"/>
        <d v="1899-12-30T14:55:09"/>
        <d v="1899-12-30T23:39:09"/>
        <d v="1899-12-30T11:59:07"/>
        <d v="1899-12-30T13:17:18"/>
        <d v="1899-12-30T13:44:53"/>
        <d v="1899-12-30T19:52:36"/>
        <d v="1899-12-30T18:25:58"/>
        <d v="1899-12-30T18:15:16"/>
        <d v="1899-12-30T18:02:02"/>
        <d v="1899-12-30T23:24:47"/>
        <d v="1899-12-30T21:27:32"/>
        <d v="1899-12-30T08:52:36"/>
        <d v="1899-12-30T22:13:34"/>
        <d v="1899-12-30T22:10:06"/>
        <d v="1899-12-30T23:31:34"/>
        <d v="1899-12-30T23:21:27"/>
        <d v="1899-12-30T23:13:34"/>
        <d v="1899-12-30T21:22:12"/>
        <d v="1899-12-30T21:10:00"/>
        <d v="1899-12-30T17:54:20"/>
        <d v="1899-12-30T12:29:18"/>
        <d v="1899-12-30T08:07:41"/>
        <d v="1899-12-30T17:18:51"/>
        <d v="1899-12-30T14:54:00"/>
        <d v="1899-12-30T16:09:46"/>
        <d v="1899-12-30T14:06:31"/>
        <d v="1899-12-30T13:01:52"/>
        <d v="1899-12-30T11:54:47"/>
        <d v="1899-12-30T19:38:58"/>
        <d v="1899-12-30T19:32:56"/>
        <d v="1899-12-30T10:03:52"/>
        <d v="1899-12-30T06:27:50"/>
        <d v="1899-12-30T20:33:47"/>
        <d v="1899-12-30T18:23:26"/>
        <d v="1899-12-30T10:20:59"/>
        <d v="1899-12-30T06:09:17"/>
        <d v="1899-12-30T17:51:45"/>
        <d v="1899-12-30T06:43:58"/>
        <d v="1899-12-30T21:12:29"/>
        <d v="1899-12-30T09:15:22"/>
        <d v="1899-12-30T15:22:20"/>
        <d v="1899-12-30T08:57:25"/>
        <d v="1899-12-30T18:31:05"/>
        <d v="1899-12-30T15:01:33"/>
        <d v="1899-12-30T05:54:52"/>
        <d v="1899-12-30T16:16:22"/>
        <d v="1899-12-30T12:29:30"/>
        <d v="1899-12-30T06:13:21"/>
        <d v="1899-12-30T18:20:33"/>
        <d v="1899-12-30T13:31:25"/>
        <d v="1899-12-30T06:23:54"/>
        <d v="1899-12-30T17:40:22"/>
        <d v="1899-12-30T06:43:50"/>
        <d v="1899-12-30T18:31:49"/>
        <d v="1899-12-30T07:09:49"/>
        <d v="1899-12-30T11:53:38"/>
        <d v="1899-12-30T16:19:44"/>
        <d v="1899-12-30T14:47:50"/>
        <d v="1899-12-30T19:02:11"/>
        <d v="1899-12-30T07:21:43"/>
        <d v="1899-12-30T18:38:26"/>
        <d v="1899-12-30T07:21:32"/>
        <d v="1899-12-30T09:56:13"/>
        <d v="1899-12-30T19:04:34"/>
        <d v="1899-12-30T07:27:21"/>
        <d v="1899-12-30T17:37:23"/>
        <d v="1899-12-30T15:05:12"/>
        <d v="1899-12-30T10:12:45"/>
        <d v="1899-12-30T06:52:18"/>
        <d v="1899-12-30T07:05:21"/>
        <d v="1899-12-30T19:50:32"/>
        <d v="1899-12-30T21:43:43"/>
        <d v="1899-12-30T05:39:51"/>
        <d v="1899-12-30T20:05:10"/>
        <d v="1899-12-30T04:16:53"/>
        <d v="1899-12-30T18:42:11"/>
        <d v="1899-12-30T17:34:28"/>
        <d v="1899-12-30T20:56:14"/>
        <d v="1899-12-30T20:00:40"/>
        <d v="1899-12-30T19:53:46"/>
        <d v="1899-12-30T07:14:39"/>
        <d v="1899-12-30T14:42:51"/>
        <d v="1899-12-30T09:54:39"/>
        <d v="1899-12-30T15:59:36"/>
        <d v="1899-12-30T20:26:19"/>
        <d v="1899-12-30T14:22:36"/>
        <d v="1899-12-30T08:21:40"/>
        <d v="1899-12-30T05:32:14"/>
        <d v="1899-12-30T20:10:37"/>
        <d v="1899-12-30T18:22:30"/>
        <d v="1899-12-30T19:38:48"/>
        <d v="1899-12-30T06:50:51"/>
        <d v="1899-12-30T21:22:55"/>
        <d v="1899-12-30T07:14:01"/>
        <d v="1899-12-30T08:40:15"/>
        <d v="1899-12-30T08:10:59"/>
        <d v="1899-12-30T07:07:12"/>
        <d v="1899-12-30T20:22:31"/>
        <d v="1899-12-30T20:17:22"/>
        <d v="1899-12-30T20:03:13"/>
        <d v="1899-12-30T17:29:05"/>
        <d v="1899-12-30T07:14:31"/>
        <d v="1899-12-30T21:13:53"/>
        <d v="1899-12-30T10:14:12"/>
        <d v="1899-12-30T18:46:01"/>
        <d v="1899-12-30T06:24:05"/>
        <d v="1899-12-30T12:31:13"/>
        <d v="1899-12-30T20:17:51"/>
        <d v="1899-12-30T12:25:29"/>
        <d v="1899-12-30T11:53:40"/>
        <d v="1899-12-30T19:46:30"/>
        <d v="1899-12-30T07:26:19"/>
        <d v="1899-12-30T12:07:11"/>
        <d v="1899-12-30T17:48:53"/>
        <d v="1899-12-30T05:01:25"/>
        <d v="1899-12-30T21:02:55"/>
        <d v="1899-12-30T10:37:04"/>
        <d v="1899-12-30T09:37:49"/>
        <d v="1899-12-30T21:10:06"/>
        <d v="1899-12-30T12:36:31"/>
        <d v="1899-12-30T13:38:02"/>
        <d v="1899-12-30T02:32:35"/>
        <d v="1899-12-30T18:46:42"/>
        <d v="1899-12-30T06:58:17"/>
        <d v="1899-12-30T15:23:32"/>
        <d v="1899-12-30T17:51:46"/>
        <d v="1899-12-30T07:11:30"/>
        <d v="1899-12-30T19:01:26"/>
        <d v="1899-12-30T16:47:09"/>
        <d v="1899-12-30T15:58:20"/>
        <d v="1899-12-30T15:21:46"/>
        <d v="1899-12-30T19:13:52"/>
        <d v="1899-12-30T18:47:57"/>
        <d v="1899-12-30T16:50:02"/>
        <d v="1899-12-30T16:36:50"/>
        <d v="1899-12-30T14:52:47"/>
        <d v="1899-12-30T17:40:47"/>
        <d v="1899-12-30T13:08:42"/>
        <d v="1899-12-30T13:04:43"/>
        <d v="1899-12-30T08:23:13"/>
        <d v="1899-12-30T21:11:17"/>
        <d v="1899-12-30T20:55:22"/>
        <d v="1899-12-30T20:50:53"/>
        <d v="1899-12-30T23:37:12"/>
        <d v="1899-12-30T23:33:07"/>
        <d v="1899-12-30T23:29:22"/>
        <d v="1899-12-30T09:52:43"/>
        <d v="1899-12-30T08:15:55"/>
        <d v="1899-12-30T07:57:40"/>
        <d v="1899-12-30T08:39:46"/>
        <d v="1899-12-30T08:37:08"/>
        <d v="1899-12-30T08:33:07"/>
        <d v="1899-12-30T00:25:23"/>
        <d v="1899-12-30T00:24:42"/>
        <d v="1899-12-30T00:16:44"/>
        <d v="1899-12-30T10:37:17"/>
        <d v="1899-12-30T09:17:04"/>
        <d v="1899-12-30T23:04:14"/>
        <d v="1899-12-30T21:12:44"/>
        <d v="1899-12-30T19:52:38"/>
        <d v="1899-12-30T23:40:14"/>
        <d v="1899-12-30T19:41:38"/>
        <d v="1899-12-30T15:49:01"/>
        <d v="1899-12-30T13:05:51"/>
        <d v="1899-12-30T07:12:43"/>
        <d v="1899-12-30T18:47:37"/>
        <d v="1899-12-30T21:07:32"/>
        <d v="1899-12-30T17:47:34"/>
        <d v="1899-12-30T11:34:19"/>
        <d v="1899-12-30T22:07:48"/>
        <d v="1899-12-30T18:51:07"/>
        <d v="1899-12-30T19:47:48"/>
        <d v="1899-12-30T17:09:12"/>
        <d v="1899-12-30T10:02:29"/>
        <d v="1899-12-30T13:44:46"/>
        <d v="1899-12-30T09:07:23"/>
        <d v="1899-12-30T08:15:19"/>
        <d v="1899-12-30T20:51:24"/>
        <d v="1899-12-30T17:41:36"/>
        <d v="1899-12-30T15:12:22"/>
        <d v="1899-12-30T16:30:01"/>
        <d v="1899-12-30T10:39:37"/>
        <d v="1899-12-30T12:39:40"/>
        <d v="1899-12-30T23:05:49"/>
        <d v="1899-12-30T16:12:29"/>
        <d v="1899-12-30T08:50:11"/>
        <d v="1899-12-30T20:58:17"/>
        <d v="1899-12-30T12:42:33"/>
        <d v="1899-12-30T17:51:05"/>
        <d v="1899-12-30T17:11:31"/>
        <d v="1899-12-30T17:42:53"/>
        <d v="1899-12-30T14:51:00"/>
        <d v="1899-12-30T08:48:18"/>
        <d v="1899-12-30T08:47:52"/>
        <d v="1899-12-30T12:21:42"/>
        <d v="1899-12-30T07:32:40"/>
        <d v="1899-12-30T10:36:56"/>
        <d v="1899-12-30T13:51:04"/>
        <d v="1899-12-30T13:26:24"/>
        <d v="1899-12-30T20:27:14"/>
        <d v="1899-12-30T11:39:14"/>
        <d v="1899-12-30T13:39:17"/>
        <d v="1899-12-30T09:45:48"/>
        <d v="1899-12-30T21:13:39"/>
        <d v="1899-12-30T16:32:53"/>
        <d v="1899-12-30T21:34:30"/>
        <d v="1899-12-30T13:26:23"/>
        <d v="1899-12-30T22:21:21"/>
        <d v="1899-12-30T11:28:13"/>
        <d v="1899-12-30T21:03:40"/>
        <d v="1899-12-30T21:15:12"/>
        <d v="1899-12-30T10:39:52"/>
        <d v="1899-12-30T15:53:21"/>
        <d v="1899-12-30T21:40:59"/>
        <d v="1899-12-30T12:50:20"/>
        <d v="1899-12-30T21:45:02"/>
        <d v="1899-12-30T16:56:17"/>
        <d v="1899-12-30T07:29:27"/>
        <d v="1899-12-30T18:08:36"/>
        <d v="1899-12-30T13:27:20"/>
        <d v="1899-12-30T21:03:46"/>
        <d v="1899-12-30T17:24:08"/>
        <d v="1899-12-30T13:30:33"/>
        <d v="1899-12-30T21:49:44"/>
        <d v="1899-12-30T14:13:01"/>
        <d v="1899-12-30T18:25:52"/>
        <d v="1899-12-30T15:50:08"/>
        <d v="1899-12-30T17:06:06"/>
        <d v="1899-12-30T21:33:02"/>
        <d v="1899-12-30T20:44:32"/>
        <d v="1899-12-30T10:01:57"/>
        <d v="1899-12-30T19:47:07"/>
        <d v="1899-12-30T10:57:08"/>
        <d v="1899-12-30T05:29:08"/>
        <d v="1899-12-30T20:14:58"/>
        <d v="1899-12-30T08:55:44"/>
        <d v="1899-12-30T22:27:16"/>
        <d v="1899-12-30T14:52:06"/>
        <d v="1899-12-30T08:44:10"/>
        <d v="1899-12-30T13:54:47"/>
        <d v="1899-12-30T16:54:13"/>
        <d v="1899-12-30T14:19:30"/>
        <d v="1899-12-30T08:17:27"/>
        <d v="1899-12-30T06:11:54"/>
        <d v="1899-12-30T05:36:09"/>
        <d v="1899-12-30T22:46:36"/>
        <d v="1899-12-30T22:27:29"/>
        <d v="1899-12-30T21:25:03"/>
        <d v="1899-12-30T10:32:01"/>
        <d v="1899-12-30T08:41:20"/>
        <d v="1899-12-30T20:40:02"/>
        <d v="1899-12-30T14:18:56"/>
        <d v="1899-12-30T20:50:36"/>
        <d v="1899-12-30T18:27:37"/>
        <d v="1899-12-30T10:33:15"/>
        <d v="1899-12-30T09:48:27"/>
        <d v="1899-12-30T21:00:00"/>
        <d v="1899-12-30T14:55:41"/>
        <d v="1899-12-30T10:10:14"/>
        <d v="1899-12-30T22:30:49"/>
        <d v="1899-12-30T22:21:26"/>
        <d v="1899-12-30T12:37:04"/>
        <d v="1899-12-30T18:50:11"/>
        <d v="1899-12-30T15:49:34"/>
        <d v="1899-12-30T15:36:30"/>
        <d v="1899-12-30T13:28:57"/>
        <d v="1899-12-30T13:15:06"/>
        <d v="1899-12-30T08:49:47"/>
        <d v="1899-12-30T13:44:32"/>
        <d v="1899-12-30T11:23:15"/>
        <d v="1899-12-30T09:06:06"/>
        <d v="1899-12-30T20:08:19"/>
        <d v="1899-12-30T15:41:40"/>
        <d v="1899-12-30T09:10:03"/>
        <d v="1899-12-30T18:35:12"/>
        <d v="1899-12-30T18:03:25"/>
        <d v="1899-12-30T18:01:25"/>
        <d v="1899-12-30T21:29:09"/>
        <d v="1899-12-30T11:00:52"/>
        <d v="1899-12-30T21:18:57"/>
        <d v="1899-12-30T09:26:07"/>
        <d v="1899-12-30T22:05:44"/>
        <d v="1899-12-30T08:59:17"/>
        <d v="1899-12-30T18:56:46"/>
        <d v="1899-12-30T18:10:22"/>
        <d v="1899-12-30T20:59:52"/>
        <d v="1899-12-30T21:45:43"/>
        <d v="1899-12-30T17:37:10"/>
        <d v="1899-12-30T08:12:54"/>
        <d v="1899-12-30T17:20:29"/>
        <d v="1899-12-30T16:00:08"/>
        <d v="1899-12-30T21:19:38"/>
        <d v="1899-12-30T19:29:22"/>
        <d v="1899-12-30T16:14:16"/>
        <d v="1899-12-30T14:31:04"/>
        <d v="1899-12-30T08:00:08"/>
        <d v="1899-12-30T08:19:31"/>
        <d v="1899-12-30T12:51:59"/>
        <d v="1899-12-30T08:59:00"/>
        <d v="1899-12-30T19:36:36"/>
        <d v="1899-12-30T19:33:28"/>
        <d v="1899-12-30T15:03:46"/>
        <d v="1899-12-30T16:32:37"/>
        <d v="1899-12-30T22:04:30"/>
        <d v="1899-12-30T14:13:56"/>
        <d v="1899-12-30T17:46:39"/>
        <d v="1899-12-30T22:36:25"/>
        <d v="1899-12-30T21:47:46"/>
        <d v="1899-12-30T20:19:37"/>
        <d v="1899-12-30T23:23:01"/>
        <d v="1899-12-30T00:21:39"/>
        <d v="1899-12-30T15:21:05"/>
        <d v="1899-12-30T19:53:23"/>
        <d v="1899-12-30T17:59:14"/>
        <d v="1899-12-30T18:59:01"/>
        <d v="1899-12-30T16:39:11"/>
        <d v="1899-12-30T15:15:54"/>
        <d v="1899-12-30T14:31:46"/>
        <d v="1899-12-30T15:54:12"/>
        <d v="1899-12-30T17:25:32"/>
        <d v="1899-12-30T19:21:31"/>
        <d v="1899-12-30T07:35:45"/>
        <d v="1899-12-30T20:01:05"/>
        <d v="1899-12-30T15:44:13"/>
        <d v="1899-12-30T06:52:29"/>
        <d v="1899-12-30T09:23:36"/>
        <d v="1899-12-30T18:22:26"/>
        <d v="1899-12-30T08:03:47"/>
        <d v="1899-12-30T18:55:14"/>
        <d v="1899-12-30T18:13:48"/>
        <d v="1899-12-30T06:58:26"/>
        <d v="1899-12-30T16:41:52"/>
        <d v="1899-12-30T08:14:13"/>
        <d v="1899-12-30T11:53:55"/>
        <d v="1899-12-30T06:21:58"/>
        <d v="1899-12-30T17:13:21"/>
        <d v="1899-12-30T18:04:10"/>
        <d v="1899-12-30T06:54:56"/>
        <d v="1899-12-30T19:07:16"/>
        <d v="1899-12-30T09:33:42"/>
        <d v="1899-12-30T16:25:52"/>
        <d v="1899-12-30T19:33:47"/>
        <d v="1899-12-30T04:24:59"/>
        <d v="1899-12-30T18:20:01"/>
        <d v="1899-12-30T06:47:41"/>
        <d v="1899-12-30T15:15:13"/>
        <d v="1899-12-30T08:40:18"/>
        <d v="1899-12-30T15:39:20"/>
        <d v="1899-12-30T17:45:25"/>
        <d v="1899-12-30T07:48:03"/>
        <d v="1899-12-30T06:59:37"/>
        <d v="1899-12-30T04:35:08"/>
        <d v="1899-12-30T21:35:18"/>
        <d v="1899-12-30T19:14:53"/>
        <d v="1899-12-30T20:02:18"/>
        <d v="1899-12-30T10:33:30"/>
        <d v="1899-12-30T21:53:00"/>
        <d v="1899-12-30T10:23:40"/>
        <d v="1899-12-30T07:16:19"/>
        <d v="1899-12-30T10:32:25"/>
        <d v="1899-12-30T06:45:33"/>
        <d v="1899-12-30T06:16:23"/>
        <d v="1899-12-30T06:44:17"/>
        <d v="1899-12-30T15:30:34"/>
        <d v="1899-12-30T13:03:16"/>
        <d v="1899-12-30T19:09:40"/>
        <d v="1899-12-30T06:01:00"/>
        <d v="1899-12-30T16:48:50"/>
        <d v="1899-12-30T11:10:42"/>
        <d v="1899-12-30T17:13:14"/>
        <d v="1899-12-30T09:51:56"/>
        <d v="1899-12-30T20:05:16"/>
        <d v="1899-12-30T18:02:40"/>
        <d v="1899-12-30T18:07:23"/>
        <d v="1899-12-30T13:21:57"/>
        <d v="1899-12-30T19:46:53"/>
        <d v="1899-12-30T21:02:10"/>
        <d v="1899-12-30T17:19:11"/>
        <d v="1899-12-30T09:27:56"/>
        <d v="1899-12-30T22:28:33"/>
        <d v="1899-12-30T14:21:58"/>
        <d v="1899-12-30T20:22:42"/>
        <d v="1899-12-30T15:33:02"/>
        <d v="1899-12-30T21:22:17"/>
        <d v="1899-12-30T17:28:48"/>
        <d v="1899-12-30T08:00:38"/>
        <d v="1899-12-30T20:19:11"/>
        <d v="1899-12-30T13:17:59"/>
        <d v="1899-12-30T12:20:27"/>
        <d v="1899-12-30T10:29:03"/>
        <d v="1899-12-30T19:41:17"/>
        <d v="1899-12-30T12:33:52"/>
        <d v="1899-12-30T11:25:59"/>
        <d v="1899-12-30T06:36:42"/>
        <d v="1899-12-30T19:27:08"/>
        <d v="1899-12-30T17:00:04"/>
        <d v="1899-12-30T12:35:31"/>
        <d v="1899-12-30T14:43:50"/>
        <d v="1899-12-30T11:15:42"/>
        <d v="1899-12-30T14:11:43"/>
        <d v="1899-12-30T08:41:05"/>
        <d v="1899-12-30T20:40:22"/>
        <d v="1899-12-30T17:52:40"/>
        <d v="1899-12-30T18:06:44"/>
        <d v="1899-12-30T19:59:49"/>
        <d v="1899-12-30T17:39:56"/>
        <d v="1899-12-30T14:30:42"/>
        <d v="1899-12-30T21:34:16"/>
        <d v="1899-12-30T18:28:52"/>
        <d v="1899-12-30T18:13:24"/>
        <d v="1899-12-30T10:22:38"/>
        <d v="1899-12-30T18:39:12"/>
        <d v="1899-12-30T08:34:19"/>
        <d v="1899-12-30T18:45:20"/>
        <d v="1899-12-30T14:12:23"/>
        <d v="1899-12-30T12:25:25"/>
        <d v="1899-12-30T14:01:10"/>
        <d v="1899-12-30T20:32:49"/>
        <d v="1899-12-30T11:43:51"/>
        <d v="1899-12-30T19:32:18"/>
        <d v="1899-12-30T12:32:57"/>
        <d v="1899-12-30T09:46:52"/>
        <d v="1899-12-30T22:39:04"/>
        <d v="1899-12-30T16:20:32"/>
        <d v="1899-12-30T07:45:25"/>
        <d v="1899-12-30T18:14:39"/>
        <d v="1899-12-30T01:27:12"/>
        <d v="1899-12-30T15:47:51"/>
        <d v="1899-12-30T16:13:48"/>
        <d v="1899-12-30T14:43:09"/>
        <d v="1899-12-30T18:22:23"/>
        <d v="1899-12-30T18:45:10"/>
        <d v="1899-12-30T12:32:54"/>
        <d v="1899-12-30T17:58:58"/>
        <d v="1899-12-30T16:47:19"/>
        <d v="1899-12-30T14:18:10"/>
        <d v="1899-12-30T12:01:56"/>
        <d v="1899-12-30T18:59:48"/>
        <d v="1899-12-30T12:06:25"/>
        <d v="1899-12-30T17:51:24"/>
        <d v="1899-12-30T19:46:59"/>
        <d v="1899-12-30T16:30:51"/>
        <d v="1899-12-30T10:19:50"/>
        <d v="1899-12-30T19:16:09"/>
        <d v="1899-12-30T13:35:59"/>
        <d v="1899-12-30T15:39:50"/>
        <d v="1899-12-30T21:24:07"/>
        <d v="1899-12-30T21:06:37"/>
        <d v="1899-12-30T07:32:13"/>
        <d v="1899-12-30T20:35:54"/>
        <d v="1899-12-30T12:24:07"/>
        <d v="1899-12-30T10:38:09"/>
        <d v="1899-12-30T09:31:12"/>
        <d v="1899-12-30T18:36:49"/>
        <d v="1899-12-30T19:16:24"/>
        <d v="1899-12-30T17:01:34"/>
        <d v="1899-12-30T19:20:46"/>
        <d v="1899-12-30T05:01:19"/>
        <d v="1899-12-30T17:51:22"/>
        <d v="1899-12-30T16:22:56"/>
        <d v="1899-12-30T15:22:42"/>
        <d v="1899-12-30T16:53:10"/>
        <d v="1899-12-30T12:22:23"/>
        <d v="1899-12-30T20:40:36"/>
        <d v="1899-12-30T20:36:53"/>
        <d v="1899-12-30T20:10:58"/>
        <d v="1899-12-30T18:03:38"/>
        <d v="1899-12-30T20:20:40"/>
        <d v="1899-12-30T18:15:53"/>
        <d v="1899-12-30T21:09:59"/>
        <d v="1899-12-30T21:30:55"/>
        <d v="1899-12-30T16:24:07"/>
        <d v="1899-12-30T19:19:36"/>
        <d v="1899-12-30T19:19:09"/>
        <d v="1899-12-30T19:17:26"/>
        <d v="1899-12-30T15:19:13"/>
        <d v="1899-12-30T15:14:04"/>
        <d v="1899-12-30T14:57:25"/>
        <d v="1899-12-30T14:43:10"/>
        <d v="1899-12-30T19:42:00"/>
        <d v="1899-12-30T19:40:40"/>
        <d v="1899-12-30T15:02:51"/>
        <d v="1899-12-30T19:32:45"/>
      </sharedItems>
      <fieldGroup par="9" base="4">
        <rangePr groupBy="seconds" startDate="1899-12-30T00:07:05" endDate="1899-12-30T23:40:14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Day" numFmtId="165">
      <sharedItems count="7">
        <s v="Sunday"/>
        <s v="Friday"/>
        <s v="Tuesday"/>
        <s v="Saturday"/>
        <s v="Thursday"/>
        <s v="Monday"/>
        <s v="Wednesday"/>
      </sharedItems>
    </cacheField>
    <cacheField name="Likes" numFmtId="0">
      <sharedItems containsMixedTypes="1" containsNumber="1" containsInteger="1" minValue="1" maxValue="604" count="309">
        <n v="24"/>
        <n v="72"/>
        <n v="86"/>
        <n v="101"/>
        <n v="147"/>
        <n v="140"/>
        <n v="141"/>
        <n v="121"/>
        <n v="166"/>
        <n v="173"/>
        <n v="209"/>
        <n v="167"/>
        <n v="153"/>
        <n v="158"/>
        <n v="233"/>
        <n v="199"/>
        <n v="218"/>
        <n v="210"/>
        <n v="234"/>
        <n v="197"/>
        <n v="164"/>
        <n v="103"/>
        <n v="137"/>
        <n v="70"/>
        <n v="114"/>
        <n v="156"/>
        <n v="220"/>
        <n v="265"/>
        <n v="259"/>
        <n v="237"/>
        <n v="174"/>
        <n v="181"/>
        <n v="190"/>
        <n v="162"/>
        <n v="182"/>
        <n v="196"/>
        <n v="239"/>
        <n v="159"/>
        <n v="195"/>
        <n v="191"/>
        <n v="130"/>
        <n v="138"/>
        <n v="172"/>
        <n v="189"/>
        <n v="183"/>
        <n v="217"/>
        <n v="248"/>
        <n v="194"/>
        <n v="188"/>
        <n v="145"/>
        <n v="186"/>
        <n v="149"/>
        <n v="165"/>
        <n v="144"/>
        <n v="163"/>
        <n v="123"/>
        <n v="161"/>
        <n v="221"/>
        <n v="215"/>
        <n v="169"/>
        <n v="122"/>
        <n v="151"/>
        <n v="241"/>
        <n v="250"/>
        <n v="232"/>
        <n v="263"/>
        <n v="271"/>
        <n v="212"/>
        <n v="175"/>
        <n v="216"/>
        <n v="229"/>
        <n v="178"/>
        <n v="235"/>
        <n v="154"/>
        <n v="213"/>
        <n v="278"/>
        <n v="251"/>
        <n v="255"/>
        <n v="227"/>
        <n v="298"/>
        <n v="206"/>
        <n v="176"/>
        <n v="133"/>
        <n v="126"/>
        <n v="146"/>
        <n v="155"/>
        <n v="131"/>
        <n v="185"/>
        <n v="139"/>
        <n v="148"/>
        <n v="184"/>
        <n v="157"/>
        <n v="179"/>
        <n v="125"/>
        <n v="152"/>
        <n v="201"/>
        <n v="107"/>
        <n v="180"/>
        <n v="246"/>
        <n v="329"/>
        <n v="319"/>
        <n v="418"/>
        <n v="334"/>
        <n v="392"/>
        <n v="284"/>
        <n v="302"/>
        <n v="272"/>
        <n v="187"/>
        <n v="257"/>
        <n v="288"/>
        <n v="245"/>
        <n v="306"/>
        <n v="353"/>
        <n v="430"/>
        <n v="324"/>
        <n v="604"/>
        <n v="300"/>
        <n v="260"/>
        <n v="346"/>
        <n v="342"/>
        <n v="282"/>
        <n v="205"/>
        <n v="292"/>
        <n v="338"/>
        <n v="289"/>
        <n v="276"/>
        <n v="341"/>
        <n v="326"/>
        <n v="283"/>
        <n v="275"/>
        <n v="226"/>
        <n v="249"/>
        <n v="198"/>
        <s v="-"/>
        <n v="208"/>
        <n v="262"/>
        <n v="243"/>
        <n v="378"/>
        <n v="311"/>
        <n v="308"/>
        <n v="240"/>
        <n v="309"/>
        <n v="361"/>
        <n v="242"/>
        <n v="254"/>
        <n v="286"/>
        <n v="207"/>
        <n v="193"/>
        <n v="200"/>
        <n v="132"/>
        <n v="124"/>
        <n v="214"/>
        <n v="270"/>
        <n v="408"/>
        <n v="299"/>
        <n v="358"/>
        <n v="445"/>
        <n v="348"/>
        <n v="336"/>
        <n v="386"/>
        <n v="466"/>
        <n v="459"/>
        <n v="335"/>
        <n v="381"/>
        <n v="404"/>
        <n v="441"/>
        <n v="485"/>
        <n v="421"/>
        <n v="405"/>
        <n v="363"/>
        <n v="385"/>
        <n v="390"/>
        <n v="222"/>
        <n v="374"/>
        <n v="362"/>
        <n v="383"/>
        <n v="435"/>
        <n v="437"/>
        <n v="496"/>
        <n v="339"/>
        <n v="398"/>
        <n v="468"/>
        <n v="463"/>
        <n v="296"/>
        <n v="266"/>
        <n v="261"/>
        <n v="244"/>
        <n v="219"/>
        <n v="170"/>
        <n v="143"/>
        <n v="168"/>
        <n v="238"/>
        <n v="247"/>
        <n v="523"/>
        <n v="426"/>
        <n v="411"/>
        <n v="87"/>
        <n v="92"/>
        <n v="128"/>
        <n v="110"/>
        <n v="91"/>
        <n v="118"/>
        <n v="136"/>
        <n v="231"/>
        <n v="264"/>
        <n v="297"/>
        <n v="211"/>
        <n v="192"/>
        <n v="293"/>
        <n v="116"/>
        <n v="111"/>
        <n v="102"/>
        <n v="98"/>
        <n v="81"/>
        <n v="94"/>
        <n v="129"/>
        <n v="83"/>
        <n v="68"/>
        <n v="89"/>
        <n v="66"/>
        <n v="74"/>
        <n v="54"/>
        <n v="85"/>
        <n v="90"/>
        <n v="71"/>
        <n v="59"/>
        <n v="63"/>
        <n v="62"/>
        <n v="58"/>
        <n v="51"/>
        <n v="79"/>
        <n v="73"/>
        <n v="52"/>
        <n v="57"/>
        <n v="64"/>
        <n v="55"/>
        <n v="77"/>
        <n v="60"/>
        <n v="67"/>
        <n v="48"/>
        <n v="46"/>
        <n v="78"/>
        <n v="65"/>
        <n v="47"/>
        <n v="84"/>
        <n v="61"/>
        <n v="56"/>
        <n v="96"/>
        <n v="69"/>
        <n v="75"/>
        <n v="76"/>
        <n v="41"/>
        <n v="100"/>
        <n v="88"/>
        <n v="95"/>
        <n v="82"/>
        <n v="97"/>
        <n v="99"/>
        <n v="120"/>
        <n v="93"/>
        <n v="112"/>
        <n v="105"/>
        <n v="80"/>
        <n v="106"/>
        <n v="43"/>
        <n v="108"/>
        <n v="109"/>
        <n v="45"/>
        <n v="38"/>
        <n v="34"/>
        <n v="104"/>
        <n v="50"/>
        <n v="44"/>
        <n v="49"/>
        <n v="40"/>
        <n v="53"/>
        <n v="29"/>
        <n v="37"/>
        <n v="28"/>
        <n v="42"/>
        <n v="39"/>
        <n v="36"/>
        <n v="33"/>
        <n v="35"/>
        <n v="32"/>
        <n v="30"/>
        <n v="26"/>
        <n v="27"/>
        <n v="22"/>
        <n v="31"/>
        <n v="18"/>
        <n v="20"/>
        <n v="21"/>
        <n v="14"/>
        <n v="15"/>
        <n v="13"/>
        <n v="23"/>
        <n v="25"/>
        <n v="19"/>
        <n v="17"/>
        <n v="10"/>
        <n v="7"/>
        <n v="9"/>
        <n v="8"/>
        <n v="11"/>
        <n v="2"/>
        <n v="6"/>
        <n v="4"/>
        <n v="1"/>
      </sharedItems>
    </cacheField>
    <cacheField name="Views" numFmtId="0">
      <sharedItems containsMixedTypes="1" containsNumber="1" containsInteger="1" minValue="96" maxValue="276"/>
    </cacheField>
    <cacheField name="Минуты" numFmtId="0" databaseField="0">
      <fieldGroup base="4">
        <rangePr groupBy="minutes" startDate="1899-12-30T00:07:05" endDate="1899-12-30T23:40:14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Часы" numFmtId="0" databaseField="0">
      <fieldGroup base="4">
        <rangePr groupBy="hours" startDate="1899-12-30T00:07:05" endDate="1899-12-30T23:40:14"/>
        <groupItems count="26">
          <s v="&lt;00.01.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8">
  <r>
    <n v="1"/>
    <s v="Lviv, Ukraine"/>
    <s v="https://www.instagram.com/p/B86XoQyhzqd/"/>
    <s v="23.02.2020"/>
    <x v="0"/>
    <x v="0"/>
    <x v="0"/>
    <s v="-"/>
  </r>
  <r>
    <n v="2"/>
    <s v="Lviv, Ukraine"/>
    <s v="https://www.instagram.com/p/B8jm6SNh4kT/"/>
    <s v="14.02.2020"/>
    <x v="1"/>
    <x v="1"/>
    <x v="1"/>
    <s v="-"/>
  </r>
  <r>
    <n v="3"/>
    <s v="Ilyvó"/>
    <s v="https://www.instagram.com/p/B8by0kQBV_T/"/>
    <s v="11.02.2020"/>
    <x v="2"/>
    <x v="2"/>
    <x v="2"/>
    <s v="-"/>
  </r>
  <r>
    <n v="4"/>
    <s v="Lviv, Ukraine"/>
    <s v="https://www.instagram.com/p/B8KKQ57hWjW/"/>
    <s v="04.02.2020"/>
    <x v="3"/>
    <x v="2"/>
    <x v="3"/>
    <s v="-"/>
  </r>
  <r>
    <n v="5"/>
    <s v="Lviv Theatre of Opera and Ballet"/>
    <s v="https://www.instagram.com/p/B7vdk0EBN4K/"/>
    <s v="25.01.2020"/>
    <x v="4"/>
    <x v="3"/>
    <x v="4"/>
    <s v="-"/>
  </r>
  <r>
    <n v="6"/>
    <s v="Lviv, Ukraine"/>
    <s v="https://www.instagram.com/p/B7s-MtYBxtv/"/>
    <s v="24.01.2020"/>
    <x v="5"/>
    <x v="1"/>
    <x v="5"/>
    <s v="-"/>
  </r>
  <r>
    <n v="7"/>
    <s v="FESTrepublic"/>
    <s v="https://www.instagram.com/p/B7dtzRjFBPw/"/>
    <s v="18.01.2020"/>
    <x v="6"/>
    <x v="3"/>
    <x v="6"/>
    <s v="-"/>
  </r>
  <r>
    <n v="8"/>
    <s v="Lviv, Ukraine"/>
    <s v="https://www.instagram.com/p/B7YJW6MF0HK/"/>
    <s v="16.01.2020"/>
    <x v="7"/>
    <x v="4"/>
    <x v="7"/>
    <s v="-"/>
  </r>
  <r>
    <n v="9"/>
    <s v="Кондитерська Аптека Іонових &quot;Під золотою зіркою&quot;"/>
    <s v="https://www.instagram.com/p/B7OEvtnlrrm/"/>
    <s v="12.01.2020"/>
    <x v="8"/>
    <x v="0"/>
    <x v="7"/>
    <s v="-"/>
  </r>
  <r>
    <n v="10"/>
    <s v="Lviv, Ukraine"/>
    <s v="https://www.instagram.com/p/B7BjrBUhksI/"/>
    <s v="07.01.2020"/>
    <x v="9"/>
    <x v="2"/>
    <x v="8"/>
    <s v="-"/>
  </r>
  <r>
    <n v="11"/>
    <s v="Різдвяний ярмарок / Christmas market"/>
    <s v="https://www.instagram.com/p/B7A0mX3hCtg/"/>
    <s v="07.01.2020"/>
    <x v="10"/>
    <x v="2"/>
    <x v="4"/>
    <s v="-"/>
  </r>
  <r>
    <n v="12"/>
    <s v="Warsaw, Poland"/>
    <s v="https://www.instagram.com/p/B62allqB2PK/"/>
    <s v="03.01.2020"/>
    <x v="11"/>
    <x v="1"/>
    <x v="9"/>
    <s v="-"/>
  </r>
  <r>
    <n v="13"/>
    <s v="Cosmos Muzeum Warszawa"/>
    <s v="https://www.instagram.com/p/B6tFJ8mh_Hb/"/>
    <s v="30.12.2019"/>
    <x v="12"/>
    <x v="5"/>
    <x v="10"/>
    <s v="-"/>
  </r>
  <r>
    <n v="14"/>
    <s v="Warsaw, Poland"/>
    <s v="https://www.instagram.com/p/B6qPj3EBZ7C/"/>
    <s v="29.12.2019"/>
    <x v="13"/>
    <x v="0"/>
    <x v="11"/>
    <s v="-"/>
  </r>
  <r>
    <n v="15"/>
    <s v="Śródmieście, Warsaw"/>
    <s v="https://www.instagram.com/p/B6nE3_th3FZ/"/>
    <s v="28.12.2019"/>
    <x v="14"/>
    <x v="3"/>
    <x v="12"/>
    <s v="-"/>
  </r>
  <r>
    <n v="16"/>
    <s v="Warszawa, Poland"/>
    <s v="https://www.instagram.com/p/B6jbAoxBAVs/"/>
    <s v="26.12.2019"/>
    <x v="15"/>
    <x v="4"/>
    <x v="13"/>
    <s v="-"/>
  </r>
  <r>
    <n v="17"/>
    <s v="Lviv, Ukraine"/>
    <s v="https://www.instagram.com/p/B58qFBDhpKF/"/>
    <s v="11.12.2019"/>
    <x v="16"/>
    <x v="6"/>
    <x v="14"/>
    <s v="-"/>
  </r>
  <r>
    <n v="18"/>
    <s v="Ukraine"/>
    <s v="https://www.instagram.com/p/B546zf_BpXy/"/>
    <s v="10.12.2019"/>
    <x v="17"/>
    <x v="2"/>
    <x v="15"/>
    <s v="-"/>
  </r>
  <r>
    <n v="19"/>
    <s v="Stara Sól, L'Vivs'Ka Oblast', Ukraine"/>
    <s v="https://www.instagram.com/p/B5zaN9zB2GX/"/>
    <s v="08.12.2019"/>
    <x v="18"/>
    <x v="0"/>
    <x v="16"/>
    <s v="-"/>
  </r>
  <r>
    <n v="20"/>
    <s v="Середина-Буда"/>
    <s v="https://www.instagram.com/p/B5i1Qd-hUCS/"/>
    <s v="01.12.2019"/>
    <x v="19"/>
    <x v="0"/>
    <x v="17"/>
    <s v="-"/>
  </r>
  <r>
    <n v="21"/>
    <s v="Sharm el-Sheikh"/>
    <s v="https://www.instagram.com/p/B5QuKF7BwBq/"/>
    <s v="24.11.2019"/>
    <x v="20"/>
    <x v="0"/>
    <x v="18"/>
    <s v="-"/>
  </r>
  <r>
    <n v="22"/>
    <s v="Sharm el-Sheikh"/>
    <s v="https://www.instagram.com/p/B5LnPpWBVpq/"/>
    <s v="22.11.2019"/>
    <x v="21"/>
    <x v="1"/>
    <x v="19"/>
    <s v="-"/>
  </r>
  <r>
    <n v="23"/>
    <s v="Sharm el-Sheikh"/>
    <s v="https://www.instagram.com/p/B5H3-hohdGE/"/>
    <s v="21.11.2019"/>
    <x v="22"/>
    <x v="4"/>
    <x v="20"/>
    <s v="-"/>
  </r>
  <r>
    <n v="24"/>
    <s v="Old Egypt Market"/>
    <s v="https://www.instagram.com/p/B5DZCx_Ba4R/"/>
    <s v="19.11.2019"/>
    <x v="23"/>
    <x v="2"/>
    <x v="21"/>
    <s v="-"/>
  </r>
  <r>
    <n v="25"/>
    <s v="Red Sea Egypt"/>
    <s v="https://www.instagram.com/p/B5BFpnWBnYF/"/>
    <s v="18.11.2019"/>
    <x v="24"/>
    <x v="5"/>
    <x v="22"/>
    <s v="-"/>
  </r>
  <r>
    <n v="26"/>
    <s v="Z Bar at Sol Y Mar Naama Bay"/>
    <s v="https://www.instagram.com/p/B5AZVFHB_RR/"/>
    <s v="18.11.2019"/>
    <x v="25"/>
    <x v="5"/>
    <x v="23"/>
    <s v="-"/>
  </r>
  <r>
    <n v="27"/>
    <s v="Sharm El Sheik"/>
    <s v="https://www.instagram.com/p/B48KtsqBgcx/"/>
    <s v="16.11.2019"/>
    <x v="26"/>
    <x v="3"/>
    <x v="24"/>
    <s v="-"/>
  </r>
  <r>
    <n v="28"/>
    <s v="-"/>
    <s v="https://www.instagram.com/p/B4o60xcBcTt/"/>
    <s v="09.11.2019"/>
    <x v="27"/>
    <x v="3"/>
    <x v="25"/>
    <s v="-"/>
  </r>
  <r>
    <n v="29"/>
    <s v="Lviv / Lwów"/>
    <s v="https://www.instagram.com/p/B4R5ufwB8dx/"/>
    <s v="31.10.2019"/>
    <x v="28"/>
    <x v="4"/>
    <x v="26"/>
    <s v="-"/>
  </r>
  <r>
    <n v="30"/>
    <s v="Яворів"/>
    <s v="https://www.instagram.com/p/B4JxhXbBPiB/"/>
    <s v="28.10.2019"/>
    <x v="29"/>
    <x v="5"/>
    <x v="27"/>
    <s v="-"/>
  </r>
  <r>
    <n v="31"/>
    <s v="Rawa Ruska"/>
    <s v="https://www.instagram.com/p/B4F3AqBhJhq/"/>
    <s v="26.10.2019"/>
    <x v="30"/>
    <x v="3"/>
    <x v="28"/>
    <s v="-"/>
  </r>
  <r>
    <n v="32"/>
    <s v="Годовиця"/>
    <s v="https://www.instagram.com/p/B34BDozhbg0/"/>
    <s v="21.10.2019"/>
    <x v="31"/>
    <x v="5"/>
    <x v="29"/>
    <s v="-"/>
  </r>
  <r>
    <n v="33"/>
    <s v="Lviv / Lwów"/>
    <s v="https://www.instagram.com/p/B3uucTDhuZq/"/>
    <s v="17.10.2019"/>
    <x v="32"/>
    <x v="4"/>
    <x v="14"/>
    <s v="-"/>
  </r>
  <r>
    <n v="34"/>
    <s v="Славское, Карпаты, Львовская Обл."/>
    <s v="https://www.instagram.com/p/B3mA0OCBTpp/"/>
    <s v="14.10.2019"/>
    <x v="33"/>
    <x v="5"/>
    <x v="30"/>
    <s v="-"/>
  </r>
  <r>
    <n v="35"/>
    <s v="Lviv / Lwów"/>
    <s v="https://www.instagram.com/p/B3eSKx2h2Am/"/>
    <s v="11.10.2019"/>
    <x v="34"/>
    <x v="1"/>
    <x v="31"/>
    <s v="-"/>
  </r>
  <r>
    <n v="36"/>
    <s v="Шевченківський Гай"/>
    <s v="https://www.instagram.com/p/B3RfZj9Isfl/"/>
    <s v="06.10.2019"/>
    <x v="35"/>
    <x v="0"/>
    <x v="32"/>
    <s v="-"/>
  </r>
  <r>
    <n v="37"/>
    <s v="Шевченківський Гай"/>
    <s v="https://www.instagram.com/p/B3Pk_GVICa_/"/>
    <s v="05.10.2019"/>
    <x v="36"/>
    <x v="3"/>
    <x v="33"/>
    <s v="-"/>
  </r>
  <r>
    <n v="38"/>
    <s v="Kharkov, Ukraine"/>
    <s v="https://www.instagram.com/p/B3DE_VgoKrP/"/>
    <s v="30.09.2019"/>
    <x v="37"/>
    <x v="5"/>
    <x v="34"/>
    <s v="-"/>
  </r>
  <r>
    <n v="39"/>
    <s v="Поезд Харьков-Львов"/>
    <s v="https://www.instagram.com/p/B3BqZYgoyBu/"/>
    <s v="30.09.2019"/>
    <x v="38"/>
    <x v="5"/>
    <x v="35"/>
    <s v="-"/>
  </r>
  <r>
    <n v="40"/>
    <s v="Lviv, Ukraine"/>
    <s v="https://www.instagram.com/p/B27O2W1I6J6/"/>
    <s v="27.09.2019"/>
    <x v="39"/>
    <x v="1"/>
    <x v="36"/>
    <s v="-"/>
  </r>
  <r>
    <n v="41"/>
    <s v="Votivkirche"/>
    <s v="https://www.instagram.com/p/B256jHVo6WM/"/>
    <s v="27.09.2019"/>
    <x v="40"/>
    <x v="1"/>
    <x v="16"/>
    <s v="-"/>
  </r>
  <r>
    <n v="42"/>
    <s v="Naschmarkt"/>
    <s v="https://www.instagram.com/p/B23pqUtIsHX/"/>
    <s v="26.09.2019"/>
    <x v="41"/>
    <x v="4"/>
    <x v="16"/>
    <s v="-"/>
  </r>
  <r>
    <n v="43"/>
    <s v="Schönbrunn"/>
    <s v="https://www.instagram.com/p/B23Tgc-IrJt/"/>
    <s v="26.09.2019"/>
    <x v="42"/>
    <x v="4"/>
    <x v="37"/>
    <s v="-"/>
  </r>
  <r>
    <n v="44"/>
    <s v="Creme de la Creme"/>
    <s v="https://www.instagram.com/p/B20wHA2IfcA/"/>
    <s v="25.09.2019"/>
    <x v="43"/>
    <x v="6"/>
    <x v="38"/>
    <s v="-"/>
  </r>
  <r>
    <n v="45"/>
    <s v="Rathausplatz, Vienna, Austria"/>
    <s v="https://www.instagram.com/p/B20v0z_o6E_/"/>
    <s v="25.09.2019"/>
    <x v="44"/>
    <x v="6"/>
    <x v="39"/>
    <s v="-"/>
  </r>
  <r>
    <n v="46"/>
    <s v="Hundertwasser House"/>
    <s v="https://www.instagram.com/p/B2yNC2xI108/"/>
    <s v="24.09.2019"/>
    <x v="45"/>
    <x v="2"/>
    <x v="39"/>
    <s v="-"/>
  </r>
  <r>
    <n v="47"/>
    <s v="Vienna, Austria"/>
    <s v="https://www.instagram.com/p/B2vttRGItOP/"/>
    <s v="23.09.2019"/>
    <x v="46"/>
    <x v="5"/>
    <x v="40"/>
    <s v="-"/>
  </r>
  <r>
    <n v="48"/>
    <s v="Vienna, Austria"/>
    <s v="https://www.instagram.com/p/B2q7CbbIGnt/"/>
    <s v="21.09.2019"/>
    <x v="47"/>
    <x v="3"/>
    <x v="41"/>
    <s v="-"/>
  </r>
  <r>
    <n v="49"/>
    <s v="Lviv, Ukraine"/>
    <s v="https://www.instagram.com/p/B2oD0iooBOZ/"/>
    <s v="20.09.2019"/>
    <x v="48"/>
    <x v="1"/>
    <x v="32"/>
    <s v="-"/>
  </r>
  <r>
    <n v="50"/>
    <s v="То є Львів"/>
    <s v="https://www.instagram.com/p/B2l0sUfIRNJ/"/>
    <s v="19.09.2019"/>
    <x v="49"/>
    <x v="4"/>
    <x v="42"/>
    <s v="-"/>
  </r>
  <r>
    <n v="51"/>
    <s v="KØBENHAVN - Kopenhagen -"/>
    <s v="https://www.instagram.com/p/B2jSbU3IVzC/"/>
    <s v="18.09.2019"/>
    <x v="50"/>
    <x v="6"/>
    <x v="34"/>
    <s v="-"/>
  </r>
  <r>
    <n v="52"/>
    <s v="Lviv, Ukraine"/>
    <s v="https://www.instagram.com/p/B2bw3E7IW6b/"/>
    <s v="15.09.2019"/>
    <x v="51"/>
    <x v="0"/>
    <x v="43"/>
    <s v="-"/>
  </r>
  <r>
    <n v="53"/>
    <s v="Резиденція Синьогора"/>
    <s v="https://www.instagram.com/p/B2XE49IIgbU/"/>
    <s v="13.09.2019"/>
    <x v="52"/>
    <x v="1"/>
    <x v="44"/>
    <s v="-"/>
  </r>
  <r>
    <n v="54"/>
    <s v="Kings Garden, København"/>
    <s v="https://www.instagram.com/p/B2RpaMUo6Ji/"/>
    <s v="11.09.2019"/>
    <x v="53"/>
    <x v="6"/>
    <x v="45"/>
    <s v="-"/>
  </r>
  <r>
    <n v="55"/>
    <s v="Superkilen"/>
    <s v="https://www.instagram.com/p/B2LsJQdI_Cu/"/>
    <s v="09.09.2019"/>
    <x v="54"/>
    <x v="5"/>
    <x v="46"/>
    <s v="-"/>
  </r>
  <r>
    <n v="56"/>
    <s v="Strøget"/>
    <s v="https://www.instagram.com/p/B2JbLV2Icng/"/>
    <s v="08.09.2019"/>
    <x v="55"/>
    <x v="0"/>
    <x v="10"/>
    <s v="-"/>
  </r>
  <r>
    <n v="57"/>
    <s v="Rundetaarn"/>
    <s v="https://www.instagram.com/p/B2Ho_-BIphx/"/>
    <s v="07.09.2019"/>
    <x v="56"/>
    <x v="3"/>
    <x v="13"/>
    <s v="-"/>
  </r>
  <r>
    <n v="58"/>
    <s v="Freetown Christiania"/>
    <s v="https://www.instagram.com/p/B2DxtHII4p5/"/>
    <s v="06.09.2019"/>
    <x v="57"/>
    <x v="1"/>
    <x v="47"/>
    <s v="-"/>
  </r>
  <r>
    <n v="59"/>
    <s v="Tivoli"/>
    <s v="https://www.instagram.com/p/B2CFrxBoqv6/"/>
    <s v="05.09.2019"/>
    <x v="58"/>
    <x v="4"/>
    <x v="11"/>
    <s v="-"/>
  </r>
  <r>
    <n v="60"/>
    <s v="Axel Tower"/>
    <s v="https://www.instagram.com/p/B2BQbIKItw0/"/>
    <s v="05.09.2019"/>
    <x v="59"/>
    <x v="4"/>
    <x v="48"/>
    <s v="-"/>
  </r>
  <r>
    <n v="61"/>
    <s v="Damhus Lake"/>
    <s v="https://www.instagram.com/p/B1-41LtIyfl/"/>
    <s v="04.09.2019"/>
    <x v="60"/>
    <x v="6"/>
    <x v="49"/>
    <s v="-"/>
  </r>
  <r>
    <n v="62"/>
    <s v="Vertigo (Tivoli)"/>
    <s v="https://www.instagram.com/p/B18RzIko0lV/"/>
    <s v="03.09.2019"/>
    <x v="61"/>
    <x v="2"/>
    <x v="50"/>
    <s v="-"/>
  </r>
  <r>
    <n v="63"/>
    <s v="Copenhagen"/>
    <s v="https://www.instagram.com/p/B18ME3zoQR0/"/>
    <s v="03.09.2019"/>
    <x v="62"/>
    <x v="2"/>
    <x v="51"/>
    <s v="-"/>
  </r>
  <r>
    <n v="64"/>
    <s v="Nyhavn, København, Denmark"/>
    <s v="https://www.instagram.com/p/B15euoeIV0x/"/>
    <s v="02.09.2019"/>
    <x v="63"/>
    <x v="5"/>
    <x v="52"/>
    <s v="-"/>
  </r>
  <r>
    <n v="65"/>
    <s v="Copenhagen"/>
    <s v="https://www.instagram.com/p/B137Ap1I9gm/"/>
    <s v="01.09.2019"/>
    <x v="64"/>
    <x v="0"/>
    <x v="51"/>
    <s v="-"/>
  </r>
  <r>
    <n v="66"/>
    <s v="Rosenborg Castle"/>
    <s v="https://www.instagram.com/p/B122pKsIXHB/"/>
    <s v="01.09.2019"/>
    <x v="65"/>
    <x v="0"/>
    <x v="53"/>
    <s v="-"/>
  </r>
  <r>
    <n v="67"/>
    <s v="Guta, Ivano-Frankivs'Ka Oblast', Ukraine"/>
    <s v="https://www.instagram.com/p/B1l9jg1o8AJ/"/>
    <s v="25.08.2019"/>
    <x v="66"/>
    <x v="0"/>
    <x v="54"/>
    <s v="-"/>
  </r>
  <r>
    <n v="68"/>
    <s v="Lychakiv Cemetery"/>
    <s v="https://www.instagram.com/p/B1f6nzzoJl9/"/>
    <s v="23.08.2019"/>
    <x v="67"/>
    <x v="1"/>
    <x v="55"/>
    <s v="-"/>
  </r>
  <r>
    <n v="69"/>
    <s v="Lviv, Ukraine"/>
    <s v="https://www.instagram.com/p/B1TBB35oZP2/"/>
    <s v="18.08.2019"/>
    <x v="68"/>
    <x v="0"/>
    <x v="20"/>
    <s v="-"/>
  </r>
  <r>
    <n v="70"/>
    <s v="Lviv, Ukraine"/>
    <s v="https://www.instagram.com/p/B1HPN_jom3i/"/>
    <s v="13.08.2019"/>
    <x v="69"/>
    <x v="2"/>
    <x v="56"/>
    <s v="-"/>
  </r>
  <r>
    <n v="71"/>
    <s v="Lviv, Ukraine"/>
    <s v="https://www.instagram.com/p/B0tpdhWo14X/"/>
    <s v="03.08.2019"/>
    <x v="70"/>
    <x v="3"/>
    <x v="46"/>
    <s v="-"/>
  </r>
  <r>
    <n v="72"/>
    <s v="Lviv, Ukraine"/>
    <s v="https://www.instagram.com/p/B0l0C6cI6jv/"/>
    <s v="31.07.2019"/>
    <x v="71"/>
    <x v="6"/>
    <x v="57"/>
    <s v="-"/>
  </r>
  <r>
    <n v="73"/>
    <s v="-"/>
    <s v="https://www.instagram.com/p/B0kqs-eIaZr/"/>
    <s v="31.07.2019"/>
    <x v="72"/>
    <x v="6"/>
    <x v="58"/>
    <s v="-"/>
  </r>
  <r>
    <n v="74"/>
    <s v="Lviv, Ukraine"/>
    <s v="https://www.instagram.com/p/B0NlBL-I2qS/"/>
    <s v="22.07.2019"/>
    <x v="73"/>
    <x v="5"/>
    <x v="56"/>
    <s v="-"/>
  </r>
  <r>
    <n v="75"/>
    <s v="Lviv, Ukraine"/>
    <s v="https://www.instagram.com/p/B0JWOkCowUl/"/>
    <s v="20.07.2019"/>
    <x v="74"/>
    <x v="3"/>
    <x v="36"/>
    <s v="-"/>
  </r>
  <r>
    <n v="76"/>
    <s v="Lviv, Ukraine"/>
    <s v="https://www.instagram.com/p/B0FzTPHIzAp/"/>
    <s v="19.07.2019"/>
    <x v="75"/>
    <x v="1"/>
    <x v="34"/>
    <s v="-"/>
  </r>
  <r>
    <n v="77"/>
    <s v="Львівська національна галерея мистецтв імені Б.Г. Возницького"/>
    <s v="https://www.instagram.com/p/B0EASklIBbc/"/>
    <s v="18.07.2019"/>
    <x v="76"/>
    <x v="4"/>
    <x v="59"/>
    <s v="-"/>
  </r>
  <r>
    <n v="78"/>
    <s v="Lviv, Ukraine"/>
    <s v="https://www.instagram.com/p/Bz-Ug5khL3j/"/>
    <s v="16.07.2019"/>
    <x v="77"/>
    <x v="2"/>
    <x v="60"/>
    <s v="-"/>
  </r>
  <r>
    <n v="79"/>
    <s v="Львівська національна галерея мистецтв імені Б.Г. Возницького"/>
    <s v="https://www.instagram.com/p/Bz6UVXlo3Oo/"/>
    <s v="14.07.2019"/>
    <x v="78"/>
    <x v="0"/>
    <x v="61"/>
    <s v="-"/>
  </r>
  <r>
    <n v="80"/>
    <s v="Lviv, Ukraine"/>
    <s v="https://www.instagram.com/p/BzsdQ1QIzYJ/"/>
    <s v="09.07.2019"/>
    <x v="79"/>
    <x v="2"/>
    <x v="62"/>
    <s v="-"/>
  </r>
  <r>
    <n v="81"/>
    <s v="Lviv, Ukraine"/>
    <s v="https://www.instagram.com/p/BzXfzpIovQl/"/>
    <s v="01.07.2019"/>
    <x v="80"/>
    <x v="5"/>
    <x v="14"/>
    <s v="-"/>
  </r>
  <r>
    <n v="82"/>
    <s v="Lviv, Ukraine"/>
    <s v="https://www.instagram.com/p/BzEQgEvIhAh/"/>
    <s v="23.06.2019"/>
    <x v="81"/>
    <x v="0"/>
    <x v="63"/>
    <s v="-"/>
  </r>
  <r>
    <n v="83"/>
    <s v="Lviv, Ukraine"/>
    <s v="https://www.instagram.com/p/BzAdDcqIfT8/"/>
    <s v="22.06.2019"/>
    <x v="82"/>
    <x v="3"/>
    <x v="59"/>
    <s v="-"/>
  </r>
  <r>
    <n v="84"/>
    <s v="Lviv, Ukraine"/>
    <s v="https://www.instagram.com/p/By4l3VtoWVO/"/>
    <s v="19.06.2019"/>
    <x v="83"/>
    <x v="6"/>
    <x v="11"/>
    <s v="-"/>
  </r>
  <r>
    <n v="85"/>
    <s v="Lviv, Ukraine"/>
    <s v="https://www.instagram.com/p/ByzWLsgoeSO/"/>
    <s v="17.06.2019"/>
    <x v="84"/>
    <x v="5"/>
    <x v="58"/>
    <s v="-"/>
  </r>
  <r>
    <n v="86"/>
    <s v="Lviv Theatre of Opera and Ballet"/>
    <s v="https://www.instagram.com/p/Bye6vwMIkYd/"/>
    <s v="09.06.2019"/>
    <x v="85"/>
    <x v="0"/>
    <x v="64"/>
    <s v="-"/>
  </r>
  <r>
    <n v="87"/>
    <s v="Lviv, Ukraine"/>
    <s v="https://www.instagram.com/p/ByddBcuIQP4/"/>
    <s v="08.06.2019"/>
    <x v="86"/>
    <x v="3"/>
    <x v="35"/>
    <s v="-"/>
  </r>
  <r>
    <n v="88"/>
    <s v="Zygi, Cyprus"/>
    <s v="https://www.instagram.com/p/ByXNWpEI7uE/"/>
    <s v="06.06.2019"/>
    <x v="87"/>
    <x v="4"/>
    <x v="43"/>
    <s v="-"/>
  </r>
  <r>
    <n v="89"/>
    <s v="Larnaca, Cyprus"/>
    <s v="https://www.instagram.com/p/ByUlx9tIU1O/"/>
    <s v="05.06.2019"/>
    <x v="88"/>
    <x v="6"/>
    <x v="64"/>
    <s v="-"/>
  </r>
  <r>
    <n v="90"/>
    <s v="Finikoudes"/>
    <s v="https://www.instagram.com/p/ByQZkPEIMMn/"/>
    <s v="03.06.2019"/>
    <x v="89"/>
    <x v="5"/>
    <x v="65"/>
    <s v="-"/>
  </r>
  <r>
    <n v="91"/>
    <s v="Sculpture Park - Aiya Napa Cyprus"/>
    <s v="https://www.instagram.com/p/ByPILafoLeu/"/>
    <s v="03.06.2019"/>
    <x v="90"/>
    <x v="5"/>
    <x v="63"/>
    <s v="-"/>
  </r>
  <r>
    <n v="92"/>
    <s v="Mackenzie, Larnaca"/>
    <s v="https://www.instagram.com/p/ByMrWinoQs5/"/>
    <s v="02.06.2019"/>
    <x v="91"/>
    <x v="0"/>
    <x v="66"/>
    <s v="-"/>
  </r>
  <r>
    <n v="93"/>
    <s v="Larnaca, Cyprus"/>
    <s v="https://www.instagram.com/p/ByKq_eoIB1t/"/>
    <s v="01.06.2019"/>
    <x v="92"/>
    <x v="3"/>
    <x v="67"/>
    <s v="-"/>
  </r>
  <r>
    <n v="94"/>
    <s v="Stavrovoúni"/>
    <s v="https://www.instagram.com/p/ByJ98wroHu4/"/>
    <s v="01.06.2019"/>
    <x v="93"/>
    <x v="3"/>
    <x v="43"/>
    <s v="-"/>
  </r>
  <r>
    <n v="95"/>
    <s v="Lefkara"/>
    <s v="https://www.instagram.com/p/ByIiZAAID4I/"/>
    <s v="31.05.2019"/>
    <x v="94"/>
    <x v="1"/>
    <x v="54"/>
    <s v="-"/>
  </r>
  <r>
    <n v="96"/>
    <s v="Larnaca, Cyprus"/>
    <s v="https://www.instagram.com/p/ByF_zoSo72Q/"/>
    <s v="30.05.2019"/>
    <x v="95"/>
    <x v="4"/>
    <x v="68"/>
    <s v="-"/>
  </r>
  <r>
    <n v="97"/>
    <s v="Larnaca, Cyprus"/>
    <s v="https://www.instagram.com/p/ByEwZLqIRdW/"/>
    <s v="30.05.2019"/>
    <x v="96"/>
    <x v="4"/>
    <x v="58"/>
    <s v="-"/>
  </r>
  <r>
    <n v="98"/>
    <s v="Church of Saint Lazarus, Larnaca"/>
    <s v="https://www.instagram.com/p/Bx_tGtao6CF/"/>
    <s v="28.05.2019"/>
    <x v="97"/>
    <x v="2"/>
    <x v="35"/>
    <s v="-"/>
  </r>
  <r>
    <n v="99"/>
    <s v="Larnaca, Cyprus"/>
    <s v="https://www.instagram.com/p/Bx9G5S3IT50/"/>
    <s v="27.05.2019"/>
    <x v="98"/>
    <x v="5"/>
    <x v="69"/>
    <s v="-"/>
  </r>
  <r>
    <n v="100"/>
    <s v="Kyiv, Ukraine"/>
    <s v="https://www.instagram.com/p/Bx5oj_XIjpU/"/>
    <s v="25.05.2019"/>
    <x v="99"/>
    <x v="3"/>
    <x v="48"/>
    <s v="-"/>
  </r>
  <r>
    <n v="101"/>
    <s v="Lauterbrunnen, Switzerland"/>
    <s v="https://www.instagram.com/p/Bxjs8ECI0ZW/"/>
    <s v="17.05.2019"/>
    <x v="100"/>
    <x v="1"/>
    <x v="14"/>
    <s v="-"/>
  </r>
  <r>
    <n v="102"/>
    <s v="Мотошкола &quot;Faster&quot;"/>
    <s v="https://www.instagram.com/p/BxUia24h9fj/"/>
    <s v="11.05.2019"/>
    <x v="101"/>
    <x v="3"/>
    <x v="70"/>
    <s v="-"/>
  </r>
  <r>
    <n v="103"/>
    <s v="Kharkov, Ukraine"/>
    <s v="https://www.instagram.com/p/BxPm6Wxn1az/"/>
    <s v="09.05.2019"/>
    <x v="102"/>
    <x v="4"/>
    <x v="57"/>
    <s v="-"/>
  </r>
  <r>
    <n v="104"/>
    <s v="Hohenschwangau, Bavaria, Germany"/>
    <s v="https://www.instagram.com/p/BxMMwnoHYI6/"/>
    <s v="08.05.2019"/>
    <x v="103"/>
    <x v="6"/>
    <x v="44"/>
    <s v="-"/>
  </r>
  <r>
    <n v="105"/>
    <s v="Plansee, Tirol, Austria"/>
    <s v="https://www.instagram.com/p/BxKSgAdHwQ1/"/>
    <s v="07.05.2019"/>
    <x v="104"/>
    <x v="2"/>
    <x v="39"/>
    <s v="-"/>
  </r>
  <r>
    <n v="106"/>
    <s v="Lauterbrunnen, Switzerland"/>
    <s v="https://www.instagram.com/p/BxIDzNunpEv/"/>
    <s v="06.05.2019"/>
    <x v="105"/>
    <x v="5"/>
    <x v="71"/>
    <s v="-"/>
  </r>
  <r>
    <n v="107"/>
    <s v="Brienz, Obwalden, Switzerland"/>
    <s v="https://www.instagram.com/p/BxHF-3knNmc/"/>
    <s v="06.05.2019"/>
    <x v="106"/>
    <x v="5"/>
    <x v="47"/>
    <s v="-"/>
  </r>
  <r>
    <n v="108"/>
    <s v="AQUA DOME - Tirol Therme Längenfeld"/>
    <s v="https://www.instagram.com/p/BxEiLNEHYj6/"/>
    <s v="05.05.2019"/>
    <x v="107"/>
    <x v="0"/>
    <x v="26"/>
    <s v="-"/>
  </r>
  <r>
    <n v="109"/>
    <s v="Lauterbrunnen, Switzerland"/>
    <s v="https://www.instagram.com/p/BxCw666nx7M/"/>
    <s v="04.05.2019"/>
    <x v="108"/>
    <x v="3"/>
    <x v="72"/>
    <s v="-"/>
  </r>
  <r>
    <n v="110"/>
    <s v="Lauterbrunnen, Switzerland"/>
    <s v="https://www.instagram.com/p/BxB6flBH2re/"/>
    <s v="04.05.2019"/>
    <x v="109"/>
    <x v="3"/>
    <x v="69"/>
    <s v="-"/>
  </r>
  <r>
    <n v="111"/>
    <s v="Luzern, Switzerland"/>
    <s v="https://www.instagram.com/p/BxAnyDDHdtz/"/>
    <s v="03.05.2019"/>
    <x v="110"/>
    <x v="1"/>
    <x v="59"/>
    <s v="-"/>
  </r>
  <r>
    <n v="112"/>
    <s v="Luzern, Switzerland"/>
    <s v="https://www.instagram.com/p/Bw_ZR8GH0X5/"/>
    <s v="03.05.2019"/>
    <x v="111"/>
    <x v="1"/>
    <x v="73"/>
    <s v="-"/>
  </r>
  <r>
    <n v="113"/>
    <s v="Liechtenstein"/>
    <s v="https://www.instagram.com/p/Bw7qEKKnpoe/"/>
    <s v="01.05.2019"/>
    <x v="112"/>
    <x v="6"/>
    <x v="74"/>
    <s v="-"/>
  </r>
  <r>
    <n v="114"/>
    <s v="Площа Ринок"/>
    <s v="https://www.instagram.com/p/Bwy9Jq8nsz9/"/>
    <s v="28.04.2019"/>
    <x v="113"/>
    <x v="0"/>
    <x v="36"/>
    <s v="-"/>
  </r>
  <r>
    <n v="115"/>
    <s v="Lviv, Ukraine"/>
    <s v="https://www.instagram.com/p/Bww1nb3noeg/"/>
    <s v="27.04.2019"/>
    <x v="114"/>
    <x v="3"/>
    <x v="75"/>
    <s v="-"/>
  </r>
  <r>
    <n v="116"/>
    <s v="Lviv, Ukraine"/>
    <s v="https://www.instagram.com/p/Bwj_I07H1-o/"/>
    <s v="22.04.2019"/>
    <x v="115"/>
    <x v="5"/>
    <x v="46"/>
    <s v="-"/>
  </r>
  <r>
    <n v="117"/>
    <s v="Lviv, Ukraine"/>
    <s v="https://www.instagram.com/p/Bwcw7UwH6nK/"/>
    <s v="19.04.2019"/>
    <x v="116"/>
    <x v="1"/>
    <x v="76"/>
    <s v="-"/>
  </r>
  <r>
    <n v="118"/>
    <s v="Odessa, Ukraine"/>
    <s v="https://www.instagram.com/p/BwEGIG4n9HU/"/>
    <s v="10.04.2019"/>
    <x v="117"/>
    <x v="6"/>
    <x v="77"/>
    <s v="-"/>
  </r>
  <r>
    <n v="119"/>
    <s v="Odessa, Ukraine"/>
    <s v="https://www.instagram.com/p/BwBxs2vHBod/"/>
    <s v="09.04.2019"/>
    <x v="118"/>
    <x v="2"/>
    <x v="78"/>
    <s v="-"/>
  </r>
  <r>
    <n v="120"/>
    <s v="Odessa, Ukraine"/>
    <s v="https://www.instagram.com/p/Bv_BJgxnTj_/"/>
    <s v="08.04.2019"/>
    <x v="119"/>
    <x v="5"/>
    <x v="79"/>
    <s v="-"/>
  </r>
  <r>
    <n v="121"/>
    <s v="Odessa, Ukraine"/>
    <s v="https://www.instagram.com/p/Bv9I9Swnpqc/"/>
    <s v="07.04.2019"/>
    <x v="120"/>
    <x v="0"/>
    <x v="80"/>
    <s v="-"/>
  </r>
  <r>
    <n v="122"/>
    <s v="Odessa, Ukraine"/>
    <s v="https://www.instagram.com/p/Bv7NhWhHnPH/"/>
    <s v="06.04.2019"/>
    <x v="121"/>
    <x v="3"/>
    <x v="74"/>
    <s v="-"/>
  </r>
  <r>
    <n v="123"/>
    <s v="Lviv Oblast"/>
    <s v="https://www.instagram.com/p/BvbFGLLHeOA/"/>
    <s v="25.03.2019"/>
    <x v="122"/>
    <x v="5"/>
    <x v="81"/>
    <s v="-"/>
  </r>
  <r>
    <n v="124"/>
    <s v="Сколівські Бескиди"/>
    <s v="https://www.instagram.com/p/BvW2SfMln7_/"/>
    <s v="23.03.2019"/>
    <x v="123"/>
    <x v="3"/>
    <x v="68"/>
    <s v="-"/>
  </r>
  <r>
    <n v="125"/>
    <s v="Lviv Oblast"/>
    <s v="https://www.instagram.com/p/BvOLYtKFfI0/"/>
    <s v="20.03.2019"/>
    <x v="124"/>
    <x v="6"/>
    <x v="10"/>
    <s v="-"/>
  </r>
  <r>
    <n v="126"/>
    <s v="Сколівські Бескиди"/>
    <s v="https://www.instagram.com/p/BvJGngpFPWp/"/>
    <s v="18.03.2019"/>
    <x v="125"/>
    <x v="5"/>
    <x v="73"/>
    <s v="-"/>
  </r>
  <r>
    <n v="127"/>
    <s v="Карпати"/>
    <s v="https://www.instagram.com/p/BvGegB9lfQ_/"/>
    <s v="17.03.2019"/>
    <x v="126"/>
    <x v="0"/>
    <x v="71"/>
    <s v="-"/>
  </r>
  <r>
    <n v="128"/>
    <s v="Carpathian Mountains"/>
    <s v="https://www.instagram.com/p/BvD6VN0FHZP/"/>
    <s v="16.03.2019"/>
    <x v="127"/>
    <x v="3"/>
    <x v="61"/>
    <s v="-"/>
  </r>
  <r>
    <n v="129"/>
    <s v="Carpathian Mountains"/>
    <s v="https://www.instagram.com/p/BvCqSQMFGZH/"/>
    <s v="15.03.2019"/>
    <x v="128"/>
    <x v="1"/>
    <x v="82"/>
    <s v="-"/>
  </r>
  <r>
    <n v="130"/>
    <s v="Hollywood Walk of Fame"/>
    <s v="https://www.instagram.com/p/Bus53s_lf0l/"/>
    <s v="07.03.2019"/>
    <x v="129"/>
    <x v="4"/>
    <x v="73"/>
    <s v="-"/>
  </r>
  <r>
    <n v="131"/>
    <s v="Los Angeles, California"/>
    <s v="https://www.instagram.com/p/Busg2YFFMy0/"/>
    <s v="07.03.2019"/>
    <x v="130"/>
    <x v="4"/>
    <x v="83"/>
    <s v="-"/>
  </r>
  <r>
    <n v="132"/>
    <s v="Downtown Los Angeles"/>
    <s v="https://www.instagram.com/p/BupG2puFIES/"/>
    <s v="05.03.2019"/>
    <x v="131"/>
    <x v="2"/>
    <x v="84"/>
    <s v="-"/>
  </r>
  <r>
    <n v="133"/>
    <s v="Mystère by Cirque du Soleil"/>
    <s v="https://www.instagram.com/p/Buf5WzWFZNz/"/>
    <s v="02.03.2019"/>
    <x v="132"/>
    <x v="3"/>
    <x v="85"/>
    <s v="-"/>
  </r>
  <r>
    <n v="134"/>
    <s v="Las Vegas, Nevada"/>
    <s v="https://www.instagram.com/p/BudPA-4F3Ik/"/>
    <s v="01.03.2019"/>
    <x v="133"/>
    <x v="1"/>
    <x v="85"/>
    <s v="-"/>
  </r>
  <r>
    <n v="135"/>
    <s v="Las Vegas, Nevada"/>
    <s v="https://www.instagram.com/p/BudO8QclCKi/"/>
    <s v="01.03.2019"/>
    <x v="134"/>
    <x v="1"/>
    <x v="86"/>
    <s v="-"/>
  </r>
  <r>
    <n v="136"/>
    <s v="The Strip"/>
    <s v="https://www.instagram.com/p/BuavjpYFeEw/"/>
    <s v="28.02.2019"/>
    <x v="135"/>
    <x v="4"/>
    <x v="20"/>
    <s v="-"/>
  </r>
  <r>
    <n v="137"/>
    <s v="The Venetian Resort Las Vegas"/>
    <s v="https://www.instagram.com/p/Buau1-MFrO3/"/>
    <s v="28.02.2019"/>
    <x v="136"/>
    <x v="4"/>
    <x v="50"/>
    <s v="-"/>
  </r>
  <r>
    <n v="138"/>
    <s v="The Strip"/>
    <s v="https://www.instagram.com/p/Buaupv8FqAL/"/>
    <s v="28.02.2019"/>
    <x v="137"/>
    <x v="4"/>
    <x v="87"/>
    <s v="-"/>
  </r>
  <r>
    <n v="139"/>
    <s v="White Rock Loop"/>
    <s v="https://www.instagram.com/p/BuZ532Xl5yw/"/>
    <s v="28.02.2019"/>
    <x v="138"/>
    <x v="4"/>
    <x v="88"/>
    <s v="-"/>
  </r>
  <r>
    <n v="140"/>
    <s v="Mojave Desert"/>
    <s v="https://www.instagram.com/p/BuYLMBVF7qh/"/>
    <s v="27.02.2019"/>
    <x v="139"/>
    <x v="6"/>
    <x v="81"/>
    <s v="-"/>
  </r>
  <r>
    <n v="141"/>
    <s v="Red Rock Canyon Las Vegas"/>
    <s v="https://www.instagram.com/p/BuYGJDGlwM7/"/>
    <s v="27.02.2019"/>
    <x v="140"/>
    <x v="6"/>
    <x v="56"/>
    <s v="-"/>
  </r>
  <r>
    <n v="142"/>
    <s v="Mojave Desert"/>
    <s v="https://www.instagram.com/p/BuVaGXBlkw6/"/>
    <s v="26.02.2019"/>
    <x v="141"/>
    <x v="2"/>
    <x v="11"/>
    <s v="-"/>
  </r>
  <r>
    <n v="143"/>
    <s v="7 Magic Mountains"/>
    <s v="https://www.instagram.com/p/BuS5FVNlN1P/"/>
    <s v="25.02.2019"/>
    <x v="142"/>
    <x v="5"/>
    <x v="89"/>
    <s v="-"/>
  </r>
  <r>
    <n v="144"/>
    <s v="Topanga Beach, California"/>
    <s v="https://www.instagram.com/p/BuS23Ftl6Pe/"/>
    <s v="25.02.2019"/>
    <x v="143"/>
    <x v="5"/>
    <x v="32"/>
    <s v="-"/>
  </r>
  <r>
    <n v="145"/>
    <s v="Pacific Ocean"/>
    <s v="https://www.instagram.com/p/BuN3gsnFhHM/"/>
    <s v="23.02.2019"/>
    <x v="144"/>
    <x v="3"/>
    <x v="90"/>
    <s v="-"/>
  </r>
  <r>
    <n v="146"/>
    <s v="Venice Canals"/>
    <s v="https://www.instagram.com/p/BuN2vkgFu8J/"/>
    <s v="23.02.2019"/>
    <x v="145"/>
    <x v="3"/>
    <x v="34"/>
    <s v="-"/>
  </r>
  <r>
    <n v="147"/>
    <s v="Malibu Beach"/>
    <s v="https://www.instagram.com/p/BuLLJtdlPN9/"/>
    <s v="22.02.2019"/>
    <x v="146"/>
    <x v="1"/>
    <x v="61"/>
    <s v="-"/>
  </r>
  <r>
    <n v="148"/>
    <s v="The Japanese Garden"/>
    <s v="https://www.instagram.com/p/BuIj-qZl_9r/"/>
    <s v="21.02.2019"/>
    <x v="147"/>
    <x v="4"/>
    <x v="91"/>
    <s v="-"/>
  </r>
  <r>
    <n v="149"/>
    <s v="The Japanese Garden"/>
    <s v="https://www.instagram.com/p/BuIj53aFT-z/"/>
    <s v="21.02.2019"/>
    <x v="148"/>
    <x v="4"/>
    <x v="37"/>
    <s v="-"/>
  </r>
  <r>
    <n v="150"/>
    <s v="The Japanese Garden"/>
    <s v="https://www.instagram.com/p/BuGEO_yl-EV/"/>
    <s v="20.02.2019"/>
    <x v="149"/>
    <x v="6"/>
    <x v="92"/>
    <s v="-"/>
  </r>
  <r>
    <n v="151"/>
    <s v="Northridge, California"/>
    <s v="https://www.instagram.com/p/BuDe0EFlAMn/"/>
    <s v="19.02.2019"/>
    <x v="150"/>
    <x v="2"/>
    <x v="61"/>
    <s v="-"/>
  </r>
  <r>
    <n v="152"/>
    <s v="The Wizarding World of Harry Potter at Universal Studios Hollywood"/>
    <s v="https://www.instagram.com/p/BuCFMGHl-_5/"/>
    <s v="18.02.2019"/>
    <x v="151"/>
    <x v="5"/>
    <x v="87"/>
    <s v="-"/>
  </r>
  <r>
    <n v="153"/>
    <s v="The Wizarding World of Harry Potter at Universal Studios Hollywood"/>
    <s v="https://www.instagram.com/p/BuB7JYPFOgA/"/>
    <s v="18.02.2019"/>
    <x v="152"/>
    <x v="5"/>
    <x v="6"/>
    <s v="-"/>
  </r>
  <r>
    <n v="154"/>
    <s v="The Wizarding World of Harry Potter at Universal Studios Hollywood"/>
    <s v="https://www.instagram.com/p/BuA5R5nlb9Q/"/>
    <s v="18.02.2019"/>
    <x v="153"/>
    <x v="5"/>
    <x v="87"/>
    <s v="-"/>
  </r>
  <r>
    <n v="155"/>
    <s v="Griffith Observatory"/>
    <s v="https://www.instagram.com/p/Bt_faJFFodV/"/>
    <s v="17.02.2019"/>
    <x v="154"/>
    <x v="0"/>
    <x v="93"/>
    <s v="-"/>
  </r>
  <r>
    <n v="156"/>
    <s v="Los Angeles, California"/>
    <s v="https://www.instagram.com/p/Bt-R0s0l6yp/"/>
    <s v="17.02.2019"/>
    <x v="155"/>
    <x v="0"/>
    <x v="16"/>
    <s v="-"/>
  </r>
  <r>
    <n v="157"/>
    <s v="Los Angeles"/>
    <s v="https://www.instagram.com/p/Bt-L97ZFuXv/"/>
    <s v="17.02.2019"/>
    <x v="156"/>
    <x v="0"/>
    <x v="87"/>
    <s v="-"/>
  </r>
  <r>
    <n v="158"/>
    <s v="Stoney Pointe"/>
    <s v="https://www.instagram.com/p/Bt5IRy-lluc/"/>
    <s v="15.02.2019"/>
    <x v="157"/>
    <x v="1"/>
    <x v="34"/>
    <s v="-"/>
  </r>
  <r>
    <n v="159"/>
    <s v="Chatsworth, California"/>
    <s v="https://www.instagram.com/p/Bt3o73pl3xi/"/>
    <s v="14.02.2019"/>
    <x v="158"/>
    <x v="4"/>
    <x v="94"/>
    <s v="-"/>
  </r>
  <r>
    <n v="160"/>
    <s v="Northridge, California"/>
    <s v="https://www.instagram.com/p/Bt2gJ40FI_7/"/>
    <s v="14.02.2019"/>
    <x v="159"/>
    <x v="4"/>
    <x v="95"/>
    <s v="-"/>
  </r>
  <r>
    <n v="161"/>
    <s v="Northridge, California"/>
    <s v="https://www.instagram.com/p/BtzutVQlf8X/"/>
    <s v="13.02.2019"/>
    <x v="160"/>
    <x v="6"/>
    <x v="96"/>
    <s v="-"/>
  </r>
  <r>
    <n v="162"/>
    <s v="Chatsworth, California"/>
    <s v="https://www.instagram.com/p/Btuf19Wlai_/"/>
    <s v="11.02.2019"/>
    <x v="161"/>
    <x v="5"/>
    <x v="21"/>
    <s v="-"/>
  </r>
  <r>
    <n v="163"/>
    <s v="Paris, France"/>
    <s v="https://www.instagram.com/p/BtspWSylyIO/"/>
    <s v="10.02.2019"/>
    <x v="162"/>
    <x v="0"/>
    <x v="97"/>
    <s v="-"/>
  </r>
  <r>
    <n v="164"/>
    <s v="Lviv, Ukraine"/>
    <s v="https://www.instagram.com/p/BtZCd87HYGA/"/>
    <s v="02.02.2019"/>
    <x v="163"/>
    <x v="3"/>
    <x v="98"/>
    <s v="-"/>
  </r>
  <r>
    <n v="165"/>
    <s v="Lviv, Ukraine"/>
    <s v="https://www.instagram.com/p/BtIk3mwHsOM/"/>
    <s v="27.01.2019"/>
    <x v="164"/>
    <x v="0"/>
    <x v="99"/>
    <s v="-"/>
  </r>
  <r>
    <n v="166"/>
    <s v="Seredinabuda, Sums'Ka Oblast', Ukraine"/>
    <s v="https://www.instagram.com/p/Bs3C6mEHlLi/"/>
    <s v="20.01.2019"/>
    <x v="165"/>
    <x v="0"/>
    <x v="100"/>
    <s v="-"/>
  </r>
  <r>
    <n v="167"/>
    <s v="Lviv, Ukraine"/>
    <s v="https://www.instagram.com/p/Bsa65Asn7ZA/"/>
    <s v="09.01.2019"/>
    <x v="166"/>
    <x v="6"/>
    <x v="101"/>
    <s v="-"/>
  </r>
  <r>
    <n v="168"/>
    <s v="Карпати"/>
    <s v="https://www.instagram.com/p/BsKsDvvHlRs/"/>
    <s v="03.01.2019"/>
    <x v="167"/>
    <x v="4"/>
    <x v="102"/>
    <s v="-"/>
  </r>
  <r>
    <n v="169"/>
    <s v="Carpathian Mountains"/>
    <s v="https://www.instagram.com/p/BsH3hAPnLDD/"/>
    <s v="02.01.2019"/>
    <x v="168"/>
    <x v="6"/>
    <x v="103"/>
    <s v="-"/>
  </r>
  <r>
    <n v="170"/>
    <s v="Slavsko, L'Vivs'Ka Oblast', Ukraine"/>
    <s v="https://www.instagram.com/p/BsBPFqanBUN/"/>
    <s v="30.12.2018"/>
    <x v="169"/>
    <x v="0"/>
    <x v="104"/>
    <s v="-"/>
  </r>
  <r>
    <n v="171"/>
    <s v="Mittenwald"/>
    <s v="https://www.instagram.com/p/Br_L6tsnTtx/"/>
    <s v="29.12.2018"/>
    <x v="170"/>
    <x v="3"/>
    <x v="105"/>
    <s v="-"/>
  </r>
  <r>
    <n v="172"/>
    <s v="Mittenwald"/>
    <s v="https://www.instagram.com/p/Br_HZsgHTDf/"/>
    <s v="29.12.2018"/>
    <x v="171"/>
    <x v="3"/>
    <x v="106"/>
    <s v="-"/>
  </r>
  <r>
    <n v="173"/>
    <s v="Mittenwald"/>
    <s v="https://www.instagram.com/p/Br-SdYvniIq/"/>
    <s v="29.12.2018"/>
    <x v="172"/>
    <x v="3"/>
    <x v="107"/>
    <s v="-"/>
  </r>
  <r>
    <n v="174"/>
    <s v="Mittenwald"/>
    <s v="https://www.instagram.com/p/Br57IqXH92-/"/>
    <s v="27.12.2018"/>
    <x v="173"/>
    <x v="4"/>
    <x v="82"/>
    <s v="-"/>
  </r>
  <r>
    <n v="175"/>
    <s v="Mittenwald"/>
    <s v="https://www.instagram.com/p/Br4uASMnrms/"/>
    <s v="27.12.2018"/>
    <x v="174"/>
    <x v="4"/>
    <x v="73"/>
    <s v="-"/>
  </r>
  <r>
    <n v="176"/>
    <s v="Garmisch, Bayern, Germany"/>
    <s v="https://www.instagram.com/p/Br3AS9tHsKO/"/>
    <s v="26.12.2018"/>
    <x v="175"/>
    <x v="6"/>
    <x v="47"/>
    <s v="-"/>
  </r>
  <r>
    <n v="177"/>
    <s v="Mittenwald"/>
    <s v="https://www.instagram.com/p/Br11N3gnAIs/"/>
    <s v="26.12.2018"/>
    <x v="176"/>
    <x v="6"/>
    <x v="35"/>
    <s v="-"/>
  </r>
  <r>
    <n v="178"/>
    <s v="Marienplatz"/>
    <s v="https://www.instagram.com/p/BrzRrfOnia2/"/>
    <s v="25.12.2018"/>
    <x v="177"/>
    <x v="2"/>
    <x v="80"/>
    <s v="-"/>
  </r>
  <r>
    <n v="179"/>
    <s v="Memmingen, Germany"/>
    <s v="https://www.instagram.com/p/BrvKMPyn0kA/"/>
    <s v="23.12.2018"/>
    <x v="178"/>
    <x v="0"/>
    <x v="108"/>
    <s v="-"/>
  </r>
  <r>
    <n v="180"/>
    <s v="Арена Львів/ Arena Lviv"/>
    <s v="https://www.instagram.com/p/BrupnS3n5YG/"/>
    <s v="23.12.2018"/>
    <x v="179"/>
    <x v="0"/>
    <x v="109"/>
    <s v="-"/>
  </r>
  <r>
    <n v="181"/>
    <s v="Lviv, Ukraine"/>
    <s v="https://www.instagram.com/p/BrsieQ9Hm5N/"/>
    <s v="22.12.2018"/>
    <x v="180"/>
    <x v="3"/>
    <x v="110"/>
    <s v="-"/>
  </r>
  <r>
    <n v="182"/>
    <s v="Lviv, Ukraine"/>
    <s v="https://www.instagram.com/p/BrdSun5HAmP/"/>
    <s v="16.12.2018"/>
    <x v="181"/>
    <x v="0"/>
    <x v="19"/>
    <s v="-"/>
  </r>
  <r>
    <n v="183"/>
    <s v="Lviv, Ukraine"/>
    <s v="https://www.instagram.com/p/BrPnGYeH7gm/"/>
    <s v="11.12.2018"/>
    <x v="182"/>
    <x v="2"/>
    <x v="111"/>
    <s v="-"/>
  </r>
  <r>
    <n v="184"/>
    <s v="Chernobyl Exclusion Zone"/>
    <s v="https://www.instagram.com/p/Bq4WnsqHnTg/"/>
    <s v="02.12.2018"/>
    <x v="183"/>
    <x v="0"/>
    <x v="112"/>
    <s v="-"/>
  </r>
  <r>
    <n v="185"/>
    <s v="Chernobyl Exclusion Zone"/>
    <s v="https://www.instagram.com/p/Bqry0NtnX2M/"/>
    <s v="27.11.2018"/>
    <x v="184"/>
    <x v="2"/>
    <x v="113"/>
    <s v="-"/>
  </r>
  <r>
    <n v="186"/>
    <s v="Chernobyl Exclusion Zone"/>
    <s v="https://www.instagram.com/p/BqolcVyHpEF/"/>
    <s v="26.11.2018"/>
    <x v="185"/>
    <x v="5"/>
    <x v="114"/>
    <s v="-"/>
  </r>
  <r>
    <n v="187"/>
    <s v="Chernobyl Exclusion Zone"/>
    <s v="https://www.instagram.com/p/BqnX51RHPEH/"/>
    <s v="25.11.2018"/>
    <x v="186"/>
    <x v="0"/>
    <x v="115"/>
    <s v="-"/>
  </r>
  <r>
    <n v="188"/>
    <s v="Chernobyl Exclusion Zone"/>
    <s v="https://www.instagram.com/p/Bqku8zdHAPn/"/>
    <s v="24.11.2018"/>
    <x v="187"/>
    <x v="3"/>
    <x v="79"/>
    <s v="-"/>
  </r>
  <r>
    <n v="189"/>
    <s v="Lviv, Ukraine"/>
    <s v="https://www.instagram.com/p/BqZUlHxnj-q/"/>
    <s v="20.11.2018"/>
    <x v="188"/>
    <x v="2"/>
    <x v="111"/>
    <s v="-"/>
  </r>
  <r>
    <n v="190"/>
    <s v="-"/>
    <s v="https://www.instagram.com/p/BqPIU3EB6fl/"/>
    <s v="16.11.2018"/>
    <x v="189"/>
    <x v="1"/>
    <x v="116"/>
    <s v="-"/>
  </r>
  <r>
    <n v="191"/>
    <s v="Lviv, Ukraine"/>
    <s v="https://www.instagram.com/p/BqJ24qwnMBg/"/>
    <s v="14.11.2018"/>
    <x v="190"/>
    <x v="6"/>
    <x v="117"/>
    <s v="-"/>
  </r>
  <r>
    <n v="192"/>
    <s v="Amersfoort"/>
    <s v="https://www.instagram.com/p/BqGQKNfHnf8/"/>
    <s v="12.11.2018"/>
    <x v="191"/>
    <x v="5"/>
    <x v="118"/>
    <s v="-"/>
  </r>
  <r>
    <n v="193"/>
    <s v="Amsterdam, Netherlands"/>
    <s v="https://www.instagram.com/p/BqDwQvBnEts/"/>
    <s v="11.11.2018"/>
    <x v="192"/>
    <x v="0"/>
    <x v="119"/>
    <s v="-"/>
  </r>
  <r>
    <n v="194"/>
    <s v="Dortmund"/>
    <s v="https://www.instagram.com/p/Bp_rqzzn31r/"/>
    <s v="10.11.2018"/>
    <x v="193"/>
    <x v="3"/>
    <x v="120"/>
    <s v="-"/>
  </r>
  <r>
    <n v="195"/>
    <s v="Lviv, Ukraine"/>
    <s v="https://www.instagram.com/p/Bp4L5IcnZhR/"/>
    <s v="07.11.2018"/>
    <x v="194"/>
    <x v="6"/>
    <x v="121"/>
    <s v="-"/>
  </r>
  <r>
    <n v="196"/>
    <s v="Cabinet.Lviv"/>
    <s v="https://www.instagram.com/p/BpzUxIrHsjI/"/>
    <s v="05.11.2018"/>
    <x v="195"/>
    <x v="5"/>
    <x v="75"/>
    <s v="-"/>
  </r>
  <r>
    <n v="197"/>
    <s v="Lviv, Ukraine"/>
    <s v="https://www.instagram.com/p/BpwYt6Unvrw/"/>
    <s v="04.11.2018"/>
    <x v="196"/>
    <x v="0"/>
    <x v="122"/>
    <s v="-"/>
  </r>
  <r>
    <n v="198"/>
    <s v="Lviv, Ukraine"/>
    <s v="https://www.instagram.com/p/BpiLebUHQ21/"/>
    <s v="29.10.2018"/>
    <x v="197"/>
    <x v="5"/>
    <x v="123"/>
    <s v="-"/>
  </r>
  <r>
    <n v="199"/>
    <s v="Lviv, Ukraine"/>
    <s v="https://www.instagram.com/p/BpeohahBb3c/"/>
    <s v="28.10.2018"/>
    <x v="198"/>
    <x v="0"/>
    <x v="100"/>
    <s v="-"/>
  </r>
  <r>
    <n v="200"/>
    <s v="Палярня Чехович / Chehovych Roastery"/>
    <s v="https://www.instagram.com/p/BpcKsqlnvmK/"/>
    <s v="27.10.2018"/>
    <x v="199"/>
    <x v="3"/>
    <x v="124"/>
    <s v="-"/>
  </r>
  <r>
    <n v="201"/>
    <s v="-"/>
    <s v="https://www.instagram.com/p/BpRyHCUnJky/"/>
    <s v="23.10.2018"/>
    <x v="200"/>
    <x v="2"/>
    <x v="125"/>
    <s v="-"/>
  </r>
  <r>
    <n v="202"/>
    <s v="Gdansk, Poland"/>
    <s v="https://www.instagram.com/p/BpJnvkYHTm_/"/>
    <s v="20.10.2018"/>
    <x v="201"/>
    <x v="3"/>
    <x v="126"/>
    <s v="-"/>
  </r>
  <r>
    <n v="203"/>
    <s v="Lviv, Ukraine"/>
    <s v="https://www.instagram.com/p/BpHDDc_nPgM/"/>
    <s v="19.10.2018"/>
    <x v="202"/>
    <x v="1"/>
    <x v="127"/>
    <s v="-"/>
  </r>
  <r>
    <n v="204"/>
    <s v="Sopot, Poland"/>
    <s v="https://www.instagram.com/p/BpEmr4fH7m0/"/>
    <s v="18.10.2018"/>
    <x v="203"/>
    <x v="4"/>
    <x v="128"/>
    <s v="-"/>
  </r>
  <r>
    <n v="205"/>
    <s v="Gdansk, Poland"/>
    <s v="https://www.instagram.com/p/BpCYN9SHlW7/"/>
    <s v="17.10.2018"/>
    <x v="204"/>
    <x v="6"/>
    <x v="64"/>
    <s v="-"/>
  </r>
  <r>
    <n v="206"/>
    <s v="Malbork, Poland"/>
    <s v="https://www.instagram.com/p/BpAFKszH1t9/"/>
    <s v="16.10.2018"/>
    <x v="205"/>
    <x v="2"/>
    <x v="104"/>
    <s v="-"/>
  </r>
  <r>
    <n v="207"/>
    <s v="Gdansk, Poland"/>
    <s v="https://www.instagram.com/p/Bo_NGxtnNzF/"/>
    <s v="16.10.2018"/>
    <x v="206"/>
    <x v="2"/>
    <x v="129"/>
    <s v="-"/>
  </r>
  <r>
    <n v="208"/>
    <s v="Dom Młynarza"/>
    <s v="https://www.instagram.com/p/Bo90D_kHYfp/"/>
    <s v="15.10.2018"/>
    <x v="207"/>
    <x v="5"/>
    <x v="130"/>
    <s v="-"/>
  </r>
  <r>
    <n v="209"/>
    <s v="Gdansk, Poland"/>
    <s v="https://www.instagram.com/p/Bo8cQ3kHdkq/"/>
    <s v="15.10.2018"/>
    <x v="208"/>
    <x v="5"/>
    <x v="36"/>
    <s v="-"/>
  </r>
  <r>
    <n v="210"/>
    <s v="Sopot, Poland"/>
    <s v="https://www.instagram.com/p/Bo4jWDIn9BB/"/>
    <s v="13.10.2018"/>
    <x v="209"/>
    <x v="3"/>
    <x v="131"/>
    <s v="-"/>
  </r>
  <r>
    <n v="211"/>
    <s v="Gdansk, Poland"/>
    <s v="https://www.instagram.com/p/Bo3OSvrHLfM/"/>
    <s v="13.10.2018"/>
    <x v="210"/>
    <x v="3"/>
    <x v="132"/>
    <s v="-"/>
  </r>
  <r>
    <n v="212"/>
    <s v="Lviv, Ukraine"/>
    <s v="https://www.instagram.com/p/BoyZTWgnQPx/"/>
    <s v="11.10.2018"/>
    <x v="211"/>
    <x v="4"/>
    <x v="9"/>
    <s v="-"/>
  </r>
  <r>
    <n v="213"/>
    <s v="-"/>
    <s v="https://www.instagram.com/p/Bov3CbvnfqU/"/>
    <s v="10.10.2018"/>
    <x v="212"/>
    <x v="6"/>
    <x v="73"/>
    <s v="-"/>
  </r>
  <r>
    <n v="214"/>
    <s v="Lviv Oblast"/>
    <s v="https://www.instagram.com/p/Booh-EUH9gW/"/>
    <s v="07.10.2018"/>
    <x v="213"/>
    <x v="0"/>
    <x v="133"/>
    <n v="167"/>
  </r>
  <r>
    <n v="215"/>
    <s v="Lviv, Ukraine"/>
    <s v="https://www.instagram.com/p/BokJ61DBGEg/"/>
    <s v="05.10.2018"/>
    <x v="214"/>
    <x v="1"/>
    <x v="134"/>
    <s v="-"/>
  </r>
  <r>
    <n v="216"/>
    <s v="36По"/>
    <s v="https://www.instagram.com/p/BoeuJAihjkM/"/>
    <s v="03.10.2018"/>
    <x v="215"/>
    <x v="6"/>
    <x v="135"/>
    <s v="-"/>
  </r>
  <r>
    <n v="217"/>
    <s v="Lviv, Ukraine"/>
    <s v="https://www.instagram.com/p/BoZRZ4CnnkW/"/>
    <s v="01.10.2018"/>
    <x v="216"/>
    <x v="5"/>
    <x v="117"/>
    <s v="-"/>
  </r>
  <r>
    <n v="218"/>
    <s v="FESTrepublic"/>
    <s v="https://www.instagram.com/p/BoXVxNFH46K/"/>
    <s v="30.09.2018"/>
    <x v="217"/>
    <x v="0"/>
    <x v="57"/>
    <s v="-"/>
  </r>
  <r>
    <n v="219"/>
    <s v="Kharkov, Ukraine"/>
    <s v="https://www.instagram.com/p/BoSJppuH-Q2/"/>
    <s v="28.09.2018"/>
    <x v="218"/>
    <x v="1"/>
    <x v="136"/>
    <s v="-"/>
  </r>
  <r>
    <n v="220"/>
    <s v="Kharkov, Ukraine"/>
    <s v="https://www.instagram.com/p/BoOKVu4nv2j/"/>
    <s v="27.09.2018"/>
    <x v="219"/>
    <x v="4"/>
    <x v="122"/>
    <s v="-"/>
  </r>
  <r>
    <n v="221"/>
    <s v="YermilovCentre"/>
    <s v="https://www.instagram.com/p/BoFfY_GHXAP/"/>
    <s v="23.09.2018"/>
    <x v="220"/>
    <x v="0"/>
    <x v="137"/>
    <s v="-"/>
  </r>
  <r>
    <n v="222"/>
    <s v="YermilovCentre"/>
    <s v="https://www.instagram.com/p/BoFfQzeHOA4/"/>
    <s v="23.09.2018"/>
    <x v="221"/>
    <x v="0"/>
    <x v="138"/>
    <s v="-"/>
  </r>
  <r>
    <n v="223"/>
    <s v="Муниципальная Галерея / Municipal Gallery"/>
    <s v="https://www.instagram.com/p/BoEDrlwnt2t/"/>
    <s v="23.09.2018"/>
    <x v="222"/>
    <x v="0"/>
    <x v="139"/>
    <s v="-"/>
  </r>
  <r>
    <n v="224"/>
    <s v="Ukraine"/>
    <s v="https://www.instagram.com/p/Bn-uFWnHpi9/"/>
    <s v="21.09.2018"/>
    <x v="223"/>
    <x v="1"/>
    <x v="121"/>
    <s v="-"/>
  </r>
  <r>
    <n v="225"/>
    <s v="Kyiv, Ukraine"/>
    <s v="https://www.instagram.com/p/Bn5rn4rlbF4/"/>
    <s v="19.09.2018"/>
    <x v="224"/>
    <x v="6"/>
    <x v="140"/>
    <s v="-"/>
  </r>
  <r>
    <n v="226"/>
    <s v="Konotop"/>
    <s v="https://www.instagram.com/p/Bn0gmoElgrM/"/>
    <s v="17.09.2018"/>
    <x v="225"/>
    <x v="5"/>
    <x v="63"/>
    <s v="-"/>
  </r>
  <r>
    <n v="227"/>
    <s v="Rivne"/>
    <s v="https://www.instagram.com/p/BnwsEpAFTvl/"/>
    <s v="15.09.2018"/>
    <x v="226"/>
    <x v="3"/>
    <x v="129"/>
    <s v="-"/>
  </r>
  <r>
    <n v="228"/>
    <s v="Lviv, Ukraine"/>
    <s v="https://www.instagram.com/p/BnswNusFmJq/"/>
    <s v="14.09.2018"/>
    <x v="227"/>
    <x v="1"/>
    <x v="131"/>
    <s v="-"/>
  </r>
  <r>
    <n v="229"/>
    <s v="Kyiv, Ukraine"/>
    <s v="https://www.instagram.com/p/BnlwQKiF3ie/"/>
    <s v="11.09.2018"/>
    <x v="228"/>
    <x v="2"/>
    <x v="141"/>
    <s v="-"/>
  </r>
  <r>
    <n v="230"/>
    <s v="Lviv, Ukraine"/>
    <s v="https://www.instagram.com/p/BnieWnhF0fG/"/>
    <s v="10.09.2018"/>
    <x v="229"/>
    <x v="5"/>
    <x v="142"/>
    <s v="-"/>
  </r>
  <r>
    <n v="231"/>
    <s v="Kiev"/>
    <s v="https://www.instagram.com/p/Bndg57-lkQY/"/>
    <s v="08.09.2018"/>
    <x v="230"/>
    <x v="3"/>
    <x v="106"/>
    <s v="-"/>
  </r>
  <r>
    <n v="232"/>
    <s v="Zhytomyr Oblast"/>
    <s v="https://www.instagram.com/p/BnbpsTkF3TU/"/>
    <s v="07.09.2018"/>
    <x v="231"/>
    <x v="1"/>
    <x v="11"/>
    <s v="-"/>
  </r>
  <r>
    <n v="233"/>
    <s v="Olympos Teleferik - Tahtalı 2365m Kemer"/>
    <s v="https://www.instagram.com/p/BnYL-v-FsWS/"/>
    <s v="06.09.2018"/>
    <x v="232"/>
    <x v="4"/>
    <x v="98"/>
    <s v="-"/>
  </r>
  <r>
    <n v="234"/>
    <s v="Antalya, Turkey"/>
    <s v="https://www.instagram.com/p/BnVjgxAlr0J/"/>
    <s v="05.09.2018"/>
    <x v="233"/>
    <x v="6"/>
    <x v="143"/>
    <s v="-"/>
  </r>
  <r>
    <n v="235"/>
    <s v="Beldibi, Türkei"/>
    <s v="https://www.instagram.com/p/BnRUU3nl-dW/"/>
    <s v="03.09.2018"/>
    <x v="234"/>
    <x v="5"/>
    <x v="144"/>
    <s v="-"/>
  </r>
  <r>
    <n v="236"/>
    <s v="Antalya, Turkey"/>
    <s v="https://www.instagram.com/p/BnOHkY8FSKP/"/>
    <s v="02.09.2018"/>
    <x v="235"/>
    <x v="0"/>
    <x v="145"/>
    <s v="-"/>
  </r>
  <r>
    <n v="237"/>
    <s v="Beldibi, Türkei"/>
    <s v="https://www.instagram.com/p/BnLY0n6lSkq/"/>
    <s v="01.09.2018"/>
    <x v="236"/>
    <x v="3"/>
    <x v="136"/>
    <s v="-"/>
  </r>
  <r>
    <n v="238"/>
    <s v="Phaselis, Antalya, Turkey"/>
    <s v="https://www.instagram.com/p/BnJtgLRF2e0/"/>
    <s v="31.08.2018"/>
    <x v="237"/>
    <x v="1"/>
    <x v="146"/>
    <s v="-"/>
  </r>
  <r>
    <n v="239"/>
    <s v="Beldibi, Türkei"/>
    <s v="https://www.instagram.com/p/BnDSrfCleGA/"/>
    <s v="29.08.2018"/>
    <x v="238"/>
    <x v="6"/>
    <x v="147"/>
    <s v="-"/>
  </r>
  <r>
    <n v="240"/>
    <s v="Beldibi, Antalya, Turkey"/>
    <s v="https://www.instagram.com/p/BnBenYSFTPn/"/>
    <s v="28.08.2018"/>
    <x v="239"/>
    <x v="2"/>
    <x v="19"/>
    <s v="-"/>
  </r>
  <r>
    <n v="241"/>
    <s v="Városliget"/>
    <s v="https://www.instagram.com/p/BnBWKvGlV9R/"/>
    <s v="28.08.2018"/>
    <x v="240"/>
    <x v="2"/>
    <x v="80"/>
    <s v="-"/>
  </r>
  <r>
    <n v="242"/>
    <s v="Budapest, Hungary"/>
    <s v="https://www.instagram.com/p/Bm-vI4flWRt/"/>
    <s v="27.08.2018"/>
    <x v="241"/>
    <x v="5"/>
    <x v="148"/>
    <s v="-"/>
  </r>
  <r>
    <n v="243"/>
    <s v="Budapest, Hungary"/>
    <s v="https://www.instagram.com/p/Bm-udxllu2r/"/>
    <s v="27.08.2018"/>
    <x v="242"/>
    <x v="5"/>
    <x v="149"/>
    <s v="-"/>
  </r>
  <r>
    <n v="244"/>
    <s v="Bratislava, Slovakia"/>
    <s v="https://www.instagram.com/p/Bm7aPqyFdR-/"/>
    <s v="26.08.2018"/>
    <x v="243"/>
    <x v="0"/>
    <x v="97"/>
    <s v="-"/>
  </r>
  <r>
    <n v="245"/>
    <s v="Bratislava Castle"/>
    <s v="https://www.instagram.com/p/Bm6BBuPlXx0/"/>
    <s v="25.08.2018"/>
    <x v="244"/>
    <x v="3"/>
    <x v="150"/>
    <s v="-"/>
  </r>
  <r>
    <n v="246"/>
    <s v="Bratislava, Slovakia"/>
    <s v="https://www.instagram.com/p/Bm5EnCEFJx6/"/>
    <s v="25.08.2018"/>
    <x v="245"/>
    <x v="3"/>
    <x v="151"/>
    <s v="-"/>
  </r>
  <r>
    <n v="247"/>
    <s v="Bratislava Castle"/>
    <s v="https://www.instagram.com/p/Bm1Wg3ClWgy/"/>
    <s v="23.08.2018"/>
    <x v="246"/>
    <x v="4"/>
    <x v="111"/>
    <s v="-"/>
  </r>
  <r>
    <n v="248"/>
    <s v="Koun"/>
    <s v="https://www.instagram.com/p/Bm0pz5sllNV/"/>
    <s v="23.08.2018"/>
    <x v="247"/>
    <x v="4"/>
    <x v="17"/>
    <s v="-"/>
  </r>
  <r>
    <n v="249"/>
    <s v="Budapest, Hungary"/>
    <s v="https://www.instagram.com/p/Bm0EhQJl94H/"/>
    <s v="23.08.2018"/>
    <x v="248"/>
    <x v="4"/>
    <x v="36"/>
    <s v="-"/>
  </r>
  <r>
    <n v="250"/>
    <s v="Vajdahunyad Castle"/>
    <s v="https://www.instagram.com/p/BmxpLZ0lVaw/"/>
    <s v="22.08.2018"/>
    <x v="249"/>
    <x v="6"/>
    <x v="152"/>
    <s v="-"/>
  </r>
  <r>
    <n v="251"/>
    <s v="Budapest, Hungary"/>
    <s v="https://www.instagram.com/p/BmwTlYaFB7T/"/>
    <s v="21.08.2018"/>
    <x v="250"/>
    <x v="2"/>
    <x v="153"/>
    <s v="-"/>
  </r>
  <r>
    <n v="252"/>
    <s v="Budapest, Hungary"/>
    <s v="https://www.instagram.com/p/Bmuswmkl0tC/"/>
    <s v="21.08.2018"/>
    <x v="251"/>
    <x v="2"/>
    <x v="154"/>
    <s v="-"/>
  </r>
  <r>
    <n v="253"/>
    <s v="Budapest, Hungary"/>
    <s v="https://www.instagram.com/p/BmsWTthFZzQ/"/>
    <s v="20.08.2018"/>
    <x v="252"/>
    <x v="5"/>
    <x v="77"/>
    <s v="-"/>
  </r>
  <r>
    <n v="254"/>
    <s v="ONE LOVE coffee"/>
    <s v="https://www.instagram.com/p/BmqiRodFIYR/"/>
    <s v="19.08.2018"/>
    <x v="253"/>
    <x v="0"/>
    <x v="9"/>
    <s v="-"/>
  </r>
  <r>
    <n v="255"/>
    <s v="Жизнь Замечательных Людей"/>
    <s v="https://www.instagram.com/p/BmowLvMFV8h/"/>
    <s v="18.08.2018"/>
    <x v="254"/>
    <x v="3"/>
    <x v="30"/>
    <s v="-"/>
  </r>
  <r>
    <n v="256"/>
    <s v="Lviv, Ukraine"/>
    <s v="https://www.instagram.com/p/BmkThXRl2od/"/>
    <s v="17.08.2018"/>
    <x v="255"/>
    <x v="1"/>
    <x v="146"/>
    <s v="-"/>
  </r>
  <r>
    <n v="257"/>
    <s v="Lviv, Ukraine"/>
    <s v="https://www.instagram.com/p/BmiMbxcFeP5/"/>
    <s v="16.08.2018"/>
    <x v="256"/>
    <x v="4"/>
    <x v="146"/>
    <s v="-"/>
  </r>
  <r>
    <n v="258"/>
    <s v="Парк імені Івана Франка"/>
    <s v="https://www.instagram.com/p/BmNZQW6lpXT/"/>
    <s v="08.08.2018"/>
    <x v="257"/>
    <x v="6"/>
    <x v="104"/>
    <s v="-"/>
  </r>
  <r>
    <n v="259"/>
    <s v="Lviv, Ukraine"/>
    <s v="https://www.instagram.com/p/BlpY0xKFMU2/"/>
    <s v="25.07.2018"/>
    <x v="258"/>
    <x v="6"/>
    <x v="155"/>
    <s v="-"/>
  </r>
  <r>
    <n v="260"/>
    <s v="Lviv, Ukraine"/>
    <s v="https://www.instagram.com/p/BlQrH46lLY9/"/>
    <s v="15.07.2018"/>
    <x v="259"/>
    <x v="0"/>
    <x v="156"/>
    <s v="-"/>
  </r>
  <r>
    <n v="261"/>
    <s v="Lviv, Ukraine"/>
    <s v="https://www.instagram.com/p/BlN_wDglS2b/"/>
    <s v="14.07.2018"/>
    <x v="260"/>
    <x v="3"/>
    <x v="157"/>
    <s v="-"/>
  </r>
  <r>
    <n v="262"/>
    <s v="Lviv, Ukraine"/>
    <s v="https://www.instagram.com/p/BlD10ixF4gp/"/>
    <s v="10.07.2018"/>
    <x v="261"/>
    <x v="2"/>
    <x v="79"/>
    <s v="-"/>
  </r>
  <r>
    <n v="263"/>
    <s v="Lviv, Ukraine"/>
    <s v="https://www.instagram.com/p/BlA6gmzln41/"/>
    <s v="09.07.2018"/>
    <x v="262"/>
    <x v="5"/>
    <x v="158"/>
    <s v="-"/>
  </r>
  <r>
    <n v="264"/>
    <s v="Лікарня Швидкої Допомоги"/>
    <s v="https://www.instagram.com/p/Bk9ZZRvFMh4/"/>
    <s v="08.07.2018"/>
    <x v="263"/>
    <x v="0"/>
    <x v="65"/>
    <s v="-"/>
  </r>
  <r>
    <n v="265"/>
    <s v="Lviv street gallery"/>
    <s v="https://www.instagram.com/p/Bk6187Blrux/"/>
    <s v="07.07.2018"/>
    <x v="264"/>
    <x v="3"/>
    <x v="159"/>
    <s v="-"/>
  </r>
  <r>
    <n v="266"/>
    <s v="Лікарня Швидкої Допомоги"/>
    <s v="https://www.instagram.com/p/Bk5PdiPF0I0/"/>
    <s v="06.07.2018"/>
    <x v="265"/>
    <x v="1"/>
    <x v="160"/>
    <s v="-"/>
  </r>
  <r>
    <n v="267"/>
    <s v="Лікарня Швидкої Допомоги"/>
    <s v="https://www.instagram.com/p/Bk4bFWlFgQy/"/>
    <s v="06.07.2018"/>
    <x v="266"/>
    <x v="1"/>
    <x v="161"/>
    <s v="-"/>
  </r>
  <r>
    <n v="268"/>
    <s v="Замарстинівський парк"/>
    <s v="https://www.instagram.com/p/Bk3BaA2lKBl/"/>
    <s v="05.07.2018"/>
    <x v="267"/>
    <x v="4"/>
    <x v="159"/>
    <s v="-"/>
  </r>
  <r>
    <n v="269"/>
    <s v="Лікарня Швидкої Допомоги"/>
    <s v="https://www.instagram.com/p/Bk2ECTZlkf6/"/>
    <s v="05.07.2018"/>
    <x v="268"/>
    <x v="4"/>
    <x v="162"/>
    <s v="-"/>
  </r>
  <r>
    <n v="270"/>
    <s v="Лікарня Швидкої Допомоги"/>
    <s v="https://www.instagram.com/p/BkzYEgLFATN/"/>
    <s v="04.07.2018"/>
    <x v="269"/>
    <x v="6"/>
    <x v="163"/>
    <s v="-"/>
  </r>
  <r>
    <n v="271"/>
    <s v="Лікарня Швидкої Допомоги"/>
    <s v="https://www.instagram.com/p/BkuioCxlr9F/"/>
    <s v="02.07.2018"/>
    <x v="270"/>
    <x v="5"/>
    <x v="133"/>
    <n v="276"/>
  </r>
  <r>
    <n v="272"/>
    <s v="Лікарня Швидкої Допомоги"/>
    <s v="https://www.instagram.com/p/Bkni5UHFXed/"/>
    <s v="29.06.2018"/>
    <x v="271"/>
    <x v="1"/>
    <x v="164"/>
    <s v="-"/>
  </r>
  <r>
    <n v="273"/>
    <s v="Lviv, Ukraine"/>
    <s v="https://www.instagram.com/p/BkimKgFFHuF/"/>
    <s v="27.06.2018"/>
    <x v="272"/>
    <x v="6"/>
    <x v="127"/>
    <s v="-"/>
  </r>
  <r>
    <n v="274"/>
    <s v="Lviv, Ukraine"/>
    <s v="https://www.instagram.com/p/BkcEAhOFreh/"/>
    <s v="25.06.2018"/>
    <x v="29"/>
    <x v="5"/>
    <x v="165"/>
    <s v="-"/>
  </r>
  <r>
    <n v="275"/>
    <s v="Lviv, Ukraine"/>
    <s v="https://www.instagram.com/p/BkXm2ACFvcv/"/>
    <s v="23.06.2018"/>
    <x v="273"/>
    <x v="3"/>
    <x v="166"/>
    <s v="-"/>
  </r>
  <r>
    <n v="276"/>
    <s v="Fika Cafe"/>
    <s v="https://www.instagram.com/p/BkTNBfnFTz4/"/>
    <s v="21.06.2018"/>
    <x v="274"/>
    <x v="4"/>
    <x v="167"/>
    <s v="-"/>
  </r>
  <r>
    <n v="277"/>
    <s v="Lviv, Ukraine"/>
    <s v="https://www.instagram.com/p/BkRt6_1l2kc/"/>
    <s v="21.06.2018"/>
    <x v="275"/>
    <x v="4"/>
    <x v="168"/>
    <s v="-"/>
  </r>
  <r>
    <n v="278"/>
    <s v="Lviv, Ukraine"/>
    <s v="https://www.instagram.com/p/BkNxkPqlUfS/"/>
    <s v="19.06.2018"/>
    <x v="276"/>
    <x v="2"/>
    <x v="169"/>
    <s v="-"/>
  </r>
  <r>
    <n v="279"/>
    <s v="Lviv, Ukraine"/>
    <s v="https://www.instagram.com/p/BkH0GlJln1y/"/>
    <s v="17.06.2018"/>
    <x v="277"/>
    <x v="0"/>
    <x v="170"/>
    <s v="-"/>
  </r>
  <r>
    <n v="280"/>
    <s v="Lviv, Ukraine"/>
    <s v="https://www.instagram.com/p/BkFJJDXFUgi/"/>
    <s v="16.06.2018"/>
    <x v="278"/>
    <x v="3"/>
    <x v="171"/>
    <s v="-"/>
  </r>
  <r>
    <n v="281"/>
    <s v="Lviv, Ukraine"/>
    <s v="https://www.instagram.com/p/BkDiF0GF-5E/"/>
    <s v="15.06.2018"/>
    <x v="279"/>
    <x v="1"/>
    <x v="76"/>
    <s v="-"/>
  </r>
  <r>
    <n v="282"/>
    <s v="Lviv, Ukraine"/>
    <s v="https://www.instagram.com/p/Bj6iCROlZqe/"/>
    <s v="12.06.2018"/>
    <x v="280"/>
    <x v="2"/>
    <x v="122"/>
    <s v="-"/>
  </r>
  <r>
    <n v="283"/>
    <s v="Lviv, Ukraine"/>
    <s v="https://www.instagram.com/p/Bj5P1JZltr8/"/>
    <s v="11.06.2018"/>
    <x v="281"/>
    <x v="5"/>
    <x v="172"/>
    <s v="-"/>
  </r>
  <r>
    <n v="284"/>
    <s v="Lviv Half Marathon"/>
    <s v="https://www.instagram.com/p/Bj2kEkTFZgq/"/>
    <s v="10.06.2018"/>
    <x v="282"/>
    <x v="0"/>
    <x v="173"/>
    <s v="-"/>
  </r>
  <r>
    <n v="285"/>
    <s v="Lviv, Ukraine"/>
    <s v="https://www.instagram.com/p/Bj2Uov6l3jf/"/>
    <s v="10.06.2018"/>
    <x v="283"/>
    <x v="0"/>
    <x v="174"/>
    <s v="-"/>
  </r>
  <r>
    <n v="286"/>
    <s v="Парк імені Івана Франка"/>
    <s v="https://www.instagram.com/p/BjwNesgFc3s/"/>
    <s v="08.06.2018"/>
    <x v="284"/>
    <x v="1"/>
    <x v="175"/>
    <s v="-"/>
  </r>
  <r>
    <n v="287"/>
    <s v="Lviv, Ukraine"/>
    <s v="https://www.instagram.com/p/Bju6npylTFn/"/>
    <s v="07.06.2018"/>
    <x v="285"/>
    <x v="4"/>
    <x v="110"/>
    <s v="-"/>
  </r>
  <r>
    <n v="288"/>
    <s v="St. George's Cathedral, Lviv"/>
    <s v="https://www.instagram.com/p/BjsSSC8Fqf0/"/>
    <s v="06.06.2018"/>
    <x v="286"/>
    <x v="6"/>
    <x v="66"/>
    <s v="-"/>
  </r>
  <r>
    <n v="289"/>
    <s v="Lviv, Ukraine"/>
    <s v="https://www.instagram.com/p/Bjq6GruFkLs/"/>
    <s v="06.06.2018"/>
    <x v="287"/>
    <x v="6"/>
    <x v="176"/>
    <s v="-"/>
  </r>
  <r>
    <n v="290"/>
    <s v="Дворик загублених іграшок"/>
    <s v="https://www.instagram.com/p/BjmmnYlFbxR/"/>
    <s v="04.06.2018"/>
    <x v="288"/>
    <x v="5"/>
    <x v="177"/>
    <s v="-"/>
  </r>
  <r>
    <n v="291"/>
    <s v="Дворик загублених іграшок"/>
    <s v="https://www.instagram.com/p/BjgyfvZFaFC/"/>
    <s v="02.06.2018"/>
    <x v="289"/>
    <x v="3"/>
    <x v="178"/>
    <s v="-"/>
  </r>
  <r>
    <n v="292"/>
    <s v="Дворик загублених іграшок"/>
    <s v="https://www.instagram.com/p/BjgybOHlUR5/"/>
    <s v="02.06.2018"/>
    <x v="290"/>
    <x v="3"/>
    <x v="179"/>
    <s v="-"/>
  </r>
  <r>
    <n v="293"/>
    <s v="Дворик загублених іграшок"/>
    <s v="https://www.instagram.com/p/BjguSHFlIRQ/"/>
    <s v="02.06.2018"/>
    <x v="291"/>
    <x v="3"/>
    <x v="128"/>
    <s v="-"/>
  </r>
  <r>
    <n v="294"/>
    <s v="Bakota, Ukraine"/>
    <s v="https://www.instagram.com/p/BjeHF3VliR_/"/>
    <s v="01.06.2018"/>
    <x v="292"/>
    <x v="1"/>
    <x v="132"/>
    <s v="-"/>
  </r>
  <r>
    <n v="295"/>
    <s v="Lemberg • Львів • Leopolis"/>
    <s v="https://www.instagram.com/p/Bjbj90flFxa/"/>
    <s v="31.05.2018"/>
    <x v="293"/>
    <x v="4"/>
    <x v="106"/>
    <s v="-"/>
  </r>
  <r>
    <n v="296"/>
    <s v="Bakota, Ukraine"/>
    <s v="https://www.instagram.com/p/BjZJS9KFdsX/"/>
    <s v="30.05.2018"/>
    <x v="294"/>
    <x v="6"/>
    <x v="180"/>
    <s v="-"/>
  </r>
  <r>
    <n v="297"/>
    <s v="Старе Місто, Кам'янець-Подільський"/>
    <s v="https://www.instagram.com/p/BjZAPzXlpQ9/"/>
    <s v="30.05.2018"/>
    <x v="295"/>
    <x v="6"/>
    <x v="181"/>
    <s v="-"/>
  </r>
  <r>
    <n v="298"/>
    <s v="Bakota, Ukraine"/>
    <s v="https://www.instagram.com/p/BjUes4YlFv1/"/>
    <s v="28.05.2018"/>
    <x v="296"/>
    <x v="5"/>
    <x v="182"/>
    <s v="-"/>
  </r>
  <r>
    <n v="299"/>
    <s v="Старе Місто, Кам'янець-Подільський"/>
    <s v="https://www.instagram.com/p/BjUPsjDlIxV/"/>
    <s v="28.05.2018"/>
    <x v="297"/>
    <x v="5"/>
    <x v="183"/>
    <s v="-"/>
  </r>
  <r>
    <n v="300"/>
    <s v="Старе Місто, Кам'янець-Подільський"/>
    <s v="https://www.instagram.com/p/BjT4wmjl3dg/"/>
    <s v="28.05.2018"/>
    <x v="298"/>
    <x v="5"/>
    <x v="64"/>
    <s v="-"/>
  </r>
  <r>
    <n v="301"/>
    <s v="Kamianets-Podilskyi Fortress"/>
    <s v="https://www.instagram.com/p/BjS9-I8FBLF/"/>
    <s v="27.05.2018"/>
    <x v="299"/>
    <x v="0"/>
    <x v="26"/>
    <s v="-"/>
  </r>
  <r>
    <n v="302"/>
    <s v="Kamianets-Podilskyi Fortress"/>
    <s v="https://www.instagram.com/p/BjRiZkLFd6i/"/>
    <s v="27.05.2018"/>
    <x v="300"/>
    <x v="0"/>
    <x v="18"/>
    <s v="-"/>
  </r>
  <r>
    <n v="303"/>
    <s v="Lviv, Ukraine"/>
    <s v="https://www.instagram.com/p/BjMLk6TlWHV/"/>
    <s v="25.05.2018"/>
    <x v="301"/>
    <x v="1"/>
    <x v="184"/>
    <s v="-"/>
  </r>
  <r>
    <n v="304"/>
    <s v="ЗУША - Аеродром Цунів"/>
    <s v="https://www.instagram.com/p/BjDaW1AFaA6/"/>
    <s v="21.05.2018"/>
    <x v="302"/>
    <x v="5"/>
    <x v="79"/>
    <s v="-"/>
  </r>
  <r>
    <n v="305"/>
    <s v="Kharkov, Ukraine"/>
    <s v="https://www.instagram.com/p/BjDOjLdFUF8/"/>
    <s v="21.05.2018"/>
    <x v="303"/>
    <x v="5"/>
    <x v="185"/>
    <s v="-"/>
  </r>
  <r>
    <n v="306"/>
    <s v="Lviv, Ukraine"/>
    <s v="https://www.instagram.com/p/BjB8GbQFdj4/"/>
    <s v="21.05.2018"/>
    <x v="304"/>
    <x v="5"/>
    <x v="186"/>
    <s v="-"/>
  </r>
  <r>
    <n v="307"/>
    <s v="Бухта Вікінгів"/>
    <s v="https://www.instagram.com/p/Bi6Hv68Ff-Z/"/>
    <s v="18.05.2018"/>
    <x v="305"/>
    <x v="1"/>
    <x v="106"/>
    <s v="-"/>
  </r>
  <r>
    <n v="308"/>
    <s v="Бухта Вікінгів"/>
    <s v="https://www.instagram.com/p/Bi5RUMSlfzA/"/>
    <s v="17.05.2018"/>
    <x v="306"/>
    <x v="4"/>
    <x v="185"/>
    <s v="-"/>
  </r>
  <r>
    <n v="309"/>
    <s v="Lviv, Ukraine"/>
    <s v="https://www.instagram.com/p/Bi10c4wjeeS/"/>
    <s v="16.05.2018"/>
    <x v="307"/>
    <x v="6"/>
    <x v="124"/>
    <s v="-"/>
  </r>
  <r>
    <n v="310"/>
    <s v="Lviv, Ukraine"/>
    <s v="https://www.instagram.com/p/Bi1S3qUjBtp/"/>
    <s v="16.05.2018"/>
    <x v="308"/>
    <x v="6"/>
    <x v="74"/>
    <s v="-"/>
  </r>
  <r>
    <n v="311"/>
    <s v="Lviv, Ukraine"/>
    <s v="https://www.instagram.com/p/BixQrRJjgJ3/"/>
    <s v="14.05.2018"/>
    <x v="309"/>
    <x v="5"/>
    <x v="106"/>
    <s v="-"/>
  </r>
  <r>
    <n v="312"/>
    <s v="ЗУША - Аеродром Цунів"/>
    <s v="https://www.instagram.com/p/BiubQW4F1UD/"/>
    <s v="13.05.2018"/>
    <x v="310"/>
    <x v="0"/>
    <x v="187"/>
    <s v="-"/>
  </r>
  <r>
    <n v="313"/>
    <s v="ЗУША - Аеродром Цунів"/>
    <s v="https://www.instagram.com/p/BiuaEyeFKvB/"/>
    <s v="13.05.2018"/>
    <x v="311"/>
    <x v="0"/>
    <x v="188"/>
    <s v="-"/>
  </r>
  <r>
    <n v="314"/>
    <s v="Lviv, Ukraine"/>
    <s v="https://www.instagram.com/p/BioPbhAjuI8/"/>
    <s v="11.05.2018"/>
    <x v="312"/>
    <x v="1"/>
    <x v="189"/>
    <s v="-"/>
  </r>
  <r>
    <n v="315"/>
    <s v="Готель &quot;Осоння Карпати&quot;"/>
    <s v="https://www.instagram.com/p/BikBnYBjv0L/"/>
    <s v="09.05.2018"/>
    <x v="313"/>
    <x v="6"/>
    <x v="190"/>
    <s v="-"/>
  </r>
  <r>
    <n v="316"/>
    <s v="Lviv Oblast"/>
    <s v="https://www.instagram.com/p/BidrcJqjbNd/"/>
    <s v="07.05.2018"/>
    <x v="314"/>
    <x v="5"/>
    <x v="191"/>
    <s v="-"/>
  </r>
  <r>
    <n v="317"/>
    <s v="Lviv, Ukraine"/>
    <s v="https://www.instagram.com/p/BibqKRADKcQ/"/>
    <s v="06.05.2018"/>
    <x v="315"/>
    <x v="0"/>
    <x v="172"/>
    <s v="-"/>
  </r>
  <r>
    <n v="318"/>
    <s v="Lviv Oblast"/>
    <s v="https://www.instagram.com/p/BiaQd2SDI0x/"/>
    <s v="05.05.2018"/>
    <x v="316"/>
    <x v="3"/>
    <x v="192"/>
    <s v="-"/>
  </r>
  <r>
    <n v="319"/>
    <s v="Тустань (Tustan')"/>
    <s v="https://www.instagram.com/p/BiZeBVTD-L3/"/>
    <s v="05.05.2018"/>
    <x v="317"/>
    <x v="3"/>
    <x v="109"/>
    <s v="-"/>
  </r>
  <r>
    <n v="320"/>
    <s v="Готель &quot;Осоння Карпати&quot;"/>
    <s v="https://www.instagram.com/p/BiY3QaBjGoZ/"/>
    <s v="05.05.2018"/>
    <x v="318"/>
    <x v="3"/>
    <x v="193"/>
    <s v="-"/>
  </r>
  <r>
    <n v="321"/>
    <s v="Тустань (Tustan')"/>
    <s v="https://www.instagram.com/p/BiVFQa6jlCh/"/>
    <s v="03.05.2018"/>
    <x v="319"/>
    <x v="4"/>
    <x v="194"/>
    <s v="-"/>
  </r>
  <r>
    <n v="322"/>
    <s v="Наскальный Город-Крепость &quot;Тустань&quot;"/>
    <s v="https://www.instagram.com/p/BiSQgn2FCD3/"/>
    <s v="02.05.2018"/>
    <x v="320"/>
    <x v="6"/>
    <x v="195"/>
    <s v="-"/>
  </r>
  <r>
    <n v="323"/>
    <s v="Готель &quot;Осоння Карпати&quot;"/>
    <s v="https://www.instagram.com/p/BiP-q5FlXqG/"/>
    <s v="01.05.2018"/>
    <x v="321"/>
    <x v="2"/>
    <x v="107"/>
    <s v="-"/>
  </r>
  <r>
    <n v="324"/>
    <s v="Готель &quot;Осоння Карпати&quot;"/>
    <s v="https://www.instagram.com/p/BiNZRmFlWSn/"/>
    <s v="30.04.2018"/>
    <x v="322"/>
    <x v="5"/>
    <x v="38"/>
    <s v="-"/>
  </r>
  <r>
    <n v="325"/>
    <s v="Lychakiv Cemetery"/>
    <s v="https://www.instagram.com/p/BiK7xCwFaXu/"/>
    <s v="29.04.2018"/>
    <x v="323"/>
    <x v="0"/>
    <x v="61"/>
    <s v="-"/>
  </r>
  <r>
    <n v="326"/>
    <s v="Lviv, Ukraine"/>
    <s v="https://www.instagram.com/p/BiEqMmsFRX4/"/>
    <s v="27.04.2018"/>
    <x v="324"/>
    <x v="1"/>
    <x v="93"/>
    <s v="-"/>
  </r>
  <r>
    <n v="327"/>
    <s v="Rynok Sq., Lviv"/>
    <s v="https://www.instagram.com/p/BiBeROcFu4h/"/>
    <s v="26.04.2018"/>
    <x v="325"/>
    <x v="4"/>
    <x v="4"/>
    <s v="-"/>
  </r>
  <r>
    <n v="328"/>
    <s v="Lviv, Ukraine"/>
    <s v="https://www.instagram.com/p/Bh8VlHYF69H/"/>
    <s v="24.04.2018"/>
    <x v="326"/>
    <x v="2"/>
    <x v="5"/>
    <s v="-"/>
  </r>
  <r>
    <n v="329"/>
    <s v="Ботанічний сад ЛНУ ім.І.Франка"/>
    <s v="https://www.instagram.com/p/Bh52VY-Fje4/"/>
    <s v="23.04.2018"/>
    <x v="327"/>
    <x v="5"/>
    <x v="189"/>
    <s v="-"/>
  </r>
  <r>
    <n v="330"/>
    <s v="-"/>
    <s v="https://www.instagram.com/p/Bhy8Wh0lciq/"/>
    <s v="20.04.2018"/>
    <x v="328"/>
    <x v="1"/>
    <x v="196"/>
    <s v="-"/>
  </r>
  <r>
    <n v="331"/>
    <s v="Uzhhorod, Ukraine"/>
    <s v="https://www.instagram.com/p/BhhNkW5FBqK/"/>
    <s v="13.04.2018"/>
    <x v="329"/>
    <x v="1"/>
    <x v="37"/>
    <s v="-"/>
  </r>
  <r>
    <n v="332"/>
    <s v="Palanok Castle"/>
    <s v="https://www.instagram.com/p/BhePf8AlCad/"/>
    <s v="12.04.2018"/>
    <x v="330"/>
    <x v="4"/>
    <x v="197"/>
    <s v="-"/>
  </r>
  <r>
    <n v="333"/>
    <s v="Palanok Castle"/>
    <s v="https://www.instagram.com/p/BhbIalUFYIw/"/>
    <s v="11.04.2018"/>
    <x v="331"/>
    <x v="6"/>
    <x v="4"/>
    <s v="-"/>
  </r>
  <r>
    <n v="334"/>
    <s v="-"/>
    <s v="https://www.instagram.com/p/BhYXizGljxW/"/>
    <s v="10.04.2018"/>
    <x v="332"/>
    <x v="2"/>
    <x v="56"/>
    <s v="-"/>
  </r>
  <r>
    <n v="335"/>
    <s v="Mukacheve"/>
    <s v="https://www.instagram.com/p/BhXCHd-F0t2/"/>
    <s v="09.04.2018"/>
    <x v="333"/>
    <x v="5"/>
    <x v="91"/>
    <s v="-"/>
  </r>
  <r>
    <n v="336"/>
    <s v="Uzhhorod Castle, T. Lehoczky Transcarpathian Regional Local History Museum"/>
    <s v="https://www.instagram.com/p/BhWSBWblD0M/"/>
    <s v="09.04.2018"/>
    <x v="334"/>
    <x v="5"/>
    <x v="198"/>
    <s v="-"/>
  </r>
  <r>
    <n v="337"/>
    <s v="Mukacheve"/>
    <s v="https://www.instagram.com/p/BhV4GcXlDOv/"/>
    <s v="09.04.2018"/>
    <x v="335"/>
    <x v="5"/>
    <x v="85"/>
    <s v="-"/>
  </r>
  <r>
    <n v="338"/>
    <s v="Mukacheve"/>
    <s v="https://www.instagram.com/p/BhUv5HGFDbR/"/>
    <s v="08.04.2018"/>
    <x v="336"/>
    <x v="0"/>
    <x v="8"/>
    <s v="-"/>
  </r>
  <r>
    <n v="339"/>
    <s v="Palanok Castle"/>
    <s v="https://www.instagram.com/p/BhUNQekFRNC/"/>
    <s v="08.04.2018"/>
    <x v="337"/>
    <x v="0"/>
    <x v="25"/>
    <s v="-"/>
  </r>
  <r>
    <n v="340"/>
    <s v="Mukacheve"/>
    <s v="https://www.instagram.com/p/BhR_ifrF9At/"/>
    <s v="07.04.2018"/>
    <x v="338"/>
    <x v="3"/>
    <x v="199"/>
    <s v="-"/>
  </r>
  <r>
    <n v="341"/>
    <s v="Lviv, Ukraine"/>
    <s v="https://www.instagram.com/p/BhQpDkil5Je/"/>
    <s v="07.04.2018"/>
    <x v="339"/>
    <x v="3"/>
    <x v="200"/>
    <s v="-"/>
  </r>
  <r>
    <n v="342"/>
    <s v="Lviv, Ukraine"/>
    <s v="https://www.instagram.com/p/BhOG9PjBivx/"/>
    <s v="06.04.2018"/>
    <x v="340"/>
    <x v="1"/>
    <x v="201"/>
    <s v="-"/>
  </r>
  <r>
    <n v="343"/>
    <s v="Lviv, Ukraine"/>
    <s v="https://www.instagram.com/p/BhGT16fBKSr/"/>
    <s v="03.04.2018"/>
    <x v="341"/>
    <x v="2"/>
    <x v="202"/>
    <s v="-"/>
  </r>
  <r>
    <n v="344"/>
    <s v="Lviv, Ukraine"/>
    <s v="https://www.instagram.com/p/Bg25swVBr_c/"/>
    <s v="28.03.2018"/>
    <x v="342"/>
    <x v="6"/>
    <x v="190"/>
    <s v="-"/>
  </r>
  <r>
    <n v="345"/>
    <s v="Lviv, Ukraine"/>
    <s v="https://www.instagram.com/p/Bgx2vMhhXD1/"/>
    <s v="26.03.2018"/>
    <x v="343"/>
    <x v="5"/>
    <x v="92"/>
    <s v="-"/>
  </r>
  <r>
    <n v="346"/>
    <s v="Дім легенд"/>
    <s v="https://www.instagram.com/p/BgvQ3HXhdCX/"/>
    <s v="25.03.2018"/>
    <x v="344"/>
    <x v="0"/>
    <x v="81"/>
    <s v="-"/>
  </r>
  <r>
    <n v="347"/>
    <s v="Lviv, Ukraine"/>
    <s v="https://www.instagram.com/p/Bgt0shrBpNy/"/>
    <s v="24.03.2018"/>
    <x v="345"/>
    <x v="3"/>
    <x v="51"/>
    <s v="-"/>
  </r>
  <r>
    <n v="348"/>
    <s v="-"/>
    <s v="https://www.instagram.com/p/Bgf9ObkH_-X/"/>
    <s v="19.03.2018"/>
    <x v="346"/>
    <x v="5"/>
    <x v="130"/>
    <s v="-"/>
  </r>
  <r>
    <n v="349"/>
    <s v="Lviv, Ukraine"/>
    <s v="https://www.instagram.com/p/Bgb5dBhHkGF/"/>
    <s v="17.03.2018"/>
    <x v="347"/>
    <x v="3"/>
    <x v="203"/>
    <s v="-"/>
  </r>
  <r>
    <n v="350"/>
    <s v="Kharkov, Ukraine"/>
    <s v="https://www.instagram.com/p/BgbghTqHteB/"/>
    <s v="17.03.2018"/>
    <x v="348"/>
    <x v="3"/>
    <x v="44"/>
    <s v="-"/>
  </r>
  <r>
    <n v="351"/>
    <s v="Lviv Rasta Coffee"/>
    <s v="https://www.instagram.com/p/BgVcx8bnuTy/"/>
    <s v="15.03.2018"/>
    <x v="349"/>
    <x v="4"/>
    <x v="67"/>
    <s v="-"/>
  </r>
  <r>
    <n v="352"/>
    <s v="Lviv, Ukraine"/>
    <s v="https://www.instagram.com/p/BgN316PHoop/"/>
    <s v="12.03.2018"/>
    <x v="350"/>
    <x v="5"/>
    <x v="204"/>
    <s v="-"/>
  </r>
  <r>
    <n v="353"/>
    <s v="Lviv, Ukraine"/>
    <s v="https://www.instagram.com/p/BgJyVojnCMV/"/>
    <s v="10.03.2018"/>
    <x v="351"/>
    <x v="3"/>
    <x v="205"/>
    <s v="-"/>
  </r>
  <r>
    <n v="354"/>
    <s v="Selfiecoffeelviv"/>
    <s v="https://www.instagram.com/p/BgJu2YwH76h/"/>
    <s v="10.03.2018"/>
    <x v="352"/>
    <x v="3"/>
    <x v="67"/>
    <s v="-"/>
  </r>
  <r>
    <n v="355"/>
    <s v="Lviv, Ukraine"/>
    <s v="https://www.instagram.com/p/BgHkRxgnUaQ/"/>
    <s v="09.03.2018"/>
    <x v="353"/>
    <x v="1"/>
    <x v="59"/>
    <s v="-"/>
  </r>
  <r>
    <n v="356"/>
    <s v="-"/>
    <s v="https://www.instagram.com/p/BgEsELaHKQP/"/>
    <s v="08.03.2018"/>
    <x v="354"/>
    <x v="4"/>
    <x v="34"/>
    <s v="-"/>
  </r>
  <r>
    <n v="357"/>
    <s v="Lviv, Ukraine"/>
    <s v="https://www.instagram.com/p/BgD8s0pntrO/"/>
    <s v="08.03.2018"/>
    <x v="355"/>
    <x v="4"/>
    <x v="68"/>
    <s v="-"/>
  </r>
  <r>
    <n v="358"/>
    <s v="Cat Cafe"/>
    <s v="https://www.instagram.com/p/BgCVKaCnRFg/"/>
    <s v="07.03.2018"/>
    <x v="356"/>
    <x v="6"/>
    <x v="9"/>
    <s v="-"/>
  </r>
  <r>
    <n v="359"/>
    <s v="Carpathian Mountains"/>
    <s v="https://www.instagram.com/p/BgAr3GYnuYS/"/>
    <s v="07.03.2018"/>
    <x v="357"/>
    <x v="6"/>
    <x v="85"/>
    <s v="-"/>
  </r>
  <r>
    <n v="360"/>
    <s v="Skole Beskids"/>
    <s v="https://www.instagram.com/p/Bf-asVJBXF6/"/>
    <s v="06.03.2018"/>
    <x v="358"/>
    <x v="2"/>
    <x v="97"/>
    <s v="-"/>
  </r>
  <r>
    <n v="361"/>
    <s v="Skole Beskids"/>
    <s v="https://www.instagram.com/p/Bf-aRQABiQ9/"/>
    <s v="06.03.2018"/>
    <x v="359"/>
    <x v="2"/>
    <x v="61"/>
    <s v="-"/>
  </r>
  <r>
    <n v="362"/>
    <s v="Skole Beskids"/>
    <s v="https://www.instagram.com/p/Bf6MseghG8g/"/>
    <s v="04.03.2018"/>
    <x v="360"/>
    <x v="0"/>
    <x v="206"/>
    <s v="-"/>
  </r>
  <r>
    <n v="363"/>
    <s v="Ukraine"/>
    <s v="https://www.instagram.com/p/Bf0I7wthKNy/"/>
    <s v="02.03.2018"/>
    <x v="361"/>
    <x v="1"/>
    <x v="207"/>
    <s v="-"/>
  </r>
  <r>
    <n v="364"/>
    <s v="Church of Sts. Olha and Elizabeth, Lviv"/>
    <s v="https://www.instagram.com/p/BfsfksDB4AY/"/>
    <s v="27.02.2018"/>
    <x v="362"/>
    <x v="2"/>
    <x v="208"/>
    <s v="-"/>
  </r>
  <r>
    <n v="365"/>
    <s v="-"/>
    <s v="https://www.instagram.com/p/BffeuyShVGU/"/>
    <s v="22.02.2018"/>
    <x v="363"/>
    <x v="4"/>
    <x v="99"/>
    <s v="-"/>
  </r>
  <r>
    <n v="366"/>
    <s v="Lviv, Ukraine"/>
    <s v="https://www.instagram.com/p/Bfc4ht3hBSt/"/>
    <s v="21.02.2018"/>
    <x v="364"/>
    <x v="6"/>
    <x v="27"/>
    <s v="-"/>
  </r>
  <r>
    <n v="367"/>
    <s v="-"/>
    <s v="https://www.instagram.com/p/BfY5gMcBjmP/"/>
    <s v="19.02.2018"/>
    <x v="365"/>
    <x v="5"/>
    <x v="95"/>
    <s v="-"/>
  </r>
  <r>
    <n v="368"/>
    <s v="Lviv, Ukraine"/>
    <s v="https://www.instagram.com/p/BfXqD_UhSJ7/"/>
    <s v="19.02.2018"/>
    <x v="366"/>
    <x v="5"/>
    <x v="34"/>
    <s v="-"/>
  </r>
  <r>
    <n v="369"/>
    <s v="Odessa, Ukraine"/>
    <s v="https://www.instagram.com/p/BfWMcTdhUZy/"/>
    <s v="18.02.2018"/>
    <x v="367"/>
    <x v="0"/>
    <x v="209"/>
    <s v="-"/>
  </r>
  <r>
    <n v="370"/>
    <s v="Lviv, Ukraine"/>
    <s v="https://www.instagram.com/p/BfV3I43h5wJ/"/>
    <s v="18.02.2018"/>
    <x v="368"/>
    <x v="0"/>
    <x v="55"/>
    <s v="-"/>
  </r>
  <r>
    <n v="371"/>
    <s v="Lviv, Ukraine"/>
    <s v="https://www.instagram.com/p/BfT49VRhr_a/"/>
    <s v="17.02.2018"/>
    <x v="369"/>
    <x v="3"/>
    <x v="198"/>
    <s v="-"/>
  </r>
  <r>
    <n v="372"/>
    <s v="Kharkov, Ukraine"/>
    <s v="https://www.instagram.com/p/BfNqd8RBdiJ/"/>
    <s v="15.02.2018"/>
    <x v="370"/>
    <x v="4"/>
    <x v="210"/>
    <s v="-"/>
  </r>
  <r>
    <n v="373"/>
    <s v="GlobalLogic Lviv"/>
    <s v="https://www.instagram.com/p/BfMEhtgBsKb/"/>
    <s v="14.02.2018"/>
    <x v="371"/>
    <x v="6"/>
    <x v="211"/>
    <s v="-"/>
  </r>
  <r>
    <n v="374"/>
    <s v="Kharkov, Ukraine"/>
    <s v="https://www.instagram.com/p/BfFuB4NhmYj/"/>
    <s v="12.02.2018"/>
    <x v="372"/>
    <x v="5"/>
    <x v="212"/>
    <s v="-"/>
  </r>
  <r>
    <n v="375"/>
    <s v="Лижний комплекс &quot;Казкова Поляна&quot;"/>
    <s v="https://www.instagram.com/p/BfEXdATBtmr/"/>
    <s v="11.02.2018"/>
    <x v="373"/>
    <x v="0"/>
    <x v="213"/>
    <s v="-"/>
  </r>
  <r>
    <n v="376"/>
    <s v="-"/>
    <s v="https://www.instagram.com/p/BfBEi0zhD7L/"/>
    <s v="10.02.2018"/>
    <x v="374"/>
    <x v="3"/>
    <x v="214"/>
    <s v="-"/>
  </r>
  <r>
    <n v="377"/>
    <s v="Lviv Railway station"/>
    <s v="https://www.instagram.com/p/Be_ZBtMBD2P/"/>
    <s v="09.02.2018"/>
    <x v="375"/>
    <x v="1"/>
    <x v="215"/>
    <s v="-"/>
  </r>
  <r>
    <n v="378"/>
    <s v="-"/>
    <s v="https://www.instagram.com/p/Be_GZOLhlbY/"/>
    <s v="09.02.2018"/>
    <x v="376"/>
    <x v="1"/>
    <x v="216"/>
    <s v="-"/>
  </r>
  <r>
    <n v="379"/>
    <s v="Kharkov, Ukraine"/>
    <s v="https://www.instagram.com/p/Be8skx_Bc-K/"/>
    <s v="08.02.2018"/>
    <x v="377"/>
    <x v="4"/>
    <x v="217"/>
    <s v="-"/>
  </r>
  <r>
    <n v="380"/>
    <s v="Kharkov, Ukraine"/>
    <s v="https://www.instagram.com/p/Be412WcBlkO/"/>
    <s v="07.02.2018"/>
    <x v="378"/>
    <x v="6"/>
    <x v="218"/>
    <s v="-"/>
  </r>
  <r>
    <n v="381"/>
    <s v="Арт-cafe Пластилиновая vorona"/>
    <s v="https://www.instagram.com/p/Be3xAtVhN-N/"/>
    <s v="06.02.2018"/>
    <x v="379"/>
    <x v="2"/>
    <x v="219"/>
    <s v="-"/>
  </r>
  <r>
    <n v="382"/>
    <s v="Kharkov, Ukraine"/>
    <s v="https://www.instagram.com/p/Bexl6OCh6-6/"/>
    <s v="04.02.2018"/>
    <x v="380"/>
    <x v="0"/>
    <x v="220"/>
    <s v="-"/>
  </r>
  <r>
    <n v="383"/>
    <s v="Kharkov, Ukraine"/>
    <s v="https://www.instagram.com/p/BevZmkbhlbD/"/>
    <s v="03.02.2018"/>
    <x v="381"/>
    <x v="3"/>
    <x v="196"/>
    <s v="-"/>
  </r>
  <r>
    <n v="384"/>
    <s v="KOFEIN"/>
    <s v="https://www.instagram.com/p/BeoNU8gBlec/"/>
    <s v="31.01.2018"/>
    <x v="382"/>
    <x v="6"/>
    <x v="200"/>
    <s v="-"/>
  </r>
  <r>
    <n v="385"/>
    <s v="Fifties фотостудия и кофейня"/>
    <s v="https://www.instagram.com/p/BemukEjBs7g/"/>
    <s v="31.01.2018"/>
    <x v="383"/>
    <x v="6"/>
    <x v="221"/>
    <s v="-"/>
  </r>
  <r>
    <n v="386"/>
    <s v="Kharkov, Ukraine"/>
    <s v="https://www.instagram.com/p/BegsNgiB-GE/"/>
    <s v="28.01.2018"/>
    <x v="384"/>
    <x v="0"/>
    <x v="222"/>
    <s v="-"/>
  </r>
  <r>
    <n v="387"/>
    <s v="Kharkov, Ukraine"/>
    <s v="https://www.instagram.com/p/BefqiXOBCgW/"/>
    <s v="28.01.2018"/>
    <x v="385"/>
    <x v="0"/>
    <x v="223"/>
    <s v="-"/>
  </r>
  <r>
    <n v="388"/>
    <s v="-"/>
    <s v="https://www.instagram.com/p/Bedmo1cBegk/"/>
    <s v="27.01.2018"/>
    <x v="386"/>
    <x v="3"/>
    <x v="23"/>
    <s v="-"/>
  </r>
  <r>
    <n v="389"/>
    <s v="-"/>
    <s v="https://www.instagram.com/p/BeaPs1ZhQ56/"/>
    <s v="26.01.2018"/>
    <x v="47"/>
    <x v="1"/>
    <x v="224"/>
    <s v="-"/>
  </r>
  <r>
    <n v="390"/>
    <s v="-"/>
    <s v="https://www.instagram.com/p/BeTIbstBoKU/"/>
    <s v="23.01.2018"/>
    <x v="387"/>
    <x v="2"/>
    <x v="225"/>
    <s v="-"/>
  </r>
  <r>
    <n v="391"/>
    <s v="Kharkov, Ukraine"/>
    <s v="https://www.instagram.com/p/BeQnBJKBwdr/"/>
    <s v="22.01.2018"/>
    <x v="310"/>
    <x v="5"/>
    <x v="226"/>
    <s v="-"/>
  </r>
  <r>
    <n v="392"/>
    <s v="-"/>
    <s v="https://www.instagram.com/p/BeOPo6rBwtS/"/>
    <s v="21.01.2018"/>
    <x v="388"/>
    <x v="0"/>
    <x v="227"/>
    <s v="-"/>
  </r>
  <r>
    <n v="393"/>
    <s v="Kharkov, Ukraine"/>
    <s v="https://www.instagram.com/p/BeN4o9YB0iR/"/>
    <s v="21.01.2018"/>
    <x v="389"/>
    <x v="0"/>
    <x v="228"/>
    <s v="-"/>
  </r>
  <r>
    <n v="394"/>
    <s v="Kharkov, Ukraine"/>
    <s v="https://www.instagram.com/p/BeLIt7DhJqZ/"/>
    <s v="20.01.2018"/>
    <x v="390"/>
    <x v="3"/>
    <x v="227"/>
    <s v="-"/>
  </r>
  <r>
    <n v="395"/>
    <s v="-"/>
    <s v="https://www.instagram.com/p/BeKhpRKBJog/"/>
    <s v="20.01.2018"/>
    <x v="391"/>
    <x v="3"/>
    <x v="229"/>
    <s v="-"/>
  </r>
  <r>
    <n v="396"/>
    <s v="Kharkov, Ukraine"/>
    <s v="https://www.instagram.com/p/Bds4KlFhfD4/"/>
    <s v="08.01.2018"/>
    <x v="392"/>
    <x v="5"/>
    <x v="230"/>
    <s v="-"/>
  </r>
  <r>
    <n v="397"/>
    <s v="Sumy Oblast"/>
    <s v="https://www.instagram.com/p/BdrpGhSh_vU/"/>
    <s v="08.01.2018"/>
    <x v="393"/>
    <x v="5"/>
    <x v="222"/>
    <s v="-"/>
  </r>
  <r>
    <n v="398"/>
    <s v="-"/>
    <s v="https://www.instagram.com/p/Bdp739QBK-0/"/>
    <s v="07.01.2018"/>
    <x v="394"/>
    <x v="0"/>
    <x v="228"/>
    <s v="-"/>
  </r>
  <r>
    <n v="399"/>
    <s v="Kharkov, Ukraine"/>
    <s v="https://www.instagram.com/p/BdptKptBQDM/"/>
    <s v="07.01.2018"/>
    <x v="395"/>
    <x v="0"/>
    <x v="231"/>
    <s v="-"/>
  </r>
  <r>
    <n v="400"/>
    <s v="-"/>
    <s v="https://www.instagram.com/p/BdmjgoiBROy/"/>
    <s v="06.01.2018"/>
    <x v="396"/>
    <x v="3"/>
    <x v="232"/>
    <s v="-"/>
  </r>
  <r>
    <n v="401"/>
    <s v="Greece"/>
    <s v="https://www.instagram.com/p/BdlU11EhNPX/"/>
    <s v="05.01.2018"/>
    <x v="397"/>
    <x v="1"/>
    <x v="1"/>
    <s v="-"/>
  </r>
  <r>
    <n v="402"/>
    <s v="Panathenaic Stadium"/>
    <s v="https://www.instagram.com/p/Bdj8fosh3PP/"/>
    <s v="05.01.2018"/>
    <x v="398"/>
    <x v="1"/>
    <x v="225"/>
    <s v="-"/>
  </r>
  <r>
    <n v="403"/>
    <s v="Hellenic Parliament"/>
    <s v="https://www.instagram.com/p/BdjHThdBzh6/"/>
    <s v="05.01.2018"/>
    <x v="399"/>
    <x v="1"/>
    <x v="233"/>
    <s v="-"/>
  </r>
  <r>
    <n v="404"/>
    <s v="Panathenaic Stadium"/>
    <s v="https://www.instagram.com/p/BdifJawhrZ5/"/>
    <s v="04.01.2018"/>
    <x v="400"/>
    <x v="4"/>
    <x v="219"/>
    <s v="-"/>
  </r>
  <r>
    <n v="405"/>
    <s v="Palaión Fáliron, Attiki, Greece"/>
    <s v="https://www.instagram.com/p/BdiB331hMZB/"/>
    <s v="04.01.2018"/>
    <x v="401"/>
    <x v="4"/>
    <x v="23"/>
    <s v="-"/>
  </r>
  <r>
    <n v="406"/>
    <s v="Palaión Fáliron, Attiki, Greece"/>
    <s v="https://www.instagram.com/p/BdhpRVXhlwB/"/>
    <s v="04.01.2018"/>
    <x v="402"/>
    <x v="4"/>
    <x v="217"/>
    <s v="-"/>
  </r>
  <r>
    <n v="407"/>
    <s v="Palaión Fáliron, Attiki, Greece"/>
    <s v="https://www.instagram.com/p/BdhgS-Wh085/"/>
    <s v="04.01.2018"/>
    <x v="403"/>
    <x v="4"/>
    <x v="234"/>
    <s v="-"/>
  </r>
  <r>
    <n v="408"/>
    <s v="Prámanta, Greece"/>
    <s v="https://www.instagram.com/p/Bdf7wESB468/"/>
    <s v="03.01.2018"/>
    <x v="404"/>
    <x v="6"/>
    <x v="1"/>
    <s v="-"/>
  </r>
  <r>
    <n v="409"/>
    <s v="Kalarítes, Ioannina, Greece"/>
    <s v="https://www.instagram.com/p/BdfcQhtBXRJ/"/>
    <s v="03.01.2018"/>
    <x v="405"/>
    <x v="6"/>
    <x v="235"/>
    <s v="-"/>
  </r>
  <r>
    <n v="410"/>
    <s v="Kalarítes, Ioannina, Greece"/>
    <s v="https://www.instagram.com/p/BderfumBXm6/"/>
    <s v="03.01.2018"/>
    <x v="406"/>
    <x v="6"/>
    <x v="218"/>
    <s v="-"/>
  </r>
  <r>
    <n v="411"/>
    <s v="Lake Pamvotida"/>
    <s v="https://www.instagram.com/p/BdepD3RhFfe/"/>
    <s v="03.01.2018"/>
    <x v="407"/>
    <x v="6"/>
    <x v="230"/>
    <s v="-"/>
  </r>
  <r>
    <n v="412"/>
    <s v="Kalarítes, Ioannina, Greece"/>
    <s v="https://www.instagram.com/p/BddZfvDhy0w/"/>
    <s v="02.01.2018"/>
    <x v="408"/>
    <x v="2"/>
    <x v="1"/>
    <s v="-"/>
  </r>
  <r>
    <n v="413"/>
    <s v="Itéa, Greece"/>
    <s v="https://www.instagram.com/p/BddTDgThGaS/"/>
    <s v="02.01.2018"/>
    <x v="409"/>
    <x v="2"/>
    <x v="236"/>
    <s v="-"/>
  </r>
  <r>
    <n v="414"/>
    <s v="Kalarítes, Ioannina, Greece"/>
    <s v="https://www.instagram.com/p/BdcPEmihThp/"/>
    <s v="02.01.2018"/>
    <x v="410"/>
    <x v="2"/>
    <x v="237"/>
    <s v="-"/>
  </r>
  <r>
    <n v="415"/>
    <s v="Ioánnina, Greece"/>
    <s v="https://www.instagram.com/p/BdbL4c6BeHl/"/>
    <s v="01.01.2018"/>
    <x v="411"/>
    <x v="5"/>
    <x v="225"/>
    <s v="-"/>
  </r>
  <r>
    <n v="416"/>
    <s v="Central Greece"/>
    <s v="https://www.instagram.com/p/BdZs6RnBxtl/"/>
    <s v="01.01.2018"/>
    <x v="412"/>
    <x v="5"/>
    <x v="227"/>
    <s v="-"/>
  </r>
  <r>
    <n v="417"/>
    <s v="Delfos, Grecia"/>
    <s v="https://www.instagram.com/p/BdYfIKhheQK/"/>
    <s v="31.12.2017"/>
    <x v="413"/>
    <x v="0"/>
    <x v="237"/>
    <s v="-"/>
  </r>
  <r>
    <n v="418"/>
    <s v="Greece"/>
    <s v="https://www.instagram.com/p/BdYKYM2hVn4/"/>
    <s v="31.12.2017"/>
    <x v="414"/>
    <x v="0"/>
    <x v="238"/>
    <s v="-"/>
  </r>
  <r>
    <n v="419"/>
    <s v="Aráchova"/>
    <s v="https://www.instagram.com/p/BdXnxjaBBIg/"/>
    <s v="31.12.2017"/>
    <x v="415"/>
    <x v="0"/>
    <x v="239"/>
    <s v="-"/>
  </r>
  <r>
    <n v="420"/>
    <s v="Aráchova"/>
    <s v="https://www.instagram.com/p/BdVzffMhUs1/"/>
    <s v="30.12.2017"/>
    <x v="416"/>
    <x v="3"/>
    <x v="219"/>
    <s v="-"/>
  </r>
  <r>
    <n v="421"/>
    <s v="Delfos, Grecia"/>
    <s v="https://www.instagram.com/p/BdVn7vbhFat/"/>
    <s v="30.12.2017"/>
    <x v="417"/>
    <x v="3"/>
    <x v="2"/>
    <s v="-"/>
  </r>
  <r>
    <n v="422"/>
    <s v="Acropolis - Ακρόπολη"/>
    <s v="https://www.instagram.com/p/BdUneCMh2zl/"/>
    <s v="30.12.2017"/>
    <x v="418"/>
    <x v="3"/>
    <x v="233"/>
    <s v="-"/>
  </r>
  <r>
    <n v="423"/>
    <s v="Acropolis - Ακρόπολη"/>
    <s v="https://www.instagram.com/p/BdUYwCDB4ru/"/>
    <s v="30.12.2017"/>
    <x v="419"/>
    <x v="3"/>
    <x v="219"/>
    <s v="-"/>
  </r>
  <r>
    <n v="424"/>
    <s v="-"/>
    <s v="https://www.instagram.com/p/BdTRE51hvm3/"/>
    <s v="29.12.2017"/>
    <x v="420"/>
    <x v="1"/>
    <x v="225"/>
    <s v="-"/>
  </r>
  <r>
    <n v="425"/>
    <s v="Akropolis / Ακρόπολις"/>
    <s v="https://www.instagram.com/p/BdSfu2VhEe2/"/>
    <s v="29.12.2017"/>
    <x v="421"/>
    <x v="1"/>
    <x v="237"/>
    <s v="-"/>
  </r>
  <r>
    <n v="426"/>
    <s v="Athens, Greece"/>
    <s v="https://www.instagram.com/p/BdR7RjIBwcT/"/>
    <s v="29.12.2017"/>
    <x v="422"/>
    <x v="1"/>
    <x v="230"/>
    <s v="-"/>
  </r>
  <r>
    <n v="427"/>
    <s v="Athens, Greece"/>
    <s v="https://www.instagram.com/p/BdQUXK7hN59/"/>
    <s v="28.12.2017"/>
    <x v="423"/>
    <x v="4"/>
    <x v="240"/>
    <s v="-"/>
  </r>
  <r>
    <n v="428"/>
    <s v="Philopappos Monument"/>
    <s v="https://www.instagram.com/p/BdQNGNdh1wc/"/>
    <s v="28.12.2017"/>
    <x v="424"/>
    <x v="4"/>
    <x v="241"/>
    <s v="-"/>
  </r>
  <r>
    <n v="429"/>
    <s v="Ukraine"/>
    <s v="https://www.instagram.com/p/BdMqn9JBcgh/"/>
    <s v="27.12.2017"/>
    <x v="425"/>
    <x v="6"/>
    <x v="242"/>
    <s v="-"/>
  </r>
  <r>
    <n v="430"/>
    <s v="Kharkov, Ukraine"/>
    <s v="https://www.instagram.com/p/BdCtPvhhIQi/"/>
    <s v="23.12.2017"/>
    <x v="426"/>
    <x v="3"/>
    <x v="217"/>
    <s v="-"/>
  </r>
  <r>
    <n v="431"/>
    <s v="-"/>
    <s v="https://www.instagram.com/p/BdCfYK4h8QE/"/>
    <s v="23.12.2017"/>
    <x v="427"/>
    <x v="3"/>
    <x v="243"/>
    <s v="-"/>
  </r>
  <r>
    <n v="432"/>
    <s v="-"/>
    <s v="https://www.instagram.com/p/Bc-mNnZB1a6/"/>
    <s v="21.12.2017"/>
    <x v="428"/>
    <x v="4"/>
    <x v="244"/>
    <s v="-"/>
  </r>
  <r>
    <n v="433"/>
    <s v="Prague Castle"/>
    <s v="https://www.instagram.com/p/Bc5ubVFh7Bm/"/>
    <s v="19.12.2017"/>
    <x v="429"/>
    <x v="2"/>
    <x v="238"/>
    <s v="-"/>
  </r>
  <r>
    <n v="434"/>
    <s v="Old Town Square"/>
    <s v="https://www.instagram.com/p/Bc3I7UMhavM/"/>
    <s v="18.12.2017"/>
    <x v="430"/>
    <x v="5"/>
    <x v="23"/>
    <s v="-"/>
  </r>
  <r>
    <n v="435"/>
    <s v="Prague, Czech Republic"/>
    <s v="https://www.instagram.com/p/Bc2lqVKhqWe/"/>
    <s v="18.12.2017"/>
    <x v="431"/>
    <x v="5"/>
    <x v="233"/>
    <s v="-"/>
  </r>
  <r>
    <n v="436"/>
    <s v="Starbucks Česká republika"/>
    <s v="https://www.instagram.com/p/Bc1w44ah8Va/"/>
    <s v="18.12.2017"/>
    <x v="432"/>
    <x v="5"/>
    <x v="219"/>
    <s v="-"/>
  </r>
  <r>
    <n v="437"/>
    <s v="Prague Castle"/>
    <s v="https://www.instagram.com/p/Bc1ujFnBpgK/"/>
    <s v="18.12.2017"/>
    <x v="433"/>
    <x v="5"/>
    <x v="216"/>
    <s v="-"/>
  </r>
  <r>
    <n v="438"/>
    <s v="Old Town Square"/>
    <s v="https://www.instagram.com/p/Bc0uZNRBSJs/"/>
    <s v="18.12.2017"/>
    <x v="434"/>
    <x v="5"/>
    <x v="245"/>
    <s v="-"/>
  </r>
  <r>
    <n v="439"/>
    <s v="Karlův most - Charles Bridge - Ponte Carlo - Puente de Carlos"/>
    <s v="https://www.instagram.com/p/Bc0tG2KhX66/"/>
    <s v="18.12.2017"/>
    <x v="435"/>
    <x v="5"/>
    <x v="238"/>
    <s v="-"/>
  </r>
  <r>
    <n v="440"/>
    <s v="Prague, Czech Republic"/>
    <s v="https://www.instagram.com/p/BcxFhLphFDj/"/>
    <s v="16.12.2017"/>
    <x v="436"/>
    <x v="3"/>
    <x v="242"/>
    <s v="-"/>
  </r>
  <r>
    <n v="441"/>
    <s v="Prague, Czech Republic"/>
    <s v="https://www.instagram.com/p/BcxEv1vB_fg/"/>
    <s v="16.12.2017"/>
    <x v="437"/>
    <x v="3"/>
    <x v="228"/>
    <s v="-"/>
  </r>
  <r>
    <n v="442"/>
    <s v="Istanbul Ataturk International Airport - International Departures"/>
    <s v="https://www.instagram.com/p/Bcu3zNohJei/"/>
    <s v="15.12.2017"/>
    <x v="438"/>
    <x v="1"/>
    <x v="228"/>
    <s v="-"/>
  </r>
  <r>
    <n v="443"/>
    <s v="Langeron"/>
    <s v="https://www.instagram.com/p/BctsUzeh1IP/"/>
    <s v="15.12.2017"/>
    <x v="439"/>
    <x v="1"/>
    <x v="242"/>
    <s v="-"/>
  </r>
  <r>
    <n v="444"/>
    <s v="Deribasivska Street"/>
    <s v="https://www.instagram.com/p/BctUwx7hZRi/"/>
    <s v="15.12.2017"/>
    <x v="440"/>
    <x v="1"/>
    <x v="233"/>
    <s v="-"/>
  </r>
  <r>
    <n v="445"/>
    <s v="Langeron"/>
    <s v="https://www.instagram.com/p/BcsmcQSBrLh/"/>
    <s v="14.12.2017"/>
    <x v="441"/>
    <x v="4"/>
    <x v="1"/>
    <s v="-"/>
  </r>
  <r>
    <n v="446"/>
    <s v="Potemkin Stairs"/>
    <s v="https://www.instagram.com/p/Bcr7i9PhgHc/"/>
    <s v="14.12.2017"/>
    <x v="442"/>
    <x v="4"/>
    <x v="231"/>
    <s v="-"/>
  </r>
  <r>
    <n v="447"/>
    <s v="Odessa Opera and Ballet Theater"/>
    <s v="https://www.instagram.com/p/BcrktOuh9IC/"/>
    <s v="14.12.2017"/>
    <x v="443"/>
    <x v="4"/>
    <x v="246"/>
    <s v="-"/>
  </r>
  <r>
    <n v="448"/>
    <s v="Kharkov, Ukraine"/>
    <s v="https://www.instagram.com/p/BcqIF-2Bn9o/"/>
    <s v="13.12.2017"/>
    <x v="444"/>
    <x v="6"/>
    <x v="241"/>
    <s v="-"/>
  </r>
  <r>
    <n v="449"/>
    <s v="Kharkov, Ukraine"/>
    <s v="https://www.instagram.com/p/BcmD6VoBnQP/"/>
    <s v="12.12.2017"/>
    <x v="445"/>
    <x v="2"/>
    <x v="23"/>
    <s v="-"/>
  </r>
  <r>
    <n v="450"/>
    <s v="Kharkov, Ukraine"/>
    <s v="https://www.instagram.com/p/BckOzJVhXkI/"/>
    <s v="11.12.2017"/>
    <x v="446"/>
    <x v="5"/>
    <x v="228"/>
    <s v="-"/>
  </r>
  <r>
    <n v="451"/>
    <s v="Kharkov, Ukraine"/>
    <s v="https://www.instagram.com/p/BcjcEepBY-0/"/>
    <s v="11.12.2017"/>
    <x v="447"/>
    <x v="5"/>
    <x v="213"/>
    <s v="-"/>
  </r>
  <r>
    <n v="452"/>
    <s v="Kharkov, Ukraine"/>
    <s v="https://www.instagram.com/p/BchkX3OBJkA/"/>
    <s v="10.12.2017"/>
    <x v="448"/>
    <x v="0"/>
    <x v="219"/>
    <s v="-"/>
  </r>
  <r>
    <n v="453"/>
    <s v="Kharkov, Ukraine"/>
    <s v="https://www.instagram.com/p/Bce2WTXB94H/"/>
    <s v="09.12.2017"/>
    <x v="449"/>
    <x v="3"/>
    <x v="222"/>
    <s v="-"/>
  </r>
  <r>
    <n v="454"/>
    <s v="Kharkov, Ukraine"/>
    <s v="https://www.instagram.com/p/Bce1xJdBIQH/"/>
    <s v="09.12.2017"/>
    <x v="450"/>
    <x v="3"/>
    <x v="245"/>
    <s v="-"/>
  </r>
  <r>
    <n v="455"/>
    <s v="-"/>
    <s v="https://www.instagram.com/p/BccAYq-h_va/"/>
    <s v="08.12.2017"/>
    <x v="451"/>
    <x v="1"/>
    <x v="247"/>
    <s v="-"/>
  </r>
  <r>
    <n v="456"/>
    <s v="Kharkov, Ukraine"/>
    <s v="https://www.instagram.com/p/BcX7gN0HNjt/"/>
    <s v="06.12.2017"/>
    <x v="452"/>
    <x v="6"/>
    <x v="226"/>
    <s v="-"/>
  </r>
  <r>
    <n v="457"/>
    <s v="-"/>
    <s v="https://www.instagram.com/p/BcWjO1qBoaN/"/>
    <s v="06.12.2017"/>
    <x v="453"/>
    <x v="6"/>
    <x v="248"/>
    <s v="-"/>
  </r>
  <r>
    <n v="458"/>
    <s v="Kharkov, Ukraine"/>
    <s v="https://www.instagram.com/p/BcPU9-9hiRQ/"/>
    <s v="03.12.2017"/>
    <x v="454"/>
    <x v="0"/>
    <x v="222"/>
    <s v="-"/>
  </r>
  <r>
    <n v="459"/>
    <s v="Kharkov, Ukraine"/>
    <s v="https://www.instagram.com/p/BcNSIrZhl3s/"/>
    <s v="02.12.2017"/>
    <x v="455"/>
    <x v="3"/>
    <x v="249"/>
    <s v="-"/>
  </r>
  <r>
    <n v="460"/>
    <s v="8 1/2"/>
    <s v="https://www.instagram.com/p/BcDT5tPB1mK/"/>
    <s v="28.11.2017"/>
    <x v="456"/>
    <x v="2"/>
    <x v="213"/>
    <s v="-"/>
  </r>
  <r>
    <n v="461"/>
    <s v="-"/>
    <s v="https://www.instagram.com/p/Bb-OnCRBH2v/"/>
    <s v="26.11.2017"/>
    <x v="457"/>
    <x v="0"/>
    <x v="250"/>
    <s v="-"/>
  </r>
  <r>
    <n v="462"/>
    <s v="Kharkov, Ukraine"/>
    <s v="https://www.instagram.com/p/Bb4sAjQhzlu/"/>
    <s v="24.11.2017"/>
    <x v="458"/>
    <x v="1"/>
    <x v="251"/>
    <s v="-"/>
  </r>
  <r>
    <n v="463"/>
    <s v="Львівська Майстерня Шоколаду"/>
    <s v="https://www.instagram.com/p/Bbu9n2Ehre3/"/>
    <s v="20.11.2017"/>
    <x v="459"/>
    <x v="5"/>
    <x v="197"/>
    <s v="-"/>
  </r>
  <r>
    <n v="464"/>
    <s v="Kharkiv railway station"/>
    <s v="https://www.instagram.com/p/Bbp5dv8BlSW/"/>
    <s v="18.11.2017"/>
    <x v="460"/>
    <x v="3"/>
    <x v="252"/>
    <s v="-"/>
  </r>
  <r>
    <n v="465"/>
    <s v="Київ, Майдан Незалежності"/>
    <s v="https://www.instagram.com/p/BbaSQ_OhwwK/"/>
    <s v="12.11.2017"/>
    <x v="461"/>
    <x v="0"/>
    <x v="212"/>
    <s v="-"/>
  </r>
  <r>
    <n v="466"/>
    <s v="Alchemist Bar - Kyiv"/>
    <s v="https://www.instagram.com/p/BbaQ3yIhFf2/"/>
    <s v="12.11.2017"/>
    <x v="462"/>
    <x v="0"/>
    <x v="2"/>
    <s v="-"/>
  </r>
  <r>
    <n v="467"/>
    <s v="-"/>
    <s v="https://www.instagram.com/p/BbaOwG6hqnj/"/>
    <s v="12.11.2017"/>
    <x v="463"/>
    <x v="0"/>
    <x v="253"/>
    <s v="-"/>
  </r>
  <r>
    <n v="468"/>
    <s v="Kontraktova Ploshcha"/>
    <s v="https://www.instagram.com/p/BbZxQAUhkSg/"/>
    <s v="12.11.2017"/>
    <x v="464"/>
    <x v="0"/>
    <x v="217"/>
    <s v="-"/>
  </r>
  <r>
    <n v="469"/>
    <s v="Kyiv, Ukraine"/>
    <s v="https://www.instagram.com/p/BbX1bHzhkmQ/"/>
    <s v="11.11.2017"/>
    <x v="465"/>
    <x v="3"/>
    <x v="244"/>
    <s v="-"/>
  </r>
  <r>
    <n v="470"/>
    <s v="Kharkov, Ukraine"/>
    <s v="https://www.instagram.com/p/BbFwaSshRas/"/>
    <s v="04.11.2017"/>
    <x v="466"/>
    <x v="3"/>
    <x v="21"/>
    <s v="-"/>
  </r>
  <r>
    <n v="471"/>
    <s v="Дворец студентов НЮУ им. Ярослава Мудрого"/>
    <s v="https://www.instagram.com/p/BbFsmJOhfTy/"/>
    <s v="04.11.2017"/>
    <x v="467"/>
    <x v="3"/>
    <x v="224"/>
    <s v="-"/>
  </r>
  <r>
    <n v="472"/>
    <s v="Nora Hookah Lounge"/>
    <s v="https://www.instagram.com/p/BbDJXqXBhL7/"/>
    <s v="03.11.2017"/>
    <x v="468"/>
    <x v="1"/>
    <x v="243"/>
    <s v="-"/>
  </r>
  <r>
    <n v="473"/>
    <s v="Kharkov, Ukraine"/>
    <s v="https://www.instagram.com/p/BbAH399B6sC/"/>
    <s v="02.11.2017"/>
    <x v="469"/>
    <x v="4"/>
    <x v="23"/>
    <s v="-"/>
  </r>
  <r>
    <n v="474"/>
    <s v="Kharkov, Ukraine"/>
    <s v="https://www.instagram.com/p/Ba_FaWohoar/"/>
    <s v="02.11.2017"/>
    <x v="470"/>
    <x v="4"/>
    <x v="23"/>
    <s v="-"/>
  </r>
  <r>
    <n v="475"/>
    <s v="Kharkov, Ukraine"/>
    <s v="https://www.instagram.com/p/Ba8mfzPBJhj/"/>
    <s v="01.11.2017"/>
    <x v="471"/>
    <x v="6"/>
    <x v="200"/>
    <s v="-"/>
  </r>
  <r>
    <n v="476"/>
    <s v="Kharkov, Ukraine"/>
    <s v="https://www.instagram.com/p/Ba7j0oqheMa/"/>
    <s v="31.10.2017"/>
    <x v="472"/>
    <x v="2"/>
    <x v="228"/>
    <s v="-"/>
  </r>
  <r>
    <n v="477"/>
    <s v="Kharkov, Ukraine"/>
    <s v="https://www.instagram.com/p/Ba7jwD7hOBg/"/>
    <s v="31.10.2017"/>
    <x v="473"/>
    <x v="2"/>
    <x v="242"/>
    <s v="-"/>
  </r>
  <r>
    <n v="478"/>
    <s v="-"/>
    <s v="https://www.instagram.com/p/Ba7eJgAhRaD/"/>
    <s v="31.10.2017"/>
    <x v="474"/>
    <x v="2"/>
    <x v="239"/>
    <s v="-"/>
  </r>
  <r>
    <n v="479"/>
    <s v="Kharkov, Ukraine"/>
    <s v="https://www.instagram.com/p/Ba1KQsEhZKa/"/>
    <s v="29.10.2017"/>
    <x v="475"/>
    <x v="0"/>
    <x v="209"/>
    <s v="-"/>
  </r>
  <r>
    <n v="480"/>
    <s v="Kharkov, Ukraine"/>
    <s v="https://www.instagram.com/p/BayjT7rh5gw/"/>
    <s v="28.10.2017"/>
    <x v="476"/>
    <x v="3"/>
    <x v="216"/>
    <s v="-"/>
  </r>
  <r>
    <n v="481"/>
    <s v="Мотошкола &quot;Faster&quot;"/>
    <s v="https://www.instagram.com/p/BatK9l1Bigk/"/>
    <s v="26.10.2017"/>
    <x v="477"/>
    <x v="4"/>
    <x v="1"/>
    <s v="-"/>
  </r>
  <r>
    <n v="482"/>
    <s v="Kharkov, Ukraine"/>
    <s v="https://www.instagram.com/p/Bao0fbyBaOj/"/>
    <s v="24.10.2017"/>
    <x v="478"/>
    <x v="2"/>
    <x v="254"/>
    <s v="-"/>
  </r>
  <r>
    <n v="483"/>
    <s v="Kharkov, Ukraine"/>
    <s v="https://www.instagram.com/p/BaoVPJUhl23/"/>
    <s v="24.10.2017"/>
    <x v="479"/>
    <x v="2"/>
    <x v="245"/>
    <s v="-"/>
  </r>
  <r>
    <n v="484"/>
    <s v="Фрунзе Авто"/>
    <s v="https://www.instagram.com/p/BajwQCOhnhT/"/>
    <s v="22.10.2017"/>
    <x v="480"/>
    <x v="0"/>
    <x v="217"/>
    <s v="-"/>
  </r>
  <r>
    <n v="485"/>
    <s v="Фрунзе Авто"/>
    <s v="https://www.instagram.com/p/Bajpn5sheJe/"/>
    <s v="22.10.2017"/>
    <x v="481"/>
    <x v="0"/>
    <x v="226"/>
    <s v="-"/>
  </r>
  <r>
    <n v="486"/>
    <s v="Фрунзе Авто"/>
    <s v="https://www.instagram.com/p/Bai04WqBp6S/"/>
    <s v="22.10.2017"/>
    <x v="482"/>
    <x v="0"/>
    <x v="23"/>
    <s v="-"/>
  </r>
  <r>
    <n v="487"/>
    <s v="Central Coffee"/>
    <s v="https://www.instagram.com/p/BaZPIvthze6/"/>
    <s v="18.10.2017"/>
    <x v="483"/>
    <x v="6"/>
    <x v="225"/>
    <s v="-"/>
  </r>
  <r>
    <n v="488"/>
    <s v="some like it hot"/>
    <s v="https://www.instagram.com/p/BaUcHOnh0jC/"/>
    <s v="16.10.2017"/>
    <x v="484"/>
    <x v="5"/>
    <x v="224"/>
    <s v="-"/>
  </r>
  <r>
    <n v="489"/>
    <s v="Kharkov, Ukraine"/>
    <s v="https://www.instagram.com/p/BaUSHPgBwN9/"/>
    <s v="16.10.2017"/>
    <x v="485"/>
    <x v="5"/>
    <x v="221"/>
    <s v="-"/>
  </r>
  <r>
    <n v="490"/>
    <s v="Metalist Stadium - Kharkiv"/>
    <s v="https://www.instagram.com/p/BaRUb5VBRB_/"/>
    <s v="15.10.2017"/>
    <x v="486"/>
    <x v="0"/>
    <x v="238"/>
    <s v="-"/>
  </r>
  <r>
    <n v="491"/>
    <s v="Freedom Square"/>
    <s v="https://www.instagram.com/p/BaPDS8tBEWs/"/>
    <s v="14.10.2017"/>
    <x v="487"/>
    <x v="3"/>
    <x v="241"/>
    <s v="-"/>
  </r>
  <r>
    <n v="492"/>
    <s v="Kharkov, Ukraine"/>
    <s v="https://www.instagram.com/p/BaOoTN5hPAd/"/>
    <s v="14.10.2017"/>
    <x v="488"/>
    <x v="3"/>
    <x v="235"/>
    <s v="-"/>
  </r>
  <r>
    <n v="493"/>
    <s v="Kharkov, Ukraine"/>
    <s v="https://www.instagram.com/p/BaM07jJBMH_/"/>
    <s v="13.10.2017"/>
    <x v="489"/>
    <x v="1"/>
    <x v="1"/>
    <s v="-"/>
  </r>
  <r>
    <n v="494"/>
    <s v="Kharkov, Ukraine"/>
    <s v="https://www.instagram.com/p/BaGbnFmhLdk/"/>
    <s v="11.10.2017"/>
    <x v="490"/>
    <x v="6"/>
    <x v="220"/>
    <s v="-"/>
  </r>
  <r>
    <n v="495"/>
    <s v="Kharkov, Ukraine"/>
    <s v="https://www.instagram.com/p/BaBfCcdB4W2/"/>
    <s v="09.10.2017"/>
    <x v="491"/>
    <x v="5"/>
    <x v="214"/>
    <s v="-"/>
  </r>
  <r>
    <n v="496"/>
    <s v="Lviv Croissants"/>
    <s v="https://www.instagram.com/p/BZ_m-XpB6O2/"/>
    <s v="08.10.2017"/>
    <x v="492"/>
    <x v="0"/>
    <x v="238"/>
    <s v="-"/>
  </r>
  <r>
    <n v="497"/>
    <s v="Мотошкола &quot;Faster&quot;"/>
    <s v="https://www.instagram.com/p/BZ8bKZWhEqe/"/>
    <s v="07.10.2017"/>
    <x v="493"/>
    <x v="3"/>
    <x v="233"/>
    <s v="-"/>
  </r>
  <r>
    <n v="498"/>
    <s v="Kharkov, Ukraine"/>
    <s v="https://www.instagram.com/p/BZ1kozBhv3I/"/>
    <s v="04.10.2017"/>
    <x v="494"/>
    <x v="6"/>
    <x v="3"/>
    <s v="-"/>
  </r>
  <r>
    <n v="499"/>
    <s v="Kharkov, Ukraine"/>
    <s v="https://www.instagram.com/p/BZscsEABYAo/"/>
    <s v="01.10.2017"/>
    <x v="495"/>
    <x v="0"/>
    <x v="233"/>
    <s v="-"/>
  </r>
  <r>
    <n v="500"/>
    <s v="-"/>
    <s v="https://www.instagram.com/p/BZfuL5kBNDp/"/>
    <s v="26.09.2017"/>
    <x v="496"/>
    <x v="2"/>
    <x v="219"/>
    <s v="-"/>
  </r>
  <r>
    <n v="501"/>
    <s v="some like it hot"/>
    <s v="https://www.instagram.com/p/BZbvBiHBFNX/"/>
    <s v="24.09.2017"/>
    <x v="497"/>
    <x v="0"/>
    <x v="231"/>
    <s v="-"/>
  </r>
  <r>
    <n v="502"/>
    <s v="ЖД вокзал, Сумы"/>
    <s v="https://www.instagram.com/p/BZNq5tcBjB6/"/>
    <s v="19.09.2017"/>
    <x v="498"/>
    <x v="2"/>
    <x v="216"/>
    <s v="-"/>
  </r>
  <r>
    <n v="503"/>
    <s v="Seredyna-Buda"/>
    <s v="https://www.instagram.com/p/BZLMo_dhfdZ/"/>
    <s v="18.09.2017"/>
    <x v="499"/>
    <x v="5"/>
    <x v="255"/>
    <s v="-"/>
  </r>
  <r>
    <n v="504"/>
    <s v="Seredyna-Buda"/>
    <s v="https://www.instagram.com/p/BZJ3yFrhkZj/"/>
    <s v="17.09.2017"/>
    <x v="500"/>
    <x v="0"/>
    <x v="224"/>
    <s v="-"/>
  </r>
  <r>
    <n v="505"/>
    <s v="Seredyna-Buda"/>
    <s v="https://www.instagram.com/p/BZGzOXcBjcK/"/>
    <s v="16.09.2017"/>
    <x v="501"/>
    <x v="3"/>
    <x v="236"/>
    <s v="-"/>
  </r>
  <r>
    <n v="506"/>
    <s v="Kharkov, Ukraine"/>
    <s v="https://www.instagram.com/p/BY5Mnllh-Rw/"/>
    <s v="11.09.2017"/>
    <x v="502"/>
    <x v="5"/>
    <x v="238"/>
    <s v="-"/>
  </r>
  <r>
    <n v="507"/>
    <s v="Dnipropetrovsk Oblast"/>
    <s v="https://www.instagram.com/p/BY32cwUhmbn/"/>
    <s v="10.09.2017"/>
    <x v="503"/>
    <x v="0"/>
    <x v="247"/>
    <s v="-"/>
  </r>
  <r>
    <n v="508"/>
    <s v="-"/>
    <s v="https://www.instagram.com/p/BY3tYtXhOZe/"/>
    <s v="10.09.2017"/>
    <x v="504"/>
    <x v="0"/>
    <x v="224"/>
    <s v="-"/>
  </r>
  <r>
    <n v="509"/>
    <s v="Dnipropetrovsk Oblast"/>
    <s v="https://www.instagram.com/p/BY1Wm51hKO-/"/>
    <s v="09.09.2017"/>
    <x v="505"/>
    <x v="3"/>
    <x v="213"/>
    <s v="-"/>
  </r>
  <r>
    <n v="510"/>
    <s v="Budapest Airport"/>
    <s v="https://www.instagram.com/p/BYu3beAhDAn/"/>
    <s v="07.09.2017"/>
    <x v="506"/>
    <x v="4"/>
    <x v="237"/>
    <s v="-"/>
  </r>
  <r>
    <n v="511"/>
    <s v="Oleksiyivka, Ukraine"/>
    <s v="https://www.instagram.com/p/BYrKXuRh8xy/"/>
    <s v="05.09.2017"/>
    <x v="507"/>
    <x v="2"/>
    <x v="210"/>
    <s v="-"/>
  </r>
  <r>
    <n v="512"/>
    <s v="Kharkov, Ukraine"/>
    <s v="https://www.instagram.com/p/BYrIePaBSGR/"/>
    <s v="05.09.2017"/>
    <x v="508"/>
    <x v="2"/>
    <x v="241"/>
    <s v="-"/>
  </r>
  <r>
    <n v="513"/>
    <s v="Kharkov, Ukraine"/>
    <s v="https://www.instagram.com/p/BYpm0XMhR51/"/>
    <s v="05.09.2017"/>
    <x v="509"/>
    <x v="2"/>
    <x v="247"/>
    <s v="-"/>
  </r>
  <r>
    <n v="514"/>
    <s v="Kharkov, Ukraine"/>
    <s v="https://www.instagram.com/p/BYlhpLWhH7y/"/>
    <s v="03.09.2017"/>
    <x v="510"/>
    <x v="0"/>
    <x v="241"/>
    <s v="-"/>
  </r>
  <r>
    <n v="515"/>
    <s v="Kharkov, Ukraine"/>
    <s v="https://www.instagram.com/p/BYk18SehHPm/"/>
    <s v="03.09.2017"/>
    <x v="511"/>
    <x v="0"/>
    <x v="256"/>
    <s v="-"/>
  </r>
  <r>
    <n v="516"/>
    <s v="Сквер &quot;стрелка&quot;"/>
    <s v="https://www.instagram.com/p/BYjTHhyBPKn/"/>
    <s v="02.09.2017"/>
    <x v="512"/>
    <x v="3"/>
    <x v="257"/>
    <s v="-"/>
  </r>
  <r>
    <n v="517"/>
    <s v="Kharkov, Ukraine"/>
    <s v="https://www.instagram.com/p/BYiRZRYhkcN/"/>
    <s v="02.09.2017"/>
    <x v="513"/>
    <x v="3"/>
    <x v="222"/>
    <s v="-"/>
  </r>
  <r>
    <n v="518"/>
    <s v="Kharkov, Ukraine"/>
    <s v="https://www.instagram.com/p/BYh_uDOBjWQ/"/>
    <s v="02.09.2017"/>
    <x v="514"/>
    <x v="3"/>
    <x v="236"/>
    <s v="-"/>
  </r>
  <r>
    <n v="519"/>
    <s v="Botanichnyi Sad"/>
    <s v="https://www.instagram.com/p/BYbjlqABpWr/"/>
    <s v="30.08.2017"/>
    <x v="515"/>
    <x v="6"/>
    <x v="254"/>
    <s v="-"/>
  </r>
  <r>
    <n v="520"/>
    <s v="Kharkov, Ukraine"/>
    <s v="https://www.instagram.com/p/BYbNupTh2ju/"/>
    <s v="30.08.2017"/>
    <x v="516"/>
    <x v="6"/>
    <x v="220"/>
    <s v="-"/>
  </r>
  <r>
    <n v="521"/>
    <s v="ШО"/>
    <s v="https://www.instagram.com/p/BYYmnUKhsju/"/>
    <s v="29.08.2017"/>
    <x v="517"/>
    <x v="2"/>
    <x v="201"/>
    <s v="-"/>
  </r>
  <r>
    <n v="522"/>
    <s v="Lisbon, Portugal"/>
    <s v="https://www.instagram.com/p/BYWVeZgBcg9/"/>
    <s v="28.08.2017"/>
    <x v="518"/>
    <x v="5"/>
    <x v="200"/>
    <s v="-"/>
  </r>
  <r>
    <n v="523"/>
    <s v="Kharkov, Ukraine"/>
    <s v="https://www.instagram.com/p/BYTrdkwB5IW/"/>
    <s v="27.08.2017"/>
    <x v="519"/>
    <x v="0"/>
    <x v="244"/>
    <s v="-"/>
  </r>
  <r>
    <n v="524"/>
    <s v="Barcelona–El Prat Airport"/>
    <s v="https://www.instagram.com/p/BYSzqkBB50l/"/>
    <s v="27.08.2017"/>
    <x v="520"/>
    <x v="0"/>
    <x v="242"/>
    <s v="-"/>
  </r>
  <r>
    <n v="525"/>
    <s v="Kharkov, Ukraine"/>
    <s v="https://www.instagram.com/p/BYRHtmbBqAj/"/>
    <s v="26.08.2017"/>
    <x v="521"/>
    <x v="3"/>
    <x v="236"/>
    <s v="-"/>
  </r>
  <r>
    <n v="526"/>
    <s v="Gothic Quarter, Barcelona"/>
    <s v="https://www.instagram.com/p/BYQNI_uhzX5/"/>
    <s v="26.08.2017"/>
    <x v="522"/>
    <x v="3"/>
    <x v="242"/>
    <s v="-"/>
  </r>
  <r>
    <n v="527"/>
    <s v="Kharkov, Ukraine"/>
    <s v="https://www.instagram.com/p/BYN0ERlh4Hm/"/>
    <s v="25.08.2017"/>
    <x v="523"/>
    <x v="1"/>
    <x v="242"/>
    <s v="-"/>
  </r>
  <r>
    <n v="528"/>
    <s v="Metalist Stadium - Kharkiv"/>
    <s v="https://www.instagram.com/p/BYMWW6QBRKI/"/>
    <s v="24.08.2017"/>
    <x v="524"/>
    <x v="4"/>
    <x v="216"/>
    <s v="-"/>
  </r>
  <r>
    <n v="529"/>
    <s v="Inthemood"/>
    <s v="https://www.instagram.com/p/BYGtLVKh9Qh/"/>
    <s v="22.08.2017"/>
    <x v="525"/>
    <x v="2"/>
    <x v="222"/>
    <s v="-"/>
  </r>
  <r>
    <n v="530"/>
    <s v="Porto, Portugal"/>
    <s v="https://www.instagram.com/p/BYDUInyB32p/"/>
    <s v="21.08.2017"/>
    <x v="526"/>
    <x v="5"/>
    <x v="248"/>
    <s v="-"/>
  </r>
  <r>
    <n v="531"/>
    <s v="Cheremushna, Kharkivs'Ka Oblast', Ukraine"/>
    <s v="https://www.instagram.com/p/BYBcf_LBWe2/"/>
    <s v="20.08.2017"/>
    <x v="527"/>
    <x v="0"/>
    <x v="248"/>
    <s v="-"/>
  </r>
  <r>
    <n v="532"/>
    <s v="Cheremushna, Kharkivs'Ka Oblast', Ukraine"/>
    <s v="https://www.instagram.com/p/BYA7QdYh36S/"/>
    <s v="20.08.2017"/>
    <x v="528"/>
    <x v="0"/>
    <x v="242"/>
    <s v="-"/>
  </r>
  <r>
    <n v="533"/>
    <s v="Cheremushna, Kharkivs'Ka Oblast', Ukraine"/>
    <s v="https://www.instagram.com/p/BYA5bIzBeDK/"/>
    <s v="20.08.2017"/>
    <x v="529"/>
    <x v="0"/>
    <x v="226"/>
    <s v="-"/>
  </r>
  <r>
    <n v="534"/>
    <s v="Zmiyiv, Kharkivs'Ka Oblast', Ukraine"/>
    <s v="https://www.instagram.com/p/BXvRmzhhyu6/"/>
    <s v="13.08.2017"/>
    <x v="530"/>
    <x v="0"/>
    <x v="258"/>
    <s v="-"/>
  </r>
  <r>
    <n v="535"/>
    <s v="Kharkov, Ukraine"/>
    <s v="https://www.instagram.com/p/BXpUA9xhqil/"/>
    <s v="11.08.2017"/>
    <x v="531"/>
    <x v="1"/>
    <x v="252"/>
    <s v="-"/>
  </r>
  <r>
    <n v="536"/>
    <s v="Santa Maria de Montserrat Abbey"/>
    <s v="https://www.instagram.com/p/BXInPlMBc9Y/"/>
    <s v="29.07.2017"/>
    <x v="532"/>
    <x v="3"/>
    <x v="88"/>
    <s v="-"/>
  </r>
  <r>
    <n v="537"/>
    <s v="Barcelona, Spain"/>
    <s v="https://www.instagram.com/p/BW_QCAQh36w/"/>
    <s v="25.07.2017"/>
    <x v="533"/>
    <x v="2"/>
    <x v="89"/>
    <s v="-"/>
  </r>
  <r>
    <n v="538"/>
    <s v="Playa Santa Cristina Blanes"/>
    <s v="https://www.instagram.com/p/BW9_6zwBoYb/"/>
    <s v="25.07.2017"/>
    <x v="534"/>
    <x v="2"/>
    <x v="256"/>
    <s v="-"/>
  </r>
  <r>
    <n v="539"/>
    <s v="Barcelona, Spain"/>
    <s v="https://www.instagram.com/p/BW7kEmDhhl2/"/>
    <s v="24.07.2017"/>
    <x v="535"/>
    <x v="5"/>
    <x v="214"/>
    <s v="-"/>
  </r>
  <r>
    <n v="540"/>
    <s v="Barcelona, Spain"/>
    <s v="https://www.instagram.com/p/BW5CbwAB0gT/"/>
    <s v="23.07.2017"/>
    <x v="536"/>
    <x v="0"/>
    <x v="223"/>
    <s v="-"/>
  </r>
  <r>
    <n v="541"/>
    <s v="Ponte D. Luis I (Dom Luis I Bridge)"/>
    <s v="https://www.instagram.com/p/BW2CtGTB9PS/"/>
    <s v="22.07.2017"/>
    <x v="22"/>
    <x v="3"/>
    <x v="212"/>
    <s v="-"/>
  </r>
  <r>
    <n v="542"/>
    <s v="Porto, Portugal"/>
    <s v="https://www.instagram.com/p/BW0i7LUBfLI/"/>
    <s v="21.07.2017"/>
    <x v="537"/>
    <x v="1"/>
    <x v="197"/>
    <s v="-"/>
  </r>
  <r>
    <n v="543"/>
    <s v="Porto, Portugal"/>
    <s v="https://www.instagram.com/p/BW0ZAsphBuU/"/>
    <s v="21.07.2017"/>
    <x v="538"/>
    <x v="1"/>
    <x v="245"/>
    <s v="-"/>
  </r>
  <r>
    <n v="544"/>
    <s v="Cabo da Roca"/>
    <s v="https://www.instagram.com/p/BW0XyR3hEVi/"/>
    <s v="21.07.2017"/>
    <x v="539"/>
    <x v="1"/>
    <x v="250"/>
    <s v="-"/>
  </r>
  <r>
    <n v="545"/>
    <s v="Sintra, Potugal"/>
    <s v="https://www.instagram.com/p/BW0WRaUBauI/"/>
    <s v="21.07.2017"/>
    <x v="540"/>
    <x v="1"/>
    <x v="200"/>
    <s v="-"/>
  </r>
  <r>
    <n v="546"/>
    <s v="Lisbon, Portugal"/>
    <s v="https://www.instagram.com/p/BWyWabYBrQ4/"/>
    <s v="20.07.2017"/>
    <x v="541"/>
    <x v="4"/>
    <x v="200"/>
    <s v="-"/>
  </r>
  <r>
    <n v="547"/>
    <s v="Cabo da Roca"/>
    <s v="https://www.instagram.com/p/BWyI_nvho0T/"/>
    <s v="20.07.2017"/>
    <x v="542"/>
    <x v="4"/>
    <x v="223"/>
    <s v="-"/>
  </r>
  <r>
    <n v="548"/>
    <s v="Pastéis de Belém"/>
    <s v="https://www.instagram.com/p/BWwymVrBbP0/"/>
    <s v="20.07.2017"/>
    <x v="543"/>
    <x v="4"/>
    <x v="199"/>
    <s v="-"/>
  </r>
  <r>
    <n v="549"/>
    <s v="Lisbon, Portugal"/>
    <s v="https://www.instagram.com/p/BWvpd2ohA_1/"/>
    <s v="19.07.2017"/>
    <x v="544"/>
    <x v="6"/>
    <x v="244"/>
    <s v="-"/>
  </r>
  <r>
    <n v="550"/>
    <s v="Casa Batlló - Gaudí Barcelona"/>
    <s v="https://www.instagram.com/p/BWtERpGhS9V/"/>
    <s v="18.07.2017"/>
    <x v="545"/>
    <x v="2"/>
    <x v="222"/>
    <s v="-"/>
  </r>
  <r>
    <n v="551"/>
    <s v="Santa Maria de Montserrat Abbey"/>
    <s v="https://www.instagram.com/p/BWqozfIBodw/"/>
    <s v="17.07.2017"/>
    <x v="546"/>
    <x v="5"/>
    <x v="197"/>
    <s v="-"/>
  </r>
  <r>
    <n v="552"/>
    <s v="Santa Maria de Montserrat Abbey"/>
    <s v="https://www.instagram.com/p/BWqnpXehZn6/"/>
    <s v="17.07.2017"/>
    <x v="547"/>
    <x v="5"/>
    <x v="3"/>
    <s v="-"/>
  </r>
  <r>
    <n v="553"/>
    <s v="Santa Maria de Montserrat Abbey"/>
    <s v="https://www.instagram.com/p/BWqmvlLhVn5/"/>
    <s v="17.07.2017"/>
    <x v="548"/>
    <x v="5"/>
    <x v="248"/>
    <s v="-"/>
  </r>
  <r>
    <n v="554"/>
    <s v="Park Güell"/>
    <s v="https://www.instagram.com/p/BWn1NFWBzYC/"/>
    <s v="16.07.2017"/>
    <x v="549"/>
    <x v="0"/>
    <x v="244"/>
    <s v="-"/>
  </r>
  <r>
    <n v="555"/>
    <s v="Basílica de la Sagrada Família"/>
    <s v="https://www.instagram.com/p/BWnzzwdB0AO/"/>
    <s v="16.07.2017"/>
    <x v="550"/>
    <x v="0"/>
    <x v="23"/>
    <s v="-"/>
  </r>
  <r>
    <n v="556"/>
    <s v="Park Güell"/>
    <s v="https://www.instagram.com/p/BWndaiUBpE_/"/>
    <s v="16.07.2017"/>
    <x v="551"/>
    <x v="0"/>
    <x v="254"/>
    <s v="-"/>
  </r>
  <r>
    <n v="557"/>
    <s v="Warsaw Chopin Airport"/>
    <s v="https://www.instagram.com/p/BWkTbEBh_go/"/>
    <s v="15.07.2017"/>
    <x v="552"/>
    <x v="3"/>
    <x v="259"/>
    <s v="-"/>
  </r>
  <r>
    <n v="558"/>
    <s v="Kyiv International Airport"/>
    <s v="https://www.instagram.com/p/BWj1e9iBIei/"/>
    <s v="15.07.2017"/>
    <x v="553"/>
    <x v="3"/>
    <x v="93"/>
    <s v="-"/>
  </r>
  <r>
    <n v="559"/>
    <s v="Kharkov, Ukraine"/>
    <s v="https://www.instagram.com/p/BWahYYthcdo/"/>
    <s v="11.07.2017"/>
    <x v="554"/>
    <x v="2"/>
    <x v="211"/>
    <s v="-"/>
  </r>
  <r>
    <n v="560"/>
    <s v="Kharkov, Ukraine"/>
    <s v="https://www.instagram.com/p/BWaQzXUhBbE/"/>
    <s v="11.07.2017"/>
    <x v="555"/>
    <x v="2"/>
    <x v="248"/>
    <s v="-"/>
  </r>
  <r>
    <n v="561"/>
    <s v="Kharkov, Ukraine"/>
    <s v="https://www.instagram.com/p/BWVP4nxB4u0/"/>
    <s v="09.07.2017"/>
    <x v="556"/>
    <x v="0"/>
    <x v="260"/>
    <s v="-"/>
  </r>
  <r>
    <n v="562"/>
    <s v="Kharkov, Ukraine"/>
    <s v="https://www.instagram.com/p/BWSc_ByBGHP/"/>
    <s v="08.07.2017"/>
    <x v="557"/>
    <x v="3"/>
    <x v="220"/>
    <s v="-"/>
  </r>
  <r>
    <n v="563"/>
    <s v="Kharkov, Ukraine"/>
    <s v="https://www.instagram.com/p/BWSVlfnhfq_/"/>
    <s v="08.07.2017"/>
    <x v="558"/>
    <x v="3"/>
    <x v="230"/>
    <s v="-"/>
  </r>
  <r>
    <n v="564"/>
    <s v="Kharkov, Ukraine"/>
    <s v="https://www.instagram.com/p/BWSN6MZhTxv/"/>
    <s v="08.07.2017"/>
    <x v="559"/>
    <x v="3"/>
    <x v="228"/>
    <s v="-"/>
  </r>
  <r>
    <n v="565"/>
    <s v="Kharkov, Ukraine"/>
    <s v="https://www.instagram.com/p/BWQePBiB0Ov/"/>
    <s v="07.07.2017"/>
    <x v="560"/>
    <x v="1"/>
    <x v="242"/>
    <s v="-"/>
  </r>
  <r>
    <n v="566"/>
    <s v="Сад Шевченка"/>
    <s v="https://www.instagram.com/p/BWN4wAhhXKQ/"/>
    <s v="06.07.2017"/>
    <x v="561"/>
    <x v="4"/>
    <x v="231"/>
    <s v="-"/>
  </r>
  <r>
    <n v="567"/>
    <s v="Kharkov, Ukraine"/>
    <s v="https://www.instagram.com/p/BWM3oCoheqe/"/>
    <s v="06.07.2017"/>
    <x v="562"/>
    <x v="4"/>
    <x v="249"/>
    <s v="-"/>
  </r>
  <r>
    <n v="568"/>
    <s v="Kharkov, Ukraine"/>
    <s v="https://www.instagram.com/p/BWJ6G2Lhf51/"/>
    <s v="05.07.2017"/>
    <x v="563"/>
    <x v="6"/>
    <x v="247"/>
    <s v="-"/>
  </r>
  <r>
    <n v="569"/>
    <s v="Kharkov, Ukraine"/>
    <s v="https://www.instagram.com/p/BWI2H_yh3GU/"/>
    <s v="04.07.2017"/>
    <x v="564"/>
    <x v="2"/>
    <x v="214"/>
    <s v="-"/>
  </r>
  <r>
    <n v="570"/>
    <s v="ХНАТОБ / СХІД OPERA"/>
    <s v="https://www.instagram.com/p/BWInNRKhVBK/"/>
    <s v="04.07.2017"/>
    <x v="565"/>
    <x v="2"/>
    <x v="1"/>
    <s v="-"/>
  </r>
  <r>
    <n v="571"/>
    <s v="-"/>
    <s v="https://www.instagram.com/p/BWHv_pBBMIQ/"/>
    <s v="04.07.2017"/>
    <x v="566"/>
    <x v="2"/>
    <x v="2"/>
    <s v="-"/>
  </r>
  <r>
    <n v="572"/>
    <s v="ХНАТОБ / СХІД OPERA"/>
    <s v="https://www.instagram.com/p/BWHTMLehT0T/"/>
    <s v="04.07.2017"/>
    <x v="567"/>
    <x v="2"/>
    <x v="226"/>
    <s v="-"/>
  </r>
  <r>
    <n v="573"/>
    <s v="Kharkov, Ukraine"/>
    <s v="https://www.instagram.com/p/BWF-yQ6hEqF/"/>
    <s v="03.07.2017"/>
    <x v="568"/>
    <x v="5"/>
    <x v="230"/>
    <s v="-"/>
  </r>
  <r>
    <n v="574"/>
    <s v="ХНАТОБ / СХІД OPERA"/>
    <s v="https://www.instagram.com/p/BWEyXTRB7Xg/"/>
    <s v="03.07.2017"/>
    <x v="569"/>
    <x v="5"/>
    <x v="261"/>
    <s v="-"/>
  </r>
  <r>
    <n v="575"/>
    <s v="Парк им. Горького"/>
    <s v="https://www.instagram.com/p/BWDw9pvBQm8/"/>
    <s v="02.07.2017"/>
    <x v="570"/>
    <x v="0"/>
    <x v="2"/>
    <s v="-"/>
  </r>
  <r>
    <n v="576"/>
    <s v="-"/>
    <s v="https://www.instagram.com/p/BWCe5Vxh3kA/"/>
    <s v="02.07.2017"/>
    <x v="571"/>
    <x v="0"/>
    <x v="226"/>
    <s v="-"/>
  </r>
  <r>
    <n v="577"/>
    <s v="-"/>
    <s v="https://www.instagram.com/p/BWAkGKQhgzM/"/>
    <s v="01.07.2017"/>
    <x v="572"/>
    <x v="3"/>
    <x v="226"/>
    <s v="-"/>
  </r>
  <r>
    <n v="578"/>
    <s v="&quot;Vovatanya&quot; Gallery"/>
    <s v="https://www.instagram.com/p/BV_4C8tBx7M/"/>
    <s v="01.07.2017"/>
    <x v="573"/>
    <x v="3"/>
    <x v="250"/>
    <s v="-"/>
  </r>
  <r>
    <n v="579"/>
    <s v="Kharkov, Ukraine"/>
    <s v="https://www.instagram.com/p/BV-U5wnhNt6/"/>
    <s v="30.06.2017"/>
    <x v="574"/>
    <x v="1"/>
    <x v="23"/>
    <s v="-"/>
  </r>
  <r>
    <n v="580"/>
    <s v="Kaffana"/>
    <s v="https://www.instagram.com/p/BV987JLByw6/"/>
    <s v="30.06.2017"/>
    <x v="575"/>
    <x v="1"/>
    <x v="245"/>
    <s v="-"/>
  </r>
  <r>
    <n v="581"/>
    <s v="Kharkov, Ukraine"/>
    <s v="https://www.instagram.com/p/BV8-XCKBvh2/"/>
    <s v="30.06.2017"/>
    <x v="576"/>
    <x v="1"/>
    <x v="217"/>
    <s v="-"/>
  </r>
  <r>
    <n v="582"/>
    <s v="&quot;Vovatanya&quot; Gallery"/>
    <s v="https://www.instagram.com/p/BV7gsKBhRrQ/"/>
    <s v="29.06.2017"/>
    <x v="577"/>
    <x v="4"/>
    <x v="23"/>
    <s v="-"/>
  </r>
  <r>
    <n v="583"/>
    <s v="Kaffana"/>
    <s v="https://www.instagram.com/p/BV7Guk3BmCT/"/>
    <s v="29.06.2017"/>
    <x v="578"/>
    <x v="4"/>
    <x v="250"/>
    <s v="-"/>
  </r>
  <r>
    <n v="584"/>
    <s v="Hotel Nemo"/>
    <s v="https://www.instagram.com/p/BV6brkthjvy/"/>
    <s v="29.06.2017"/>
    <x v="579"/>
    <x v="4"/>
    <x v="213"/>
    <s v="-"/>
  </r>
  <r>
    <n v="585"/>
    <s v="Gorcafe 1654"/>
    <s v="https://www.instagram.com/p/BV5KG5sh65p/"/>
    <s v="28.06.2017"/>
    <x v="580"/>
    <x v="6"/>
    <x v="248"/>
    <s v="-"/>
  </r>
  <r>
    <n v="586"/>
    <s v="Hotel Nemo"/>
    <s v="https://www.instagram.com/p/BV4pBNUhlSH/"/>
    <s v="28.06.2017"/>
    <x v="581"/>
    <x v="6"/>
    <x v="255"/>
    <s v="-"/>
  </r>
  <r>
    <n v="587"/>
    <s v="Kharkov, Ukraine"/>
    <s v="https://www.instagram.com/p/BV34F7lhjfH/"/>
    <s v="28.06.2017"/>
    <x v="582"/>
    <x v="6"/>
    <x v="259"/>
    <s v="-"/>
  </r>
  <r>
    <n v="588"/>
    <s v="Kharkov, Ukraine"/>
    <s v="https://www.instagram.com/p/BV2gtnbh4FY/"/>
    <s v="27.06.2017"/>
    <x v="583"/>
    <x v="2"/>
    <x v="133"/>
    <n v="153"/>
  </r>
  <r>
    <n v="589"/>
    <s v="Kharkov, Ukraine"/>
    <s v="https://www.instagram.com/p/BV1VlGSBmir/"/>
    <s v="27.06.2017"/>
    <x v="584"/>
    <x v="2"/>
    <x v="244"/>
    <s v="-"/>
  </r>
  <r>
    <n v="590"/>
    <s v="Кондитерский ShowRoom BlackBerry"/>
    <s v="https://www.instagram.com/p/BV0BzmZhlxa/"/>
    <s v="26.06.2017"/>
    <x v="585"/>
    <x v="5"/>
    <x v="250"/>
    <s v="-"/>
  </r>
  <r>
    <n v="591"/>
    <s v="Kharkov, Ukraine"/>
    <s v="https://www.instagram.com/p/BVyzwiNhG8l/"/>
    <s v="26.06.2017"/>
    <x v="586"/>
    <x v="5"/>
    <x v="2"/>
    <s v="-"/>
  </r>
  <r>
    <n v="592"/>
    <s v="Парк им. Горького"/>
    <s v="https://www.instagram.com/p/BVwvcUBB3BT/"/>
    <s v="25.06.2017"/>
    <x v="587"/>
    <x v="0"/>
    <x v="23"/>
    <s v="-"/>
  </r>
  <r>
    <n v="593"/>
    <s v="Kharkov, Ukraine"/>
    <s v="https://www.instagram.com/p/BVupGarBe9J/"/>
    <s v="24.06.2017"/>
    <x v="588"/>
    <x v="3"/>
    <x v="250"/>
    <s v="-"/>
  </r>
  <r>
    <n v="594"/>
    <s v="Kharkov, Ukraine"/>
    <s v="https://www.instagram.com/p/BVuelV6hSFb/"/>
    <s v="24.06.2017"/>
    <x v="589"/>
    <x v="3"/>
    <x v="241"/>
    <s v="-"/>
  </r>
  <r>
    <n v="595"/>
    <s v="-"/>
    <s v="https://www.instagram.com/p/BVsW5XkhoTO/"/>
    <s v="23.06.2017"/>
    <x v="590"/>
    <x v="1"/>
    <x v="231"/>
    <s v="-"/>
  </r>
  <r>
    <n v="596"/>
    <s v="Kharkov, Ukraine"/>
    <s v="https://www.instagram.com/p/BVrGvCHB8Jn/"/>
    <s v="23.06.2017"/>
    <x v="591"/>
    <x v="1"/>
    <x v="133"/>
    <n v="148"/>
  </r>
  <r>
    <n v="597"/>
    <s v="Kharkov, Ukraine"/>
    <s v="https://www.instagram.com/p/BVpvYi6BhzE/"/>
    <s v="22.06.2017"/>
    <x v="592"/>
    <x v="4"/>
    <x v="250"/>
    <s v="-"/>
  </r>
  <r>
    <n v="598"/>
    <s v="Kharkov, Ukraine"/>
    <s v="https://www.instagram.com/p/BVoh60OBUsH/"/>
    <s v="22.06.2017"/>
    <x v="593"/>
    <x v="4"/>
    <x v="262"/>
    <s v="-"/>
  </r>
  <r>
    <n v="599"/>
    <s v="Kharkov, Ukraine"/>
    <s v="https://www.instagram.com/p/BVhFPKxhPM2/"/>
    <s v="19.06.2017"/>
    <x v="594"/>
    <x v="5"/>
    <x v="2"/>
    <s v="-"/>
  </r>
  <r>
    <n v="600"/>
    <s v="Kharkov, Ukraine"/>
    <s v="https://www.instagram.com/p/BVffMh8BZtL/"/>
    <s v="18.06.2017"/>
    <x v="595"/>
    <x v="0"/>
    <x v="249"/>
    <s v="-"/>
  </r>
  <r>
    <n v="601"/>
    <s v="Kharkov, Ukraine"/>
    <s v="https://www.instagram.com/p/BVePZ8xh08K/"/>
    <s v="18.06.2017"/>
    <x v="596"/>
    <x v="0"/>
    <x v="217"/>
    <s v="-"/>
  </r>
  <r>
    <n v="602"/>
    <s v="Мотошкола &quot;Faster&quot;"/>
    <s v="https://www.instagram.com/p/BVcwbGNBT4q/"/>
    <s v="17.06.2017"/>
    <x v="597"/>
    <x v="3"/>
    <x v="200"/>
    <s v="-"/>
  </r>
  <r>
    <n v="603"/>
    <s v="Kharkov, Ukraine"/>
    <s v="https://www.instagram.com/p/BVcfAdoBLTS/"/>
    <s v="17.06.2017"/>
    <x v="598"/>
    <x v="3"/>
    <x v="237"/>
    <s v="-"/>
  </r>
  <r>
    <n v="604"/>
    <s v="Kharkov, Ukraine"/>
    <s v="https://www.instagram.com/p/BVb9ifXBtBx/"/>
    <s v="17.06.2017"/>
    <x v="599"/>
    <x v="3"/>
    <x v="1"/>
    <s v="-"/>
  </r>
  <r>
    <n v="605"/>
    <s v="Мотошкола &quot;Faster&quot;"/>
    <s v="https://www.instagram.com/p/BVZBzg0hfsg/"/>
    <s v="16.06.2017"/>
    <x v="600"/>
    <x v="1"/>
    <x v="219"/>
    <s v="-"/>
  </r>
  <r>
    <n v="606"/>
    <s v="Kharkov, Ukraine"/>
    <s v="https://www.instagram.com/p/BVWegMhBiTU/"/>
    <s v="15.06.2017"/>
    <x v="601"/>
    <x v="4"/>
    <x v="250"/>
    <s v="-"/>
  </r>
  <r>
    <n v="607"/>
    <s v="Kharkov, Ukraine"/>
    <s v="https://www.instagram.com/p/BVVRRtNhxNI/"/>
    <s v="14.06.2017"/>
    <x v="602"/>
    <x v="6"/>
    <x v="23"/>
    <s v="-"/>
  </r>
  <r>
    <n v="608"/>
    <s v="Fclub Lounge Cafe"/>
    <s v="https://www.instagram.com/p/BVS5bughi6w/"/>
    <s v="13.06.2017"/>
    <x v="603"/>
    <x v="2"/>
    <x v="226"/>
    <s v="-"/>
  </r>
  <r>
    <n v="609"/>
    <s v="Flowers Cafe"/>
    <s v="https://www.instagram.com/p/BVRLILihNnw/"/>
    <s v="13.06.2017"/>
    <x v="604"/>
    <x v="2"/>
    <x v="235"/>
    <s v="-"/>
  </r>
  <r>
    <n v="610"/>
    <s v="Kholodna Hora"/>
    <s v="https://www.instagram.com/p/BVQJXIAhpJr/"/>
    <s v="12.06.2017"/>
    <x v="605"/>
    <x v="5"/>
    <x v="23"/>
    <s v="-"/>
  </r>
  <r>
    <n v="611"/>
    <s v="Flowers Cafe"/>
    <s v="https://www.instagram.com/p/BVOc1sSBqd3/"/>
    <s v="12.06.2017"/>
    <x v="606"/>
    <x v="5"/>
    <x v="200"/>
    <s v="-"/>
  </r>
  <r>
    <n v="612"/>
    <s v="Kharkov, Ukraine"/>
    <s v="https://www.instagram.com/p/BVNbEY1h2_E/"/>
    <s v="11.06.2017"/>
    <x v="607"/>
    <x v="0"/>
    <x v="249"/>
    <s v="-"/>
  </r>
  <r>
    <n v="613"/>
    <s v="Kharkov, Ukraine"/>
    <s v="https://www.instagram.com/p/BVNTUawB--n/"/>
    <s v="11.06.2017"/>
    <x v="608"/>
    <x v="0"/>
    <x v="248"/>
    <s v="-"/>
  </r>
  <r>
    <n v="614"/>
    <s v="Metalist Stadium - Kharkiv"/>
    <s v="https://www.instagram.com/p/BVLFnVFhE9t/"/>
    <s v="10.06.2017"/>
    <x v="609"/>
    <x v="3"/>
    <x v="213"/>
    <s v="-"/>
  </r>
  <r>
    <n v="615"/>
    <s v="Kharkov, Ukraine"/>
    <s v="https://www.instagram.com/p/BVK_QWJhXcc/"/>
    <s v="10.06.2017"/>
    <x v="610"/>
    <x v="3"/>
    <x v="250"/>
    <s v="-"/>
  </r>
  <r>
    <n v="616"/>
    <s v="-"/>
    <s v="https://www.instagram.com/p/BVK-d44hmAy/"/>
    <s v="10.06.2017"/>
    <x v="611"/>
    <x v="3"/>
    <x v="238"/>
    <s v="-"/>
  </r>
  <r>
    <n v="617"/>
    <s v="Kharkov, Ukraine"/>
    <s v="https://www.instagram.com/p/BVEeAG8h8PT/"/>
    <s v="08.06.2017"/>
    <x v="612"/>
    <x v="4"/>
    <x v="218"/>
    <s v="-"/>
  </r>
  <r>
    <n v="618"/>
    <s v="Kharkov, Ukraine"/>
    <s v="https://www.instagram.com/p/BVCsgCQBj7b/"/>
    <s v="07.06.2017"/>
    <x v="613"/>
    <x v="6"/>
    <x v="237"/>
    <s v="-"/>
  </r>
  <r>
    <n v="619"/>
    <s v="Kharkov, Ukraine"/>
    <s v="https://www.instagram.com/p/BVCLhNkhK5g/"/>
    <s v="07.06.2017"/>
    <x v="614"/>
    <x v="6"/>
    <x v="262"/>
    <s v="-"/>
  </r>
  <r>
    <n v="620"/>
    <s v="Водопад Камянка"/>
    <s v="https://www.instagram.com/p/BU9rsYahbNr/"/>
    <s v="05.06.2017"/>
    <x v="615"/>
    <x v="5"/>
    <x v="236"/>
    <s v="-"/>
  </r>
  <r>
    <n v="621"/>
    <s v="Carpathian Mountains"/>
    <s v="https://www.instagram.com/p/BU7la8_BZEm/"/>
    <s v="04.06.2017"/>
    <x v="616"/>
    <x v="0"/>
    <x v="236"/>
    <s v="-"/>
  </r>
  <r>
    <n v="622"/>
    <s v="Carpathian Mountains"/>
    <s v="https://www.instagram.com/p/BU67zC-hp2Y/"/>
    <s v="04.06.2017"/>
    <x v="617"/>
    <x v="0"/>
    <x v="263"/>
    <s v="-"/>
  </r>
  <r>
    <n v="623"/>
    <s v="Carpathian Mountains"/>
    <s v="https://www.instagram.com/p/BU6Sfg9hOv7/"/>
    <s v="04.06.2017"/>
    <x v="618"/>
    <x v="0"/>
    <x v="233"/>
    <s v="-"/>
  </r>
  <r>
    <n v="624"/>
    <s v="Carpathian Mountains"/>
    <s v="https://www.instagram.com/p/BU5_GjjhLyF/"/>
    <s v="04.06.2017"/>
    <x v="619"/>
    <x v="0"/>
    <x v="1"/>
    <s v="-"/>
  </r>
  <r>
    <n v="625"/>
    <s v="Carpathian Mountains"/>
    <s v="https://www.instagram.com/p/BU4-1MThD0v/"/>
    <s v="03.06.2017"/>
    <x v="620"/>
    <x v="3"/>
    <x v="231"/>
    <s v="-"/>
  </r>
  <r>
    <n v="626"/>
    <s v="Carpathian Mountains"/>
    <s v="https://www.instagram.com/p/BU4ydPtBg0V/"/>
    <s v="03.06.2017"/>
    <x v="621"/>
    <x v="3"/>
    <x v="238"/>
    <s v="-"/>
  </r>
  <r>
    <n v="627"/>
    <s v="-"/>
    <s v="https://www.instagram.com/p/BU2WZQqB_fe/"/>
    <s v="02.06.2017"/>
    <x v="622"/>
    <x v="1"/>
    <x v="233"/>
    <s v="-"/>
  </r>
  <r>
    <n v="628"/>
    <s v="-"/>
    <s v="https://www.instagram.com/p/BU0-gqCBvOz/"/>
    <s v="02.06.2017"/>
    <x v="623"/>
    <x v="1"/>
    <x v="245"/>
    <s v="-"/>
  </r>
  <r>
    <n v="629"/>
    <s v="Kharkov, Ukraine"/>
    <s v="https://www.instagram.com/p/BUxYuGnB7J0/"/>
    <s v="31.05.2017"/>
    <x v="624"/>
    <x v="6"/>
    <x v="219"/>
    <s v="-"/>
  </r>
  <r>
    <n v="630"/>
    <s v="Kharkov, Ukraine"/>
    <s v="https://www.instagram.com/p/BUv3kiOBMnW/"/>
    <s v="31.05.2017"/>
    <x v="625"/>
    <x v="6"/>
    <x v="233"/>
    <s v="-"/>
  </r>
  <r>
    <n v="631"/>
    <s v="Kharkov, Ukraine"/>
    <s v="https://www.instagram.com/p/BUtcpTLB1NA/"/>
    <s v="30.05.2017"/>
    <x v="626"/>
    <x v="2"/>
    <x v="211"/>
    <s v="-"/>
  </r>
  <r>
    <n v="632"/>
    <s v="Kharkov, Ukraine"/>
    <s v="https://www.instagram.com/p/BUtZS2VheET/"/>
    <s v="30.05.2017"/>
    <x v="627"/>
    <x v="2"/>
    <x v="244"/>
    <s v="-"/>
  </r>
  <r>
    <n v="633"/>
    <s v="Kharkov, Ukraine"/>
    <s v="https://www.instagram.com/p/BUqtM3uhUgk/"/>
    <s v="29.05.2017"/>
    <x v="628"/>
    <x v="5"/>
    <x v="224"/>
    <s v="-"/>
  </r>
  <r>
    <n v="634"/>
    <s v="Kharkov, Ukraine"/>
    <s v="https://www.instagram.com/p/BUpjbDBBYBD/"/>
    <s v="28.05.2017"/>
    <x v="629"/>
    <x v="0"/>
    <x v="234"/>
    <s v="-"/>
  </r>
  <r>
    <n v="635"/>
    <s v="Kharkov, Ukraine"/>
    <s v="https://www.instagram.com/p/BUpi1RyB9AM/"/>
    <s v="28.05.2017"/>
    <x v="630"/>
    <x v="0"/>
    <x v="264"/>
    <s v="-"/>
  </r>
  <r>
    <n v="636"/>
    <s v="эсхар"/>
    <s v="https://www.instagram.com/p/BUphNolBeDJ/"/>
    <s v="28.05.2017"/>
    <x v="631"/>
    <x v="0"/>
    <x v="133"/>
    <n v="123"/>
  </r>
  <r>
    <n v="637"/>
    <s v="Kharkov, Ukraine"/>
    <s v="https://www.instagram.com/p/BUmqx7qhnLA/"/>
    <s v="27.05.2017"/>
    <x v="632"/>
    <x v="3"/>
    <x v="230"/>
    <s v="-"/>
  </r>
  <r>
    <n v="638"/>
    <s v="Kharkov, Ukraine"/>
    <s v="https://www.instagram.com/p/BUi_p1ch1uI/"/>
    <s v="26.05.2017"/>
    <x v="633"/>
    <x v="1"/>
    <x v="217"/>
    <s v="-"/>
  </r>
  <r>
    <n v="639"/>
    <s v="Strelka Bar"/>
    <s v="https://www.instagram.com/p/BUh66quhfRD/"/>
    <s v="25.05.2017"/>
    <x v="634"/>
    <x v="4"/>
    <x v="265"/>
    <s v="-"/>
  </r>
  <r>
    <n v="640"/>
    <s v="ХНАТОБ / СХІД OPERA"/>
    <s v="https://www.instagram.com/p/BUeKoIBhCBN/"/>
    <s v="24.05.2017"/>
    <x v="635"/>
    <x v="6"/>
    <x v="234"/>
    <s v="-"/>
  </r>
  <r>
    <n v="641"/>
    <s v="Kharkov, Ukraine"/>
    <s v="https://www.instagram.com/p/BUcgZ3JhOgJ/"/>
    <s v="23.05.2017"/>
    <x v="636"/>
    <x v="2"/>
    <x v="226"/>
    <s v="-"/>
  </r>
  <r>
    <n v="642"/>
    <s v="Kharkov, Ukraine"/>
    <s v="https://www.instagram.com/p/BUYms9Th_5q/"/>
    <s v="22.05.2017"/>
    <x v="637"/>
    <x v="5"/>
    <x v="244"/>
    <s v="-"/>
  </r>
  <r>
    <n v="643"/>
    <s v="Kharkov, Ukraine"/>
    <s v="https://www.instagram.com/p/BUWr6_yB589/"/>
    <s v="21.05.2017"/>
    <x v="638"/>
    <x v="0"/>
    <x v="231"/>
    <s v="-"/>
  </r>
  <r>
    <n v="644"/>
    <s v="23 Serpnia"/>
    <s v="https://www.instagram.com/p/BUSXu-XBw6F/"/>
    <s v="19.05.2017"/>
    <x v="639"/>
    <x v="1"/>
    <x v="196"/>
    <s v="-"/>
  </r>
  <r>
    <n v="645"/>
    <s v="Kharkiv Oblast"/>
    <s v="https://www.instagram.com/p/BURhrUxBomc/"/>
    <s v="19.05.2017"/>
    <x v="640"/>
    <x v="1"/>
    <x v="197"/>
    <s v="-"/>
  </r>
  <r>
    <n v="646"/>
    <s v="Мастерская кофе"/>
    <s v="https://www.instagram.com/p/BUO5PV6h--f/"/>
    <s v="18.05.2017"/>
    <x v="641"/>
    <x v="4"/>
    <x v="236"/>
    <s v="-"/>
  </r>
  <r>
    <n v="647"/>
    <s v="Kharkov, Ukraine"/>
    <s v="https://www.instagram.com/p/BUNKjoSh5cn/"/>
    <s v="17.05.2017"/>
    <x v="642"/>
    <x v="6"/>
    <x v="197"/>
    <s v="-"/>
  </r>
  <r>
    <n v="648"/>
    <s v="Шаровский Замок"/>
    <s v="https://www.instagram.com/p/BT-93_SBsgc/"/>
    <s v="12.05.2017"/>
    <x v="643"/>
    <x v="1"/>
    <x v="189"/>
    <s v="-"/>
  </r>
  <r>
    <n v="649"/>
    <s v="Шаровский Замок"/>
    <s v="https://www.instagram.com/p/BT85OLyBsDs/"/>
    <s v="11.05.2017"/>
    <x v="644"/>
    <x v="4"/>
    <x v="244"/>
    <s v="-"/>
  </r>
  <r>
    <n v="650"/>
    <s v="Шаровский Замок"/>
    <s v="https://www.instagram.com/p/BT4WvHvB5I4/"/>
    <s v="09.05.2017"/>
    <x v="645"/>
    <x v="2"/>
    <x v="258"/>
    <s v="-"/>
  </r>
  <r>
    <n v="651"/>
    <s v="Saint Sophia's Cathedral, Kiev"/>
    <s v="https://www.instagram.com/p/BT0pJlaB-4U/"/>
    <s v="08.05.2017"/>
    <x v="149"/>
    <x v="5"/>
    <x v="2"/>
    <s v="-"/>
  </r>
  <r>
    <n v="652"/>
    <s v="-"/>
    <s v="https://www.instagram.com/p/BT0aHMZhY00/"/>
    <s v="08.05.2017"/>
    <x v="646"/>
    <x v="5"/>
    <x v="219"/>
    <s v="-"/>
  </r>
  <r>
    <n v="653"/>
    <s v="Saint Sophia's Cathedral, Kiev"/>
    <s v="https://www.instagram.com/p/BTzjWishrZG/"/>
    <s v="07.05.2017"/>
    <x v="647"/>
    <x v="0"/>
    <x v="220"/>
    <s v="-"/>
  </r>
  <r>
    <n v="654"/>
    <s v="Pecherskyi District"/>
    <s v="https://www.instagram.com/p/BTybutJBRQA/"/>
    <s v="07.05.2017"/>
    <x v="648"/>
    <x v="0"/>
    <x v="1"/>
    <s v="-"/>
  </r>
  <r>
    <n v="655"/>
    <s v="Kiev Pechersk Lavra"/>
    <s v="https://www.instagram.com/p/BTyU8y0hPkp/"/>
    <s v="07.05.2017"/>
    <x v="649"/>
    <x v="0"/>
    <x v="259"/>
    <s v="-"/>
  </r>
  <r>
    <n v="656"/>
    <s v="Львовская Площадь"/>
    <s v="https://www.instagram.com/p/BTw_YVthYlD/"/>
    <s v="06.05.2017"/>
    <x v="650"/>
    <x v="3"/>
    <x v="2"/>
    <s v="-"/>
  </r>
  <r>
    <n v="657"/>
    <s v="Hryshko National Botanical Garden"/>
    <s v="https://www.instagram.com/p/BTw16yqhLT9/"/>
    <s v="06.05.2017"/>
    <x v="408"/>
    <x v="3"/>
    <x v="2"/>
    <s v="-"/>
  </r>
  <r>
    <n v="658"/>
    <s v="-"/>
    <s v="https://www.instagram.com/p/BTjMoVWBu52/"/>
    <s v="01.05.2017"/>
    <x v="651"/>
    <x v="5"/>
    <x v="86"/>
    <s v="-"/>
  </r>
  <r>
    <n v="659"/>
    <s v="Seredyna-Buda"/>
    <s v="https://www.instagram.com/p/BTgu4BPhKNK/"/>
    <s v="30.04.2017"/>
    <x v="652"/>
    <x v="0"/>
    <x v="256"/>
    <s v="-"/>
  </r>
  <r>
    <n v="660"/>
    <s v="Sumy"/>
    <s v="https://www.instagram.com/p/BTc97RXBBfQ/"/>
    <s v="29.04.2017"/>
    <x v="653"/>
    <x v="3"/>
    <x v="250"/>
    <s v="-"/>
  </r>
  <r>
    <n v="661"/>
    <s v="Olympiapark München"/>
    <s v="https://www.instagram.com/p/BTcInCrB8hw/"/>
    <s v="28.04.2017"/>
    <x v="654"/>
    <x v="1"/>
    <x v="265"/>
    <s v="-"/>
  </r>
  <r>
    <n v="662"/>
    <s v="Freedom Square"/>
    <s v="https://www.instagram.com/p/BTa3ib-BZYC/"/>
    <s v="28.04.2017"/>
    <x v="655"/>
    <x v="1"/>
    <x v="88"/>
    <s v="-"/>
  </r>
  <r>
    <n v="663"/>
    <s v="Scheveningen"/>
    <s v="https://www.instagram.com/p/BTZMkGkhlk3/"/>
    <s v="27.04.2017"/>
    <x v="656"/>
    <x v="4"/>
    <x v="223"/>
    <s v="-"/>
  </r>
  <r>
    <n v="664"/>
    <s v="Rotterdam"/>
    <s v="https://www.instagram.com/p/BTW4u3ABQUM/"/>
    <s v="26.04.2017"/>
    <x v="657"/>
    <x v="6"/>
    <x v="1"/>
    <s v="-"/>
  </r>
  <r>
    <n v="665"/>
    <s v="Kharkov, Ukraine"/>
    <s v="https://www.instagram.com/p/BTVvdfmhXYA/"/>
    <s v="26.04.2017"/>
    <x v="658"/>
    <x v="6"/>
    <x v="201"/>
    <s v="-"/>
  </r>
  <r>
    <n v="666"/>
    <s v="The Hague, Netherlands"/>
    <s v="https://www.instagram.com/p/BTUb6QxhERL/"/>
    <s v="25.04.2017"/>
    <x v="659"/>
    <x v="2"/>
    <x v="230"/>
    <s v="-"/>
  </r>
  <r>
    <n v="667"/>
    <s v="-"/>
    <s v="https://www.instagram.com/p/BTUMiziB-Pm/"/>
    <s v="25.04.2017"/>
    <x v="660"/>
    <x v="2"/>
    <x v="213"/>
    <s v="-"/>
  </r>
  <r>
    <n v="668"/>
    <s v="Kharkov, Ukraine"/>
    <s v="https://www.instagram.com/p/BTMYkqWhC0t/"/>
    <s v="22.04.2017"/>
    <x v="661"/>
    <x v="3"/>
    <x v="196"/>
    <s v="-"/>
  </r>
  <r>
    <n v="669"/>
    <s v="St. Martin's Cathedral, Utrecht"/>
    <s v="https://www.instagram.com/p/BTMUY2JBz6p/"/>
    <s v="22.04.2017"/>
    <x v="662"/>
    <x v="3"/>
    <x v="214"/>
    <s v="-"/>
  </r>
  <r>
    <n v="670"/>
    <s v="Spoorwegmuseum"/>
    <s v="https://www.instagram.com/p/BTCbxRLBVM5/"/>
    <s v="18.04.2017"/>
    <x v="663"/>
    <x v="2"/>
    <x v="266"/>
    <s v="-"/>
  </r>
  <r>
    <n v="671"/>
    <s v="Leiden University Medical Center"/>
    <s v="https://www.instagram.com/p/BTCYzcnhiHY/"/>
    <s v="18.04.2017"/>
    <x v="664"/>
    <x v="2"/>
    <x v="190"/>
    <s v="-"/>
  </r>
  <r>
    <n v="672"/>
    <s v="Munich, Germany"/>
    <s v="https://www.instagram.com/p/BS_mg4chPlM/"/>
    <s v="17.04.2017"/>
    <x v="665"/>
    <x v="5"/>
    <x v="200"/>
    <s v="-"/>
  </r>
  <r>
    <n v="673"/>
    <s v="Marienplatz"/>
    <s v="https://www.instagram.com/p/BS_lALShg9Y/"/>
    <s v="17.04.2017"/>
    <x v="666"/>
    <x v="5"/>
    <x v="247"/>
    <s v="-"/>
  </r>
  <r>
    <n v="674"/>
    <s v="Munich, Germany"/>
    <s v="https://www.instagram.com/p/BS_ZGJaBbqE/"/>
    <s v="17.04.2017"/>
    <x v="667"/>
    <x v="5"/>
    <x v="196"/>
    <s v="-"/>
  </r>
  <r>
    <n v="675"/>
    <s v="Munich, Germany"/>
    <s v="https://www.instagram.com/p/BS9HhxcBZXS/"/>
    <s v="16.04.2017"/>
    <x v="668"/>
    <x v="0"/>
    <x v="213"/>
    <s v="-"/>
  </r>
  <r>
    <n v="676"/>
    <s v="Blackbird coffee &amp; vintage"/>
    <s v="https://www.instagram.com/p/BS8oY8UBA8l/"/>
    <s v="16.04.2017"/>
    <x v="669"/>
    <x v="0"/>
    <x v="225"/>
    <s v="-"/>
  </r>
  <r>
    <n v="677"/>
    <s v="Utrecht"/>
    <s v="https://www.instagram.com/p/BS8n7ueBxKB/"/>
    <s v="16.04.2017"/>
    <x v="670"/>
    <x v="0"/>
    <x v="262"/>
    <s v="-"/>
  </r>
  <r>
    <n v="678"/>
    <s v="Kinderdijk, Holland"/>
    <s v="https://www.instagram.com/p/BS8Ht9ZBMmp/"/>
    <s v="16.04.2017"/>
    <x v="671"/>
    <x v="0"/>
    <x v="238"/>
    <s v="-"/>
  </r>
  <r>
    <n v="679"/>
    <s v="St. Martin's Cathedral, Utrecht"/>
    <s v="https://www.instagram.com/p/BS660iXhURa/"/>
    <s v="15.04.2017"/>
    <x v="672"/>
    <x v="3"/>
    <x v="221"/>
    <s v="-"/>
  </r>
  <r>
    <n v="680"/>
    <s v="Utrecht, Netherlands"/>
    <s v="https://www.instagram.com/p/BS65ABGBmdt/"/>
    <s v="15.04.2017"/>
    <x v="673"/>
    <x v="3"/>
    <x v="237"/>
    <s v="-"/>
  </r>
  <r>
    <n v="681"/>
    <s v="St. Martin's Cathedral, Utrecht"/>
    <s v="https://www.instagram.com/p/BS64fIGhFIj/"/>
    <s v="15.04.2017"/>
    <x v="674"/>
    <x v="3"/>
    <x v="237"/>
    <s v="-"/>
  </r>
  <r>
    <n v="682"/>
    <s v="Amsterdam, Netherlands"/>
    <s v="https://www.instagram.com/p/BS4mub3hFRh/"/>
    <s v="14.04.2017"/>
    <x v="675"/>
    <x v="1"/>
    <x v="214"/>
    <s v="-"/>
  </r>
  <r>
    <n v="683"/>
    <s v="Amsterdam, Netherlands"/>
    <s v="https://www.instagram.com/p/BS4mQgnhpD1/"/>
    <s v="14.04.2017"/>
    <x v="676"/>
    <x v="1"/>
    <x v="223"/>
    <s v="-"/>
  </r>
  <r>
    <n v="684"/>
    <s v="Amsterdam, Netherlands"/>
    <s v="https://www.instagram.com/p/BS4l1GMB572/"/>
    <s v="14.04.2017"/>
    <x v="677"/>
    <x v="1"/>
    <x v="1"/>
    <s v="-"/>
  </r>
  <r>
    <n v="685"/>
    <s v="Kasteel de Haar"/>
    <s v="https://www.instagram.com/p/BS0jk19B2oI/"/>
    <s v="13.04.2017"/>
    <x v="678"/>
    <x v="4"/>
    <x v="213"/>
    <s v="-"/>
  </r>
  <r>
    <n v="686"/>
    <s v="Haarzuilens"/>
    <s v="https://www.instagram.com/p/BSxzs_JBYEd/"/>
    <s v="12.04.2017"/>
    <x v="679"/>
    <x v="6"/>
    <x v="249"/>
    <s v="-"/>
  </r>
  <r>
    <n v="687"/>
    <s v="Kasteel de Haar"/>
    <s v="https://www.instagram.com/p/BSxxnYxhIxX/"/>
    <s v="12.04.2017"/>
    <x v="680"/>
    <x v="6"/>
    <x v="1"/>
    <s v="-"/>
  </r>
  <r>
    <n v="688"/>
    <s v="Leiden, Netherlands"/>
    <s v="https://www.instagram.com/p/BSvRozRBM3f/"/>
    <s v="11.04.2017"/>
    <x v="681"/>
    <x v="2"/>
    <x v="217"/>
    <s v="-"/>
  </r>
  <r>
    <n v="689"/>
    <s v="Leiden, Netherlands"/>
    <s v="https://www.instagram.com/p/BSvRVf1haNV/"/>
    <s v="11.04.2017"/>
    <x v="682"/>
    <x v="2"/>
    <x v="229"/>
    <s v="-"/>
  </r>
  <r>
    <n v="690"/>
    <s v="Leiden, Netherlands"/>
    <s v="https://www.instagram.com/p/BSvQ4K2Bc7Z/"/>
    <s v="11.04.2017"/>
    <x v="683"/>
    <x v="2"/>
    <x v="258"/>
    <s v="-"/>
  </r>
  <r>
    <n v="691"/>
    <s v="Cube house"/>
    <s v="https://www.instagram.com/p/BSuZD3yh7df/"/>
    <s v="11.04.2017"/>
    <x v="684"/>
    <x v="2"/>
    <x v="245"/>
    <s v="-"/>
  </r>
  <r>
    <n v="692"/>
    <s v="Rotterdam, Netherlands"/>
    <s v="https://www.instagram.com/p/BSuY-4HBDNZ/"/>
    <s v="11.04.2017"/>
    <x v="685"/>
    <x v="2"/>
    <x v="250"/>
    <s v="-"/>
  </r>
  <r>
    <n v="693"/>
    <s v="Rotterdam, Netherlands"/>
    <s v="https://www.instagram.com/p/BSuYEeJBOSy/"/>
    <s v="11.04.2017"/>
    <x v="686"/>
    <x v="2"/>
    <x v="220"/>
    <s v="-"/>
  </r>
  <r>
    <n v="694"/>
    <s v="The Hague, Netherlands"/>
    <s v="https://www.instagram.com/p/BSs6SrtB6sA/"/>
    <s v="10.04.2017"/>
    <x v="687"/>
    <x v="5"/>
    <x v="219"/>
    <s v="-"/>
  </r>
  <r>
    <n v="695"/>
    <s v="The Hague, Netherlands"/>
    <s v="https://www.instagram.com/p/BSsxHLJh4sB/"/>
    <s v="10.04.2017"/>
    <x v="688"/>
    <x v="5"/>
    <x v="230"/>
    <s v="-"/>
  </r>
  <r>
    <n v="696"/>
    <s v="Binnenhof"/>
    <s v="https://www.instagram.com/p/BSrq-pthbbm/"/>
    <s v="09.04.2017"/>
    <x v="689"/>
    <x v="0"/>
    <x v="248"/>
    <s v="-"/>
  </r>
  <r>
    <n v="697"/>
    <s v="Netherlands"/>
    <s v="https://www.instagram.com/p/BSreN77BdsS/"/>
    <s v="09.04.2017"/>
    <x v="690"/>
    <x v="0"/>
    <x v="259"/>
    <s v="-"/>
  </r>
  <r>
    <n v="698"/>
    <s v="The Hague, Netherlands"/>
    <s v="https://www.instagram.com/p/BSrVDVFBSxY/"/>
    <s v="09.04.2017"/>
    <x v="691"/>
    <x v="0"/>
    <x v="23"/>
    <s v="-"/>
  </r>
  <r>
    <n v="699"/>
    <s v="Hilversum"/>
    <s v="https://www.instagram.com/p/BSpKTbshk1N/"/>
    <s v="08.04.2017"/>
    <x v="692"/>
    <x v="3"/>
    <x v="220"/>
    <s v="-"/>
  </r>
  <r>
    <n v="700"/>
    <s v="Sabiha Gökçen Havaalanı İç Hatlar"/>
    <s v="https://www.instagram.com/p/BSou_3thaNv/"/>
    <s v="08.04.2017"/>
    <x v="693"/>
    <x v="3"/>
    <x v="237"/>
    <s v="-"/>
  </r>
  <r>
    <n v="701"/>
    <s v="-"/>
    <s v="https://www.instagram.com/p/BSoUYKtB6hr/"/>
    <s v="08.04.2017"/>
    <x v="694"/>
    <x v="3"/>
    <x v="267"/>
    <s v="-"/>
  </r>
  <r>
    <n v="702"/>
    <s v="Istanbul, Turkey"/>
    <s v="https://www.instagram.com/p/BSoBtBlBgdY/"/>
    <s v="08.04.2017"/>
    <x v="695"/>
    <x v="3"/>
    <x v="225"/>
    <s v="-"/>
  </r>
  <r>
    <n v="703"/>
    <s v="Kharkov, Ukraine"/>
    <s v="https://www.instagram.com/p/BSk0fuThpgg/"/>
    <s v="07.04.2017"/>
    <x v="696"/>
    <x v="1"/>
    <x v="255"/>
    <s v="-"/>
  </r>
  <r>
    <n v="704"/>
    <s v="Kharkov, Ukraine"/>
    <s v="https://www.instagram.com/p/BSg6bklBEe4/"/>
    <s v="05.04.2017"/>
    <x v="697"/>
    <x v="6"/>
    <x v="244"/>
    <s v="-"/>
  </r>
  <r>
    <n v="705"/>
    <s v="ХНАТОБ / СХІД OPERA"/>
    <s v="https://www.instagram.com/p/BSelpg7hPbA/"/>
    <s v="04.04.2017"/>
    <x v="698"/>
    <x v="2"/>
    <x v="211"/>
    <s v="-"/>
  </r>
  <r>
    <n v="706"/>
    <s v="Park of Maxim Gorky"/>
    <s v="https://www.instagram.com/p/BSZFLNEBl5i/"/>
    <s v="02.04.2017"/>
    <x v="699"/>
    <x v="0"/>
    <x v="252"/>
    <s v="-"/>
  </r>
  <r>
    <n v="707"/>
    <s v="Kharkov, Ukraine"/>
    <s v="https://www.instagram.com/p/BSYadcIh77C/"/>
    <s v="02.04.2017"/>
    <x v="700"/>
    <x v="0"/>
    <x v="268"/>
    <s v="-"/>
  </r>
  <r>
    <n v="708"/>
    <s v="Kharkov, Ukraine"/>
    <s v="https://www.instagram.com/p/BSW-KREBIHN/"/>
    <s v="01.04.2017"/>
    <x v="701"/>
    <x v="3"/>
    <x v="196"/>
    <s v="-"/>
  </r>
  <r>
    <n v="709"/>
    <s v="Kharkov, Ukraine"/>
    <s v="https://www.instagram.com/p/BSWnpwqBtAU/"/>
    <s v="01.04.2017"/>
    <x v="702"/>
    <x v="3"/>
    <x v="269"/>
    <s v="-"/>
  </r>
  <r>
    <n v="710"/>
    <s v="Харківський академічний український драматичний театр ім. Т. Шевченка"/>
    <s v="https://www.instagram.com/p/BSRkjHRBkza/"/>
    <s v="30.03.2017"/>
    <x v="703"/>
    <x v="4"/>
    <x v="262"/>
    <s v="-"/>
  </r>
  <r>
    <n v="711"/>
    <s v="Ул. Данилевского"/>
    <s v="https://www.instagram.com/p/BSG_OEchrtv/"/>
    <s v="26.03.2017"/>
    <x v="704"/>
    <x v="0"/>
    <x v="197"/>
    <s v="-"/>
  </r>
  <r>
    <n v="712"/>
    <s v="Kharkov, Ukraine"/>
    <s v="https://www.instagram.com/p/BSGOYoCB06V/"/>
    <s v="26.03.2017"/>
    <x v="705"/>
    <x v="0"/>
    <x v="258"/>
    <s v="-"/>
  </r>
  <r>
    <n v="713"/>
    <s v="Kharkov, Ukraine"/>
    <s v="https://www.instagram.com/p/BSBeO6yhgR9/"/>
    <s v="24.03.2017"/>
    <x v="706"/>
    <x v="1"/>
    <x v="213"/>
    <s v="-"/>
  </r>
  <r>
    <n v="714"/>
    <s v="Kharkov, Ukraine"/>
    <s v="https://www.instagram.com/p/BSA-fSlBMky/"/>
    <s v="24.03.2017"/>
    <x v="707"/>
    <x v="1"/>
    <x v="262"/>
    <s v="-"/>
  </r>
  <r>
    <n v="715"/>
    <s v="Pushkinska"/>
    <s v="https://www.instagram.com/p/BR7u8PXBOvP/"/>
    <s v="22.03.2017"/>
    <x v="708"/>
    <x v="6"/>
    <x v="209"/>
    <s v="-"/>
  </r>
  <r>
    <n v="716"/>
    <s v="Heisenberg Pub"/>
    <s v="https://www.instagram.com/p/BR6grJXBb8x/"/>
    <s v="21.03.2017"/>
    <x v="709"/>
    <x v="2"/>
    <x v="253"/>
    <s v="-"/>
  </r>
  <r>
    <n v="717"/>
    <s v="Kharkov, Ukraine"/>
    <s v="https://www.instagram.com/p/BR1BXP5hSsp/"/>
    <s v="19.03.2017"/>
    <x v="710"/>
    <x v="0"/>
    <x v="133"/>
    <n v="111"/>
  </r>
  <r>
    <n v="718"/>
    <s v="ХАИ"/>
    <s v="https://www.instagram.com/p/BR0wSOJB3hq/"/>
    <s v="19.03.2017"/>
    <x v="711"/>
    <x v="0"/>
    <x v="197"/>
    <s v="-"/>
  </r>
  <r>
    <n v="719"/>
    <s v="Kharkov, Ukraine"/>
    <s v="https://www.instagram.com/p/BRyUYF4ho4X/"/>
    <s v="18.03.2017"/>
    <x v="712"/>
    <x v="3"/>
    <x v="219"/>
    <s v="-"/>
  </r>
  <r>
    <n v="720"/>
    <s v="Кафе Чердак"/>
    <s v="https://www.instagram.com/p/BRxsRmdBtrQ/"/>
    <s v="18.03.2017"/>
    <x v="713"/>
    <x v="3"/>
    <x v="234"/>
    <s v="-"/>
  </r>
  <r>
    <n v="721"/>
    <s v="-"/>
    <s v="https://www.instagram.com/p/BRswbGkhwcV/"/>
    <s v="16.03.2017"/>
    <x v="714"/>
    <x v="4"/>
    <x v="242"/>
    <s v="-"/>
  </r>
  <r>
    <n v="722"/>
    <s v="Блэк &amp; Милк"/>
    <s v="https://www.instagram.com/p/BRrTSS7h3aQ/"/>
    <s v="15.03.2017"/>
    <x v="715"/>
    <x v="6"/>
    <x v="249"/>
    <s v="-"/>
  </r>
  <r>
    <n v="723"/>
    <s v="Kharkov, Ukraine"/>
    <s v="https://www.instagram.com/p/BRqj-9Vh1Ue/"/>
    <s v="15.03.2017"/>
    <x v="716"/>
    <x v="6"/>
    <x v="230"/>
    <s v="-"/>
  </r>
  <r>
    <n v="724"/>
    <s v="Харьков, Сквер Стрелка"/>
    <s v="https://www.instagram.com/p/BRpxXgKBcgq/"/>
    <s v="15.03.2017"/>
    <x v="717"/>
    <x v="6"/>
    <x v="227"/>
    <s v="-"/>
  </r>
  <r>
    <n v="725"/>
    <s v="Kharkov, Ukraine"/>
    <s v="https://www.instagram.com/p/BRl7GephkKj/"/>
    <s v="13.03.2017"/>
    <x v="718"/>
    <x v="5"/>
    <x v="216"/>
    <s v="-"/>
  </r>
  <r>
    <n v="726"/>
    <s v="Харьков, Сквер Стрелка"/>
    <s v="https://www.instagram.com/p/BRlCXrDh1pT/"/>
    <s v="13.03.2017"/>
    <x v="719"/>
    <x v="5"/>
    <x v="221"/>
    <s v="-"/>
  </r>
  <r>
    <n v="727"/>
    <s v="Квест-проект &quot;Изоляция&quot;"/>
    <s v="https://www.instagram.com/p/BRjA4hFBsS0/"/>
    <s v="12.03.2017"/>
    <x v="720"/>
    <x v="0"/>
    <x v="250"/>
    <s v="-"/>
  </r>
  <r>
    <n v="728"/>
    <s v="Фельдман Экопарк"/>
    <s v="https://www.instagram.com/p/BRi8WtnheuI/"/>
    <s v="12.03.2017"/>
    <x v="721"/>
    <x v="0"/>
    <x v="237"/>
    <s v="-"/>
  </r>
  <r>
    <n v="729"/>
    <s v="Улица Искусств"/>
    <s v="https://www.instagram.com/p/BRgbJj9hTlF/"/>
    <s v="11.03.2017"/>
    <x v="722"/>
    <x v="3"/>
    <x v="222"/>
    <s v="-"/>
  </r>
  <r>
    <n v="730"/>
    <s v="Botanichnyi Sad"/>
    <s v="https://www.instagram.com/p/BRdirwjh15G/"/>
    <s v="10.03.2017"/>
    <x v="723"/>
    <x v="1"/>
    <x v="1"/>
    <s v="-"/>
  </r>
  <r>
    <n v="731"/>
    <s v="-"/>
    <s v="https://www.instagram.com/p/BRc5LSJhK9W/"/>
    <s v="10.03.2017"/>
    <x v="724"/>
    <x v="1"/>
    <x v="231"/>
    <s v="-"/>
  </r>
  <r>
    <n v="732"/>
    <s v="Maidan Konstytutsii"/>
    <s v="https://www.instagram.com/p/BRc5IKGhYGK/"/>
    <s v="10.03.2017"/>
    <x v="725"/>
    <x v="1"/>
    <x v="231"/>
    <s v="-"/>
  </r>
  <r>
    <n v="733"/>
    <s v="Фельдман Экопарк"/>
    <s v="https://www.instagram.com/p/BRYIAiehc2X/"/>
    <s v="08.03.2017"/>
    <x v="726"/>
    <x v="6"/>
    <x v="242"/>
    <s v="-"/>
  </r>
  <r>
    <n v="734"/>
    <s v="Barista"/>
    <s v="https://www.instagram.com/p/BRXm7mNBzap/"/>
    <s v="08.03.2017"/>
    <x v="727"/>
    <x v="6"/>
    <x v="264"/>
    <s v="-"/>
  </r>
  <r>
    <n v="735"/>
    <s v="Botanichnyi Sad"/>
    <s v="https://www.instagram.com/p/BRVXOTxhB2X/"/>
    <s v="07.03.2017"/>
    <x v="728"/>
    <x v="2"/>
    <x v="232"/>
    <s v="-"/>
  </r>
  <r>
    <n v="736"/>
    <s v="Barista Coffee"/>
    <s v="https://www.instagram.com/p/BRTIpZihyu-/"/>
    <s v="06.03.2017"/>
    <x v="729"/>
    <x v="5"/>
    <x v="227"/>
    <s v="-"/>
  </r>
  <r>
    <n v="737"/>
    <s v="Kharkov, Ukraine"/>
    <s v="https://www.instagram.com/p/BRTF0pvBLVK/"/>
    <s v="06.03.2017"/>
    <x v="730"/>
    <x v="5"/>
    <x v="213"/>
    <s v="-"/>
  </r>
  <r>
    <n v="738"/>
    <s v="КАВА У ШАФІ"/>
    <s v="https://www.instagram.com/p/BROsZOmhJer/"/>
    <s v="04.03.2017"/>
    <x v="731"/>
    <x v="3"/>
    <x v="223"/>
    <s v="-"/>
  </r>
  <r>
    <n v="739"/>
    <s v="Kharkov, Ukraine"/>
    <s v="https://www.instagram.com/p/BRNv-BcheoI/"/>
    <s v="04.03.2017"/>
    <x v="732"/>
    <x v="3"/>
    <x v="241"/>
    <s v="-"/>
  </r>
  <r>
    <n v="740"/>
    <s v="Botanichnyi Sad"/>
    <s v="https://www.instagram.com/p/BRLY6Y8B_NO/"/>
    <s v="03.03.2017"/>
    <x v="733"/>
    <x v="1"/>
    <x v="1"/>
    <s v="-"/>
  </r>
  <r>
    <n v="741"/>
    <s v="Kharkov, Ukraine"/>
    <s v="https://www.instagram.com/p/BRArA01h9kg/"/>
    <s v="27.02.2017"/>
    <x v="734"/>
    <x v="5"/>
    <x v="213"/>
    <s v="-"/>
  </r>
  <r>
    <n v="742"/>
    <s v="Kharkov, Ukraine"/>
    <s v="https://www.instagram.com/p/BQ8wJCqB-Lw/"/>
    <s v="25.02.2017"/>
    <x v="735"/>
    <x v="3"/>
    <x v="241"/>
    <s v="-"/>
  </r>
  <r>
    <n v="743"/>
    <s v="Kharkov, Ukraine"/>
    <s v="https://www.instagram.com/p/BQ8QAtdhTQi/"/>
    <s v="25.02.2017"/>
    <x v="736"/>
    <x v="3"/>
    <x v="224"/>
    <s v="-"/>
  </r>
  <r>
    <n v="744"/>
    <s v="Kharkov, Ukraine"/>
    <s v="https://www.instagram.com/p/BQ6Nu6iBkN8/"/>
    <s v="24.02.2017"/>
    <x v="737"/>
    <x v="1"/>
    <x v="231"/>
    <s v="-"/>
  </r>
  <r>
    <n v="745"/>
    <s v="Ботанический Сад"/>
    <s v="https://www.instagram.com/p/BQ2xE8mh5iK/"/>
    <s v="23.02.2017"/>
    <x v="738"/>
    <x v="4"/>
    <x v="219"/>
    <s v="-"/>
  </r>
  <r>
    <n v="746"/>
    <s v="Fabrika.space: сo-working, event zone, bar and lots of inspiration"/>
    <s v="https://www.instagram.com/p/BQ1JgO1BvMg/"/>
    <s v="22.02.2017"/>
    <x v="739"/>
    <x v="6"/>
    <x v="218"/>
    <s v="-"/>
  </r>
  <r>
    <n v="747"/>
    <s v="Kharkov, Ukraine"/>
    <s v="https://www.instagram.com/p/BQxZ9tChTni/"/>
    <s v="21.02.2017"/>
    <x v="740"/>
    <x v="2"/>
    <x v="2"/>
    <s v="-"/>
  </r>
  <r>
    <n v="748"/>
    <s v="Kharkov, Ukraine"/>
    <s v="https://www.instagram.com/p/BQlj2Aah_BB/"/>
    <s v="16.02.2017"/>
    <x v="741"/>
    <x v="4"/>
    <x v="257"/>
    <s v="-"/>
  </r>
  <r>
    <n v="749"/>
    <s v="-"/>
    <s v="https://www.instagram.com/p/BQjAXnuDusK/"/>
    <s v="15.02.2017"/>
    <x v="742"/>
    <x v="6"/>
    <x v="234"/>
    <s v="-"/>
  </r>
  <r>
    <n v="750"/>
    <s v="-"/>
    <s v="https://www.instagram.com/p/BQaJRvIDvNp/"/>
    <s v="12.02.2017"/>
    <x v="743"/>
    <x v="0"/>
    <x v="222"/>
    <s v="-"/>
  </r>
  <r>
    <n v="751"/>
    <s v="Kharkov, Ukraine"/>
    <s v="https://www.instagram.com/p/BQYIW0Xj0Rk/"/>
    <s v="11.02.2017"/>
    <x v="744"/>
    <x v="3"/>
    <x v="196"/>
    <s v="-"/>
  </r>
  <r>
    <n v="752"/>
    <s v="Kharkov, Ukraine"/>
    <s v="https://www.instagram.com/p/BQWLWJ9j7S6/"/>
    <s v="10.02.2017"/>
    <x v="745"/>
    <x v="1"/>
    <x v="270"/>
    <s v="-"/>
  </r>
  <r>
    <n v="753"/>
    <s v="Kharkov, Ukraine"/>
    <s v="https://www.instagram.com/p/BQVOnjnDUhs/"/>
    <s v="10.02.2017"/>
    <x v="746"/>
    <x v="1"/>
    <x v="238"/>
    <s v="-"/>
  </r>
  <r>
    <n v="754"/>
    <s v="Kharkov, Ukraine"/>
    <s v="https://www.instagram.com/p/BQRCN_BDrXM/"/>
    <s v="08.02.2017"/>
    <x v="747"/>
    <x v="6"/>
    <x v="200"/>
    <s v="-"/>
  </r>
  <r>
    <n v="755"/>
    <s v="Pivdennyi Vokzal"/>
    <s v="https://www.instagram.com/p/BQBEZ8njykX/"/>
    <s v="02.02.2017"/>
    <x v="748"/>
    <x v="4"/>
    <x v="55"/>
    <s v="-"/>
  </r>
  <r>
    <n v="756"/>
    <s v="Kharkov, Ukraine"/>
    <s v="https://www.instagram.com/p/BP658jnDa8p/"/>
    <s v="31.01.2017"/>
    <x v="749"/>
    <x v="2"/>
    <x v="196"/>
    <s v="-"/>
  </r>
  <r>
    <n v="757"/>
    <s v="Kharkov, Ukraine"/>
    <s v="https://www.instagram.com/p/BP25gJKjbej/"/>
    <s v="29.01.2017"/>
    <x v="750"/>
    <x v="0"/>
    <x v="2"/>
    <s v="-"/>
  </r>
  <r>
    <n v="758"/>
    <s v="Французский бульвар"/>
    <s v="https://www.instagram.com/p/BP2ZUCBj2uE/"/>
    <s v="29.01.2017"/>
    <x v="751"/>
    <x v="0"/>
    <x v="230"/>
    <s v="-"/>
  </r>
  <r>
    <n v="759"/>
    <s v="Ukmerge"/>
    <s v="https://www.instagram.com/p/BP0owK7Dq9p/"/>
    <s v="28.01.2017"/>
    <x v="752"/>
    <x v="3"/>
    <x v="238"/>
    <s v="-"/>
  </r>
  <r>
    <n v="760"/>
    <s v="Французский бульвар"/>
    <s v="https://www.instagram.com/p/BP0Pneojydy/"/>
    <s v="28.01.2017"/>
    <x v="753"/>
    <x v="3"/>
    <x v="234"/>
    <s v="-"/>
  </r>
  <r>
    <n v="761"/>
    <s v="Arēna Rīga"/>
    <s v="https://www.instagram.com/p/BPphtO4DpNu/"/>
    <s v="24.01.2017"/>
    <x v="754"/>
    <x v="2"/>
    <x v="218"/>
    <s v="-"/>
  </r>
  <r>
    <n v="762"/>
    <s v="Харьковская Швейцария"/>
    <s v="https://www.instagram.com/p/BPn2CbvDuav/"/>
    <s v="23.01.2017"/>
    <x v="755"/>
    <x v="5"/>
    <x v="263"/>
    <s v="-"/>
  </r>
  <r>
    <n v="763"/>
    <s v="ТЦ Ave Plaza"/>
    <s v="https://www.instagram.com/p/BPkc-jUj3ce/"/>
    <s v="22.01.2017"/>
    <x v="756"/>
    <x v="0"/>
    <x v="213"/>
    <s v="-"/>
  </r>
  <r>
    <n v="764"/>
    <s v="KOFEIN"/>
    <s v="https://www.instagram.com/p/BPiVHhgjG0q/"/>
    <s v="21.01.2017"/>
    <x v="757"/>
    <x v="3"/>
    <x v="238"/>
    <s v="-"/>
  </r>
  <r>
    <n v="765"/>
    <s v="Riga Dome Square"/>
    <s v="https://www.instagram.com/p/BPXwHapDSvI/"/>
    <s v="17.01.2017"/>
    <x v="758"/>
    <x v="2"/>
    <x v="261"/>
    <s v="-"/>
  </r>
  <r>
    <n v="766"/>
    <s v="Kharkov, Ukraine"/>
    <s v="https://www.instagram.com/p/BPVUA-Ej-Ah/"/>
    <s v="16.01.2017"/>
    <x v="759"/>
    <x v="5"/>
    <x v="230"/>
    <s v="-"/>
  </r>
  <r>
    <n v="767"/>
    <s v="Riga, Latvia"/>
    <s v="https://www.instagram.com/p/BPLfYjDD-1q/"/>
    <s v="12.01.2017"/>
    <x v="760"/>
    <x v="4"/>
    <x v="201"/>
    <s v="-"/>
  </r>
  <r>
    <n v="768"/>
    <s v="Citadela"/>
    <s v="https://www.instagram.com/p/BPI1CdED-LX/"/>
    <s v="11.01.2017"/>
    <x v="761"/>
    <x v="6"/>
    <x v="218"/>
    <s v="-"/>
  </r>
  <r>
    <n v="769"/>
    <s v="Riga, Latvia"/>
    <s v="https://www.instagram.com/p/BO_9HYoDt6o/"/>
    <s v="08.01.2017"/>
    <x v="762"/>
    <x v="0"/>
    <x v="96"/>
    <s v="-"/>
  </r>
  <r>
    <n v="770"/>
    <s v="Lumber Gastro Bar"/>
    <s v="https://www.instagram.com/p/BO-bSbDjfDA/"/>
    <s v="07.01.2017"/>
    <x v="763"/>
    <x v="3"/>
    <x v="2"/>
    <s v="-"/>
  </r>
  <r>
    <n v="771"/>
    <s v="Esplanade City Park, Helsinki"/>
    <s v="https://www.instagram.com/p/BO9eoqvDyeg/"/>
    <s v="07.01.2017"/>
    <x v="764"/>
    <x v="3"/>
    <x v="242"/>
    <s v="-"/>
  </r>
  <r>
    <n v="772"/>
    <s v="Art Noveau Museum / Rīgas Исторический Музей Alberta Iela 12, Riga"/>
    <s v="https://www.instagram.com/p/BO85GV2jix2/"/>
    <s v="07.01.2017"/>
    <x v="765"/>
    <x v="3"/>
    <x v="271"/>
    <s v="-"/>
  </r>
  <r>
    <n v="773"/>
    <s v="Lumber Gastro Bar"/>
    <s v="https://www.instagram.com/p/BO75rdkjPfr/"/>
    <s v="06.01.2017"/>
    <x v="766"/>
    <x v="1"/>
    <x v="221"/>
    <s v="-"/>
  </r>
  <r>
    <n v="774"/>
    <s v="Užupio Respublika"/>
    <s v="https://www.instagram.com/p/BO6r8q3DDBg/"/>
    <s v="06.01.2017"/>
    <x v="767"/>
    <x v="1"/>
    <x v="216"/>
    <s v="-"/>
  </r>
  <r>
    <n v="775"/>
    <s v="CityDiner"/>
    <s v="https://www.instagram.com/p/BO5kBnDD5M0/"/>
    <s v="05.01.2017"/>
    <x v="768"/>
    <x v="4"/>
    <x v="219"/>
    <s v="-"/>
  </r>
  <r>
    <n v="776"/>
    <s v="Vilnius, Lithuania"/>
    <s v="https://www.instagram.com/p/BO4v77bjFLs/"/>
    <s v="05.01.2017"/>
    <x v="769"/>
    <x v="4"/>
    <x v="221"/>
    <s v="-"/>
  </r>
  <r>
    <n v="777"/>
    <s v="Vilnius, Lithuania"/>
    <s v="https://www.instagram.com/p/BO1hCK2DtL7/"/>
    <s v="04.01.2017"/>
    <x v="770"/>
    <x v="6"/>
    <x v="225"/>
    <s v="-"/>
  </r>
  <r>
    <n v="778"/>
    <s v="Užupio Respublika"/>
    <s v="https://www.instagram.com/p/BOzfyYFjsj6/"/>
    <s v="03.01.2017"/>
    <x v="771"/>
    <x v="2"/>
    <x v="228"/>
    <s v="-"/>
  </r>
  <r>
    <n v="779"/>
    <s v="-"/>
    <s v="https://www.instagram.com/p/BOxPhrljwgL/"/>
    <s v="02.01.2017"/>
    <x v="772"/>
    <x v="5"/>
    <x v="267"/>
    <s v="-"/>
  </r>
  <r>
    <n v="780"/>
    <s v="Ravintola Kappeli"/>
    <s v="https://www.instagram.com/p/BOw90eMjeLc/"/>
    <s v="02.01.2017"/>
    <x v="773"/>
    <x v="5"/>
    <x v="240"/>
    <s v="-"/>
  </r>
  <r>
    <n v="781"/>
    <s v="Helsinki to Tallinn Tunnel"/>
    <s v="https://www.instagram.com/p/BOwUYuyDMzB/"/>
    <s v="02.01.2017"/>
    <x v="774"/>
    <x v="5"/>
    <x v="237"/>
    <s v="-"/>
  </r>
  <r>
    <n v="782"/>
    <s v="Tallinn, Estonia"/>
    <s v="https://www.instagram.com/p/BOwGBPmjht8/"/>
    <s v="02.01.2017"/>
    <x v="775"/>
    <x v="5"/>
    <x v="272"/>
    <s v="-"/>
  </r>
  <r>
    <n v="783"/>
    <s v="Tallinn, Estonia"/>
    <s v="https://www.instagram.com/p/BOwB7YkDC65/"/>
    <s v="02.01.2017"/>
    <x v="776"/>
    <x v="5"/>
    <x v="273"/>
    <s v="-"/>
  </r>
  <r>
    <n v="784"/>
    <s v="Tallinn Old Town"/>
    <s v="https://www.instagram.com/p/BOvTDtZDK3t/"/>
    <s v="01.01.2017"/>
    <x v="777"/>
    <x v="0"/>
    <x v="274"/>
    <s v="-"/>
  </r>
  <r>
    <n v="785"/>
    <s v="Riga, Latvia"/>
    <s v="https://www.instagram.com/p/BOvQ3rCjcKv/"/>
    <s v="01.01.2017"/>
    <x v="778"/>
    <x v="0"/>
    <x v="227"/>
    <s v="-"/>
  </r>
  <r>
    <n v="786"/>
    <s v="Riga, Latvia"/>
    <s v="https://www.instagram.com/p/BOvJua4DW4C/"/>
    <s v="01.01.2017"/>
    <x v="779"/>
    <x v="0"/>
    <x v="275"/>
    <s v="-"/>
  </r>
  <r>
    <n v="787"/>
    <s v="Riga Old Town"/>
    <s v="https://www.instagram.com/p/BOt-_boDqkz/"/>
    <s v="01.01.2017"/>
    <x v="780"/>
    <x v="0"/>
    <x v="229"/>
    <s v="-"/>
  </r>
  <r>
    <n v="788"/>
    <s v="Lacplesa Street"/>
    <s v="https://www.instagram.com/p/BOtyUyXj39z/"/>
    <s v="01.01.2017"/>
    <x v="781"/>
    <x v="0"/>
    <x v="231"/>
    <s v="-"/>
  </r>
  <r>
    <n v="789"/>
    <s v="Riga Old Town"/>
    <s v="https://www.instagram.com/p/BOsfxzaj4SM/"/>
    <s v="31.12.2016"/>
    <x v="782"/>
    <x v="3"/>
    <x v="276"/>
    <s v="-"/>
  </r>
  <r>
    <n v="790"/>
    <s v="Sv. Petera Baznica"/>
    <s v="https://www.instagram.com/p/BOr0KoMDB7r/"/>
    <s v="31.12.2016"/>
    <x v="783"/>
    <x v="3"/>
    <x v="274"/>
    <s v="-"/>
  </r>
  <r>
    <n v="791"/>
    <s v="Kino &quot;Splendid Palace&quot;"/>
    <s v="https://www.instagram.com/p/BOp8MWahjLR/"/>
    <s v="30.12.2016"/>
    <x v="784"/>
    <x v="1"/>
    <x v="239"/>
    <s v="-"/>
  </r>
  <r>
    <n v="792"/>
    <s v="Skyline Bar Riga"/>
    <s v="https://www.instagram.com/p/BOpr1ERB7w7/"/>
    <s v="30.12.2016"/>
    <x v="785"/>
    <x v="1"/>
    <x v="264"/>
    <s v="-"/>
  </r>
  <r>
    <n v="793"/>
    <s v="Junge Konditoreja"/>
    <s v="https://www.instagram.com/p/BOo1ix2Bk2Z/"/>
    <s v="30.12.2016"/>
    <x v="786"/>
    <x v="1"/>
    <x v="277"/>
    <s v="-"/>
  </r>
  <r>
    <n v="794"/>
    <s v="Riga, Latvia"/>
    <s v="https://www.instagram.com/p/BOowap-BsoU/"/>
    <s v="30.12.2016"/>
    <x v="787"/>
    <x v="1"/>
    <x v="278"/>
    <s v="-"/>
  </r>
  <r>
    <n v="795"/>
    <s v="Art Academy of Latvia"/>
    <s v="https://www.instagram.com/p/BOnYeTrBrN9/"/>
    <s v="29.12.2016"/>
    <x v="788"/>
    <x v="4"/>
    <x v="277"/>
    <s v="-"/>
  </r>
  <r>
    <n v="796"/>
    <s v="St. Peter's Church, Riga"/>
    <s v="https://www.instagram.com/p/BOmuyB1hm30/"/>
    <s v="29.12.2016"/>
    <x v="789"/>
    <x v="4"/>
    <x v="279"/>
    <s v="-"/>
  </r>
  <r>
    <n v="797"/>
    <s v="Riga Old Town"/>
    <s v="https://www.instagram.com/p/BOmOHVKhsT3/"/>
    <s v="29.12.2016"/>
    <x v="790"/>
    <x v="4"/>
    <x v="269"/>
    <s v="-"/>
  </r>
  <r>
    <n v="798"/>
    <s v="Ports of Stockholm"/>
    <s v="https://www.instagram.com/p/BOk-Elhhs0X/"/>
    <s v="28.12.2016"/>
    <x v="791"/>
    <x v="6"/>
    <x v="280"/>
    <s v="-"/>
  </r>
  <r>
    <n v="799"/>
    <s v="Gamla Stan Sthlm"/>
    <s v="https://www.instagram.com/p/BOk8_43BEX4/"/>
    <s v="28.12.2016"/>
    <x v="792"/>
    <x v="6"/>
    <x v="281"/>
    <s v="-"/>
  </r>
  <r>
    <n v="800"/>
    <s v="Royal Palace of Sweden"/>
    <s v="https://www.instagram.com/p/BOj6H3GBg2S/"/>
    <s v="28.12.2016"/>
    <x v="793"/>
    <x v="6"/>
    <x v="282"/>
    <s v="-"/>
  </r>
  <r>
    <n v="801"/>
    <s v="M/S Isabelle"/>
    <s v="https://www.instagram.com/p/BOjcEZIhXoi/"/>
    <s v="28.12.2016"/>
    <x v="363"/>
    <x v="6"/>
    <x v="281"/>
    <s v="-"/>
  </r>
  <r>
    <n v="802"/>
    <s v="Gamla Stan Sthlm"/>
    <s v="https://www.instagram.com/p/BOiABz7BFYX/"/>
    <s v="27.12.2016"/>
    <x v="794"/>
    <x v="2"/>
    <x v="274"/>
    <s v="-"/>
  </r>
  <r>
    <n v="803"/>
    <s v="Mälaren"/>
    <s v="https://www.instagram.com/p/BOhrW67h3Ka/"/>
    <s v="27.12.2016"/>
    <x v="795"/>
    <x v="2"/>
    <x v="273"/>
    <s v="-"/>
  </r>
  <r>
    <n v="804"/>
    <s v="Stockholm, Sweden"/>
    <s v="https://www.instagram.com/p/BOhp3OaB_Qs/"/>
    <s v="27.12.2016"/>
    <x v="796"/>
    <x v="2"/>
    <x v="283"/>
    <s v="-"/>
  </r>
  <r>
    <n v="805"/>
    <s v="Stockholm, Sweden"/>
    <s v="https://www.instagram.com/p/BOhbRCChJis/"/>
    <s v="27.12.2016"/>
    <x v="797"/>
    <x v="2"/>
    <x v="246"/>
    <s v="-"/>
  </r>
  <r>
    <n v="806"/>
    <s v="Stockholm, Sweden"/>
    <s v="https://www.instagram.com/p/BOhZrhyBgm4/"/>
    <s v="27.12.2016"/>
    <x v="798"/>
    <x v="2"/>
    <x v="274"/>
    <s v="-"/>
  </r>
  <r>
    <n v="807"/>
    <s v="Tallink Isabelle"/>
    <s v="https://www.instagram.com/p/BOg7USihu0g/"/>
    <s v="27.12.2016"/>
    <x v="799"/>
    <x v="2"/>
    <x v="229"/>
    <s v="-"/>
  </r>
  <r>
    <n v="808"/>
    <s v="CoffeeINN-Riga"/>
    <s v="https://www.instagram.com/p/BOe4QQFBAU9/"/>
    <s v="26.12.2016"/>
    <x v="800"/>
    <x v="5"/>
    <x v="273"/>
    <s v="-"/>
  </r>
  <r>
    <n v="809"/>
    <s v="Riga, Latvia"/>
    <s v="https://www.instagram.com/p/BOeoFfmhQiL/"/>
    <s v="26.12.2016"/>
    <x v="801"/>
    <x v="5"/>
    <x v="235"/>
    <s v="-"/>
  </r>
  <r>
    <n v="810"/>
    <s v="Riga Old Town"/>
    <s v="https://www.instagram.com/p/BOeYY9xBthV/"/>
    <s v="26.12.2016"/>
    <x v="802"/>
    <x v="5"/>
    <x v="226"/>
    <s v="-"/>
  </r>
  <r>
    <n v="811"/>
    <s v="-"/>
    <s v="https://www.instagram.com/p/BOaalcdBwKQ/"/>
    <s v="24.12.2016"/>
    <x v="803"/>
    <x v="3"/>
    <x v="253"/>
    <s v="-"/>
  </r>
  <r>
    <n v="812"/>
    <s v="Lviv Railway station"/>
    <s v="https://www.instagram.com/p/BOZ8EZ6BSUP/"/>
    <s v="24.12.2016"/>
    <x v="804"/>
    <x v="3"/>
    <x v="240"/>
    <s v="-"/>
  </r>
  <r>
    <n v="813"/>
    <s v="Kyiv, Ukraine"/>
    <s v="https://www.instagram.com/p/BOZPQJPhNiu/"/>
    <s v="24.12.2016"/>
    <x v="805"/>
    <x v="3"/>
    <x v="229"/>
    <s v="-"/>
  </r>
  <r>
    <n v="814"/>
    <s v="Южный вокзал"/>
    <s v="https://www.instagram.com/p/BOXrIfdh587/"/>
    <s v="23.12.2016"/>
    <x v="806"/>
    <x v="1"/>
    <x v="267"/>
    <s v="-"/>
  </r>
  <r>
    <n v="815"/>
    <s v="Kharkov, Ukraine"/>
    <s v="https://www.instagram.com/p/BOXnfyCh3vf/"/>
    <s v="23.12.2016"/>
    <x v="807"/>
    <x v="1"/>
    <x v="274"/>
    <s v="-"/>
  </r>
  <r>
    <n v="816"/>
    <s v="23 Serpnia"/>
    <s v="https://www.instagram.com/p/BOVCeN_Bc_U/"/>
    <s v="22.12.2016"/>
    <x v="808"/>
    <x v="4"/>
    <x v="242"/>
    <s v="-"/>
  </r>
  <r>
    <n v="817"/>
    <s v="Kharkov, Ukraine"/>
    <s v="https://www.instagram.com/p/BOLHEQhBoG3/"/>
    <s v="18.12.2016"/>
    <x v="809"/>
    <x v="0"/>
    <x v="275"/>
    <s v="-"/>
  </r>
  <r>
    <n v="818"/>
    <s v="Kharkov, Ukraine"/>
    <s v="https://www.instagram.com/p/BOJ_KhZBHuR/"/>
    <s v="18.12.2016"/>
    <x v="810"/>
    <x v="0"/>
    <x v="133"/>
    <n v="96"/>
  </r>
  <r>
    <n v="819"/>
    <s v="Kharkov, Ukraine"/>
    <s v="https://www.instagram.com/p/BODXg4LhO9K/"/>
    <s v="15.12.2016"/>
    <x v="811"/>
    <x v="4"/>
    <x v="250"/>
    <s v="-"/>
  </r>
  <r>
    <n v="820"/>
    <s v="Планета-Кино Imax"/>
    <s v="https://www.instagram.com/p/BOCF79EhC2D/"/>
    <s v="15.12.2016"/>
    <x v="812"/>
    <x v="4"/>
    <x v="224"/>
    <s v="-"/>
  </r>
  <r>
    <n v="821"/>
    <s v="Ст. М. Бекетова"/>
    <s v="https://www.instagram.com/p/BOA4EqDhZc6/"/>
    <s v="14.12.2016"/>
    <x v="813"/>
    <x v="6"/>
    <x v="216"/>
    <s v="-"/>
  </r>
  <r>
    <n v="822"/>
    <s v="Kharkov, Ukraine"/>
    <s v="https://www.instagram.com/p/BN_eEd7BwIj/"/>
    <s v="14.12.2016"/>
    <x v="814"/>
    <x v="6"/>
    <x v="255"/>
    <s v="-"/>
  </r>
  <r>
    <n v="823"/>
    <s v="Kharkov, Ukraine"/>
    <s v="https://www.instagram.com/p/BN99ptTBLE0/"/>
    <s v="13.12.2016"/>
    <x v="815"/>
    <x v="2"/>
    <x v="242"/>
    <s v="-"/>
  </r>
  <r>
    <n v="824"/>
    <s v="Kharkov, Ukraine"/>
    <s v="https://www.instagram.com/p/BN7TjE9BE2U/"/>
    <s v="12.12.2016"/>
    <x v="816"/>
    <x v="5"/>
    <x v="246"/>
    <s v="-"/>
  </r>
  <r>
    <n v="825"/>
    <s v="Kharkov, Ukraine"/>
    <s v="https://www.instagram.com/p/BN5CJlhhZ3E/"/>
    <s v="11.12.2016"/>
    <x v="817"/>
    <x v="0"/>
    <x v="245"/>
    <s v="-"/>
  </r>
  <r>
    <n v="826"/>
    <s v="Kharkov, Ukraine"/>
    <s v="https://www.instagram.com/p/BNz9znAhPJk/"/>
    <s v="09.12.2016"/>
    <x v="818"/>
    <x v="1"/>
    <x v="234"/>
    <s v="-"/>
  </r>
  <r>
    <n v="827"/>
    <s v="Kharkov, Ukraine"/>
    <s v="https://www.instagram.com/p/BNzhXQ_hpm7/"/>
    <s v="09.12.2016"/>
    <x v="819"/>
    <x v="1"/>
    <x v="229"/>
    <s v="-"/>
  </r>
  <r>
    <n v="828"/>
    <s v="Южный вокзал"/>
    <s v="https://www.instagram.com/p/BNv7_mahZcp/"/>
    <s v="08.12.2016"/>
    <x v="820"/>
    <x v="4"/>
    <x v="225"/>
    <s v="-"/>
  </r>
  <r>
    <n v="829"/>
    <s v="Kharkov, Ukraine"/>
    <s v="https://www.instagram.com/p/BNuV3Vbh4Dp/"/>
    <s v="07.12.2016"/>
    <x v="821"/>
    <x v="6"/>
    <x v="246"/>
    <s v="-"/>
  </r>
  <r>
    <n v="830"/>
    <s v="Kharkov, Ukraine"/>
    <s v="https://www.instagram.com/p/BNrn37qhGbD/"/>
    <s v="06.12.2016"/>
    <x v="822"/>
    <x v="2"/>
    <x v="219"/>
    <s v="-"/>
  </r>
  <r>
    <n v="831"/>
    <s v="Kharkov, Ukraine"/>
    <s v="https://www.instagram.com/p/BNpnpHFhXQs/"/>
    <s v="05.12.2016"/>
    <x v="823"/>
    <x v="5"/>
    <x v="225"/>
    <s v="-"/>
  </r>
  <r>
    <n v="832"/>
    <s v="Kharkov, Ukraine"/>
    <s v="https://www.instagram.com/p/BNpbBewh0H9/"/>
    <s v="05.12.2016"/>
    <x v="824"/>
    <x v="5"/>
    <x v="246"/>
    <s v="-"/>
  </r>
  <r>
    <n v="833"/>
    <s v="Kharkov, Ukraine"/>
    <s v="https://www.instagram.com/p/BNmf5u2hGYK/"/>
    <s v="04.12.2016"/>
    <x v="825"/>
    <x v="0"/>
    <x v="275"/>
    <s v="-"/>
  </r>
  <r>
    <n v="834"/>
    <s v="Kharkov, Ukraine"/>
    <s v="https://www.instagram.com/p/BNmUF0whA_9/"/>
    <s v="04.12.2016"/>
    <x v="826"/>
    <x v="0"/>
    <x v="273"/>
    <s v="-"/>
  </r>
  <r>
    <n v="835"/>
    <s v="Kharkov, Ukraine"/>
    <s v="https://www.instagram.com/p/BNjCjnxBef_/"/>
    <s v="03.12.2016"/>
    <x v="827"/>
    <x v="3"/>
    <x v="233"/>
    <s v="-"/>
  </r>
  <r>
    <n v="836"/>
    <s v="Kharkiv railway station"/>
    <s v="https://www.instagram.com/p/BNd7L7thGs7/"/>
    <s v="01.12.2016"/>
    <x v="828"/>
    <x v="4"/>
    <x v="216"/>
    <s v="-"/>
  </r>
  <r>
    <n v="837"/>
    <s v="Seredyna-Buda"/>
    <s v="https://www.instagram.com/p/BNUHMCYBclO/"/>
    <s v="27.11.2016"/>
    <x v="829"/>
    <x v="0"/>
    <x v="272"/>
    <s v="-"/>
  </r>
  <r>
    <n v="838"/>
    <s v="Kharkov, Ukraine"/>
    <s v="https://www.instagram.com/p/BNPtvN2hcUC/"/>
    <s v="25.11.2016"/>
    <x v="691"/>
    <x v="1"/>
    <x v="231"/>
    <s v="-"/>
  </r>
  <r>
    <n v="839"/>
    <s v="Istorychnyi Muzei"/>
    <s v="https://www.instagram.com/p/BNOi709BjIR/"/>
    <s v="25.11.2016"/>
    <x v="830"/>
    <x v="1"/>
    <x v="221"/>
    <s v="-"/>
  </r>
  <r>
    <n v="840"/>
    <s v="Kharkov, Ukraine"/>
    <s v="https://www.instagram.com/p/BNNHG2FhFSF/"/>
    <s v="24.11.2016"/>
    <x v="831"/>
    <x v="4"/>
    <x v="243"/>
    <s v="-"/>
  </r>
  <r>
    <n v="841"/>
    <s v="McDonald's"/>
    <s v="https://www.instagram.com/p/BNH9KIjBncB/"/>
    <s v="22.11.2016"/>
    <x v="832"/>
    <x v="2"/>
    <x v="246"/>
    <s v="-"/>
  </r>
  <r>
    <n v="842"/>
    <s v="Aura Fitness&amp;life"/>
    <s v="https://www.instagram.com/p/BNCUtH5BXll/"/>
    <s v="20.11.2016"/>
    <x v="833"/>
    <x v="0"/>
    <x v="1"/>
    <s v="-"/>
  </r>
  <r>
    <n v="843"/>
    <s v="Kharkov, Ukraine"/>
    <s v="https://www.instagram.com/p/BM_6E7QBn3y/"/>
    <s v="19.11.2016"/>
    <x v="834"/>
    <x v="3"/>
    <x v="1"/>
    <s v="-"/>
  </r>
  <r>
    <n v="844"/>
    <s v="-"/>
    <s v="https://www.instagram.com/p/BM4xrIphEQq/"/>
    <s v="16.11.2016"/>
    <x v="835"/>
    <x v="6"/>
    <x v="213"/>
    <s v="-"/>
  </r>
  <r>
    <n v="845"/>
    <s v="Arkhitektora Beketova"/>
    <s v="https://www.instagram.com/p/BMwNb91hNDc/"/>
    <s v="13.11.2016"/>
    <x v="836"/>
    <x v="0"/>
    <x v="245"/>
    <s v="-"/>
  </r>
  <r>
    <n v="846"/>
    <s v="Kharkov, Ukraine"/>
    <s v="https://www.instagram.com/p/BMrcMI_Bdi0/"/>
    <s v="11.11.2016"/>
    <x v="837"/>
    <x v="1"/>
    <x v="222"/>
    <s v="-"/>
  </r>
  <r>
    <n v="847"/>
    <s v="Istorychnyi Muzei"/>
    <s v="https://www.instagram.com/p/BMkO98EhkP9/"/>
    <s v="08.11.2016"/>
    <x v="838"/>
    <x v="2"/>
    <x v="244"/>
    <s v="-"/>
  </r>
  <r>
    <n v="848"/>
    <s v="Kharkov, Ukraine"/>
    <s v="https://www.instagram.com/p/BMUsoXqB-Tl/"/>
    <s v="02.11.2016"/>
    <x v="839"/>
    <x v="6"/>
    <x v="259"/>
    <s v="-"/>
  </r>
  <r>
    <n v="849"/>
    <s v="Kharkov, Ukraine"/>
    <s v="https://www.instagram.com/p/BMPY85ZB6Xd/"/>
    <s v="31.10.2016"/>
    <x v="840"/>
    <x v="5"/>
    <x v="231"/>
    <s v="-"/>
  </r>
  <r>
    <n v="850"/>
    <s v="Pushkinska"/>
    <s v="https://www.instagram.com/p/BMNJJTABZ7f/"/>
    <s v="30.10.2016"/>
    <x v="841"/>
    <x v="0"/>
    <x v="241"/>
    <s v="-"/>
  </r>
  <r>
    <n v="851"/>
    <s v="Gorcafe 1654"/>
    <s v="https://www.instagram.com/p/BMKrD3Ah4RI/"/>
    <s v="30.10.2016"/>
    <x v="842"/>
    <x v="0"/>
    <x v="230"/>
    <s v="-"/>
  </r>
  <r>
    <n v="852"/>
    <s v="Kharkov, Ukraine"/>
    <s v="https://www.instagram.com/p/BMJtMrRhq2o/"/>
    <s v="29.10.2016"/>
    <x v="843"/>
    <x v="3"/>
    <x v="1"/>
    <s v="-"/>
  </r>
  <r>
    <n v="853"/>
    <s v="Kharkov, Ukraine"/>
    <s v="https://www.instagram.com/p/BL9UYnWB7Yn/"/>
    <s v="24.10.2016"/>
    <x v="844"/>
    <x v="5"/>
    <x v="231"/>
    <s v="-"/>
  </r>
  <r>
    <n v="854"/>
    <s v="Inthemood"/>
    <s v="https://www.instagram.com/p/BL9HUllh0sz/"/>
    <s v="24.10.2016"/>
    <x v="845"/>
    <x v="5"/>
    <x v="244"/>
    <s v="-"/>
  </r>
  <r>
    <n v="855"/>
    <s v="Trattoria"/>
    <s v="https://www.instagram.com/p/BL4EkvUBIy5/"/>
    <s v="22.10.2016"/>
    <x v="846"/>
    <x v="3"/>
    <x v="237"/>
    <s v="-"/>
  </r>
  <r>
    <n v="856"/>
    <s v="Church of Sts. Olha and Elizabeth, Lviv"/>
    <s v="https://www.instagram.com/p/BLthZFohSgE/"/>
    <s v="18.10.2016"/>
    <x v="847"/>
    <x v="2"/>
    <x v="201"/>
    <s v="-"/>
  </r>
  <r>
    <n v="857"/>
    <s v="Церква Св.ольги І Єлизавети"/>
    <s v="https://www.instagram.com/p/BLoORSPhfrz/"/>
    <s v="16.10.2016"/>
    <x v="848"/>
    <x v="0"/>
    <x v="232"/>
    <s v="-"/>
  </r>
  <r>
    <n v="858"/>
    <s v="-"/>
    <s v="https://www.instagram.com/p/BLlkbNthI8i/"/>
    <s v="15.10.2016"/>
    <x v="849"/>
    <x v="3"/>
    <x v="268"/>
    <s v="-"/>
  </r>
  <r>
    <n v="859"/>
    <s v="Kharkov, Ukraine"/>
    <s v="https://www.instagram.com/p/BLjJEEahcGW/"/>
    <s v="14.10.2016"/>
    <x v="850"/>
    <x v="1"/>
    <x v="284"/>
    <s v="-"/>
  </r>
  <r>
    <n v="860"/>
    <s v="-"/>
    <s v="https://www.instagram.com/p/BLguuNahgEg/"/>
    <s v="13.10.2016"/>
    <x v="851"/>
    <x v="4"/>
    <x v="239"/>
    <s v="-"/>
  </r>
  <r>
    <n v="861"/>
    <s v="-"/>
    <s v="https://www.instagram.com/p/BLeXMwUB1jG/"/>
    <s v="12.10.2016"/>
    <x v="852"/>
    <x v="6"/>
    <x v="272"/>
    <s v="-"/>
  </r>
  <r>
    <n v="862"/>
    <s v="Kharkov, Ukraine"/>
    <s v="https://www.instagram.com/p/BLdGbjFhgF0/"/>
    <s v="12.10.2016"/>
    <x v="853"/>
    <x v="6"/>
    <x v="246"/>
    <s v="-"/>
  </r>
  <r>
    <n v="863"/>
    <s v="Саржин Яр"/>
    <s v="https://www.instagram.com/p/BLUIjDcBYx8/"/>
    <s v="08.10.2016"/>
    <x v="854"/>
    <x v="3"/>
    <x v="273"/>
    <s v="-"/>
  </r>
  <r>
    <n v="864"/>
    <s v="Пушкинская 5"/>
    <s v="https://www.instagram.com/p/BLTrJt6B8au/"/>
    <s v="08.10.2016"/>
    <x v="855"/>
    <x v="3"/>
    <x v="232"/>
    <s v="-"/>
  </r>
  <r>
    <n v="865"/>
    <s v="Naukova"/>
    <s v="https://www.instagram.com/p/BLLDPUpBR80/"/>
    <s v="05.10.2016"/>
    <x v="593"/>
    <x v="6"/>
    <x v="280"/>
    <s v="-"/>
  </r>
  <r>
    <n v="866"/>
    <s v="-"/>
    <s v="https://www.instagram.com/p/BLF2UyPh2B6/"/>
    <s v="03.10.2016"/>
    <x v="856"/>
    <x v="5"/>
    <x v="273"/>
    <s v="-"/>
  </r>
  <r>
    <n v="867"/>
    <s v="Ботанический Сад"/>
    <s v="https://www.instagram.com/p/BK5PpO8h9za/"/>
    <s v="28.09.2016"/>
    <x v="857"/>
    <x v="6"/>
    <x v="282"/>
    <s v="-"/>
  </r>
  <r>
    <n v="868"/>
    <s v="Парк Янкі Купалы"/>
    <s v="https://www.instagram.com/p/BK3og7_h3SM/"/>
    <s v="27.09.2016"/>
    <x v="858"/>
    <x v="2"/>
    <x v="264"/>
    <s v="-"/>
  </r>
  <r>
    <n v="869"/>
    <s v="Парк Челюскинцев"/>
    <s v="https://www.instagram.com/p/BK2htt2h7qz/"/>
    <s v="27.09.2016"/>
    <x v="859"/>
    <x v="2"/>
    <x v="280"/>
    <s v="-"/>
  </r>
  <r>
    <n v="870"/>
    <s v="Minsk, Belarus"/>
    <s v="https://www.instagram.com/p/BK1HeRdhrOq/"/>
    <s v="26.09.2016"/>
    <x v="860"/>
    <x v="5"/>
    <x v="280"/>
    <s v="-"/>
  </r>
  <r>
    <n v="871"/>
    <s v="Парк Челюскинцев"/>
    <s v="https://www.instagram.com/p/BK1Cux3B8Fi/"/>
    <s v="26.09.2016"/>
    <x v="861"/>
    <x v="5"/>
    <x v="243"/>
    <s v="-"/>
  </r>
  <r>
    <n v="872"/>
    <s v="Беларусь, Минск"/>
    <s v="https://www.instagram.com/p/BKz1cQXB3e3/"/>
    <s v="26.09.2016"/>
    <x v="862"/>
    <x v="5"/>
    <x v="228"/>
    <s v="-"/>
  </r>
  <r>
    <n v="873"/>
    <s v="National Library of Belarus"/>
    <s v="https://www.instagram.com/p/BKyTakkh2CF/"/>
    <s v="25.09.2016"/>
    <x v="863"/>
    <x v="0"/>
    <x v="276"/>
    <s v="-"/>
  </r>
  <r>
    <n v="874"/>
    <s v="Minsk, Belarus"/>
    <s v="https://www.instagram.com/p/BKxZUfAhnv6/"/>
    <s v="25.09.2016"/>
    <x v="864"/>
    <x v="0"/>
    <x v="272"/>
    <s v="-"/>
  </r>
  <r>
    <n v="875"/>
    <s v="Красный Костёл (Костёл Святых Симона И Алёны)"/>
    <s v="https://www.instagram.com/p/BKvNqpDhCoj/"/>
    <s v="24.09.2016"/>
    <x v="865"/>
    <x v="3"/>
    <x v="285"/>
    <s v="-"/>
  </r>
  <r>
    <n v="876"/>
    <s v="-"/>
    <s v="https://www.instagram.com/p/BKunrXhB91J/"/>
    <s v="24.09.2016"/>
    <x v="866"/>
    <x v="3"/>
    <x v="286"/>
    <s v="-"/>
  </r>
  <r>
    <n v="877"/>
    <s v="Sky Lounge"/>
    <s v="https://www.instagram.com/p/BKtNbXoBX7y/"/>
    <s v="23.09.2016"/>
    <x v="867"/>
    <x v="1"/>
    <x v="240"/>
    <s v="-"/>
  </r>
  <r>
    <n v="878"/>
    <s v="Botanichnyi Sad"/>
    <s v="https://www.instagram.com/p/BKqucvNBQSS/"/>
    <s v="22.09.2016"/>
    <x v="868"/>
    <x v="4"/>
    <x v="284"/>
    <s v="-"/>
  </r>
  <r>
    <n v="879"/>
    <s v="Kofein на Проспекте Ленина"/>
    <s v="https://www.instagram.com/p/BKkYRbWBXT8/"/>
    <s v="20.09.2016"/>
    <x v="869"/>
    <x v="2"/>
    <x v="268"/>
    <s v="-"/>
  </r>
  <r>
    <n v="880"/>
    <s v="Пушкинская"/>
    <s v="https://www.instagram.com/p/BKjHSOahTVV/"/>
    <s v="19.09.2016"/>
    <x v="870"/>
    <x v="5"/>
    <x v="240"/>
    <s v="-"/>
  </r>
  <r>
    <n v="881"/>
    <s v="Flowers Cafe"/>
    <s v="https://www.instagram.com/p/BKfg2ctB5uu/"/>
    <s v="18.09.2016"/>
    <x v="871"/>
    <x v="0"/>
    <x v="287"/>
    <s v="-"/>
  </r>
  <r>
    <n v="882"/>
    <s v="Набережная Харькова"/>
    <s v="https://www.instagram.com/p/BKdrOZrhrbP/"/>
    <s v="17.09.2016"/>
    <x v="872"/>
    <x v="3"/>
    <x v="280"/>
    <s v="-"/>
  </r>
  <r>
    <n v="883"/>
    <s v="Freedom Square"/>
    <s v="https://www.instagram.com/p/BKbb74-BBRr/"/>
    <s v="16.09.2016"/>
    <x v="873"/>
    <x v="1"/>
    <x v="279"/>
    <s v="-"/>
  </r>
  <r>
    <n v="884"/>
    <s v="Площадь поэзии"/>
    <s v="https://www.instagram.com/p/BKZz7pnB93K/"/>
    <s v="16.09.2016"/>
    <x v="874"/>
    <x v="1"/>
    <x v="226"/>
    <s v="-"/>
  </r>
  <r>
    <n v="885"/>
    <s v="Площадь поэзии"/>
    <s v="https://www.instagram.com/p/BKYusp_hpY7/"/>
    <s v="15.09.2016"/>
    <x v="875"/>
    <x v="4"/>
    <x v="281"/>
    <s v="-"/>
  </r>
  <r>
    <n v="886"/>
    <s v="Зеркальная Струя"/>
    <s v="https://www.instagram.com/p/BKYpfGXhvzK/"/>
    <s v="15.09.2016"/>
    <x v="608"/>
    <x v="4"/>
    <x v="278"/>
    <s v="-"/>
  </r>
  <r>
    <n v="887"/>
    <s v="Botanichnyi Sad"/>
    <s v="https://www.instagram.com/p/BKU6rDzhbIP/"/>
    <s v="14.09.2016"/>
    <x v="876"/>
    <x v="6"/>
    <x v="240"/>
    <s v="-"/>
  </r>
  <r>
    <n v="888"/>
    <s v="Пушкинская"/>
    <s v="https://www.instagram.com/p/BKQrKhIhfEk/"/>
    <s v="12.09.2016"/>
    <x v="877"/>
    <x v="5"/>
    <x v="285"/>
    <s v="-"/>
  </r>
  <r>
    <n v="889"/>
    <s v="Сквер &quot;стрелка&quot;"/>
    <s v="https://www.instagram.com/p/BKNZLSthxY-/"/>
    <s v="11.09.2016"/>
    <x v="878"/>
    <x v="0"/>
    <x v="286"/>
    <s v="-"/>
  </r>
  <r>
    <n v="890"/>
    <s v="Zmiyiv, Kharkivs'Ka Oblast', Ukraine"/>
    <s v="https://www.instagram.com/p/BKLkVZZheVv/"/>
    <s v="10.09.2016"/>
    <x v="879"/>
    <x v="3"/>
    <x v="287"/>
    <s v="-"/>
  </r>
  <r>
    <n v="891"/>
    <s v="Улица Гоголя, Харьков"/>
    <s v="https://www.instagram.com/p/BKJN-B9BrD1/"/>
    <s v="09.09.2016"/>
    <x v="880"/>
    <x v="1"/>
    <x v="264"/>
    <s v="-"/>
  </r>
  <r>
    <n v="892"/>
    <s v="Франс.уа в Доме Проектов, Харьков"/>
    <s v="https://www.instagram.com/p/BKIJmxXhuMy/"/>
    <s v="09.09.2016"/>
    <x v="881"/>
    <x v="1"/>
    <x v="278"/>
    <s v="-"/>
  </r>
  <r>
    <n v="893"/>
    <s v="Botanichnyi Sad"/>
    <s v="https://www.instagram.com/p/BKFfRIFB3ZJ/"/>
    <s v="08.09.2016"/>
    <x v="882"/>
    <x v="4"/>
    <x v="287"/>
    <s v="-"/>
  </r>
  <r>
    <n v="894"/>
    <s v="Sky Lounge"/>
    <s v="https://www.instagram.com/p/BKFOu_hBJ70/"/>
    <s v="08.09.2016"/>
    <x v="883"/>
    <x v="4"/>
    <x v="275"/>
    <s v="-"/>
  </r>
  <r>
    <n v="895"/>
    <s v="Областное ГАИ"/>
    <s v="https://www.instagram.com/p/BKEer8ohpKX/"/>
    <s v="07.09.2016"/>
    <x v="884"/>
    <x v="6"/>
    <x v="282"/>
    <s v="-"/>
  </r>
  <r>
    <n v="896"/>
    <s v="Sky Lounge"/>
    <s v="https://www.instagram.com/p/BKEOnjnB0-M/"/>
    <s v="07.09.2016"/>
    <x v="885"/>
    <x v="6"/>
    <x v="239"/>
    <s v="-"/>
  </r>
  <r>
    <n v="897"/>
    <s v="Pushkinska"/>
    <s v="https://www.instagram.com/p/BJ_KdG6BLqS/"/>
    <s v="05.09.2016"/>
    <x v="886"/>
    <x v="5"/>
    <x v="225"/>
    <s v="-"/>
  </r>
  <r>
    <n v="898"/>
    <s v="Улица Сумская"/>
    <s v="https://www.instagram.com/p/BJ7kkPPBu8D/"/>
    <s v="04.09.2016"/>
    <x v="887"/>
    <x v="0"/>
    <x v="0"/>
    <s v="-"/>
  </r>
  <r>
    <n v="899"/>
    <s v="Kharkov, Ukraine"/>
    <s v="https://www.instagram.com/p/BJ6NiHhhxSl/"/>
    <s v="03.09.2016"/>
    <x v="888"/>
    <x v="3"/>
    <x v="239"/>
    <s v="-"/>
  </r>
  <r>
    <n v="900"/>
    <s v="Ресторанный комплекс &quot;Пушка-Миндаль&quot;"/>
    <s v="https://www.instagram.com/p/BJz1DgtB3hG/"/>
    <s v="01.09.2016"/>
    <x v="889"/>
    <x v="4"/>
    <x v="221"/>
    <s v="-"/>
  </r>
  <r>
    <n v="901"/>
    <s v="Botanichnyi Sad"/>
    <s v="https://www.instagram.com/p/BJzfnX-h6ZL/"/>
    <s v="01.09.2016"/>
    <x v="890"/>
    <x v="4"/>
    <x v="288"/>
    <s v="-"/>
  </r>
  <r>
    <n v="902"/>
    <s v="Botanichnyi Sad"/>
    <s v="https://www.instagram.com/p/BJusd3ghXL7/"/>
    <s v="30.08.2016"/>
    <x v="891"/>
    <x v="2"/>
    <x v="251"/>
    <s v="-"/>
  </r>
  <r>
    <n v="903"/>
    <s v="Харьков Площадь Конституции"/>
    <s v="https://www.instagram.com/p/BJuSgR0h8IB/"/>
    <s v="30.08.2016"/>
    <x v="892"/>
    <x v="2"/>
    <x v="278"/>
    <s v="-"/>
  </r>
  <r>
    <n v="904"/>
    <s v="Kyiv, Ukraine"/>
    <s v="https://www.instagram.com/p/BJrqXvYByxE/"/>
    <s v="29.08.2016"/>
    <x v="893"/>
    <x v="5"/>
    <x v="286"/>
    <s v="-"/>
  </r>
  <r>
    <n v="905"/>
    <s v="Коротич Аэроклуб"/>
    <s v="https://www.instagram.com/p/BJpwQK6hmdz/"/>
    <s v="28.08.2016"/>
    <x v="552"/>
    <x v="0"/>
    <x v="276"/>
    <s v="-"/>
  </r>
  <r>
    <n v="906"/>
    <s v="depstor friendly bar"/>
    <s v="https://www.instagram.com/p/BJpIxN-hZHG/"/>
    <s v="28.08.2016"/>
    <x v="894"/>
    <x v="0"/>
    <x v="278"/>
    <s v="-"/>
  </r>
  <r>
    <n v="907"/>
    <s v="Красношкольная Набережная, Харьков"/>
    <s v="https://www.instagram.com/p/BJngNAFBQrw/"/>
    <s v="27.08.2016"/>
    <x v="895"/>
    <x v="3"/>
    <x v="280"/>
    <s v="-"/>
  </r>
  <r>
    <n v="908"/>
    <s v="depstor friendly bar"/>
    <s v="https://www.instagram.com/p/BJnPWFyhR0E/"/>
    <s v="27.08.2016"/>
    <x v="896"/>
    <x v="3"/>
    <x v="285"/>
    <s v="-"/>
  </r>
  <r>
    <n v="909"/>
    <s v="Хлебница"/>
    <s v="https://www.instagram.com/p/BJlUe4gB4Wq/"/>
    <s v="26.08.2016"/>
    <x v="897"/>
    <x v="1"/>
    <x v="269"/>
    <s v="-"/>
  </r>
  <r>
    <n v="910"/>
    <s v="Контрактова площа"/>
    <s v="https://www.instagram.com/p/BJhVbo-BrCh/"/>
    <s v="25.08.2016"/>
    <x v="898"/>
    <x v="4"/>
    <x v="284"/>
    <s v="-"/>
  </r>
  <r>
    <n v="911"/>
    <s v="Пейзажная Аллея"/>
    <s v="https://www.instagram.com/p/BJf6xmiBNNh/"/>
    <s v="24.08.2016"/>
    <x v="899"/>
    <x v="6"/>
    <x v="276"/>
    <s v="-"/>
  </r>
  <r>
    <n v="912"/>
    <s v="Kyiv, Ukraine"/>
    <s v="https://www.instagram.com/p/BJfUFFbBlys/"/>
    <s v="24.08.2016"/>
    <x v="900"/>
    <x v="6"/>
    <x v="278"/>
    <s v="-"/>
  </r>
  <r>
    <n v="913"/>
    <s v="Seredinabuda, Sums'Ka Oblast', Ukraine"/>
    <s v="https://www.instagram.com/p/BJYPLqWh_3B/"/>
    <s v="21.08.2016"/>
    <x v="901"/>
    <x v="0"/>
    <x v="285"/>
    <s v="-"/>
  </r>
  <r>
    <n v="914"/>
    <s v="Метро Ботанический Сад"/>
    <s v="https://www.instagram.com/p/BJPuS6zh3H2/"/>
    <s v="18.08.2016"/>
    <x v="902"/>
    <x v="4"/>
    <x v="286"/>
    <s v="-"/>
  </r>
  <r>
    <n v="915"/>
    <s v="Clé"/>
    <s v="https://www.instagram.com/p/BJOPsNUBr9h/"/>
    <s v="17.08.2016"/>
    <x v="903"/>
    <x v="6"/>
    <x v="277"/>
    <s v="-"/>
  </r>
  <r>
    <n v="916"/>
    <s v="Kharkov, Ukraine"/>
    <s v="https://www.instagram.com/p/BJLc3YoBPYp/"/>
    <s v="16.08.2016"/>
    <x v="904"/>
    <x v="2"/>
    <x v="289"/>
    <s v="-"/>
  </r>
  <r>
    <n v="917"/>
    <s v="Stari Grad Bar"/>
    <s v="https://www.instagram.com/p/BJI4nAfBxV7/"/>
    <s v="15.08.2016"/>
    <x v="905"/>
    <x v="5"/>
    <x v="251"/>
    <s v="-"/>
  </r>
  <r>
    <n v="918"/>
    <s v="Botanichnyi Sad"/>
    <s v="https://www.instagram.com/p/BJApj3jB9Wz/"/>
    <s v="12.08.2016"/>
    <x v="906"/>
    <x v="1"/>
    <x v="285"/>
    <s v="-"/>
  </r>
  <r>
    <n v="919"/>
    <s v="Panorama restaurant"/>
    <s v="https://www.instagram.com/p/BI-w0SUhOp5/"/>
    <s v="11.08.2016"/>
    <x v="907"/>
    <x v="4"/>
    <x v="229"/>
    <s v="-"/>
  </r>
  <r>
    <n v="920"/>
    <s v="Львів Залізничний Вокзал"/>
    <s v="https://www.instagram.com/p/BI5v177h1fR/"/>
    <s v="09.08.2016"/>
    <x v="908"/>
    <x v="2"/>
    <x v="283"/>
    <s v="-"/>
  </r>
  <r>
    <n v="921"/>
    <s v="Babaluu"/>
    <s v="https://www.instagram.com/p/BI5WUzZhI3D/"/>
    <s v="09.08.2016"/>
    <x v="909"/>
    <x v="2"/>
    <x v="290"/>
    <s v="-"/>
  </r>
  <r>
    <n v="922"/>
    <s v="Stari Grad Bar"/>
    <s v="https://www.instagram.com/p/BI4gZSch1cD/"/>
    <s v="09.08.2016"/>
    <x v="910"/>
    <x v="2"/>
    <x v="291"/>
    <s v="-"/>
  </r>
  <r>
    <n v="923"/>
    <s v="Budva Beach"/>
    <s v="https://www.instagram.com/p/BI3U7yghVdT/"/>
    <s v="08.08.2016"/>
    <x v="911"/>
    <x v="5"/>
    <x v="292"/>
    <s v="-"/>
  </r>
  <r>
    <n v="924"/>
    <s v="porto di Bar - Montenegro"/>
    <s v="https://www.instagram.com/p/BI2dP-Rh0-M/"/>
    <s v="08.08.2016"/>
    <x v="912"/>
    <x v="5"/>
    <x v="290"/>
    <s v="-"/>
  </r>
  <r>
    <n v="925"/>
    <s v="Pekara ZRNO"/>
    <s v="https://www.instagram.com/p/BI0hvI_BS9V/"/>
    <s v="07.08.2016"/>
    <x v="913"/>
    <x v="0"/>
    <x v="292"/>
    <s v="-"/>
  </r>
  <r>
    <n v="926"/>
    <s v="Stari Grad Bar"/>
    <s v="https://www.instagram.com/p/BI0Alm3hHRe/"/>
    <s v="07.08.2016"/>
    <x v="914"/>
    <x v="0"/>
    <x v="293"/>
    <s v="-"/>
  </r>
  <r>
    <n v="927"/>
    <s v="Starigrad Budva"/>
    <s v="https://www.instagram.com/p/BIyDwnHhrNp/"/>
    <s v="06.08.2016"/>
    <x v="915"/>
    <x v="3"/>
    <x v="287"/>
    <s v="-"/>
  </r>
  <r>
    <n v="928"/>
    <s v="Morača (monastery)"/>
    <s v="https://www.instagram.com/p/BIxpChZBobx/"/>
    <s v="06.08.2016"/>
    <x v="916"/>
    <x v="3"/>
    <x v="294"/>
    <s v="-"/>
  </r>
  <r>
    <n v="929"/>
    <s v="Kanjon Moraca"/>
    <s v="https://www.instagram.com/p/BIwoBOMhHnW/"/>
    <s v="06.08.2016"/>
    <x v="917"/>
    <x v="3"/>
    <x v="295"/>
    <s v="-"/>
  </r>
  <r>
    <n v="930"/>
    <s v="Crno jezero, Durmitor"/>
    <s v="https://www.instagram.com/p/BIvXvsNhhvA/"/>
    <s v="05.08.2016"/>
    <x v="918"/>
    <x v="1"/>
    <x v="287"/>
    <s v="-"/>
  </r>
  <r>
    <n v="931"/>
    <s v="Budva Beach"/>
    <s v="https://www.instagram.com/p/BIsCv11BjMA/"/>
    <s v="04.08.2016"/>
    <x v="919"/>
    <x v="4"/>
    <x v="284"/>
    <s v="-"/>
  </r>
  <r>
    <n v="932"/>
    <s v="Budva"/>
    <s v="https://www.instagram.com/p/BIr8KYNB03q/"/>
    <s v="04.08.2016"/>
    <x v="920"/>
    <x v="4"/>
    <x v="290"/>
    <s v="-"/>
  </r>
  <r>
    <n v="933"/>
    <s v="Citadela"/>
    <s v="https://www.instagram.com/p/BIrvafOBuV7/"/>
    <s v="04.08.2016"/>
    <x v="921"/>
    <x v="4"/>
    <x v="293"/>
    <s v="-"/>
  </r>
  <r>
    <n v="934"/>
    <s v="Budva, Adriatic Sea, Montenegro"/>
    <s v="https://www.instagram.com/p/BIqJ0VEhnn0/"/>
    <s v="03.08.2016"/>
    <x v="922"/>
    <x v="6"/>
    <x v="286"/>
    <s v="-"/>
  </r>
  <r>
    <n v="935"/>
    <s v="Citadela"/>
    <s v="https://www.instagram.com/p/BIm0G5mhqrt/"/>
    <s v="02.08.2016"/>
    <x v="923"/>
    <x v="2"/>
    <x v="288"/>
    <s v="-"/>
  </r>
  <r>
    <n v="936"/>
    <s v="Citadela"/>
    <s v="https://www.instagram.com/p/BImsVwnh_pb/"/>
    <s v="02.08.2016"/>
    <x v="924"/>
    <x v="2"/>
    <x v="288"/>
    <s v="-"/>
  </r>
  <r>
    <n v="937"/>
    <s v="Citadela"/>
    <s v="https://www.instagram.com/p/BImLO8QhDhl/"/>
    <s v="02.08.2016"/>
    <x v="925"/>
    <x v="2"/>
    <x v="291"/>
    <s v="-"/>
  </r>
  <r>
    <n v="938"/>
    <s v="Tequila Bar Becici"/>
    <s v="https://www.instagram.com/p/BIf1BKXhsJs/"/>
    <s v="30.07.2016"/>
    <x v="926"/>
    <x v="3"/>
    <x v="292"/>
    <s v="-"/>
  </r>
  <r>
    <n v="939"/>
    <s v="Rafailovic"/>
    <s v="https://www.instagram.com/p/BIc_ZIphpAa/"/>
    <s v="29.07.2016"/>
    <x v="927"/>
    <x v="1"/>
    <x v="0"/>
    <s v="-"/>
  </r>
  <r>
    <n v="940"/>
    <s v="Montenegro"/>
    <s v="https://www.instagram.com/p/BIchHjDBcZj/"/>
    <s v="29.07.2016"/>
    <x v="928"/>
    <x v="1"/>
    <x v="296"/>
    <s v="-"/>
  </r>
  <r>
    <n v="941"/>
    <s v="-"/>
    <s v="https://www.instagram.com/p/BIaLAfFhu1b/"/>
    <s v="28.07.2016"/>
    <x v="929"/>
    <x v="4"/>
    <x v="293"/>
    <s v="-"/>
  </r>
  <r>
    <n v="942"/>
    <s v="Пластилиновая Vorona"/>
    <s v="https://www.instagram.com/p/BIXOZK4hvTC/"/>
    <s v="27.07.2016"/>
    <x v="930"/>
    <x v="6"/>
    <x v="268"/>
    <s v="-"/>
  </r>
  <r>
    <n v="943"/>
    <s v="Naukova"/>
    <s v="https://www.instagram.com/p/BINPW05BAqO/"/>
    <s v="23.07.2016"/>
    <x v="931"/>
    <x v="3"/>
    <x v="293"/>
    <s v="-"/>
  </r>
  <r>
    <n v="944"/>
    <s v="Наукова"/>
    <s v="https://www.instagram.com/p/BIHf7gJgqCg/"/>
    <s v="21.07.2016"/>
    <x v="932"/>
    <x v="4"/>
    <x v="291"/>
    <s v="-"/>
  </r>
  <r>
    <n v="945"/>
    <s v="Пластилиновая Vorona"/>
    <s v="https://www.instagram.com/p/BIGNcxqA0lF/"/>
    <s v="20.07.2016"/>
    <x v="933"/>
    <x v="6"/>
    <x v="274"/>
    <s v="-"/>
  </r>
  <r>
    <n v="946"/>
    <s v="Улица Сумская"/>
    <s v="https://www.instagram.com/p/BH7nFEFhSn6/"/>
    <s v="16.07.2016"/>
    <x v="934"/>
    <x v="3"/>
    <x v="280"/>
    <s v="-"/>
  </r>
  <r>
    <n v="947"/>
    <s v="-"/>
    <s v="https://www.instagram.com/p/BHuwtomBh2P/"/>
    <s v="11.07.2016"/>
    <x v="935"/>
    <x v="5"/>
    <x v="286"/>
    <s v="-"/>
  </r>
  <r>
    <n v="948"/>
    <s v="Харьков"/>
    <s v="https://www.instagram.com/p/BHnPRSpBaZh/"/>
    <s v="08.07.2016"/>
    <x v="936"/>
    <x v="1"/>
    <x v="296"/>
    <s v="-"/>
  </r>
  <r>
    <n v="949"/>
    <s v="Kharkov, Ukraine"/>
    <s v="https://www.instagram.com/p/BHkad0RBJZg/"/>
    <s v="07.07.2016"/>
    <x v="937"/>
    <x v="4"/>
    <x v="297"/>
    <s v="-"/>
  </r>
  <r>
    <n v="950"/>
    <s v="Kharkov, Ukraine"/>
    <s v="https://www.instagram.com/p/BHkEz2dByuk/"/>
    <s v="07.07.2016"/>
    <x v="938"/>
    <x v="4"/>
    <x v="295"/>
    <s v="-"/>
  </r>
  <r>
    <n v="951"/>
    <s v="Kharkov, Ukraine"/>
    <s v="https://www.instagram.com/p/BHh_qqYhrtJ/"/>
    <s v="06.07.2016"/>
    <x v="870"/>
    <x v="6"/>
    <x v="291"/>
    <s v="-"/>
  </r>
  <r>
    <n v="952"/>
    <s v="-"/>
    <s v="https://www.instagram.com/p/BHfrsZNhfBi/"/>
    <s v="05.07.2016"/>
    <x v="939"/>
    <x v="2"/>
    <x v="0"/>
    <s v="-"/>
  </r>
  <r>
    <n v="953"/>
    <s v="-"/>
    <s v="https://www.instagram.com/p/BHfWeksh6SH/"/>
    <s v="05.07.2016"/>
    <x v="940"/>
    <x v="2"/>
    <x v="290"/>
    <s v="-"/>
  </r>
  <r>
    <n v="954"/>
    <s v="Святогорск"/>
    <s v="https://www.instagram.com/p/BHaLHeohNEX/"/>
    <s v="03.07.2016"/>
    <x v="941"/>
    <x v="0"/>
    <x v="278"/>
    <s v="-"/>
  </r>
  <r>
    <n v="955"/>
    <s v="Святогорская Лавра"/>
    <s v="https://www.instagram.com/p/BHZVPjehRqj/"/>
    <s v="03.07.2016"/>
    <x v="942"/>
    <x v="0"/>
    <x v="291"/>
    <s v="-"/>
  </r>
  <r>
    <n v="956"/>
    <s v="ул.Новгородская"/>
    <s v="https://www.instagram.com/p/BHXpRmDBmqD/"/>
    <s v="02.07.2016"/>
    <x v="943"/>
    <x v="3"/>
    <x v="286"/>
    <s v="-"/>
  </r>
  <r>
    <n v="957"/>
    <s v="Ботанический Сад"/>
    <s v="https://www.instagram.com/p/BHT_Qc0hW3o/"/>
    <s v="01.07.2016"/>
    <x v="944"/>
    <x v="1"/>
    <x v="289"/>
    <s v="-"/>
  </r>
  <r>
    <n v="958"/>
    <s v="Barista Coffee"/>
    <s v="https://www.instagram.com/p/BHDDnglBlgT/"/>
    <s v="24.06.2016"/>
    <x v="945"/>
    <x v="1"/>
    <x v="293"/>
    <s v="-"/>
  </r>
  <r>
    <n v="959"/>
    <s v="Kharkov, Ukraine"/>
    <s v="https://www.instagram.com/p/BG9aymNPO3X/"/>
    <s v="22.06.2016"/>
    <x v="946"/>
    <x v="6"/>
    <x v="0"/>
    <s v="-"/>
  </r>
  <r>
    <n v="960"/>
    <s v="Kyiv, Ukraine"/>
    <s v="https://www.instagram.com/p/BG4E9bzPO1A/"/>
    <s v="20.06.2016"/>
    <x v="947"/>
    <x v="5"/>
    <x v="278"/>
    <s v="-"/>
  </r>
  <r>
    <n v="961"/>
    <s v="Kyiv, Ukraine"/>
    <s v="https://www.instagram.com/p/BG1rH4ivOx3/"/>
    <s v="19.06.2016"/>
    <x v="948"/>
    <x v="0"/>
    <x v="298"/>
    <s v="-"/>
  </r>
  <r>
    <n v="962"/>
    <s v="Yampol, Sums'Ka Oblast', Ukraine"/>
    <s v="https://www.instagram.com/p/BGxOWpvPO9w/"/>
    <s v="17.06.2016"/>
    <x v="949"/>
    <x v="1"/>
    <x v="282"/>
    <s v="-"/>
  </r>
  <r>
    <n v="963"/>
    <s v="Харківський історичний музей імені М. Ф. Сумцова"/>
    <s v="https://www.instagram.com/p/BGttBbHvO8B/"/>
    <s v="16.06.2016"/>
    <x v="950"/>
    <x v="4"/>
    <x v="288"/>
    <s v="-"/>
  </r>
  <r>
    <n v="964"/>
    <s v="-"/>
    <s v="https://www.instagram.com/p/BGpZCuTvO9s/"/>
    <s v="14.06.2016"/>
    <x v="951"/>
    <x v="2"/>
    <x v="0"/>
    <s v="-"/>
  </r>
  <r>
    <n v="965"/>
    <s v="Mr.Bourbon"/>
    <s v="https://www.instagram.com/p/BGopDY1vO-k/"/>
    <s v="14.06.2016"/>
    <x v="952"/>
    <x v="2"/>
    <x v="287"/>
    <s v="-"/>
  </r>
  <r>
    <n v="966"/>
    <s v="Hlukhiv, Ukraine"/>
    <s v="https://www.instagram.com/p/BGgnqUAPOxG/"/>
    <s v="11.06.2016"/>
    <x v="953"/>
    <x v="3"/>
    <x v="289"/>
    <s v="-"/>
  </r>
  <r>
    <n v="967"/>
    <s v="Coffeelaktika"/>
    <s v="https://www.instagram.com/p/BGIQFUSvO7K/"/>
    <s v="01.06.2016"/>
    <x v="954"/>
    <x v="6"/>
    <x v="274"/>
    <s v="-"/>
  </r>
  <r>
    <n v="968"/>
    <s v="Botanichnyi Sad"/>
    <s v="https://www.instagram.com/p/BGE_-ApPO7a/"/>
    <s v="31.05.2016"/>
    <x v="955"/>
    <x v="2"/>
    <x v="290"/>
    <s v="-"/>
  </r>
  <r>
    <n v="969"/>
    <s v="Kharkiv railway station"/>
    <s v="https://www.instagram.com/p/BGBgOMUPOyn/"/>
    <s v="30.05.2016"/>
    <x v="956"/>
    <x v="5"/>
    <x v="292"/>
    <s v="-"/>
  </r>
  <r>
    <n v="970"/>
    <s v="-"/>
    <s v="https://www.instagram.com/p/BF652NWvO85/"/>
    <s v="27.05.2016"/>
    <x v="957"/>
    <x v="1"/>
    <x v="298"/>
    <s v="-"/>
  </r>
  <r>
    <n v="971"/>
    <s v="ЖД вокзал, Сумы"/>
    <s v="https://www.instagram.com/p/BFz89ttPO7x/"/>
    <s v="25.05.2016"/>
    <x v="958"/>
    <x v="6"/>
    <x v="289"/>
    <s v="-"/>
  </r>
  <r>
    <n v="972"/>
    <s v="Seredyna-Buda"/>
    <s v="https://www.instagram.com/p/BFmCsFJvO3Z/"/>
    <s v="19.05.2016"/>
    <x v="959"/>
    <x v="4"/>
    <x v="276"/>
    <s v="-"/>
  </r>
  <r>
    <n v="973"/>
    <s v="ТЦ Ave Plaza"/>
    <s v="https://www.instagram.com/p/BFeXRi9PO3Z/"/>
    <s v="16.05.2016"/>
    <x v="960"/>
    <x v="5"/>
    <x v="251"/>
    <s v="-"/>
  </r>
  <r>
    <n v="974"/>
    <s v="Flowers Cafe"/>
    <s v="https://www.instagram.com/p/BFZDTzqvO-H/"/>
    <s v="14.05.2016"/>
    <x v="961"/>
    <x v="3"/>
    <x v="283"/>
    <s v="-"/>
  </r>
  <r>
    <n v="975"/>
    <s v="Inthemood"/>
    <s v="https://www.instagram.com/p/BFUSz17POxp/"/>
    <s v="12.05.2016"/>
    <x v="962"/>
    <x v="4"/>
    <x v="283"/>
    <s v="-"/>
  </r>
  <r>
    <n v="976"/>
    <s v="Наукова"/>
    <s v="https://www.instagram.com/p/BFR3ygPvO65/"/>
    <s v="11.05.2016"/>
    <x v="703"/>
    <x v="6"/>
    <x v="287"/>
    <s v="-"/>
  </r>
  <r>
    <n v="977"/>
    <s v="Саржин Яр"/>
    <s v="https://www.instagram.com/p/BFRwnw7vO4b/"/>
    <s v="11.05.2016"/>
    <x v="963"/>
    <x v="6"/>
    <x v="299"/>
    <s v="-"/>
  </r>
  <r>
    <n v="978"/>
    <s v="Середина-Буда"/>
    <s v="https://www.instagram.com/p/BFL8bbwvO6i/"/>
    <s v="09.05.2016"/>
    <x v="964"/>
    <x v="5"/>
    <x v="299"/>
    <s v="-"/>
  </r>
  <r>
    <n v="979"/>
    <s v="Poltava City"/>
    <s v="https://www.instagram.com/p/BE9E-WlPOyk/"/>
    <s v="03.05.2016"/>
    <x v="965"/>
    <x v="2"/>
    <x v="274"/>
    <s v="-"/>
  </r>
  <r>
    <n v="980"/>
    <s v="Хутор Рыбацкий"/>
    <s v="https://www.instagram.com/p/BE88xr_PO-X/"/>
    <s v="03.05.2016"/>
    <x v="966"/>
    <x v="2"/>
    <x v="294"/>
    <s v="-"/>
  </r>
  <r>
    <n v="981"/>
    <s v="-"/>
    <s v="https://www.instagram.com/p/BE09UjJPO-s/"/>
    <s v="30.04.2016"/>
    <x v="967"/>
    <x v="3"/>
    <x v="292"/>
    <s v="-"/>
  </r>
  <r>
    <n v="982"/>
    <s v="Sumy"/>
    <s v="https://www.instagram.com/p/BEyI7-dPO6h/"/>
    <s v="29.04.2016"/>
    <x v="968"/>
    <x v="1"/>
    <x v="298"/>
    <s v="-"/>
  </r>
  <r>
    <n v="983"/>
    <s v="Холодная Гора"/>
    <s v="https://www.instagram.com/p/BEwT9pkPO_n/"/>
    <s v="28.04.2016"/>
    <x v="969"/>
    <x v="4"/>
    <x v="293"/>
    <s v="-"/>
  </r>
  <r>
    <n v="984"/>
    <s v="Arkhitektora Beketova"/>
    <s v="https://www.instagram.com/p/BElReadvO0C/"/>
    <s v="24.04.2016"/>
    <x v="970"/>
    <x v="0"/>
    <x v="293"/>
    <s v="-"/>
  </r>
  <r>
    <n v="985"/>
    <s v="Freedom Square"/>
    <s v="https://www.instagram.com/p/BEjUKPwPO1b/"/>
    <s v="23.04.2016"/>
    <x v="971"/>
    <x v="3"/>
    <x v="285"/>
    <s v="-"/>
  </r>
  <r>
    <n v="986"/>
    <s v="Hotel Nemo"/>
    <s v="https://www.instagram.com/p/BECDDesvOwM/"/>
    <s v="10.04.2016"/>
    <x v="972"/>
    <x v="0"/>
    <x v="291"/>
    <s v="-"/>
  </r>
  <r>
    <n v="987"/>
    <s v="Планета-Кино Imax"/>
    <s v="https://www.instagram.com/p/BD_H0EcvO-0/"/>
    <s v="09.04.2016"/>
    <x v="973"/>
    <x v="3"/>
    <x v="292"/>
    <s v="-"/>
  </r>
  <r>
    <n v="988"/>
    <s v="Дорожная Клиническая Больница"/>
    <s v="https://www.instagram.com/p/BDK9dHePO8S/"/>
    <s v="20.03.2016"/>
    <x v="974"/>
    <x v="0"/>
    <x v="300"/>
    <s v="-"/>
  </r>
  <r>
    <n v="989"/>
    <s v="Kharkov, Ukraine"/>
    <s v="https://www.instagram.com/p/BC0vrWAvO9g/"/>
    <s v="11.03.2016"/>
    <x v="975"/>
    <x v="1"/>
    <x v="292"/>
    <s v="-"/>
  </r>
  <r>
    <n v="990"/>
    <s v="-"/>
    <s v="https://www.instagram.com/p/BBxMFJjPO0O/"/>
    <s v="14.02.2016"/>
    <x v="976"/>
    <x v="0"/>
    <x v="276"/>
    <s v="-"/>
  </r>
  <r>
    <n v="991"/>
    <s v="Коффишка"/>
    <s v="https://www.instagram.com/p/BBu1dXlPO1j/"/>
    <s v="13.02.2016"/>
    <x v="977"/>
    <x v="3"/>
    <x v="301"/>
    <s v="-"/>
  </r>
  <r>
    <n v="992"/>
    <s v="Kharkov, Ukraine"/>
    <s v="https://www.instagram.com/p/BBnueTAPO2E/"/>
    <s v="10.02.2016"/>
    <x v="978"/>
    <x v="6"/>
    <x v="296"/>
    <s v="-"/>
  </r>
  <r>
    <n v="993"/>
    <s v="Kharkov, Ukraine"/>
    <s v="https://www.instagram.com/p/BBlHrUwvO3O/"/>
    <s v="09.02.2016"/>
    <x v="979"/>
    <x v="2"/>
    <x v="300"/>
    <s v="-"/>
  </r>
  <r>
    <n v="994"/>
    <s v="-"/>
    <s v="https://www.instagram.com/p/BBhFrjdPOw2/"/>
    <s v="08.02.2016"/>
    <x v="980"/>
    <x v="5"/>
    <x v="300"/>
    <s v="-"/>
  </r>
  <r>
    <n v="995"/>
    <s v="Maidan Konstytutsii"/>
    <s v="https://www.instagram.com/p/BBTCmPTPOyp/"/>
    <s v="02.02.2016"/>
    <x v="981"/>
    <x v="2"/>
    <x v="302"/>
    <s v="-"/>
  </r>
  <r>
    <n v="996"/>
    <s v="Ботанический Сад"/>
    <s v="https://www.instagram.com/p/BBCtjDRvO4v/"/>
    <s v="27.01.2016"/>
    <x v="982"/>
    <x v="6"/>
    <x v="300"/>
    <s v="-"/>
  </r>
  <r>
    <n v="997"/>
    <s v="Львів"/>
    <s v="https://www.instagram.com/p/BA6zCONvO_Y/"/>
    <s v="24.01.2016"/>
    <x v="983"/>
    <x v="0"/>
    <x v="294"/>
    <s v="-"/>
  </r>
  <r>
    <n v="998"/>
    <s v="Arkhitektora Beketova"/>
    <s v="https://www.instagram.com/p/BAwYMeqvO09/"/>
    <s v="20.01.2016"/>
    <x v="984"/>
    <x v="6"/>
    <x v="303"/>
    <s v="-"/>
  </r>
  <r>
    <n v="999"/>
    <s v="Пика"/>
    <s v="https://www.instagram.com/p/BAux1wdPO3A/"/>
    <s v="19.01.2016"/>
    <x v="985"/>
    <x v="2"/>
    <x v="304"/>
    <s v="-"/>
  </r>
  <r>
    <n v="1000"/>
    <s v="Ботанический Сад"/>
    <s v="https://www.instagram.com/p/BAfZmZGvOwd/"/>
    <s v="13.01.2016"/>
    <x v="986"/>
    <x v="6"/>
    <x v="295"/>
    <s v="-"/>
  </r>
  <r>
    <n v="1001"/>
    <s v="Термальний Басейн Жайворонок"/>
    <s v="https://www.instagram.com/p/BAC1bScvO1r/"/>
    <s v="02.01.2016"/>
    <x v="987"/>
    <x v="3"/>
    <x v="301"/>
    <s v="-"/>
  </r>
  <r>
    <n v="1002"/>
    <s v="Zolota Pava Beregszasz"/>
    <s v="https://www.instagram.com/p/BAAgj8cPO4j/"/>
    <s v="01.01.2016"/>
    <x v="988"/>
    <x v="1"/>
    <x v="301"/>
    <s v="-"/>
  </r>
  <r>
    <n v="1003"/>
    <s v="Ужгород, Железнодорожный Вокзал"/>
    <s v="https://www.instagram.com/p/_3P0g8vOzK/"/>
    <s v="29.12.2015"/>
    <x v="989"/>
    <x v="2"/>
    <x v="300"/>
    <s v="-"/>
  </r>
  <r>
    <n v="1004"/>
    <s v="Lviv, Ukraine"/>
    <s v="https://www.instagram.com/p/_2DJoMvOxU/"/>
    <s v="28.12.2015"/>
    <x v="990"/>
    <x v="5"/>
    <x v="301"/>
    <s v="-"/>
  </r>
  <r>
    <n v="1005"/>
    <s v="Lviv, Ukraine"/>
    <s v="https://www.instagram.com/p/_15B5MPO6S/"/>
    <s v="28.12.2015"/>
    <x v="991"/>
    <x v="5"/>
    <x v="305"/>
    <s v="-"/>
  </r>
  <r>
    <n v="1006"/>
    <s v="Opera Passage / Опера Пасаж"/>
    <s v="https://www.instagram.com/p/_zNV3yvO1U/"/>
    <s v="27.12.2015"/>
    <x v="992"/>
    <x v="0"/>
    <x v="302"/>
    <s v="-"/>
  </r>
  <r>
    <n v="1007"/>
    <s v="Kharkiv railway station"/>
    <s v="https://www.instagram.com/p/_wy5inPO59/"/>
    <s v="26.12.2015"/>
    <x v="993"/>
    <x v="3"/>
    <x v="301"/>
    <s v="-"/>
  </r>
  <r>
    <n v="1008"/>
    <s v="Clé"/>
    <s v="https://www.instagram.com/p/_wT6TAvOxg/"/>
    <s v="26.12.2015"/>
    <x v="994"/>
    <x v="3"/>
    <x v="303"/>
    <s v="-"/>
  </r>
  <r>
    <n v="1009"/>
    <s v="Sweeter"/>
    <s v="https://www.instagram.com/p/_sDVlVvO4C/"/>
    <s v="24.12.2015"/>
    <x v="995"/>
    <x v="4"/>
    <x v="302"/>
    <s v="-"/>
  </r>
  <r>
    <n v="1010"/>
    <s v="Рост"/>
    <s v="https://www.instagram.com/p/_peHfjPO_h/"/>
    <s v="23.12.2015"/>
    <x v="996"/>
    <x v="6"/>
    <x v="302"/>
    <s v="-"/>
  </r>
  <r>
    <n v="1011"/>
    <s v="Караван"/>
    <s v="https://www.instagram.com/p/_U0yu8PO0W/"/>
    <s v="15.12.2015"/>
    <x v="997"/>
    <x v="2"/>
    <x v="300"/>
    <s v="-"/>
  </r>
  <r>
    <n v="1012"/>
    <s v="Ботанический Сад"/>
    <s v="https://www.instagram.com/p/_UmOGCvO29/"/>
    <s v="15.12.2015"/>
    <x v="998"/>
    <x v="2"/>
    <x v="295"/>
    <s v="-"/>
  </r>
  <r>
    <n v="1013"/>
    <s v="Харьков"/>
    <s v="https://www.instagram.com/p/99S39cvOyZ/"/>
    <s v="11.11.2015"/>
    <x v="999"/>
    <x v="6"/>
    <x v="304"/>
    <s v="-"/>
  </r>
  <r>
    <n v="1014"/>
    <s v="Харьков"/>
    <s v="https://www.instagram.com/p/9yxaj7vO5A/"/>
    <s v="07.11.2015"/>
    <x v="1000"/>
    <x v="3"/>
    <x v="303"/>
    <s v="-"/>
  </r>
  <r>
    <n v="1015"/>
    <s v="Конгрес-Холл Комсмополит"/>
    <s v="https://www.instagram.com/p/9oyKPXvO43/"/>
    <s v="03.11.2015"/>
    <x v="1001"/>
    <x v="2"/>
    <x v="300"/>
    <s v="-"/>
  </r>
  <r>
    <n v="1016"/>
    <s v="Парк &quot;Владимирская Горка&quot;"/>
    <s v="https://www.instagram.com/p/9mPwqbvO04/"/>
    <s v="02.11.2015"/>
    <x v="1002"/>
    <x v="5"/>
    <x v="306"/>
    <s v="-"/>
  </r>
  <r>
    <n v="1017"/>
    <s v="Днепр, Киев."/>
    <s v="https://www.instagram.com/p/9jH2xfPO1L/"/>
    <s v="01.11.2015"/>
    <x v="1003"/>
    <x v="0"/>
    <x v="306"/>
    <s v="-"/>
  </r>
  <r>
    <n v="1018"/>
    <s v="Набережная"/>
    <s v="https://www.instagram.com/p/9RaX0svO0U/"/>
    <s v="25.10.2015"/>
    <x v="1004"/>
    <x v="0"/>
    <x v="307"/>
    <s v="-"/>
  </r>
  <r>
    <n v="1019"/>
    <s v="Набережная"/>
    <s v="https://www.instagram.com/p/9RaUnLvO0N/"/>
    <s v="25.10.2015"/>
    <x v="1005"/>
    <x v="0"/>
    <x v="307"/>
    <s v="-"/>
  </r>
  <r>
    <n v="1020"/>
    <s v="Харьков, Украина"/>
    <s v="https://www.instagram.com/p/9RaICjvOzt/"/>
    <s v="25.10.2015"/>
    <x v="1006"/>
    <x v="0"/>
    <x v="302"/>
    <s v="-"/>
  </r>
  <r>
    <n v="1021"/>
    <s v="Караван"/>
    <s v="https://www.instagram.com/p/9Q-3SHPO8u/"/>
    <s v="25.10.2015"/>
    <x v="1007"/>
    <x v="0"/>
    <x v="308"/>
    <s v="-"/>
  </r>
  <r>
    <n v="1022"/>
    <s v="Kharkiv International Airport"/>
    <s v="https://www.instagram.com/p/9Q-RfCPO7K/"/>
    <s v="25.10.2015"/>
    <x v="1008"/>
    <x v="0"/>
    <x v="306"/>
    <s v="-"/>
  </r>
  <r>
    <n v="1023"/>
    <s v="Украина, Львов, Брюховичи"/>
    <s v="https://www.instagram.com/p/9Q8XjYvO3D/"/>
    <s v="25.10.2015"/>
    <x v="1009"/>
    <x v="0"/>
    <x v="308"/>
    <s v="-"/>
  </r>
  <r>
    <n v="1024"/>
    <s v="Night Club Bolero Kharkiv"/>
    <s v="https://www.instagram.com/p/9Q6vPuPOzR/"/>
    <s v="25.10.2015"/>
    <x v="1010"/>
    <x v="0"/>
    <x v="304"/>
    <s v="-"/>
  </r>
  <r>
    <n v="1025"/>
    <s v="Yenı Lıman"/>
    <s v="https://www.instagram.com/p/9O4JEQPOzW/"/>
    <s v="24.10.2015"/>
    <x v="1011"/>
    <x v="3"/>
    <x v="306"/>
    <s v="-"/>
  </r>
  <r>
    <n v="1026"/>
    <s v="Belport Beach Hotel"/>
    <s v="https://www.instagram.com/p/9O3_PbPOzE/"/>
    <s v="24.10.2015"/>
    <x v="1012"/>
    <x v="3"/>
    <x v="307"/>
    <s v="-"/>
  </r>
  <r>
    <n v="1027"/>
    <s v="Düden Waterfalls"/>
    <s v="https://www.instagram.com/p/9O3NG_POxF/"/>
    <s v="03.01.2018"/>
    <x v="1013"/>
    <x v="6"/>
    <x v="305"/>
    <s v="-"/>
  </r>
  <r>
    <n v="1028"/>
    <s v="Antalya, Turkey"/>
    <s v="https://www.instagram.com/p/9O3FTJvOws/"/>
    <s v="24.10.2015"/>
    <x v="1014"/>
    <x v="3"/>
    <x v="308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08D24-3ACD-42AF-9C9F-911693FCBA42}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showAll="0"/>
    <pivotField showAll="0"/>
    <pivotField showAll="0"/>
    <pivotField showAll="0"/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8">
        <item x="5"/>
        <item x="2"/>
        <item x="6"/>
        <item x="4"/>
        <item x="1"/>
        <item x="3"/>
        <item x="0"/>
        <item t="default"/>
      </items>
    </pivotField>
    <pivotField dataField="1" showAll="0">
      <items count="310">
        <item x="308"/>
        <item x="305"/>
        <item x="307"/>
        <item x="306"/>
        <item x="301"/>
        <item x="303"/>
        <item x="302"/>
        <item x="300"/>
        <item x="304"/>
        <item x="295"/>
        <item x="293"/>
        <item x="294"/>
        <item x="299"/>
        <item x="290"/>
        <item x="298"/>
        <item x="291"/>
        <item x="292"/>
        <item x="288"/>
        <item x="296"/>
        <item x="0"/>
        <item x="297"/>
        <item x="286"/>
        <item x="287"/>
        <item x="278"/>
        <item x="276"/>
        <item x="285"/>
        <item x="289"/>
        <item x="284"/>
        <item x="282"/>
        <item x="269"/>
        <item x="283"/>
        <item x="281"/>
        <item x="277"/>
        <item x="268"/>
        <item x="280"/>
        <item x="274"/>
        <item x="251"/>
        <item x="279"/>
        <item x="264"/>
        <item x="272"/>
        <item x="267"/>
        <item x="240"/>
        <item x="243"/>
        <item x="239"/>
        <item x="273"/>
        <item x="271"/>
        <item x="229"/>
        <item x="232"/>
        <item x="275"/>
        <item x="221"/>
        <item x="235"/>
        <item x="246"/>
        <item x="233"/>
        <item x="228"/>
        <item x="225"/>
        <item x="237"/>
        <item x="245"/>
        <item x="227"/>
        <item x="226"/>
        <item x="234"/>
        <item x="242"/>
        <item x="219"/>
        <item x="238"/>
        <item x="217"/>
        <item x="248"/>
        <item x="23"/>
        <item x="224"/>
        <item x="1"/>
        <item x="231"/>
        <item x="220"/>
        <item x="249"/>
        <item x="250"/>
        <item x="236"/>
        <item x="241"/>
        <item x="230"/>
        <item x="262"/>
        <item x="213"/>
        <item x="255"/>
        <item x="216"/>
        <item x="244"/>
        <item x="222"/>
        <item x="2"/>
        <item x="196"/>
        <item x="253"/>
        <item x="218"/>
        <item x="223"/>
        <item x="200"/>
        <item x="197"/>
        <item x="259"/>
        <item x="214"/>
        <item x="254"/>
        <item x="247"/>
        <item x="256"/>
        <item x="212"/>
        <item x="257"/>
        <item x="252"/>
        <item x="3"/>
        <item x="211"/>
        <item x="21"/>
        <item x="270"/>
        <item x="261"/>
        <item x="263"/>
        <item x="96"/>
        <item x="265"/>
        <item x="266"/>
        <item x="199"/>
        <item x="210"/>
        <item x="260"/>
        <item x="24"/>
        <item x="209"/>
        <item x="201"/>
        <item x="258"/>
        <item x="7"/>
        <item x="60"/>
        <item x="55"/>
        <item x="150"/>
        <item x="93"/>
        <item x="83"/>
        <item x="198"/>
        <item x="215"/>
        <item x="40"/>
        <item x="86"/>
        <item x="149"/>
        <item x="82"/>
        <item x="202"/>
        <item x="22"/>
        <item x="41"/>
        <item x="88"/>
        <item x="5"/>
        <item x="6"/>
        <item x="189"/>
        <item x="53"/>
        <item x="49"/>
        <item x="84"/>
        <item x="4"/>
        <item x="89"/>
        <item x="51"/>
        <item x="61"/>
        <item x="94"/>
        <item x="12"/>
        <item x="73"/>
        <item x="85"/>
        <item x="25"/>
        <item x="91"/>
        <item x="13"/>
        <item x="37"/>
        <item x="56"/>
        <item x="33"/>
        <item x="54"/>
        <item x="20"/>
        <item x="52"/>
        <item x="8"/>
        <item x="11"/>
        <item x="190"/>
        <item x="59"/>
        <item x="188"/>
        <item x="42"/>
        <item x="9"/>
        <item x="30"/>
        <item x="68"/>
        <item x="81"/>
        <item x="71"/>
        <item x="92"/>
        <item x="97"/>
        <item x="31"/>
        <item x="34"/>
        <item x="44"/>
        <item x="90"/>
        <item x="87"/>
        <item x="50"/>
        <item x="107"/>
        <item x="48"/>
        <item x="43"/>
        <item x="32"/>
        <item x="39"/>
        <item x="207"/>
        <item x="147"/>
        <item x="47"/>
        <item x="38"/>
        <item x="35"/>
        <item x="19"/>
        <item x="132"/>
        <item x="15"/>
        <item x="148"/>
        <item x="95"/>
        <item x="121"/>
        <item x="80"/>
        <item x="146"/>
        <item x="134"/>
        <item x="10"/>
        <item x="17"/>
        <item x="206"/>
        <item x="67"/>
        <item x="74"/>
        <item x="151"/>
        <item x="58"/>
        <item x="69"/>
        <item x="45"/>
        <item x="16"/>
        <item x="187"/>
        <item x="26"/>
        <item x="57"/>
        <item x="172"/>
        <item x="130"/>
        <item x="78"/>
        <item x="70"/>
        <item x="203"/>
        <item x="64"/>
        <item x="14"/>
        <item x="18"/>
        <item x="72"/>
        <item x="29"/>
        <item x="191"/>
        <item x="36"/>
        <item x="140"/>
        <item x="62"/>
        <item x="143"/>
        <item x="136"/>
        <item x="186"/>
        <item x="110"/>
        <item x="98"/>
        <item x="192"/>
        <item x="46"/>
        <item x="131"/>
        <item x="63"/>
        <item x="76"/>
        <item x="144"/>
        <item x="77"/>
        <item x="108"/>
        <item x="28"/>
        <item x="117"/>
        <item x="185"/>
        <item x="135"/>
        <item x="65"/>
        <item x="204"/>
        <item x="27"/>
        <item x="184"/>
        <item x="152"/>
        <item x="66"/>
        <item x="106"/>
        <item x="129"/>
        <item x="125"/>
        <item x="75"/>
        <item x="120"/>
        <item x="128"/>
        <item x="104"/>
        <item x="145"/>
        <item x="109"/>
        <item x="124"/>
        <item x="122"/>
        <item x="208"/>
        <item x="183"/>
        <item x="205"/>
        <item x="79"/>
        <item x="154"/>
        <item x="116"/>
        <item x="105"/>
        <item x="111"/>
        <item x="139"/>
        <item x="141"/>
        <item x="138"/>
        <item x="100"/>
        <item x="114"/>
        <item x="127"/>
        <item x="99"/>
        <item x="102"/>
        <item x="162"/>
        <item x="158"/>
        <item x="123"/>
        <item x="179"/>
        <item x="126"/>
        <item x="119"/>
        <item x="118"/>
        <item x="157"/>
        <item x="112"/>
        <item x="155"/>
        <item x="142"/>
        <item x="174"/>
        <item x="169"/>
        <item x="173"/>
        <item x="137"/>
        <item x="163"/>
        <item x="175"/>
        <item x="170"/>
        <item x="159"/>
        <item x="171"/>
        <item x="103"/>
        <item x="180"/>
        <item x="164"/>
        <item x="168"/>
        <item x="153"/>
        <item x="195"/>
        <item x="101"/>
        <item x="167"/>
        <item x="194"/>
        <item x="113"/>
        <item x="176"/>
        <item x="177"/>
        <item x="165"/>
        <item x="156"/>
        <item x="161"/>
        <item x="182"/>
        <item x="160"/>
        <item x="181"/>
        <item x="166"/>
        <item x="178"/>
        <item x="193"/>
        <item x="115"/>
        <item x="133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реднее по полю Lik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EBF2B-CCB2-483F-BC87-7340B7CCC3E8}" name="Таблица1" displayName="Таблица1" ref="A1:H1029" totalsRowShown="0" headerRowDxfId="0">
  <autoFilter ref="A1:H1029" xr:uid="{12EDE678-FC0E-49A7-9FD2-27B204999236}">
    <filterColumn colId="6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4"/>
        <filter val="116"/>
        <filter val="118"/>
        <filter val="120"/>
        <filter val="121"/>
        <filter val="122"/>
        <filter val="123"/>
        <filter val="124"/>
        <filter val="125"/>
        <filter val="126"/>
        <filter val="128"/>
        <filter val="129"/>
        <filter val="13"/>
        <filter val="130"/>
        <filter val="131"/>
        <filter val="132"/>
        <filter val="133"/>
        <filter val="136"/>
        <filter val="137"/>
        <filter val="138"/>
        <filter val="139"/>
        <filter val="14"/>
        <filter val="140"/>
        <filter val="141"/>
        <filter val="143"/>
        <filter val="144"/>
        <filter val="145"/>
        <filter val="146"/>
        <filter val="147"/>
        <filter val="148"/>
        <filter val="149"/>
        <filter val="15"/>
        <filter val="151"/>
        <filter val="152"/>
        <filter val="153"/>
        <filter val="154"/>
        <filter val="155"/>
        <filter val="156"/>
        <filter val="157"/>
        <filter val="158"/>
        <filter val="159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2"/>
        <filter val="173"/>
        <filter val="174"/>
        <filter val="175"/>
        <filter val="176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6"/>
        <filter val="227"/>
        <filter val="229"/>
        <filter val="23"/>
        <filter val="231"/>
        <filter val="232"/>
        <filter val="233"/>
        <filter val="234"/>
        <filter val="235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4"/>
        <filter val="255"/>
        <filter val="257"/>
        <filter val="259"/>
        <filter val="26"/>
        <filter val="260"/>
        <filter val="261"/>
        <filter val="262"/>
        <filter val="263"/>
        <filter val="264"/>
        <filter val="265"/>
        <filter val="266"/>
        <filter val="27"/>
        <filter val="270"/>
        <filter val="271"/>
        <filter val="272"/>
        <filter val="275"/>
        <filter val="276"/>
        <filter val="278"/>
        <filter val="28"/>
        <filter val="282"/>
        <filter val="283"/>
        <filter val="284"/>
        <filter val="286"/>
        <filter val="288"/>
        <filter val="289"/>
        <filter val="29"/>
        <filter val="292"/>
        <filter val="293"/>
        <filter val="296"/>
        <filter val="297"/>
        <filter val="298"/>
        <filter val="299"/>
        <filter val="30"/>
        <filter val="300"/>
        <filter val="302"/>
        <filter val="306"/>
        <filter val="308"/>
        <filter val="309"/>
        <filter val="31"/>
        <filter val="311"/>
        <filter val="319"/>
        <filter val="32"/>
        <filter val="324"/>
        <filter val="326"/>
        <filter val="329"/>
        <filter val="33"/>
        <filter val="334"/>
        <filter val="335"/>
        <filter val="336"/>
        <filter val="338"/>
        <filter val="339"/>
        <filter val="34"/>
        <filter val="341"/>
        <filter val="342"/>
        <filter val="346"/>
        <filter val="348"/>
        <filter val="35"/>
        <filter val="353"/>
        <filter val="358"/>
        <filter val="36"/>
        <filter val="361"/>
        <filter val="362"/>
        <filter val="363"/>
        <filter val="37"/>
        <filter val="374"/>
        <filter val="378"/>
        <filter val="38"/>
        <filter val="381"/>
        <filter val="383"/>
        <filter val="385"/>
        <filter val="386"/>
        <filter val="39"/>
        <filter val="390"/>
        <filter val="392"/>
        <filter val="398"/>
        <filter val="4"/>
        <filter val="40"/>
        <filter val="404"/>
        <filter val="405"/>
        <filter val="408"/>
        <filter val="41"/>
        <filter val="411"/>
        <filter val="418"/>
        <filter val="42"/>
        <filter val="421"/>
        <filter val="426"/>
        <filter val="43"/>
        <filter val="430"/>
        <filter val="435"/>
        <filter val="437"/>
        <filter val="44"/>
        <filter val="441"/>
        <filter val="445"/>
        <filter val="45"/>
        <filter val="459"/>
        <filter val="46"/>
        <filter val="463"/>
        <filter val="466"/>
        <filter val="468"/>
        <filter val="47"/>
        <filter val="48"/>
        <filter val="485"/>
        <filter val="49"/>
        <filter val="496"/>
        <filter val="50"/>
        <filter val="51"/>
        <filter val="52"/>
        <filter val="523"/>
        <filter val="53"/>
        <filter val="54"/>
        <filter val="55"/>
        <filter val="56"/>
        <filter val="57"/>
        <filter val="58"/>
        <filter val="59"/>
        <filter val="6"/>
        <filter val="60"/>
        <filter val="604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xmlns:xlrd2="http://schemas.microsoft.com/office/spreadsheetml/2017/richdata2" ref="A2:H1022">
    <sortCondition descending="1" ref="A1:A1029"/>
  </sortState>
  <tableColumns count="8">
    <tableColumn id="1" xr3:uid="{56098E00-D392-4589-9ABC-9CC1B469FE53}" name="№" dataDxfId="8"/>
    <tableColumn id="2" xr3:uid="{AAD5419B-8077-49A4-B6E2-F6B9718F12E6}" name="Location" dataDxfId="7"/>
    <tableColumn id="3" xr3:uid="{D1BD2934-C820-4D32-9D0A-DAE8A7C6CC9E}" name="Site" dataDxfId="6"/>
    <tableColumn id="4" xr3:uid="{DD1FF467-4E51-4D96-B016-3B33B3A505D3}" name="Date" dataDxfId="5"/>
    <tableColumn id="5" xr3:uid="{5DA425E7-AA73-416C-A3EA-7E14E929534A}" name="Time" dataDxfId="4"/>
    <tableColumn id="6" xr3:uid="{8E41C24F-47D1-4109-B5B1-85377846F73F}" name="Day" dataDxfId="3" dataCellStyle="data_style"/>
    <tableColumn id="7" xr3:uid="{1253C912-117F-4ECB-B263-5A18978F8334}" name="Likes" dataDxfId="2"/>
    <tableColumn id="8" xr3:uid="{1C222A80-23C9-45D1-8804-9B8CAB18E698}" name="View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7E6F-10C1-40AF-BAC3-B3BB85B12E6A}">
  <dimension ref="A3:B11"/>
  <sheetViews>
    <sheetView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61" width="3.5703125" bestFit="1" customWidth="1"/>
    <col min="62" max="62" width="11.85546875" bestFit="1" customWidth="1"/>
    <col min="63" max="63" width="7.5703125" bestFit="1" customWidth="1"/>
    <col min="64" max="66" width="4.85546875" bestFit="1" customWidth="1"/>
    <col min="67" max="67" width="7.5703125" bestFit="1" customWidth="1"/>
    <col min="68" max="68" width="4.85546875" bestFit="1" customWidth="1"/>
    <col min="69" max="70" width="3.85546875" bestFit="1" customWidth="1"/>
    <col min="71" max="72" width="4.85546875" bestFit="1" customWidth="1"/>
    <col min="73" max="73" width="7.5703125" bestFit="1" customWidth="1"/>
    <col min="74" max="79" width="4.85546875" bestFit="1" customWidth="1"/>
    <col min="80" max="80" width="7.5703125" bestFit="1" customWidth="1"/>
    <col min="81" max="83" width="4.85546875" bestFit="1" customWidth="1"/>
    <col min="84" max="84" width="7.5703125" bestFit="1" customWidth="1"/>
    <col min="85" max="87" width="4.85546875" bestFit="1" customWidth="1"/>
    <col min="88" max="88" width="7.5703125" bestFit="1" customWidth="1"/>
    <col min="89" max="93" width="4.85546875" bestFit="1" customWidth="1"/>
    <col min="94" max="94" width="7.5703125" bestFit="1" customWidth="1"/>
    <col min="95" max="95" width="4.85546875" bestFit="1" customWidth="1"/>
    <col min="96" max="96" width="7.5703125" bestFit="1" customWidth="1"/>
    <col min="97" max="97" width="4.85546875" bestFit="1" customWidth="1"/>
    <col min="98" max="99" width="3.85546875" bestFit="1" customWidth="1"/>
    <col min="100" max="101" width="4.85546875" bestFit="1" customWidth="1"/>
    <col min="102" max="102" width="7.5703125" bestFit="1" customWidth="1"/>
    <col min="103" max="103" width="4.85546875" bestFit="1" customWidth="1"/>
    <col min="104" max="104" width="3.85546875" bestFit="1" customWidth="1"/>
    <col min="105" max="109" width="4.85546875" bestFit="1" customWidth="1"/>
    <col min="110" max="110" width="7.5703125" bestFit="1" customWidth="1"/>
    <col min="111" max="111" width="4.85546875" bestFit="1" customWidth="1"/>
    <col min="112" max="113" width="3.85546875" bestFit="1" customWidth="1"/>
    <col min="114" max="117" width="4.85546875" bestFit="1" customWidth="1"/>
    <col min="118" max="118" width="7.5703125" bestFit="1" customWidth="1"/>
    <col min="119" max="123" width="4.85546875" bestFit="1" customWidth="1"/>
    <col min="124" max="124" width="7.5703125" bestFit="1" customWidth="1"/>
    <col min="125" max="128" width="4.85546875" bestFit="1" customWidth="1"/>
    <col min="129" max="129" width="7.5703125" bestFit="1" customWidth="1"/>
    <col min="130" max="130" width="4.85546875" bestFit="1" customWidth="1"/>
    <col min="131" max="132" width="3.85546875" bestFit="1" customWidth="1"/>
    <col min="133" max="133" width="4.85546875" bestFit="1" customWidth="1"/>
    <col min="134" max="134" width="7.5703125" bestFit="1" customWidth="1"/>
    <col min="135" max="138" width="4.85546875" bestFit="1" customWidth="1"/>
    <col min="139" max="139" width="7.5703125" bestFit="1" customWidth="1"/>
    <col min="140" max="143" width="4.85546875" bestFit="1" customWidth="1"/>
    <col min="144" max="144" width="7.5703125" bestFit="1" customWidth="1"/>
    <col min="145" max="147" width="4.85546875" bestFit="1" customWidth="1"/>
    <col min="148" max="148" width="7.5703125" bestFit="1" customWidth="1"/>
    <col min="149" max="152" width="4.85546875" bestFit="1" customWidth="1"/>
    <col min="153" max="153" width="7.5703125" bestFit="1" customWidth="1"/>
    <col min="154" max="156" width="4.85546875" bestFit="1" customWidth="1"/>
    <col min="157" max="157" width="7.5703125" bestFit="1" customWidth="1"/>
    <col min="158" max="160" width="4.85546875" bestFit="1" customWidth="1"/>
    <col min="161" max="161" width="7.5703125" bestFit="1" customWidth="1"/>
    <col min="162" max="164" width="4.85546875" bestFit="1" customWidth="1"/>
    <col min="165" max="165" width="7.5703125" bestFit="1" customWidth="1"/>
    <col min="166" max="166" width="4.85546875" bestFit="1" customWidth="1"/>
    <col min="167" max="167" width="3.85546875" bestFit="1" customWidth="1"/>
    <col min="168" max="172" width="4.85546875" bestFit="1" customWidth="1"/>
    <col min="173" max="173" width="7.5703125" bestFit="1" customWidth="1"/>
    <col min="174" max="179" width="4.85546875" bestFit="1" customWidth="1"/>
    <col min="180" max="180" width="7.5703125" bestFit="1" customWidth="1"/>
    <col min="181" max="184" width="4.85546875" bestFit="1" customWidth="1"/>
    <col min="185" max="185" width="7.5703125" bestFit="1" customWidth="1"/>
    <col min="186" max="187" width="4.85546875" bestFit="1" customWidth="1"/>
    <col min="188" max="188" width="7.5703125" bestFit="1" customWidth="1"/>
    <col min="189" max="192" width="4.85546875" bestFit="1" customWidth="1"/>
    <col min="193" max="193" width="7.5703125" bestFit="1" customWidth="1"/>
    <col min="194" max="194" width="4.85546875" bestFit="1" customWidth="1"/>
    <col min="195" max="195" width="3.85546875" bestFit="1" customWidth="1"/>
    <col min="196" max="197" width="4.85546875" bestFit="1" customWidth="1"/>
    <col min="198" max="198" width="7.5703125" bestFit="1" customWidth="1"/>
    <col min="199" max="201" width="4.85546875" bestFit="1" customWidth="1"/>
    <col min="202" max="202" width="7.5703125" bestFit="1" customWidth="1"/>
    <col min="203" max="207" width="4.85546875" bestFit="1" customWidth="1"/>
    <col min="208" max="208" width="7.5703125" bestFit="1" customWidth="1"/>
    <col min="209" max="212" width="4.85546875" bestFit="1" customWidth="1"/>
    <col min="213" max="213" width="7.5703125" bestFit="1" customWidth="1"/>
    <col min="214" max="219" width="4.85546875" bestFit="1" customWidth="1"/>
    <col min="220" max="220" width="7.5703125" bestFit="1" customWidth="1"/>
    <col min="221" max="221" width="4.85546875" bestFit="1" customWidth="1"/>
    <col min="222" max="222" width="3.85546875" bestFit="1" customWidth="1"/>
    <col min="223" max="226" width="4.85546875" bestFit="1" customWidth="1"/>
    <col min="227" max="227" width="7.5703125" bestFit="1" customWidth="1"/>
    <col min="228" max="228" width="4.85546875" bestFit="1" customWidth="1"/>
    <col min="229" max="229" width="7.5703125" bestFit="1" customWidth="1"/>
    <col min="230" max="230" width="4.85546875" bestFit="1" customWidth="1"/>
    <col min="231" max="231" width="3.85546875" bestFit="1" customWidth="1"/>
    <col min="232" max="234" width="4.85546875" bestFit="1" customWidth="1"/>
    <col min="235" max="235" width="7.5703125" bestFit="1" customWidth="1"/>
    <col min="236" max="238" width="4.85546875" bestFit="1" customWidth="1"/>
    <col min="239" max="239" width="7.5703125" bestFit="1" customWidth="1"/>
    <col min="240" max="242" width="4.85546875" bestFit="1" customWidth="1"/>
    <col min="243" max="243" width="7.5703125" bestFit="1" customWidth="1"/>
    <col min="244" max="244" width="4.85546875" bestFit="1" customWidth="1"/>
    <col min="245" max="245" width="3.85546875" bestFit="1" customWidth="1"/>
    <col min="246" max="251" width="4.85546875" bestFit="1" customWidth="1"/>
    <col min="252" max="252" width="7.5703125" bestFit="1" customWidth="1"/>
    <col min="253" max="256" width="4.85546875" bestFit="1" customWidth="1"/>
    <col min="257" max="257" width="7.5703125" bestFit="1" customWidth="1"/>
    <col min="258" max="263" width="4.85546875" bestFit="1" customWidth="1"/>
    <col min="264" max="264" width="7.5703125" bestFit="1" customWidth="1"/>
    <col min="265" max="265" width="4.85546875" bestFit="1" customWidth="1"/>
    <col min="266" max="270" width="3.85546875" bestFit="1" customWidth="1"/>
    <col min="271" max="273" width="4.85546875" bestFit="1" customWidth="1"/>
    <col min="274" max="274" width="7.5703125" bestFit="1" customWidth="1"/>
    <col min="275" max="282" width="4.85546875" bestFit="1" customWidth="1"/>
    <col min="283" max="283" width="7.5703125" bestFit="1" customWidth="1"/>
    <col min="284" max="290" width="4.85546875" bestFit="1" customWidth="1"/>
    <col min="291" max="291" width="7.5703125" bestFit="1" customWidth="1"/>
    <col min="292" max="292" width="4.85546875" bestFit="1" customWidth="1"/>
    <col min="293" max="293" width="3.85546875" bestFit="1" customWidth="1"/>
    <col min="294" max="300" width="4.85546875" bestFit="1" customWidth="1"/>
    <col min="301" max="301" width="7.5703125" bestFit="1" customWidth="1"/>
    <col min="302" max="302" width="4.85546875" bestFit="1" customWidth="1"/>
    <col min="303" max="303" width="3.85546875" bestFit="1" customWidth="1"/>
    <col min="304" max="308" width="4.85546875" bestFit="1" customWidth="1"/>
    <col min="309" max="309" width="7.5703125" bestFit="1" customWidth="1"/>
    <col min="310" max="310" width="4.85546875" bestFit="1" customWidth="1"/>
    <col min="311" max="311" width="3.85546875" bestFit="1" customWidth="1"/>
    <col min="312" max="315" width="4.85546875" bestFit="1" customWidth="1"/>
    <col min="316" max="316" width="7.5703125" bestFit="1" customWidth="1"/>
    <col min="317" max="317" width="4.85546875" bestFit="1" customWidth="1"/>
    <col min="318" max="319" width="3.85546875" bestFit="1" customWidth="1"/>
    <col min="320" max="326" width="4.85546875" bestFit="1" customWidth="1"/>
    <col min="327" max="327" width="7.5703125" bestFit="1" customWidth="1"/>
    <col min="328" max="331" width="4.85546875" bestFit="1" customWidth="1"/>
    <col min="332" max="332" width="7.5703125" bestFit="1" customWidth="1"/>
    <col min="333" max="340" width="4.85546875" bestFit="1" customWidth="1"/>
    <col min="341" max="341" width="7.5703125" bestFit="1" customWidth="1"/>
    <col min="342" max="342" width="4.85546875" bestFit="1" customWidth="1"/>
    <col min="343" max="344" width="3.85546875" bestFit="1" customWidth="1"/>
    <col min="345" max="351" width="4.85546875" bestFit="1" customWidth="1"/>
    <col min="352" max="352" width="7.5703125" bestFit="1" customWidth="1"/>
    <col min="353" max="353" width="4.85546875" bestFit="1" customWidth="1"/>
    <col min="354" max="354" width="3.85546875" bestFit="1" customWidth="1"/>
    <col min="355" max="361" width="4.85546875" bestFit="1" customWidth="1"/>
    <col min="362" max="362" width="7.5703125" bestFit="1" customWidth="1"/>
    <col min="363" max="363" width="4.85546875" bestFit="1" customWidth="1"/>
    <col min="364" max="365" width="3.85546875" bestFit="1" customWidth="1"/>
    <col min="366" max="369" width="4.85546875" bestFit="1" customWidth="1"/>
    <col min="370" max="370" width="7.5703125" bestFit="1" customWidth="1"/>
    <col min="371" max="377" width="4.85546875" bestFit="1" customWidth="1"/>
    <col min="378" max="378" width="7.5703125" bestFit="1" customWidth="1"/>
    <col min="379" max="389" width="4.85546875" bestFit="1" customWidth="1"/>
    <col min="390" max="390" width="7.5703125" bestFit="1" customWidth="1"/>
    <col min="391" max="391" width="4.85546875" bestFit="1" customWidth="1"/>
    <col min="392" max="392" width="3.85546875" bestFit="1" customWidth="1"/>
    <col min="393" max="397" width="4.85546875" bestFit="1" customWidth="1"/>
    <col min="398" max="398" width="7.5703125" bestFit="1" customWidth="1"/>
    <col min="399" max="399" width="4.85546875" bestFit="1" customWidth="1"/>
    <col min="400" max="401" width="3.85546875" bestFit="1" customWidth="1"/>
    <col min="402" max="412" width="4.85546875" bestFit="1" customWidth="1"/>
    <col min="413" max="413" width="7.5703125" bestFit="1" customWidth="1"/>
    <col min="414" max="420" width="4.85546875" bestFit="1" customWidth="1"/>
    <col min="421" max="421" width="7.5703125" bestFit="1" customWidth="1"/>
    <col min="422" max="422" width="4.85546875" bestFit="1" customWidth="1"/>
    <col min="423" max="423" width="3.85546875" bestFit="1" customWidth="1"/>
    <col min="424" max="428" width="4.85546875" bestFit="1" customWidth="1"/>
    <col min="429" max="429" width="7.5703125" bestFit="1" customWidth="1"/>
    <col min="430" max="435" width="4.85546875" bestFit="1" customWidth="1"/>
    <col min="436" max="436" width="7.5703125" bestFit="1" customWidth="1"/>
    <col min="437" max="437" width="4.85546875" bestFit="1" customWidth="1"/>
    <col min="438" max="440" width="3.85546875" bestFit="1" customWidth="1"/>
    <col min="441" max="446" width="4.85546875" bestFit="1" customWidth="1"/>
    <col min="447" max="447" width="7.5703125" bestFit="1" customWidth="1"/>
    <col min="448" max="452" width="4.85546875" bestFit="1" customWidth="1"/>
    <col min="453" max="453" width="7.5703125" bestFit="1" customWidth="1"/>
    <col min="454" max="458" width="4.85546875" bestFit="1" customWidth="1"/>
    <col min="459" max="459" width="7.5703125" bestFit="1" customWidth="1"/>
    <col min="460" max="460" width="4.85546875" bestFit="1" customWidth="1"/>
    <col min="461" max="463" width="3.85546875" bestFit="1" customWidth="1"/>
    <col min="464" max="468" width="4.85546875" bestFit="1" customWidth="1"/>
    <col min="469" max="469" width="7.5703125" bestFit="1" customWidth="1"/>
    <col min="470" max="470" width="4.85546875" bestFit="1" customWidth="1"/>
    <col min="471" max="471" width="3.85546875" bestFit="1" customWidth="1"/>
    <col min="472" max="473" width="4.85546875" bestFit="1" customWidth="1"/>
    <col min="474" max="474" width="7.5703125" bestFit="1" customWidth="1"/>
    <col min="475" max="475" width="4.85546875" bestFit="1" customWidth="1"/>
    <col min="476" max="477" width="3.85546875" bestFit="1" customWidth="1"/>
    <col min="478" max="484" width="4.85546875" bestFit="1" customWidth="1"/>
    <col min="485" max="485" width="7.5703125" bestFit="1" customWidth="1"/>
    <col min="486" max="486" width="4.85546875" bestFit="1" customWidth="1"/>
    <col min="487" max="487" width="3.85546875" bestFit="1" customWidth="1"/>
    <col min="488" max="488" width="4.85546875" bestFit="1" customWidth="1"/>
    <col min="489" max="489" width="7.5703125" bestFit="1" customWidth="1"/>
    <col min="490" max="490" width="4.85546875" bestFit="1" customWidth="1"/>
    <col min="491" max="491" width="3.85546875" bestFit="1" customWidth="1"/>
    <col min="492" max="496" width="4.85546875" bestFit="1" customWidth="1"/>
    <col min="497" max="497" width="7.5703125" bestFit="1" customWidth="1"/>
    <col min="498" max="498" width="4.85546875" bestFit="1" customWidth="1"/>
    <col min="499" max="499" width="3.85546875" bestFit="1" customWidth="1"/>
    <col min="500" max="505" width="4.85546875" bestFit="1" customWidth="1"/>
    <col min="506" max="506" width="7.5703125" bestFit="1" customWidth="1"/>
    <col min="507" max="512" width="4.85546875" bestFit="1" customWidth="1"/>
    <col min="513" max="513" width="7.5703125" bestFit="1" customWidth="1"/>
    <col min="514" max="514" width="4.85546875" bestFit="1" customWidth="1"/>
    <col min="515" max="515" width="3.85546875" bestFit="1" customWidth="1"/>
    <col min="516" max="521" width="4.85546875" bestFit="1" customWidth="1"/>
    <col min="522" max="522" width="7.5703125" bestFit="1" customWidth="1"/>
    <col min="523" max="528" width="4.85546875" bestFit="1" customWidth="1"/>
    <col min="529" max="529" width="7.5703125" bestFit="1" customWidth="1"/>
    <col min="530" max="531" width="4.85546875" bestFit="1" customWidth="1"/>
    <col min="532" max="532" width="7.5703125" bestFit="1" customWidth="1"/>
    <col min="533" max="533" width="4.85546875" bestFit="1" customWidth="1"/>
    <col min="534" max="534" width="3.85546875" bestFit="1" customWidth="1"/>
    <col min="535" max="537" width="4.85546875" bestFit="1" customWidth="1"/>
    <col min="538" max="538" width="7.5703125" bestFit="1" customWidth="1"/>
    <col min="539" max="543" width="4.85546875" bestFit="1" customWidth="1"/>
    <col min="544" max="544" width="7.5703125" bestFit="1" customWidth="1"/>
    <col min="545" max="545" width="4.85546875" bestFit="1" customWidth="1"/>
    <col min="546" max="547" width="3.85546875" bestFit="1" customWidth="1"/>
    <col min="548" max="553" width="4.85546875" bestFit="1" customWidth="1"/>
    <col min="554" max="554" width="7.5703125" bestFit="1" customWidth="1"/>
    <col min="555" max="561" width="4.85546875" bestFit="1" customWidth="1"/>
    <col min="562" max="562" width="7.5703125" bestFit="1" customWidth="1"/>
    <col min="563" max="563" width="4.85546875" bestFit="1" customWidth="1"/>
    <col min="564" max="564" width="3.85546875" bestFit="1" customWidth="1"/>
    <col min="565" max="566" width="4.85546875" bestFit="1" customWidth="1"/>
    <col min="567" max="567" width="7.5703125" bestFit="1" customWidth="1"/>
    <col min="568" max="573" width="4.85546875" bestFit="1" customWidth="1"/>
    <col min="574" max="574" width="7.5703125" bestFit="1" customWidth="1"/>
    <col min="575" max="577" width="4.85546875" bestFit="1" customWidth="1"/>
    <col min="578" max="578" width="7.5703125" bestFit="1" customWidth="1"/>
    <col min="579" max="582" width="4.85546875" bestFit="1" customWidth="1"/>
    <col min="583" max="583" width="7.5703125" bestFit="1" customWidth="1"/>
    <col min="584" max="586" width="4.85546875" bestFit="1" customWidth="1"/>
    <col min="587" max="587" width="7.5703125" bestFit="1" customWidth="1"/>
    <col min="588" max="588" width="4.85546875" bestFit="1" customWidth="1"/>
    <col min="589" max="589" width="3.85546875" bestFit="1" customWidth="1"/>
    <col min="590" max="590" width="4.85546875" bestFit="1" customWidth="1"/>
    <col min="591" max="591" width="7.5703125" bestFit="1" customWidth="1"/>
    <col min="592" max="593" width="4.85546875" bestFit="1" customWidth="1"/>
    <col min="594" max="594" width="7.5703125" bestFit="1" customWidth="1"/>
    <col min="595" max="595" width="5.85546875" bestFit="1" customWidth="1"/>
    <col min="596" max="597" width="4.85546875" bestFit="1" customWidth="1"/>
    <col min="598" max="598" width="8.5703125" bestFit="1" customWidth="1"/>
    <col min="599" max="599" width="5.85546875" bestFit="1" customWidth="1"/>
    <col min="600" max="601" width="4.85546875" bestFit="1" customWidth="1"/>
    <col min="602" max="602" width="8.5703125" bestFit="1" customWidth="1"/>
    <col min="603" max="603" width="5.85546875" bestFit="1" customWidth="1"/>
    <col min="604" max="606" width="4.85546875" bestFit="1" customWidth="1"/>
    <col min="607" max="607" width="8.5703125" bestFit="1" customWidth="1"/>
    <col min="608" max="608" width="5.85546875" bestFit="1" customWidth="1"/>
    <col min="609" max="610" width="4.85546875" bestFit="1" customWidth="1"/>
    <col min="611" max="611" width="8.5703125" bestFit="1" customWidth="1"/>
    <col min="612" max="612" width="5.85546875" bestFit="1" customWidth="1"/>
    <col min="613" max="613" width="8.5703125" bestFit="1" customWidth="1"/>
    <col min="614" max="614" width="5.85546875" bestFit="1" customWidth="1"/>
    <col min="615" max="615" width="4.85546875" bestFit="1" customWidth="1"/>
    <col min="616" max="616" width="8.5703125" bestFit="1" customWidth="1"/>
    <col min="617" max="617" width="5.85546875" bestFit="1" customWidth="1"/>
    <col min="618" max="618" width="4.85546875" bestFit="1" customWidth="1"/>
    <col min="619" max="619" width="8.5703125" bestFit="1" customWidth="1"/>
    <col min="620" max="620" width="5.85546875" bestFit="1" customWidth="1"/>
    <col min="621" max="621" width="4.85546875" bestFit="1" customWidth="1"/>
    <col min="622" max="622" width="8.5703125" bestFit="1" customWidth="1"/>
    <col min="623" max="623" width="5.85546875" bestFit="1" customWidth="1"/>
    <col min="624" max="624" width="4.85546875" bestFit="1" customWidth="1"/>
    <col min="625" max="625" width="8.5703125" bestFit="1" customWidth="1"/>
    <col min="626" max="626" width="5.85546875" bestFit="1" customWidth="1"/>
    <col min="627" max="627" width="8.5703125" bestFit="1" customWidth="1"/>
    <col min="628" max="628" width="5.85546875" bestFit="1" customWidth="1"/>
    <col min="629" max="629" width="4.85546875" bestFit="1" customWidth="1"/>
    <col min="630" max="630" width="8.5703125" bestFit="1" customWidth="1"/>
    <col min="631" max="631" width="5.85546875" bestFit="1" customWidth="1"/>
    <col min="632" max="632" width="4.85546875" bestFit="1" customWidth="1"/>
    <col min="633" max="633" width="8.5703125" bestFit="1" customWidth="1"/>
    <col min="634" max="634" width="5.85546875" bestFit="1" customWidth="1"/>
    <col min="635" max="635" width="8.5703125" bestFit="1" customWidth="1"/>
    <col min="636" max="636" width="5.85546875" bestFit="1" customWidth="1"/>
    <col min="637" max="637" width="8.5703125" bestFit="1" customWidth="1"/>
    <col min="638" max="638" width="5.85546875" bestFit="1" customWidth="1"/>
    <col min="639" max="640" width="4.85546875" bestFit="1" customWidth="1"/>
    <col min="641" max="641" width="8.5703125" bestFit="1" customWidth="1"/>
    <col min="642" max="642" width="5.85546875" bestFit="1" customWidth="1"/>
    <col min="643" max="644" width="4.85546875" bestFit="1" customWidth="1"/>
    <col min="645" max="645" width="8.5703125" bestFit="1" customWidth="1"/>
    <col min="646" max="646" width="5.85546875" bestFit="1" customWidth="1"/>
    <col min="647" max="649" width="4.85546875" bestFit="1" customWidth="1"/>
    <col min="650" max="650" width="8.5703125" bestFit="1" customWidth="1"/>
    <col min="651" max="651" width="5.85546875" bestFit="1" customWidth="1"/>
    <col min="652" max="652" width="4.85546875" bestFit="1" customWidth="1"/>
    <col min="653" max="653" width="8.5703125" bestFit="1" customWidth="1"/>
    <col min="654" max="654" width="5.85546875" bestFit="1" customWidth="1"/>
    <col min="655" max="655" width="8.5703125" bestFit="1" customWidth="1"/>
    <col min="656" max="656" width="5.85546875" bestFit="1" customWidth="1"/>
    <col min="657" max="658" width="4.85546875" bestFit="1" customWidth="1"/>
    <col min="659" max="659" width="8.5703125" bestFit="1" customWidth="1"/>
    <col min="660" max="660" width="5.85546875" bestFit="1" customWidth="1"/>
    <col min="661" max="661" width="8.5703125" bestFit="1" customWidth="1"/>
    <col min="662" max="662" width="5.85546875" bestFit="1" customWidth="1"/>
    <col min="663" max="664" width="4.85546875" bestFit="1" customWidth="1"/>
    <col min="665" max="665" width="8.5703125" bestFit="1" customWidth="1"/>
    <col min="666" max="666" width="5.85546875" bestFit="1" customWidth="1"/>
    <col min="667" max="667" width="8.5703125" bestFit="1" customWidth="1"/>
    <col min="668" max="668" width="5.85546875" bestFit="1" customWidth="1"/>
    <col min="669" max="669" width="4.85546875" bestFit="1" customWidth="1"/>
    <col min="670" max="670" width="8.5703125" bestFit="1" customWidth="1"/>
    <col min="671" max="671" width="5.85546875" bestFit="1" customWidth="1"/>
    <col min="672" max="672" width="8.5703125" bestFit="1" customWidth="1"/>
    <col min="673" max="673" width="5.85546875" bestFit="1" customWidth="1"/>
    <col min="674" max="674" width="8.5703125" bestFit="1" customWidth="1"/>
    <col min="675" max="675" width="5.85546875" bestFit="1" customWidth="1"/>
    <col min="676" max="676" width="4.85546875" bestFit="1" customWidth="1"/>
    <col min="677" max="677" width="8.5703125" bestFit="1" customWidth="1"/>
    <col min="678" max="678" width="5.85546875" bestFit="1" customWidth="1"/>
    <col min="679" max="679" width="8.5703125" bestFit="1" customWidth="1"/>
    <col min="680" max="680" width="5.85546875" bestFit="1" customWidth="1"/>
    <col min="681" max="681" width="4.85546875" bestFit="1" customWidth="1"/>
    <col min="682" max="682" width="8.5703125" bestFit="1" customWidth="1"/>
    <col min="683" max="683" width="5.85546875" bestFit="1" customWidth="1"/>
    <col min="684" max="684" width="8.5703125" bestFit="1" customWidth="1"/>
    <col min="685" max="685" width="5.85546875" bestFit="1" customWidth="1"/>
    <col min="686" max="686" width="8.5703125" bestFit="1" customWidth="1"/>
    <col min="687" max="687" width="5.85546875" bestFit="1" customWidth="1"/>
    <col min="688" max="688" width="8.5703125" bestFit="1" customWidth="1"/>
    <col min="689" max="689" width="5.85546875" bestFit="1" customWidth="1"/>
    <col min="690" max="690" width="3.85546875" bestFit="1" customWidth="1"/>
    <col min="691" max="691" width="4.85546875" bestFit="1" customWidth="1"/>
    <col min="692" max="692" width="8.5703125" bestFit="1" customWidth="1"/>
    <col min="693" max="693" width="5.85546875" bestFit="1" customWidth="1"/>
    <col min="694" max="694" width="4.85546875" bestFit="1" customWidth="1"/>
    <col min="695" max="695" width="8.5703125" bestFit="1" customWidth="1"/>
    <col min="696" max="696" width="5.85546875" bestFit="1" customWidth="1"/>
    <col min="697" max="697" width="4.85546875" bestFit="1" customWidth="1"/>
    <col min="698" max="698" width="8.5703125" bestFit="1" customWidth="1"/>
    <col min="699" max="699" width="5.85546875" bestFit="1" customWidth="1"/>
    <col min="700" max="700" width="8.5703125" bestFit="1" customWidth="1"/>
    <col min="701" max="701" width="5.85546875" bestFit="1" customWidth="1"/>
    <col min="702" max="702" width="8.5703125" bestFit="1" customWidth="1"/>
    <col min="703" max="703" width="5.85546875" bestFit="1" customWidth="1"/>
    <col min="704" max="704" width="8.5703125" bestFit="1" customWidth="1"/>
    <col min="705" max="705" width="5.85546875" bestFit="1" customWidth="1"/>
    <col min="706" max="706" width="8.5703125" bestFit="1" customWidth="1"/>
    <col min="707" max="707" width="5.85546875" bestFit="1" customWidth="1"/>
    <col min="708" max="709" width="3.85546875" bestFit="1" customWidth="1"/>
    <col min="710" max="710" width="4.85546875" bestFit="1" customWidth="1"/>
    <col min="711" max="711" width="8.5703125" bestFit="1" customWidth="1"/>
    <col min="712" max="712" width="5.85546875" bestFit="1" customWidth="1"/>
    <col min="713" max="713" width="4.85546875" bestFit="1" customWidth="1"/>
    <col min="714" max="714" width="8.5703125" bestFit="1" customWidth="1"/>
    <col min="715" max="715" width="5.85546875" bestFit="1" customWidth="1"/>
    <col min="716" max="717" width="4.85546875" bestFit="1" customWidth="1"/>
    <col min="718" max="718" width="8.5703125" bestFit="1" customWidth="1"/>
    <col min="719" max="719" width="5.85546875" bestFit="1" customWidth="1"/>
    <col min="720" max="721" width="3.85546875" bestFit="1" customWidth="1"/>
    <col min="722" max="723" width="4.85546875" bestFit="1" customWidth="1"/>
    <col min="724" max="724" width="8.5703125" bestFit="1" customWidth="1"/>
    <col min="725" max="725" width="5.85546875" bestFit="1" customWidth="1"/>
    <col min="726" max="726" width="8.5703125" bestFit="1" customWidth="1"/>
    <col min="727" max="727" width="5.85546875" bestFit="1" customWidth="1"/>
    <col min="728" max="728" width="8.5703125" bestFit="1" customWidth="1"/>
    <col min="729" max="729" width="5.85546875" bestFit="1" customWidth="1"/>
    <col min="730" max="731" width="3.85546875" bestFit="1" customWidth="1"/>
    <col min="732" max="732" width="8.5703125" bestFit="1" customWidth="1"/>
    <col min="733" max="733" width="5.85546875" bestFit="1" customWidth="1"/>
    <col min="734" max="734" width="3.85546875" bestFit="1" customWidth="1"/>
    <col min="735" max="735" width="8.5703125" bestFit="1" customWidth="1"/>
    <col min="736" max="736" width="5.85546875" bestFit="1" customWidth="1"/>
    <col min="737" max="737" width="4.85546875" bestFit="1" customWidth="1"/>
    <col min="738" max="738" width="8.5703125" bestFit="1" customWidth="1"/>
    <col min="739" max="739" width="5.85546875" bestFit="1" customWidth="1"/>
    <col min="740" max="740" width="4.85546875" bestFit="1" customWidth="1"/>
    <col min="741" max="741" width="8.5703125" bestFit="1" customWidth="1"/>
    <col min="742" max="742" width="5.85546875" bestFit="1" customWidth="1"/>
    <col min="743" max="743" width="4.85546875" bestFit="1" customWidth="1"/>
    <col min="744" max="744" width="8.5703125" bestFit="1" customWidth="1"/>
    <col min="745" max="745" width="5.85546875" bestFit="1" customWidth="1"/>
    <col min="746" max="746" width="4.85546875" bestFit="1" customWidth="1"/>
    <col min="747" max="747" width="8.5703125" bestFit="1" customWidth="1"/>
    <col min="748" max="748" width="5.85546875" bestFit="1" customWidth="1"/>
    <col min="749" max="750" width="3.85546875" bestFit="1" customWidth="1"/>
    <col min="751" max="751" width="4.85546875" bestFit="1" customWidth="1"/>
    <col min="752" max="752" width="8.5703125" bestFit="1" customWidth="1"/>
    <col min="753" max="753" width="5.85546875" bestFit="1" customWidth="1"/>
    <col min="754" max="754" width="8.5703125" bestFit="1" customWidth="1"/>
    <col min="755" max="755" width="5.85546875" bestFit="1" customWidth="1"/>
    <col min="756" max="756" width="8.5703125" bestFit="1" customWidth="1"/>
    <col min="757" max="757" width="5.85546875" bestFit="1" customWidth="1"/>
    <col min="758" max="758" width="3.85546875" bestFit="1" customWidth="1"/>
    <col min="759" max="759" width="8.5703125" bestFit="1" customWidth="1"/>
    <col min="760" max="760" width="5.85546875" bestFit="1" customWidth="1"/>
    <col min="761" max="761" width="8.5703125" bestFit="1" customWidth="1"/>
    <col min="762" max="762" width="5.85546875" bestFit="1" customWidth="1"/>
    <col min="763" max="763" width="4.85546875" bestFit="1" customWidth="1"/>
    <col min="764" max="764" width="8.5703125" bestFit="1" customWidth="1"/>
    <col min="765" max="765" width="5.85546875" bestFit="1" customWidth="1"/>
    <col min="766" max="766" width="3.85546875" bestFit="1" customWidth="1"/>
    <col min="767" max="768" width="4.85546875" bestFit="1" customWidth="1"/>
    <col min="769" max="769" width="8.5703125" bestFit="1" customWidth="1"/>
    <col min="770" max="770" width="5.85546875" bestFit="1" customWidth="1"/>
    <col min="771" max="772" width="4.85546875" bestFit="1" customWidth="1"/>
    <col min="773" max="773" width="8.5703125" bestFit="1" customWidth="1"/>
    <col min="774" max="774" width="5.85546875" bestFit="1" customWidth="1"/>
    <col min="775" max="777" width="4.85546875" bestFit="1" customWidth="1"/>
    <col min="778" max="778" width="8.5703125" bestFit="1" customWidth="1"/>
    <col min="779" max="779" width="5.85546875" bestFit="1" customWidth="1"/>
    <col min="780" max="780" width="8.5703125" bestFit="1" customWidth="1"/>
    <col min="781" max="781" width="5.85546875" bestFit="1" customWidth="1"/>
    <col min="782" max="782" width="8.5703125" bestFit="1" customWidth="1"/>
    <col min="783" max="783" width="5.85546875" bestFit="1" customWidth="1"/>
    <col min="784" max="784" width="3.85546875" bestFit="1" customWidth="1"/>
    <col min="785" max="786" width="4.85546875" bestFit="1" customWidth="1"/>
    <col min="787" max="787" width="8.5703125" bestFit="1" customWidth="1"/>
    <col min="788" max="788" width="5.85546875" bestFit="1" customWidth="1"/>
    <col min="789" max="789" width="4.85546875" bestFit="1" customWidth="1"/>
    <col min="790" max="790" width="8.5703125" bestFit="1" customWidth="1"/>
    <col min="791" max="791" width="5.85546875" bestFit="1" customWidth="1"/>
    <col min="792" max="792" width="4.85546875" bestFit="1" customWidth="1"/>
    <col min="793" max="793" width="8.5703125" bestFit="1" customWidth="1"/>
    <col min="794" max="794" width="5.85546875" bestFit="1" customWidth="1"/>
    <col min="795" max="795" width="8.5703125" bestFit="1" customWidth="1"/>
    <col min="796" max="796" width="5.85546875" bestFit="1" customWidth="1"/>
    <col min="797" max="797" width="4.85546875" bestFit="1" customWidth="1"/>
    <col min="798" max="798" width="8.5703125" bestFit="1" customWidth="1"/>
    <col min="799" max="799" width="5.85546875" bestFit="1" customWidth="1"/>
    <col min="800" max="800" width="3.85546875" bestFit="1" customWidth="1"/>
    <col min="801" max="801" width="8.5703125" bestFit="1" customWidth="1"/>
    <col min="802" max="802" width="5.85546875" bestFit="1" customWidth="1"/>
    <col min="803" max="803" width="3.85546875" bestFit="1" customWidth="1"/>
    <col min="804" max="804" width="4.85546875" bestFit="1" customWidth="1"/>
    <col min="805" max="805" width="8.5703125" bestFit="1" customWidth="1"/>
    <col min="806" max="806" width="5.85546875" bestFit="1" customWidth="1"/>
    <col min="807" max="807" width="8.5703125" bestFit="1" customWidth="1"/>
    <col min="808" max="808" width="5.85546875" bestFit="1" customWidth="1"/>
    <col min="809" max="809" width="3.85546875" bestFit="1" customWidth="1"/>
    <col min="810" max="812" width="4.85546875" bestFit="1" customWidth="1"/>
    <col min="813" max="813" width="8.5703125" bestFit="1" customWidth="1"/>
    <col min="814" max="814" width="5.85546875" bestFit="1" customWidth="1"/>
    <col min="815" max="816" width="4.85546875" bestFit="1" customWidth="1"/>
    <col min="817" max="817" width="8.5703125" bestFit="1" customWidth="1"/>
    <col min="818" max="818" width="5.85546875" bestFit="1" customWidth="1"/>
    <col min="819" max="819" width="8.5703125" bestFit="1" customWidth="1"/>
    <col min="820" max="820" width="5.85546875" bestFit="1" customWidth="1"/>
    <col min="821" max="821" width="3.85546875" bestFit="1" customWidth="1"/>
    <col min="822" max="822" width="4.85546875" bestFit="1" customWidth="1"/>
    <col min="823" max="823" width="8.5703125" bestFit="1" customWidth="1"/>
    <col min="824" max="824" width="5.85546875" bestFit="1" customWidth="1"/>
    <col min="825" max="825" width="3.85546875" bestFit="1" customWidth="1"/>
    <col min="826" max="826" width="8.5703125" bestFit="1" customWidth="1"/>
    <col min="827" max="827" width="5.85546875" bestFit="1" customWidth="1"/>
    <col min="828" max="828" width="4.85546875" bestFit="1" customWidth="1"/>
    <col min="829" max="829" width="8.5703125" bestFit="1" customWidth="1"/>
    <col min="830" max="830" width="5.85546875" bestFit="1" customWidth="1"/>
    <col min="831" max="831" width="4.85546875" bestFit="1" customWidth="1"/>
    <col min="832" max="832" width="8.5703125" bestFit="1" customWidth="1"/>
    <col min="833" max="833" width="5.85546875" bestFit="1" customWidth="1"/>
    <col min="834" max="834" width="3.85546875" bestFit="1" customWidth="1"/>
    <col min="835" max="835" width="4.85546875" bestFit="1" customWidth="1"/>
    <col min="836" max="836" width="8.5703125" bestFit="1" customWidth="1"/>
    <col min="837" max="837" width="5.85546875" bestFit="1" customWidth="1"/>
    <col min="838" max="838" width="3.85546875" bestFit="1" customWidth="1"/>
    <col min="839" max="839" width="4.85546875" bestFit="1" customWidth="1"/>
    <col min="840" max="840" width="8.5703125" bestFit="1" customWidth="1"/>
    <col min="841" max="841" width="5.85546875" bestFit="1" customWidth="1"/>
    <col min="842" max="842" width="4.85546875" bestFit="1" customWidth="1"/>
    <col min="843" max="843" width="8.5703125" bestFit="1" customWidth="1"/>
    <col min="844" max="844" width="5.85546875" bestFit="1" customWidth="1"/>
    <col min="845" max="845" width="8.5703125" bestFit="1" customWidth="1"/>
    <col min="846" max="846" width="5.85546875" bestFit="1" customWidth="1"/>
    <col min="847" max="847" width="8.5703125" bestFit="1" customWidth="1"/>
    <col min="848" max="848" width="5.85546875" bestFit="1" customWidth="1"/>
    <col min="849" max="849" width="4.85546875" bestFit="1" customWidth="1"/>
    <col min="850" max="850" width="8.5703125" bestFit="1" customWidth="1"/>
    <col min="851" max="851" width="5.85546875" bestFit="1" customWidth="1"/>
    <col min="852" max="852" width="4.85546875" bestFit="1" customWidth="1"/>
    <col min="853" max="853" width="8.5703125" bestFit="1" customWidth="1"/>
    <col min="854" max="854" width="5.85546875" bestFit="1" customWidth="1"/>
    <col min="855" max="855" width="4.85546875" bestFit="1" customWidth="1"/>
    <col min="856" max="856" width="8.5703125" bestFit="1" customWidth="1"/>
    <col min="857" max="857" width="5.85546875" bestFit="1" customWidth="1"/>
    <col min="858" max="859" width="4.85546875" bestFit="1" customWidth="1"/>
    <col min="860" max="860" width="8.5703125" bestFit="1" customWidth="1"/>
    <col min="861" max="861" width="5.85546875" bestFit="1" customWidth="1"/>
    <col min="862" max="862" width="3.85546875" bestFit="1" customWidth="1"/>
    <col min="863" max="863" width="8.5703125" bestFit="1" customWidth="1"/>
    <col min="864" max="864" width="5.85546875" bestFit="1" customWidth="1"/>
    <col min="865" max="865" width="8.5703125" bestFit="1" customWidth="1"/>
    <col min="866" max="866" width="5.85546875" bestFit="1" customWidth="1"/>
    <col min="867" max="867" width="8.5703125" bestFit="1" customWidth="1"/>
    <col min="868" max="868" width="5.85546875" bestFit="1" customWidth="1"/>
    <col min="869" max="869" width="4.85546875" bestFit="1" customWidth="1"/>
    <col min="870" max="870" width="8.5703125" bestFit="1" customWidth="1"/>
    <col min="871" max="871" width="5.85546875" bestFit="1" customWidth="1"/>
    <col min="872" max="872" width="4.85546875" bestFit="1" customWidth="1"/>
    <col min="873" max="873" width="8.5703125" bestFit="1" customWidth="1"/>
    <col min="874" max="874" width="5.85546875" bestFit="1" customWidth="1"/>
    <col min="875" max="876" width="4.85546875" bestFit="1" customWidth="1"/>
    <col min="877" max="877" width="8.5703125" bestFit="1" customWidth="1"/>
    <col min="878" max="878" width="5.85546875" bestFit="1" customWidth="1"/>
    <col min="879" max="879" width="3.85546875" bestFit="1" customWidth="1"/>
    <col min="880" max="880" width="4.85546875" bestFit="1" customWidth="1"/>
    <col min="881" max="881" width="8.5703125" bestFit="1" customWidth="1"/>
    <col min="882" max="882" width="5.85546875" bestFit="1" customWidth="1"/>
    <col min="883" max="883" width="8.5703125" bestFit="1" customWidth="1"/>
    <col min="884" max="884" width="5.85546875" bestFit="1" customWidth="1"/>
    <col min="885" max="886" width="4.85546875" bestFit="1" customWidth="1"/>
    <col min="887" max="887" width="8.5703125" bestFit="1" customWidth="1"/>
    <col min="888" max="888" width="5.85546875" bestFit="1" customWidth="1"/>
    <col min="889" max="889" width="4.85546875" bestFit="1" customWidth="1"/>
    <col min="890" max="890" width="8.5703125" bestFit="1" customWidth="1"/>
    <col min="891" max="891" width="5.85546875" bestFit="1" customWidth="1"/>
    <col min="892" max="892" width="8.5703125" bestFit="1" customWidth="1"/>
    <col min="893" max="893" width="5.85546875" bestFit="1" customWidth="1"/>
    <col min="894" max="895" width="4.85546875" bestFit="1" customWidth="1"/>
    <col min="896" max="896" width="8.5703125" bestFit="1" customWidth="1"/>
    <col min="897" max="897" width="5.85546875" bestFit="1" customWidth="1"/>
    <col min="898" max="898" width="4.85546875" bestFit="1" customWidth="1"/>
    <col min="899" max="899" width="8.5703125" bestFit="1" customWidth="1"/>
    <col min="900" max="900" width="5.85546875" bestFit="1" customWidth="1"/>
    <col min="901" max="901" width="8.5703125" bestFit="1" customWidth="1"/>
    <col min="902" max="902" width="5.85546875" bestFit="1" customWidth="1"/>
    <col min="903" max="903" width="3.85546875" bestFit="1" customWidth="1"/>
    <col min="904" max="904" width="8.5703125" bestFit="1" customWidth="1"/>
    <col min="905" max="905" width="5.85546875" bestFit="1" customWidth="1"/>
    <col min="906" max="906" width="3.85546875" bestFit="1" customWidth="1"/>
    <col min="907" max="907" width="8.5703125" bestFit="1" customWidth="1"/>
    <col min="908" max="908" width="5.85546875" bestFit="1" customWidth="1"/>
    <col min="909" max="909" width="8.5703125" bestFit="1" customWidth="1"/>
    <col min="910" max="910" width="5.85546875" bestFit="1" customWidth="1"/>
    <col min="911" max="912" width="3.85546875" bestFit="1" customWidth="1"/>
    <col min="913" max="913" width="8.5703125" bestFit="1" customWidth="1"/>
    <col min="914" max="914" width="5.85546875" bestFit="1" customWidth="1"/>
    <col min="915" max="915" width="8.5703125" bestFit="1" customWidth="1"/>
    <col min="916" max="916" width="5.85546875" bestFit="1" customWidth="1"/>
    <col min="917" max="918" width="4.85546875" bestFit="1" customWidth="1"/>
    <col min="919" max="919" width="8.5703125" bestFit="1" customWidth="1"/>
    <col min="920" max="920" width="5.85546875" bestFit="1" customWidth="1"/>
    <col min="921" max="922" width="4.85546875" bestFit="1" customWidth="1"/>
    <col min="923" max="923" width="8.5703125" bestFit="1" customWidth="1"/>
    <col min="924" max="924" width="5.85546875" bestFit="1" customWidth="1"/>
    <col min="925" max="925" width="4.85546875" bestFit="1" customWidth="1"/>
    <col min="926" max="926" width="8.5703125" bestFit="1" customWidth="1"/>
    <col min="927" max="927" width="5.85546875" bestFit="1" customWidth="1"/>
    <col min="928" max="928" width="4.85546875" bestFit="1" customWidth="1"/>
    <col min="929" max="929" width="8.5703125" bestFit="1" customWidth="1"/>
    <col min="930" max="930" width="5.85546875" bestFit="1" customWidth="1"/>
    <col min="931" max="931" width="8.5703125" bestFit="1" customWidth="1"/>
    <col min="932" max="932" width="5.85546875" bestFit="1" customWidth="1"/>
    <col min="933" max="933" width="8.5703125" bestFit="1" customWidth="1"/>
    <col min="934" max="934" width="5.85546875" bestFit="1" customWidth="1"/>
    <col min="935" max="935" width="8.5703125" bestFit="1" customWidth="1"/>
    <col min="936" max="936" width="5.85546875" bestFit="1" customWidth="1"/>
    <col min="937" max="937" width="3.85546875" bestFit="1" customWidth="1"/>
    <col min="938" max="938" width="4.85546875" bestFit="1" customWidth="1"/>
    <col min="939" max="939" width="8.5703125" bestFit="1" customWidth="1"/>
    <col min="940" max="940" width="5.85546875" bestFit="1" customWidth="1"/>
    <col min="941" max="941" width="3.85546875" bestFit="1" customWidth="1"/>
    <col min="942" max="943" width="4.85546875" bestFit="1" customWidth="1"/>
    <col min="944" max="944" width="8.5703125" bestFit="1" customWidth="1"/>
    <col min="945" max="945" width="5.85546875" bestFit="1" customWidth="1"/>
    <col min="946" max="946" width="4.85546875" bestFit="1" customWidth="1"/>
    <col min="947" max="947" width="8.5703125" bestFit="1" customWidth="1"/>
    <col min="948" max="948" width="5.85546875" bestFit="1" customWidth="1"/>
    <col min="949" max="949" width="8.5703125" bestFit="1" customWidth="1"/>
    <col min="950" max="950" width="5.85546875" bestFit="1" customWidth="1"/>
    <col min="951" max="951" width="8.5703125" bestFit="1" customWidth="1"/>
    <col min="952" max="952" width="5.85546875" bestFit="1" customWidth="1"/>
    <col min="953" max="953" width="8.5703125" bestFit="1" customWidth="1"/>
    <col min="954" max="954" width="5.85546875" bestFit="1" customWidth="1"/>
    <col min="955" max="955" width="3.85546875" bestFit="1" customWidth="1"/>
    <col min="956" max="958" width="4.85546875" bestFit="1" customWidth="1"/>
    <col min="959" max="959" width="8.5703125" bestFit="1" customWidth="1"/>
    <col min="960" max="960" width="5.85546875" bestFit="1" customWidth="1"/>
    <col min="961" max="961" width="8.5703125" bestFit="1" customWidth="1"/>
    <col min="962" max="962" width="5.85546875" bestFit="1" customWidth="1"/>
    <col min="963" max="963" width="8.5703125" bestFit="1" customWidth="1"/>
    <col min="964" max="964" width="5.85546875" bestFit="1" customWidth="1"/>
    <col min="965" max="965" width="8.5703125" bestFit="1" customWidth="1"/>
    <col min="966" max="966" width="5.85546875" bestFit="1" customWidth="1"/>
    <col min="967" max="967" width="4.85546875" bestFit="1" customWidth="1"/>
    <col min="968" max="968" width="8.5703125" bestFit="1" customWidth="1"/>
    <col min="969" max="969" width="5.85546875" bestFit="1" customWidth="1"/>
    <col min="970" max="970" width="8.5703125" bestFit="1" customWidth="1"/>
    <col min="971" max="971" width="5.85546875" bestFit="1" customWidth="1"/>
    <col min="972" max="972" width="4.85546875" bestFit="1" customWidth="1"/>
    <col min="973" max="973" width="8.5703125" bestFit="1" customWidth="1"/>
    <col min="974" max="974" width="5.85546875" bestFit="1" customWidth="1"/>
    <col min="975" max="975" width="4.85546875" bestFit="1" customWidth="1"/>
    <col min="976" max="976" width="8.5703125" bestFit="1" customWidth="1"/>
    <col min="977" max="977" width="5.85546875" bestFit="1" customWidth="1"/>
    <col min="978" max="978" width="8.5703125" bestFit="1" customWidth="1"/>
    <col min="979" max="979" width="5.85546875" bestFit="1" customWidth="1"/>
    <col min="980" max="981" width="4.85546875" bestFit="1" customWidth="1"/>
    <col min="982" max="982" width="8.5703125" bestFit="1" customWidth="1"/>
    <col min="983" max="983" width="5.85546875" bestFit="1" customWidth="1"/>
    <col min="984" max="984" width="4.85546875" bestFit="1" customWidth="1"/>
    <col min="985" max="985" width="8.5703125" bestFit="1" customWidth="1"/>
    <col min="986" max="986" width="5.85546875" bestFit="1" customWidth="1"/>
    <col min="987" max="987" width="3.85546875" bestFit="1" customWidth="1"/>
    <col min="988" max="988" width="4.85546875" bestFit="1" customWidth="1"/>
    <col min="989" max="989" width="8.5703125" bestFit="1" customWidth="1"/>
    <col min="990" max="990" width="5.85546875" bestFit="1" customWidth="1"/>
    <col min="991" max="991" width="4.85546875" bestFit="1" customWidth="1"/>
    <col min="992" max="992" width="8.5703125" bestFit="1" customWidth="1"/>
    <col min="993" max="993" width="5.85546875" bestFit="1" customWidth="1"/>
    <col min="994" max="994" width="8.5703125" bestFit="1" customWidth="1"/>
    <col min="995" max="995" width="5.85546875" bestFit="1" customWidth="1"/>
    <col min="996" max="996" width="3.85546875" bestFit="1" customWidth="1"/>
    <col min="997" max="997" width="8.5703125" bestFit="1" customWidth="1"/>
    <col min="998" max="998" width="5.85546875" bestFit="1" customWidth="1"/>
    <col min="999" max="999" width="8.5703125" bestFit="1" customWidth="1"/>
    <col min="1000" max="1000" width="5.85546875" bestFit="1" customWidth="1"/>
    <col min="1001" max="1001" width="8.5703125" bestFit="1" customWidth="1"/>
    <col min="1002" max="1002" width="5.85546875" bestFit="1" customWidth="1"/>
    <col min="1003" max="1003" width="4.85546875" bestFit="1" customWidth="1"/>
    <col min="1004" max="1004" width="8.5703125" bestFit="1" customWidth="1"/>
    <col min="1005" max="1005" width="5.85546875" bestFit="1" customWidth="1"/>
    <col min="1006" max="1006" width="4.85546875" bestFit="1" customWidth="1"/>
    <col min="1007" max="1007" width="8.5703125" bestFit="1" customWidth="1"/>
    <col min="1008" max="1008" width="5.85546875" bestFit="1" customWidth="1"/>
    <col min="1009" max="1009" width="8.5703125" bestFit="1" customWidth="1"/>
    <col min="1010" max="1010" width="5.85546875" bestFit="1" customWidth="1"/>
    <col min="1011" max="1011" width="4.85546875" bestFit="1" customWidth="1"/>
    <col min="1012" max="1012" width="8.5703125" bestFit="1" customWidth="1"/>
    <col min="1013" max="1013" width="5.85546875" bestFit="1" customWidth="1"/>
    <col min="1014" max="1014" width="8.5703125" bestFit="1" customWidth="1"/>
    <col min="1015" max="1015" width="5.85546875" bestFit="1" customWidth="1"/>
    <col min="1016" max="1016" width="3.85546875" bestFit="1" customWidth="1"/>
    <col min="1017" max="1017" width="8.5703125" bestFit="1" customWidth="1"/>
    <col min="1018" max="1018" width="5.85546875" bestFit="1" customWidth="1"/>
    <col min="1019" max="1019" width="8.5703125" bestFit="1" customWidth="1"/>
    <col min="1020" max="1020" width="5.85546875" bestFit="1" customWidth="1"/>
    <col min="1021" max="1021" width="8.5703125" bestFit="1" customWidth="1"/>
    <col min="1022" max="1022" width="5.85546875" bestFit="1" customWidth="1"/>
    <col min="1023" max="1023" width="4.85546875" bestFit="1" customWidth="1"/>
    <col min="1024" max="1024" width="8.5703125" bestFit="1" customWidth="1"/>
    <col min="1025" max="1025" width="5.85546875" bestFit="1" customWidth="1"/>
    <col min="1026" max="1026" width="3.85546875" bestFit="1" customWidth="1"/>
    <col min="1027" max="1029" width="4.85546875" bestFit="1" customWidth="1"/>
    <col min="1030" max="1030" width="8.5703125" bestFit="1" customWidth="1"/>
    <col min="1031" max="1031" width="5.85546875" bestFit="1" customWidth="1"/>
    <col min="1032" max="1032" width="4.85546875" bestFit="1" customWidth="1"/>
    <col min="1033" max="1033" width="8.5703125" bestFit="1" customWidth="1"/>
    <col min="1034" max="1034" width="5.85546875" bestFit="1" customWidth="1"/>
    <col min="1035" max="1035" width="8.5703125" bestFit="1" customWidth="1"/>
    <col min="1036" max="1036" width="5.85546875" bestFit="1" customWidth="1"/>
    <col min="1037" max="1037" width="8.5703125" bestFit="1" customWidth="1"/>
    <col min="1038" max="1038" width="5.85546875" bestFit="1" customWidth="1"/>
    <col min="1039" max="1039" width="8.5703125" bestFit="1" customWidth="1"/>
    <col min="1040" max="1040" width="5.85546875" bestFit="1" customWidth="1"/>
    <col min="1041" max="1041" width="4.85546875" bestFit="1" customWidth="1"/>
    <col min="1042" max="1042" width="8.5703125" bestFit="1" customWidth="1"/>
    <col min="1043" max="1043" width="5.85546875" bestFit="1" customWidth="1"/>
    <col min="1044" max="1045" width="4.85546875" bestFit="1" customWidth="1"/>
    <col min="1046" max="1046" width="8.5703125" bestFit="1" customWidth="1"/>
    <col min="1047" max="1047" width="5.85546875" bestFit="1" customWidth="1"/>
    <col min="1048" max="1048" width="8.5703125" bestFit="1" customWidth="1"/>
    <col min="1049" max="1049" width="5.85546875" bestFit="1" customWidth="1"/>
    <col min="1050" max="1050" width="4.85546875" bestFit="1" customWidth="1"/>
    <col min="1051" max="1051" width="8.5703125" bestFit="1" customWidth="1"/>
    <col min="1052" max="1052" width="5.85546875" bestFit="1" customWidth="1"/>
    <col min="1053" max="1053" width="8.5703125" bestFit="1" customWidth="1"/>
    <col min="1054" max="1054" width="5.85546875" bestFit="1" customWidth="1"/>
    <col min="1055" max="1055" width="3.85546875" bestFit="1" customWidth="1"/>
    <col min="1056" max="1056" width="4.85546875" bestFit="1" customWidth="1"/>
    <col min="1057" max="1057" width="8.5703125" bestFit="1" customWidth="1"/>
    <col min="1058" max="1058" width="5.85546875" bestFit="1" customWidth="1"/>
    <col min="1059" max="1059" width="8.5703125" bestFit="1" customWidth="1"/>
    <col min="1060" max="1060" width="5.85546875" bestFit="1" customWidth="1"/>
    <col min="1061" max="1061" width="8.5703125" bestFit="1" customWidth="1"/>
    <col min="1062" max="1062" width="5.85546875" bestFit="1" customWidth="1"/>
    <col min="1063" max="1063" width="8.5703125" bestFit="1" customWidth="1"/>
    <col min="1064" max="1064" width="5.85546875" bestFit="1" customWidth="1"/>
    <col min="1065" max="1067" width="4.85546875" bestFit="1" customWidth="1"/>
    <col min="1068" max="1068" width="8.5703125" bestFit="1" customWidth="1"/>
    <col min="1069" max="1069" width="5.85546875" bestFit="1" customWidth="1"/>
    <col min="1070" max="1070" width="8.5703125" bestFit="1" customWidth="1"/>
    <col min="1071" max="1071" width="5.85546875" bestFit="1" customWidth="1"/>
    <col min="1072" max="1072" width="8.5703125" bestFit="1" customWidth="1"/>
    <col min="1073" max="1073" width="5.85546875" bestFit="1" customWidth="1"/>
    <col min="1074" max="1074" width="8.5703125" bestFit="1" customWidth="1"/>
    <col min="1075" max="1075" width="5.85546875" bestFit="1" customWidth="1"/>
    <col min="1076" max="1077" width="4.85546875" bestFit="1" customWidth="1"/>
    <col min="1078" max="1078" width="8.5703125" bestFit="1" customWidth="1"/>
    <col min="1079" max="1079" width="5.85546875" bestFit="1" customWidth="1"/>
    <col min="1080" max="1080" width="8.5703125" bestFit="1" customWidth="1"/>
    <col min="1081" max="1081" width="5.85546875" bestFit="1" customWidth="1"/>
    <col min="1082" max="1082" width="8.5703125" bestFit="1" customWidth="1"/>
    <col min="1083" max="1083" width="5.85546875" bestFit="1" customWidth="1"/>
    <col min="1084" max="1084" width="8.5703125" bestFit="1" customWidth="1"/>
    <col min="1085" max="1085" width="5.85546875" bestFit="1" customWidth="1"/>
    <col min="1086" max="1086" width="4.85546875" bestFit="1" customWidth="1"/>
    <col min="1087" max="1087" width="8.5703125" bestFit="1" customWidth="1"/>
    <col min="1088" max="1088" width="5.85546875" bestFit="1" customWidth="1"/>
    <col min="1089" max="1089" width="8.5703125" bestFit="1" customWidth="1"/>
    <col min="1090" max="1090" width="5.85546875" bestFit="1" customWidth="1"/>
    <col min="1091" max="1091" width="4.85546875" bestFit="1" customWidth="1"/>
    <col min="1092" max="1092" width="8.5703125" bestFit="1" customWidth="1"/>
    <col min="1093" max="1093" width="5.85546875" bestFit="1" customWidth="1"/>
    <col min="1094" max="1094" width="4.85546875" bestFit="1" customWidth="1"/>
    <col min="1095" max="1095" width="8.5703125" bestFit="1" customWidth="1"/>
    <col min="1096" max="1096" width="5.85546875" bestFit="1" customWidth="1"/>
    <col min="1097" max="1097" width="8.5703125" bestFit="1" customWidth="1"/>
    <col min="1098" max="1098" width="5.85546875" bestFit="1" customWidth="1"/>
    <col min="1099" max="1099" width="8.5703125" bestFit="1" customWidth="1"/>
    <col min="1100" max="1100" width="5.85546875" bestFit="1" customWidth="1"/>
    <col min="1101" max="1101" width="8.5703125" bestFit="1" customWidth="1"/>
    <col min="1102" max="1102" width="5.85546875" bestFit="1" customWidth="1"/>
    <col min="1103" max="1103" width="8.5703125" bestFit="1" customWidth="1"/>
    <col min="1104" max="1104" width="5.85546875" bestFit="1" customWidth="1"/>
    <col min="1105" max="1105" width="8.5703125" bestFit="1" customWidth="1"/>
    <col min="1106" max="1106" width="5.85546875" bestFit="1" customWidth="1"/>
    <col min="1107" max="1107" width="8.5703125" bestFit="1" customWidth="1"/>
    <col min="1108" max="1108" width="5.85546875" bestFit="1" customWidth="1"/>
    <col min="1109" max="1109" width="8.5703125" bestFit="1" customWidth="1"/>
    <col min="1110" max="1110" width="5.85546875" bestFit="1" customWidth="1"/>
    <col min="1111" max="1111" width="8.5703125" bestFit="1" customWidth="1"/>
    <col min="1112" max="1112" width="5.85546875" bestFit="1" customWidth="1"/>
    <col min="1113" max="1113" width="8.5703125" bestFit="1" customWidth="1"/>
    <col min="1114" max="1114" width="5.85546875" bestFit="1" customWidth="1"/>
    <col min="1115" max="1115" width="8.5703125" bestFit="1" customWidth="1"/>
    <col min="1116" max="1116" width="5.85546875" bestFit="1" customWidth="1"/>
    <col min="1117" max="1117" width="8.5703125" bestFit="1" customWidth="1"/>
    <col min="1118" max="1118" width="5.85546875" bestFit="1" customWidth="1"/>
    <col min="1119" max="1119" width="8.5703125" bestFit="1" customWidth="1"/>
    <col min="1120" max="1120" width="5.85546875" bestFit="1" customWidth="1"/>
    <col min="1121" max="1121" width="8.5703125" bestFit="1" customWidth="1"/>
    <col min="1122" max="1122" width="5.85546875" bestFit="1" customWidth="1"/>
    <col min="1123" max="1123" width="8.5703125" bestFit="1" customWidth="1"/>
    <col min="1124" max="1124" width="5.85546875" bestFit="1" customWidth="1"/>
    <col min="1125" max="1125" width="8.5703125" bestFit="1" customWidth="1"/>
    <col min="1126" max="1126" width="5.85546875" bestFit="1" customWidth="1"/>
    <col min="1127" max="1127" width="8.5703125" bestFit="1" customWidth="1"/>
    <col min="1128" max="1128" width="5.85546875" bestFit="1" customWidth="1"/>
    <col min="1129" max="1129" width="8.5703125" bestFit="1" customWidth="1"/>
    <col min="1130" max="1130" width="5.85546875" bestFit="1" customWidth="1"/>
    <col min="1131" max="1131" width="8.5703125" bestFit="1" customWidth="1"/>
    <col min="1132" max="1132" width="5.85546875" bestFit="1" customWidth="1"/>
    <col min="1133" max="1133" width="8.5703125" bestFit="1" customWidth="1"/>
    <col min="1134" max="1134" width="5.85546875" bestFit="1" customWidth="1"/>
    <col min="1135" max="1135" width="4.85546875" bestFit="1" customWidth="1"/>
    <col min="1136" max="1136" width="8.5703125" bestFit="1" customWidth="1"/>
    <col min="1137" max="1137" width="5.85546875" bestFit="1" customWidth="1"/>
    <col min="1138" max="1138" width="8.5703125" bestFit="1" customWidth="1"/>
    <col min="1139" max="1139" width="5.85546875" bestFit="1" customWidth="1"/>
    <col min="1140" max="1140" width="8.5703125" bestFit="1" customWidth="1"/>
    <col min="1141" max="1141" width="5.85546875" bestFit="1" customWidth="1"/>
    <col min="1142" max="1142" width="8.5703125" bestFit="1" customWidth="1"/>
    <col min="1143" max="1143" width="5.85546875" bestFit="1" customWidth="1"/>
    <col min="1144" max="1144" width="8.5703125" bestFit="1" customWidth="1"/>
    <col min="1145" max="1145" width="5.85546875" bestFit="1" customWidth="1"/>
    <col min="1146" max="1146" width="8.5703125" bestFit="1" customWidth="1"/>
    <col min="1147" max="1147" width="5.85546875" bestFit="1" customWidth="1"/>
    <col min="1148" max="1148" width="8.5703125" bestFit="1" customWidth="1"/>
    <col min="1149" max="1149" width="5.85546875" bestFit="1" customWidth="1"/>
    <col min="1150" max="1150" width="8.5703125" bestFit="1" customWidth="1"/>
    <col min="1151" max="1151" width="5.85546875" bestFit="1" customWidth="1"/>
    <col min="1152" max="1152" width="8.5703125" bestFit="1" customWidth="1"/>
    <col min="1153" max="1153" width="5.85546875" bestFit="1" customWidth="1"/>
    <col min="1154" max="1154" width="8.5703125" bestFit="1" customWidth="1"/>
    <col min="1155" max="1155" width="5.85546875" bestFit="1" customWidth="1"/>
    <col min="1156" max="1156" width="8.5703125" bestFit="1" customWidth="1"/>
    <col min="1157" max="1157" width="5.85546875" bestFit="1" customWidth="1"/>
    <col min="1158" max="1158" width="8.5703125" bestFit="1" customWidth="1"/>
    <col min="1159" max="1159" width="5.85546875" bestFit="1" customWidth="1"/>
    <col min="1160" max="1160" width="8.5703125" bestFit="1" customWidth="1"/>
    <col min="1161" max="1161" width="5.85546875" bestFit="1" customWidth="1"/>
    <col min="1162" max="1162" width="8.5703125" bestFit="1" customWidth="1"/>
    <col min="1163" max="1163" width="5.85546875" bestFit="1" customWidth="1"/>
    <col min="1164" max="1164" width="8.5703125" bestFit="1" customWidth="1"/>
    <col min="1165" max="1165" width="5.85546875" bestFit="1" customWidth="1"/>
    <col min="1166" max="1166" width="8.5703125" bestFit="1" customWidth="1"/>
    <col min="1167" max="1167" width="5.85546875" bestFit="1" customWidth="1"/>
    <col min="1168" max="1168" width="8.5703125" bestFit="1" customWidth="1"/>
    <col min="1169" max="1169" width="5.85546875" bestFit="1" customWidth="1"/>
    <col min="1170" max="1170" width="8.5703125" bestFit="1" customWidth="1"/>
    <col min="1171" max="1171" width="5.85546875" bestFit="1" customWidth="1"/>
    <col min="1172" max="1172" width="8.5703125" bestFit="1" customWidth="1"/>
    <col min="1173" max="1173" width="5.85546875" bestFit="1" customWidth="1"/>
    <col min="1174" max="1174" width="8.5703125" bestFit="1" customWidth="1"/>
    <col min="1175" max="1175" width="5.85546875" bestFit="1" customWidth="1"/>
    <col min="1176" max="1176" width="8.5703125" bestFit="1" customWidth="1"/>
    <col min="1177" max="1177" width="5.85546875" bestFit="1" customWidth="1"/>
    <col min="1178" max="1178" width="8.5703125" bestFit="1" customWidth="1"/>
    <col min="1179" max="1179" width="5.85546875" bestFit="1" customWidth="1"/>
    <col min="1180" max="1180" width="8.5703125" bestFit="1" customWidth="1"/>
    <col min="1181" max="1181" width="5.85546875" bestFit="1" customWidth="1"/>
    <col min="1182" max="1182" width="8.5703125" bestFit="1" customWidth="1"/>
    <col min="1183" max="1183" width="3.85546875" bestFit="1" customWidth="1"/>
    <col min="1184" max="1187" width="4.85546875" bestFit="1" customWidth="1"/>
    <col min="1188" max="1188" width="6.28515625" bestFit="1" customWidth="1"/>
    <col min="1189" max="1189" width="11.85546875" bestFit="1" customWidth="1"/>
    <col min="1190" max="1190" width="6.5703125" bestFit="1" customWidth="1"/>
    <col min="1191" max="1191" width="5.42578125" bestFit="1" customWidth="1"/>
    <col min="1192" max="1192" width="8.140625" bestFit="1" customWidth="1"/>
    <col min="1193" max="1193" width="6.5703125" bestFit="1" customWidth="1"/>
    <col min="1194" max="1194" width="5.42578125" bestFit="1" customWidth="1"/>
    <col min="1195" max="1195" width="8.140625" bestFit="1" customWidth="1"/>
    <col min="1196" max="1196" width="6.5703125" bestFit="1" customWidth="1"/>
    <col min="1197" max="1197" width="5.42578125" bestFit="1" customWidth="1"/>
    <col min="1198" max="1198" width="8.140625" bestFit="1" customWidth="1"/>
    <col min="1199" max="1199" width="5.42578125" bestFit="1" customWidth="1"/>
    <col min="1200" max="1200" width="8.140625" bestFit="1" customWidth="1"/>
    <col min="1201" max="1201" width="7.5703125" bestFit="1" customWidth="1"/>
    <col min="1202" max="1202" width="5.42578125" bestFit="1" customWidth="1"/>
    <col min="1203" max="1203" width="8.140625" bestFit="1" customWidth="1"/>
    <col min="1204" max="1204" width="7.5703125" bestFit="1" customWidth="1"/>
    <col min="1205" max="1205" width="5.42578125" bestFit="1" customWidth="1"/>
    <col min="1206" max="1206" width="8.140625" bestFit="1" customWidth="1"/>
    <col min="1207" max="1207" width="7.5703125" bestFit="1" customWidth="1"/>
    <col min="1208" max="1208" width="5.42578125" bestFit="1" customWidth="1"/>
    <col min="1209" max="1209" width="8.140625" bestFit="1" customWidth="1"/>
    <col min="1210" max="1210" width="5.42578125" bestFit="1" customWidth="1"/>
    <col min="1211" max="1211" width="8.140625" bestFit="1" customWidth="1"/>
    <col min="1212" max="1212" width="7.5703125" bestFit="1" customWidth="1"/>
    <col min="1213" max="1213" width="5.42578125" bestFit="1" customWidth="1"/>
    <col min="1214" max="1214" width="8.140625" bestFit="1" customWidth="1"/>
    <col min="1215" max="1215" width="7.5703125" bestFit="1" customWidth="1"/>
    <col min="1216" max="1216" width="5.42578125" bestFit="1" customWidth="1"/>
    <col min="1217" max="1217" width="8.140625" bestFit="1" customWidth="1"/>
    <col min="1218" max="1218" width="5.42578125" bestFit="1" customWidth="1"/>
    <col min="1219" max="1219" width="8.140625" bestFit="1" customWidth="1"/>
    <col min="1220" max="1220" width="7.5703125" bestFit="1" customWidth="1"/>
    <col min="1221" max="1221" width="5.42578125" bestFit="1" customWidth="1"/>
    <col min="1222" max="1222" width="8.140625" bestFit="1" customWidth="1"/>
    <col min="1223" max="1223" width="7.5703125" bestFit="1" customWidth="1"/>
    <col min="1224" max="1224" width="5.42578125" bestFit="1" customWidth="1"/>
    <col min="1225" max="1225" width="8.140625" bestFit="1" customWidth="1"/>
    <col min="1226" max="1226" width="5.42578125" bestFit="1" customWidth="1"/>
    <col min="1227" max="1227" width="8.140625" bestFit="1" customWidth="1"/>
    <col min="1228" max="1228" width="5.42578125" bestFit="1" customWidth="1"/>
    <col min="1229" max="1229" width="8.140625" bestFit="1" customWidth="1"/>
    <col min="1230" max="1230" width="7.5703125" bestFit="1" customWidth="1"/>
    <col min="1231" max="1231" width="5.42578125" bestFit="1" customWidth="1"/>
    <col min="1232" max="1232" width="8.140625" bestFit="1" customWidth="1"/>
    <col min="1233" max="1233" width="7.5703125" bestFit="1" customWidth="1"/>
    <col min="1234" max="1234" width="5.42578125" bestFit="1" customWidth="1"/>
    <col min="1235" max="1235" width="8.140625" bestFit="1" customWidth="1"/>
    <col min="1236" max="1236" width="7.5703125" bestFit="1" customWidth="1"/>
    <col min="1237" max="1237" width="5.42578125" bestFit="1" customWidth="1"/>
    <col min="1238" max="1238" width="8.140625" bestFit="1" customWidth="1"/>
    <col min="1239" max="1240" width="7.5703125" bestFit="1" customWidth="1"/>
    <col min="1241" max="1241" width="5.42578125" bestFit="1" customWidth="1"/>
    <col min="1242" max="1242" width="8.140625" bestFit="1" customWidth="1"/>
    <col min="1243" max="1243" width="5.42578125" bestFit="1" customWidth="1"/>
    <col min="1244" max="1244" width="8.140625" bestFit="1" customWidth="1"/>
    <col min="1245" max="1245" width="5.42578125" bestFit="1" customWidth="1"/>
    <col min="1246" max="1246" width="8.140625" bestFit="1" customWidth="1"/>
    <col min="1247" max="1247" width="6.5703125" bestFit="1" customWidth="1"/>
    <col min="1248" max="1248" width="5.42578125" bestFit="1" customWidth="1"/>
    <col min="1249" max="1249" width="8.140625" bestFit="1" customWidth="1"/>
    <col min="1250" max="1250" width="7.5703125" bestFit="1" customWidth="1"/>
    <col min="1251" max="1251" width="5.42578125" bestFit="1" customWidth="1"/>
    <col min="1252" max="1252" width="8.140625" bestFit="1" customWidth="1"/>
    <col min="1253" max="1253" width="5.42578125" bestFit="1" customWidth="1"/>
    <col min="1254" max="1254" width="8.140625" bestFit="1" customWidth="1"/>
    <col min="1255" max="1255" width="7.5703125" bestFit="1" customWidth="1"/>
    <col min="1256" max="1256" width="5.42578125" bestFit="1" customWidth="1"/>
    <col min="1257" max="1257" width="8.140625" bestFit="1" customWidth="1"/>
    <col min="1258" max="1258" width="7.5703125" bestFit="1" customWidth="1"/>
    <col min="1259" max="1259" width="5.42578125" bestFit="1" customWidth="1"/>
    <col min="1260" max="1260" width="8.140625" bestFit="1" customWidth="1"/>
    <col min="1261" max="1261" width="5.42578125" bestFit="1" customWidth="1"/>
    <col min="1262" max="1262" width="8.140625" bestFit="1" customWidth="1"/>
    <col min="1263" max="1263" width="5.42578125" bestFit="1" customWidth="1"/>
    <col min="1264" max="1264" width="8.140625" bestFit="1" customWidth="1"/>
    <col min="1265" max="1265" width="5.42578125" bestFit="1" customWidth="1"/>
    <col min="1266" max="1266" width="8.140625" bestFit="1" customWidth="1"/>
    <col min="1267" max="1267" width="7.5703125" bestFit="1" customWidth="1"/>
    <col min="1268" max="1268" width="5.42578125" bestFit="1" customWidth="1"/>
    <col min="1269" max="1269" width="8.140625" bestFit="1" customWidth="1"/>
    <col min="1270" max="1270" width="5.42578125" bestFit="1" customWidth="1"/>
    <col min="1271" max="1271" width="8.140625" bestFit="1" customWidth="1"/>
    <col min="1272" max="1272" width="7.5703125" bestFit="1" customWidth="1"/>
    <col min="1273" max="1273" width="5.42578125" bestFit="1" customWidth="1"/>
    <col min="1274" max="1274" width="8.140625" bestFit="1" customWidth="1"/>
    <col min="1275" max="1276" width="7.5703125" bestFit="1" customWidth="1"/>
    <col min="1277" max="1277" width="5.42578125" bestFit="1" customWidth="1"/>
    <col min="1278" max="1278" width="8.140625" bestFit="1" customWidth="1"/>
    <col min="1279" max="1279" width="6.5703125" bestFit="1" customWidth="1"/>
    <col min="1280" max="1280" width="5.42578125" bestFit="1" customWidth="1"/>
    <col min="1281" max="1281" width="8.140625" bestFit="1" customWidth="1"/>
    <col min="1282" max="1282" width="6.5703125" bestFit="1" customWidth="1"/>
    <col min="1283" max="1283" width="5.42578125" bestFit="1" customWidth="1"/>
    <col min="1284" max="1284" width="8.140625" bestFit="1" customWidth="1"/>
    <col min="1285" max="1285" width="7.5703125" bestFit="1" customWidth="1"/>
    <col min="1286" max="1286" width="5.42578125" bestFit="1" customWidth="1"/>
    <col min="1287" max="1287" width="8.140625" bestFit="1" customWidth="1"/>
    <col min="1288" max="1288" width="7.5703125" bestFit="1" customWidth="1"/>
    <col min="1289" max="1289" width="5.42578125" bestFit="1" customWidth="1"/>
    <col min="1290" max="1290" width="8.140625" bestFit="1" customWidth="1"/>
    <col min="1291" max="1291" width="7.5703125" bestFit="1" customWidth="1"/>
    <col min="1292" max="1292" width="5.42578125" bestFit="1" customWidth="1"/>
    <col min="1293" max="1293" width="8.140625" bestFit="1" customWidth="1"/>
    <col min="1294" max="1294" width="7.5703125" bestFit="1" customWidth="1"/>
    <col min="1295" max="1295" width="5.42578125" bestFit="1" customWidth="1"/>
    <col min="1296" max="1296" width="8.140625" bestFit="1" customWidth="1"/>
    <col min="1297" max="1298" width="7.5703125" bestFit="1" customWidth="1"/>
    <col min="1299" max="1299" width="5.42578125" bestFit="1" customWidth="1"/>
    <col min="1300" max="1300" width="8.140625" bestFit="1" customWidth="1"/>
    <col min="1301" max="1301" width="6.5703125" bestFit="1" customWidth="1"/>
    <col min="1302" max="1302" width="5.42578125" bestFit="1" customWidth="1"/>
    <col min="1303" max="1303" width="8.140625" bestFit="1" customWidth="1"/>
    <col min="1304" max="1304" width="7.5703125" bestFit="1" customWidth="1"/>
    <col min="1305" max="1305" width="5.42578125" bestFit="1" customWidth="1"/>
    <col min="1306" max="1306" width="8.140625" bestFit="1" customWidth="1"/>
    <col min="1307" max="1307" width="7.5703125" bestFit="1" customWidth="1"/>
    <col min="1308" max="1308" width="5.42578125" bestFit="1" customWidth="1"/>
    <col min="1309" max="1309" width="8.140625" bestFit="1" customWidth="1"/>
    <col min="1310" max="1310" width="7.5703125" bestFit="1" customWidth="1"/>
    <col min="1311" max="1311" width="5.42578125" bestFit="1" customWidth="1"/>
    <col min="1312" max="1312" width="8.140625" bestFit="1" customWidth="1"/>
    <col min="1313" max="1313" width="7.5703125" bestFit="1" customWidth="1"/>
    <col min="1314" max="1314" width="5.42578125" bestFit="1" customWidth="1"/>
    <col min="1315" max="1315" width="8.140625" bestFit="1" customWidth="1"/>
    <col min="1316" max="1317" width="7.5703125" bestFit="1" customWidth="1"/>
    <col min="1318" max="1318" width="5.42578125" bestFit="1" customWidth="1"/>
    <col min="1319" max="1319" width="8.140625" bestFit="1" customWidth="1"/>
    <col min="1320" max="1320" width="6.5703125" bestFit="1" customWidth="1"/>
    <col min="1321" max="1321" width="5.42578125" bestFit="1" customWidth="1"/>
    <col min="1322" max="1322" width="8.140625" bestFit="1" customWidth="1"/>
    <col min="1323" max="1323" width="6.5703125" bestFit="1" customWidth="1"/>
    <col min="1324" max="1324" width="5.42578125" bestFit="1" customWidth="1"/>
    <col min="1325" max="1325" width="8.140625" bestFit="1" customWidth="1"/>
    <col min="1326" max="1326" width="6.5703125" bestFit="1" customWidth="1"/>
    <col min="1327" max="1327" width="5.42578125" bestFit="1" customWidth="1"/>
    <col min="1328" max="1328" width="8.140625" bestFit="1" customWidth="1"/>
    <col min="1329" max="1329" width="6.5703125" bestFit="1" customWidth="1"/>
    <col min="1330" max="1330" width="5.42578125" bestFit="1" customWidth="1"/>
    <col min="1331" max="1331" width="8.140625" bestFit="1" customWidth="1"/>
    <col min="1332" max="1332" width="7.5703125" bestFit="1" customWidth="1"/>
    <col min="1333" max="1333" width="5.42578125" bestFit="1" customWidth="1"/>
    <col min="1334" max="1334" width="8.140625" bestFit="1" customWidth="1"/>
    <col min="1335" max="1335" width="7.5703125" bestFit="1" customWidth="1"/>
    <col min="1336" max="1336" width="5.42578125" bestFit="1" customWidth="1"/>
    <col min="1337" max="1337" width="8.140625" bestFit="1" customWidth="1"/>
    <col min="1338" max="1338" width="7.5703125" bestFit="1" customWidth="1"/>
    <col min="1339" max="1339" width="5.42578125" bestFit="1" customWidth="1"/>
    <col min="1340" max="1340" width="8.140625" bestFit="1" customWidth="1"/>
    <col min="1341" max="1341" width="5.42578125" bestFit="1" customWidth="1"/>
    <col min="1342" max="1342" width="8.140625" bestFit="1" customWidth="1"/>
    <col min="1343" max="1343" width="5.42578125" bestFit="1" customWidth="1"/>
    <col min="1344" max="1344" width="8.140625" bestFit="1" customWidth="1"/>
    <col min="1345" max="1345" width="7.5703125" bestFit="1" customWidth="1"/>
    <col min="1346" max="1346" width="5.42578125" bestFit="1" customWidth="1"/>
    <col min="1347" max="1347" width="8.140625" bestFit="1" customWidth="1"/>
    <col min="1348" max="1348" width="5.42578125" bestFit="1" customWidth="1"/>
    <col min="1349" max="1349" width="8.140625" bestFit="1" customWidth="1"/>
    <col min="1350" max="1350" width="7.5703125" bestFit="1" customWidth="1"/>
    <col min="1351" max="1351" width="5.42578125" bestFit="1" customWidth="1"/>
    <col min="1352" max="1352" width="8.140625" bestFit="1" customWidth="1"/>
    <col min="1353" max="1354" width="7.5703125" bestFit="1" customWidth="1"/>
    <col min="1355" max="1355" width="5.42578125" bestFit="1" customWidth="1"/>
    <col min="1356" max="1356" width="8.140625" bestFit="1" customWidth="1"/>
    <col min="1357" max="1357" width="6.5703125" bestFit="1" customWidth="1"/>
    <col min="1358" max="1358" width="5.42578125" bestFit="1" customWidth="1"/>
    <col min="1359" max="1359" width="8.140625" bestFit="1" customWidth="1"/>
    <col min="1360" max="1360" width="7.5703125" bestFit="1" customWidth="1"/>
    <col min="1361" max="1361" width="5.42578125" bestFit="1" customWidth="1"/>
    <col min="1362" max="1362" width="8.140625" bestFit="1" customWidth="1"/>
    <col min="1363" max="1363" width="5.42578125" bestFit="1" customWidth="1"/>
    <col min="1364" max="1364" width="8.140625" bestFit="1" customWidth="1"/>
    <col min="1365" max="1365" width="7.5703125" bestFit="1" customWidth="1"/>
    <col min="1366" max="1366" width="5.42578125" bestFit="1" customWidth="1"/>
    <col min="1367" max="1367" width="8.140625" bestFit="1" customWidth="1"/>
    <col min="1368" max="1368" width="5.42578125" bestFit="1" customWidth="1"/>
    <col min="1369" max="1369" width="8.140625" bestFit="1" customWidth="1"/>
    <col min="1370" max="1370" width="7.5703125" bestFit="1" customWidth="1"/>
    <col min="1371" max="1371" width="5.42578125" bestFit="1" customWidth="1"/>
    <col min="1372" max="1372" width="8.140625" bestFit="1" customWidth="1"/>
    <col min="1373" max="1374" width="7.5703125" bestFit="1" customWidth="1"/>
    <col min="1375" max="1375" width="5.42578125" bestFit="1" customWidth="1"/>
    <col min="1376" max="1376" width="8.140625" bestFit="1" customWidth="1"/>
    <col min="1377" max="1377" width="7.5703125" bestFit="1" customWidth="1"/>
    <col min="1378" max="1378" width="5.42578125" bestFit="1" customWidth="1"/>
    <col min="1379" max="1379" width="8.140625" bestFit="1" customWidth="1"/>
    <col min="1380" max="1380" width="7.5703125" bestFit="1" customWidth="1"/>
    <col min="1381" max="1381" width="5.42578125" bestFit="1" customWidth="1"/>
    <col min="1382" max="1382" width="8.140625" bestFit="1" customWidth="1"/>
    <col min="1383" max="1383" width="5.42578125" bestFit="1" customWidth="1"/>
    <col min="1384" max="1384" width="8.140625" bestFit="1" customWidth="1"/>
    <col min="1385" max="1385" width="5.42578125" bestFit="1" customWidth="1"/>
    <col min="1386" max="1386" width="8.140625" bestFit="1" customWidth="1"/>
    <col min="1387" max="1387" width="7.5703125" bestFit="1" customWidth="1"/>
    <col min="1388" max="1388" width="5.42578125" bestFit="1" customWidth="1"/>
    <col min="1389" max="1389" width="8.140625" bestFit="1" customWidth="1"/>
    <col min="1390" max="1390" width="5.42578125" bestFit="1" customWidth="1"/>
    <col min="1391" max="1391" width="8.140625" bestFit="1" customWidth="1"/>
    <col min="1392" max="1392" width="5.42578125" bestFit="1" customWidth="1"/>
    <col min="1393" max="1393" width="8.140625" bestFit="1" customWidth="1"/>
    <col min="1394" max="1394" width="7.5703125" bestFit="1" customWidth="1"/>
    <col min="1395" max="1395" width="5.42578125" bestFit="1" customWidth="1"/>
    <col min="1396" max="1396" width="8.140625" bestFit="1" customWidth="1"/>
    <col min="1397" max="1398" width="7.5703125" bestFit="1" customWidth="1"/>
    <col min="1399" max="1399" width="5.42578125" bestFit="1" customWidth="1"/>
    <col min="1400" max="1400" width="8.140625" bestFit="1" customWidth="1"/>
    <col min="1401" max="1401" width="6.5703125" bestFit="1" customWidth="1"/>
    <col min="1402" max="1402" width="5.42578125" bestFit="1" customWidth="1"/>
    <col min="1403" max="1403" width="8.140625" bestFit="1" customWidth="1"/>
    <col min="1404" max="1404" width="6.5703125" bestFit="1" customWidth="1"/>
    <col min="1405" max="1405" width="5.42578125" bestFit="1" customWidth="1"/>
    <col min="1406" max="1406" width="8.140625" bestFit="1" customWidth="1"/>
    <col min="1407" max="1407" width="6.5703125" bestFit="1" customWidth="1"/>
    <col min="1408" max="1408" width="5.42578125" bestFit="1" customWidth="1"/>
    <col min="1409" max="1409" width="8.140625" bestFit="1" customWidth="1"/>
    <col min="1410" max="1410" width="6.5703125" bestFit="1" customWidth="1"/>
    <col min="1411" max="1411" width="5.42578125" bestFit="1" customWidth="1"/>
    <col min="1412" max="1412" width="8.140625" bestFit="1" customWidth="1"/>
    <col min="1413" max="1413" width="5.42578125" bestFit="1" customWidth="1"/>
    <col min="1414" max="1414" width="8.140625" bestFit="1" customWidth="1"/>
    <col min="1415" max="1415" width="7.5703125" bestFit="1" customWidth="1"/>
    <col min="1416" max="1416" width="5.42578125" bestFit="1" customWidth="1"/>
    <col min="1417" max="1417" width="8.140625" bestFit="1" customWidth="1"/>
    <col min="1418" max="1418" width="7.5703125" bestFit="1" customWidth="1"/>
    <col min="1419" max="1419" width="5.42578125" bestFit="1" customWidth="1"/>
    <col min="1420" max="1420" width="8.140625" bestFit="1" customWidth="1"/>
    <col min="1421" max="1421" width="5.42578125" bestFit="1" customWidth="1"/>
    <col min="1422" max="1422" width="8.140625" bestFit="1" customWidth="1"/>
    <col min="1423" max="1423" width="5.42578125" bestFit="1" customWidth="1"/>
    <col min="1424" max="1424" width="8.140625" bestFit="1" customWidth="1"/>
    <col min="1425" max="1425" width="7.5703125" bestFit="1" customWidth="1"/>
    <col min="1426" max="1426" width="5.42578125" bestFit="1" customWidth="1"/>
    <col min="1427" max="1427" width="8.140625" bestFit="1" customWidth="1"/>
    <col min="1428" max="1428" width="7.5703125" bestFit="1" customWidth="1"/>
    <col min="1429" max="1429" width="5.42578125" bestFit="1" customWidth="1"/>
    <col min="1430" max="1430" width="8.140625" bestFit="1" customWidth="1"/>
    <col min="1431" max="1432" width="7.5703125" bestFit="1" customWidth="1"/>
    <col min="1433" max="1433" width="5.42578125" bestFit="1" customWidth="1"/>
    <col min="1434" max="1434" width="8.140625" bestFit="1" customWidth="1"/>
    <col min="1435" max="1435" width="6.5703125" bestFit="1" customWidth="1"/>
    <col min="1436" max="1436" width="5.42578125" bestFit="1" customWidth="1"/>
    <col min="1437" max="1437" width="8.140625" bestFit="1" customWidth="1"/>
    <col min="1438" max="1438" width="5.42578125" bestFit="1" customWidth="1"/>
    <col min="1439" max="1439" width="8.140625" bestFit="1" customWidth="1"/>
    <col min="1440" max="1440" width="6.5703125" bestFit="1" customWidth="1"/>
    <col min="1441" max="1441" width="5.42578125" bestFit="1" customWidth="1"/>
    <col min="1442" max="1442" width="8.140625" bestFit="1" customWidth="1"/>
    <col min="1443" max="1443" width="7.5703125" bestFit="1" customWidth="1"/>
    <col min="1444" max="1444" width="5.42578125" bestFit="1" customWidth="1"/>
    <col min="1445" max="1445" width="8.140625" bestFit="1" customWidth="1"/>
    <col min="1446" max="1447" width="7.5703125" bestFit="1" customWidth="1"/>
    <col min="1448" max="1448" width="5.42578125" bestFit="1" customWidth="1"/>
    <col min="1449" max="1449" width="8.140625" bestFit="1" customWidth="1"/>
    <col min="1450" max="1450" width="6.5703125" bestFit="1" customWidth="1"/>
    <col min="1451" max="1451" width="5.42578125" bestFit="1" customWidth="1"/>
    <col min="1452" max="1452" width="8.140625" bestFit="1" customWidth="1"/>
    <col min="1453" max="1453" width="6.5703125" bestFit="1" customWidth="1"/>
    <col min="1454" max="1454" width="5.42578125" bestFit="1" customWidth="1"/>
    <col min="1455" max="1455" width="8.140625" bestFit="1" customWidth="1"/>
    <col min="1456" max="1456" width="5.42578125" bestFit="1" customWidth="1"/>
    <col min="1457" max="1457" width="8.140625" bestFit="1" customWidth="1"/>
    <col min="1458" max="1458" width="6.5703125" bestFit="1" customWidth="1"/>
    <col min="1459" max="1459" width="5.42578125" bestFit="1" customWidth="1"/>
    <col min="1460" max="1460" width="8.140625" bestFit="1" customWidth="1"/>
    <col min="1461" max="1461" width="5.42578125" bestFit="1" customWidth="1"/>
    <col min="1462" max="1462" width="8.140625" bestFit="1" customWidth="1"/>
    <col min="1463" max="1463" width="7.5703125" bestFit="1" customWidth="1"/>
    <col min="1464" max="1464" width="5.42578125" bestFit="1" customWidth="1"/>
    <col min="1465" max="1465" width="8.140625" bestFit="1" customWidth="1"/>
    <col min="1466" max="1466" width="7.5703125" bestFit="1" customWidth="1"/>
    <col min="1467" max="1467" width="5.42578125" bestFit="1" customWidth="1"/>
    <col min="1468" max="1468" width="8.140625" bestFit="1" customWidth="1"/>
    <col min="1469" max="1469" width="7.5703125" bestFit="1" customWidth="1"/>
    <col min="1470" max="1470" width="5.42578125" bestFit="1" customWidth="1"/>
    <col min="1471" max="1471" width="8.140625" bestFit="1" customWidth="1"/>
    <col min="1472" max="1472" width="7.5703125" bestFit="1" customWidth="1"/>
    <col min="1473" max="1473" width="5.42578125" bestFit="1" customWidth="1"/>
    <col min="1474" max="1474" width="8.140625" bestFit="1" customWidth="1"/>
    <col min="1475" max="1475" width="7.5703125" bestFit="1" customWidth="1"/>
    <col min="1476" max="1476" width="5.42578125" bestFit="1" customWidth="1"/>
    <col min="1477" max="1477" width="8.140625" bestFit="1" customWidth="1"/>
    <col min="1478" max="1478" width="5.42578125" bestFit="1" customWidth="1"/>
    <col min="1479" max="1479" width="8.140625" bestFit="1" customWidth="1"/>
    <col min="1480" max="1480" width="5.42578125" bestFit="1" customWidth="1"/>
    <col min="1481" max="1481" width="8.140625" bestFit="1" customWidth="1"/>
    <col min="1482" max="1482" width="7.5703125" bestFit="1" customWidth="1"/>
    <col min="1483" max="1483" width="5.42578125" bestFit="1" customWidth="1"/>
    <col min="1484" max="1484" width="8.140625" bestFit="1" customWidth="1"/>
    <col min="1485" max="1486" width="7.5703125" bestFit="1" customWidth="1"/>
    <col min="1487" max="1487" width="5.42578125" bestFit="1" customWidth="1"/>
    <col min="1488" max="1488" width="8.140625" bestFit="1" customWidth="1"/>
    <col min="1489" max="1489" width="6.5703125" bestFit="1" customWidth="1"/>
    <col min="1490" max="1490" width="5.42578125" bestFit="1" customWidth="1"/>
    <col min="1491" max="1491" width="8.140625" bestFit="1" customWidth="1"/>
    <col min="1492" max="1492" width="5.42578125" bestFit="1" customWidth="1"/>
    <col min="1493" max="1493" width="8.140625" bestFit="1" customWidth="1"/>
    <col min="1494" max="1494" width="6.5703125" bestFit="1" customWidth="1"/>
    <col min="1495" max="1495" width="5.42578125" bestFit="1" customWidth="1"/>
    <col min="1496" max="1496" width="8.140625" bestFit="1" customWidth="1"/>
    <col min="1497" max="1498" width="7.5703125" bestFit="1" customWidth="1"/>
    <col min="1499" max="1499" width="5.42578125" bestFit="1" customWidth="1"/>
    <col min="1500" max="1500" width="8.140625" bestFit="1" customWidth="1"/>
    <col min="1501" max="1501" width="6.5703125" bestFit="1" customWidth="1"/>
    <col min="1502" max="1502" width="5.42578125" bestFit="1" customWidth="1"/>
    <col min="1503" max="1503" width="8.140625" bestFit="1" customWidth="1"/>
    <col min="1504" max="1504" width="5.42578125" bestFit="1" customWidth="1"/>
    <col min="1505" max="1505" width="8.140625" bestFit="1" customWidth="1"/>
    <col min="1506" max="1506" width="6.5703125" bestFit="1" customWidth="1"/>
    <col min="1507" max="1507" width="5.42578125" bestFit="1" customWidth="1"/>
    <col min="1508" max="1508" width="8.140625" bestFit="1" customWidth="1"/>
    <col min="1509" max="1509" width="7.5703125" bestFit="1" customWidth="1"/>
    <col min="1510" max="1510" width="5.42578125" bestFit="1" customWidth="1"/>
    <col min="1511" max="1511" width="8.140625" bestFit="1" customWidth="1"/>
    <col min="1512" max="1512" width="7.5703125" bestFit="1" customWidth="1"/>
    <col min="1513" max="1513" width="5.42578125" bestFit="1" customWidth="1"/>
    <col min="1514" max="1514" width="8.140625" bestFit="1" customWidth="1"/>
    <col min="1515" max="1515" width="7.5703125" bestFit="1" customWidth="1"/>
    <col min="1516" max="1516" width="5.42578125" bestFit="1" customWidth="1"/>
    <col min="1517" max="1517" width="8.140625" bestFit="1" customWidth="1"/>
    <col min="1518" max="1518" width="7.5703125" bestFit="1" customWidth="1"/>
    <col min="1519" max="1519" width="5.42578125" bestFit="1" customWidth="1"/>
    <col min="1520" max="1520" width="8.140625" bestFit="1" customWidth="1"/>
    <col min="1521" max="1521" width="5.42578125" bestFit="1" customWidth="1"/>
    <col min="1522" max="1522" width="8.140625" bestFit="1" customWidth="1"/>
    <col min="1523" max="1524" width="7.5703125" bestFit="1" customWidth="1"/>
    <col min="1525" max="1525" width="5.42578125" bestFit="1" customWidth="1"/>
    <col min="1526" max="1526" width="8.140625" bestFit="1" customWidth="1"/>
    <col min="1527" max="1527" width="5.42578125" bestFit="1" customWidth="1"/>
    <col min="1528" max="1528" width="8.140625" bestFit="1" customWidth="1"/>
    <col min="1529" max="1529" width="6.5703125" bestFit="1" customWidth="1"/>
    <col min="1530" max="1530" width="5.42578125" bestFit="1" customWidth="1"/>
    <col min="1531" max="1531" width="8.140625" bestFit="1" customWidth="1"/>
    <col min="1532" max="1532" width="6.5703125" bestFit="1" customWidth="1"/>
    <col min="1533" max="1533" width="5.42578125" bestFit="1" customWidth="1"/>
    <col min="1534" max="1534" width="8.140625" bestFit="1" customWidth="1"/>
    <col min="1535" max="1535" width="7.5703125" bestFit="1" customWidth="1"/>
    <col min="1536" max="1536" width="5.42578125" bestFit="1" customWidth="1"/>
    <col min="1537" max="1537" width="8.140625" bestFit="1" customWidth="1"/>
    <col min="1538" max="1538" width="7.5703125" bestFit="1" customWidth="1"/>
    <col min="1539" max="1539" width="5.42578125" bestFit="1" customWidth="1"/>
    <col min="1540" max="1540" width="8.140625" bestFit="1" customWidth="1"/>
    <col min="1541" max="1541" width="5.42578125" bestFit="1" customWidth="1"/>
    <col min="1542" max="1542" width="8.140625" bestFit="1" customWidth="1"/>
    <col min="1543" max="1543" width="7.5703125" bestFit="1" customWidth="1"/>
    <col min="1544" max="1544" width="5.42578125" bestFit="1" customWidth="1"/>
    <col min="1545" max="1545" width="8.140625" bestFit="1" customWidth="1"/>
    <col min="1546" max="1546" width="7.5703125" bestFit="1" customWidth="1"/>
    <col min="1547" max="1547" width="5.42578125" bestFit="1" customWidth="1"/>
    <col min="1548" max="1548" width="8.140625" bestFit="1" customWidth="1"/>
    <col min="1549" max="1549" width="7.5703125" bestFit="1" customWidth="1"/>
    <col min="1550" max="1550" width="5.42578125" bestFit="1" customWidth="1"/>
    <col min="1551" max="1551" width="8.140625" bestFit="1" customWidth="1"/>
    <col min="1552" max="1552" width="5.42578125" bestFit="1" customWidth="1"/>
    <col min="1553" max="1553" width="8.140625" bestFit="1" customWidth="1"/>
    <col min="1554" max="1554" width="5.42578125" bestFit="1" customWidth="1"/>
    <col min="1555" max="1555" width="8.140625" bestFit="1" customWidth="1"/>
    <col min="1556" max="1557" width="7.5703125" bestFit="1" customWidth="1"/>
    <col min="1558" max="1558" width="5.42578125" bestFit="1" customWidth="1"/>
    <col min="1559" max="1559" width="8.140625" bestFit="1" customWidth="1"/>
    <col min="1560" max="1560" width="6.5703125" bestFit="1" customWidth="1"/>
    <col min="1561" max="1561" width="5.42578125" bestFit="1" customWidth="1"/>
    <col min="1562" max="1562" width="8.140625" bestFit="1" customWidth="1"/>
    <col min="1563" max="1563" width="5.42578125" bestFit="1" customWidth="1"/>
    <col min="1564" max="1564" width="8.140625" bestFit="1" customWidth="1"/>
    <col min="1565" max="1565" width="7.5703125" bestFit="1" customWidth="1"/>
    <col min="1566" max="1566" width="5.42578125" bestFit="1" customWidth="1"/>
    <col min="1567" max="1567" width="8.140625" bestFit="1" customWidth="1"/>
    <col min="1568" max="1568" width="5.42578125" bestFit="1" customWidth="1"/>
    <col min="1569" max="1569" width="8.140625" bestFit="1" customWidth="1"/>
    <col min="1570" max="1570" width="7.5703125" bestFit="1" customWidth="1"/>
    <col min="1571" max="1571" width="5.42578125" bestFit="1" customWidth="1"/>
    <col min="1572" max="1572" width="8.140625" bestFit="1" customWidth="1"/>
    <col min="1573" max="1573" width="5.42578125" bestFit="1" customWidth="1"/>
    <col min="1574" max="1574" width="8.140625" bestFit="1" customWidth="1"/>
    <col min="1575" max="1575" width="5.42578125" bestFit="1" customWidth="1"/>
    <col min="1576" max="1576" width="8.140625" bestFit="1" customWidth="1"/>
    <col min="1577" max="1577" width="7.5703125" bestFit="1" customWidth="1"/>
    <col min="1578" max="1578" width="5.42578125" bestFit="1" customWidth="1"/>
    <col min="1579" max="1579" width="8.140625" bestFit="1" customWidth="1"/>
    <col min="1580" max="1580" width="7.5703125" bestFit="1" customWidth="1"/>
    <col min="1581" max="1581" width="5.42578125" bestFit="1" customWidth="1"/>
    <col min="1582" max="1582" width="8.140625" bestFit="1" customWidth="1"/>
    <col min="1583" max="1584" width="7.5703125" bestFit="1" customWidth="1"/>
    <col min="1585" max="1585" width="5.42578125" bestFit="1" customWidth="1"/>
    <col min="1586" max="1586" width="8.140625" bestFit="1" customWidth="1"/>
    <col min="1587" max="1587" width="5.42578125" bestFit="1" customWidth="1"/>
    <col min="1588" max="1588" width="8.140625" bestFit="1" customWidth="1"/>
    <col min="1589" max="1589" width="6.5703125" bestFit="1" customWidth="1"/>
    <col min="1590" max="1590" width="5.42578125" bestFit="1" customWidth="1"/>
    <col min="1591" max="1591" width="8.140625" bestFit="1" customWidth="1"/>
    <col min="1592" max="1592" width="6.5703125" bestFit="1" customWidth="1"/>
    <col min="1593" max="1593" width="5.42578125" bestFit="1" customWidth="1"/>
    <col min="1594" max="1594" width="8.140625" bestFit="1" customWidth="1"/>
    <col min="1595" max="1595" width="7.5703125" bestFit="1" customWidth="1"/>
    <col min="1596" max="1596" width="5.42578125" bestFit="1" customWidth="1"/>
    <col min="1597" max="1597" width="8.140625" bestFit="1" customWidth="1"/>
    <col min="1598" max="1598" width="7.5703125" bestFit="1" customWidth="1"/>
    <col min="1599" max="1599" width="5.42578125" bestFit="1" customWidth="1"/>
    <col min="1600" max="1600" width="8.140625" bestFit="1" customWidth="1"/>
    <col min="1601" max="1601" width="7.5703125" bestFit="1" customWidth="1"/>
    <col min="1602" max="1602" width="5.42578125" bestFit="1" customWidth="1"/>
    <col min="1603" max="1603" width="8.140625" bestFit="1" customWidth="1"/>
    <col min="1604" max="1604" width="7.5703125" bestFit="1" customWidth="1"/>
    <col min="1605" max="1605" width="5.42578125" bestFit="1" customWidth="1"/>
    <col min="1606" max="1606" width="8.140625" bestFit="1" customWidth="1"/>
    <col min="1607" max="1607" width="5.42578125" bestFit="1" customWidth="1"/>
    <col min="1608" max="1608" width="3.5703125" bestFit="1" customWidth="1"/>
    <col min="1609" max="1609" width="8.140625" bestFit="1" customWidth="1"/>
    <col min="1610" max="1610" width="7.5703125" bestFit="1" customWidth="1"/>
    <col min="1611" max="1611" width="5.42578125" bestFit="1" customWidth="1"/>
    <col min="1612" max="1612" width="8.140625" bestFit="1" customWidth="1"/>
    <col min="1613" max="1613" width="5.42578125" bestFit="1" customWidth="1"/>
    <col min="1614" max="1614" width="8.140625" bestFit="1" customWidth="1"/>
    <col min="1615" max="1615" width="5.42578125" bestFit="1" customWidth="1"/>
    <col min="1616" max="1616" width="8.140625" bestFit="1" customWidth="1"/>
    <col min="1617" max="1618" width="7.5703125" bestFit="1" customWidth="1"/>
    <col min="1619" max="1619" width="5.42578125" bestFit="1" customWidth="1"/>
    <col min="1620" max="1620" width="8.140625" bestFit="1" customWidth="1"/>
    <col min="1621" max="1621" width="6.5703125" bestFit="1" customWidth="1"/>
    <col min="1622" max="1622" width="5.42578125" bestFit="1" customWidth="1"/>
    <col min="1623" max="1623" width="8.140625" bestFit="1" customWidth="1"/>
    <col min="1624" max="1624" width="5.42578125" bestFit="1" customWidth="1"/>
    <col min="1625" max="1625" width="8.140625" bestFit="1" customWidth="1"/>
    <col min="1626" max="1626" width="7.5703125" bestFit="1" customWidth="1"/>
    <col min="1627" max="1627" width="5.42578125" bestFit="1" customWidth="1"/>
    <col min="1628" max="1628" width="8.140625" bestFit="1" customWidth="1"/>
    <col min="1629" max="1629" width="5.42578125" bestFit="1" customWidth="1"/>
    <col min="1630" max="1630" width="8.140625" bestFit="1" customWidth="1"/>
    <col min="1631" max="1631" width="7.5703125" bestFit="1" customWidth="1"/>
    <col min="1632" max="1632" width="5.42578125" bestFit="1" customWidth="1"/>
    <col min="1633" max="1633" width="8.140625" bestFit="1" customWidth="1"/>
    <col min="1634" max="1634" width="7.5703125" bestFit="1" customWidth="1"/>
    <col min="1635" max="1635" width="5.42578125" bestFit="1" customWidth="1"/>
    <col min="1636" max="1636" width="8.140625" bestFit="1" customWidth="1"/>
    <col min="1637" max="1637" width="7.5703125" bestFit="1" customWidth="1"/>
    <col min="1638" max="1638" width="5.42578125" bestFit="1" customWidth="1"/>
    <col min="1639" max="1639" width="8.140625" bestFit="1" customWidth="1"/>
    <col min="1640" max="1641" width="7.5703125" bestFit="1" customWidth="1"/>
    <col min="1642" max="1642" width="5.42578125" bestFit="1" customWidth="1"/>
    <col min="1643" max="1643" width="8.140625" bestFit="1" customWidth="1"/>
    <col min="1644" max="1644" width="5.42578125" bestFit="1" customWidth="1"/>
    <col min="1645" max="1645" width="8.140625" bestFit="1" customWidth="1"/>
    <col min="1646" max="1646" width="7.5703125" bestFit="1" customWidth="1"/>
    <col min="1647" max="1647" width="5.42578125" bestFit="1" customWidth="1"/>
    <col min="1648" max="1648" width="8.140625" bestFit="1" customWidth="1"/>
    <col min="1649" max="1650" width="7.5703125" bestFit="1" customWidth="1"/>
    <col min="1651" max="1651" width="5.42578125" bestFit="1" customWidth="1"/>
    <col min="1652" max="1652" width="8.140625" bestFit="1" customWidth="1"/>
    <col min="1653" max="1653" width="5.42578125" bestFit="1" customWidth="1"/>
    <col min="1654" max="1654" width="8.140625" bestFit="1" customWidth="1"/>
    <col min="1655" max="1655" width="6.5703125" bestFit="1" customWidth="1"/>
    <col min="1656" max="1656" width="5.42578125" bestFit="1" customWidth="1"/>
    <col min="1657" max="1657" width="8.140625" bestFit="1" customWidth="1"/>
    <col min="1658" max="1658" width="6.5703125" bestFit="1" customWidth="1"/>
    <col min="1659" max="1659" width="5.42578125" bestFit="1" customWidth="1"/>
    <col min="1660" max="1660" width="8.140625" bestFit="1" customWidth="1"/>
    <col min="1661" max="1661" width="7.5703125" bestFit="1" customWidth="1"/>
    <col min="1662" max="1662" width="5.42578125" bestFit="1" customWidth="1"/>
    <col min="1663" max="1663" width="8.140625" bestFit="1" customWidth="1"/>
    <col min="1664" max="1664" width="7.5703125" bestFit="1" customWidth="1"/>
    <col min="1665" max="1665" width="5.42578125" bestFit="1" customWidth="1"/>
    <col min="1666" max="1666" width="8.140625" bestFit="1" customWidth="1"/>
    <col min="1667" max="1668" width="7.5703125" bestFit="1" customWidth="1"/>
    <col min="1669" max="1669" width="5.42578125" bestFit="1" customWidth="1"/>
    <col min="1670" max="1670" width="8.140625" bestFit="1" customWidth="1"/>
    <col min="1671" max="1671" width="5.42578125" bestFit="1" customWidth="1"/>
    <col min="1672" max="1672" width="8.140625" bestFit="1" customWidth="1"/>
    <col min="1673" max="1673" width="7.5703125" bestFit="1" customWidth="1"/>
    <col min="1674" max="1674" width="5.42578125" bestFit="1" customWidth="1"/>
    <col min="1675" max="1675" width="8.140625" bestFit="1" customWidth="1"/>
    <col min="1676" max="1676" width="7.5703125" bestFit="1" customWidth="1"/>
    <col min="1677" max="1677" width="5.42578125" bestFit="1" customWidth="1"/>
    <col min="1678" max="1678" width="8.140625" bestFit="1" customWidth="1"/>
    <col min="1679" max="1679" width="7.5703125" bestFit="1" customWidth="1"/>
    <col min="1680" max="1680" width="5.42578125" bestFit="1" customWidth="1"/>
    <col min="1681" max="1681" width="8.140625" bestFit="1" customWidth="1"/>
    <col min="1682" max="1682" width="7.5703125" bestFit="1" customWidth="1"/>
    <col min="1683" max="1683" width="5.42578125" bestFit="1" customWidth="1"/>
    <col min="1684" max="1684" width="8.140625" bestFit="1" customWidth="1"/>
    <col min="1685" max="1686" width="7.5703125" bestFit="1" customWidth="1"/>
    <col min="1687" max="1687" width="5.42578125" bestFit="1" customWidth="1"/>
    <col min="1688" max="1688" width="8.140625" bestFit="1" customWidth="1"/>
    <col min="1689" max="1689" width="6.5703125" bestFit="1" customWidth="1"/>
    <col min="1690" max="1690" width="5.42578125" bestFit="1" customWidth="1"/>
    <col min="1691" max="1691" width="8.140625" bestFit="1" customWidth="1"/>
    <col min="1692" max="1692" width="6.5703125" bestFit="1" customWidth="1"/>
    <col min="1693" max="1693" width="5.42578125" bestFit="1" customWidth="1"/>
    <col min="1694" max="1694" width="8.140625" bestFit="1" customWidth="1"/>
    <col min="1695" max="1695" width="6.5703125" bestFit="1" customWidth="1"/>
    <col min="1696" max="1696" width="5.42578125" bestFit="1" customWidth="1"/>
    <col min="1697" max="1697" width="8.140625" bestFit="1" customWidth="1"/>
    <col min="1698" max="1698" width="7.5703125" bestFit="1" customWidth="1"/>
    <col min="1699" max="1699" width="5.42578125" bestFit="1" customWidth="1"/>
    <col min="1700" max="1700" width="8.140625" bestFit="1" customWidth="1"/>
    <col min="1701" max="1701" width="7.5703125" bestFit="1" customWidth="1"/>
    <col min="1702" max="1702" width="5.42578125" bestFit="1" customWidth="1"/>
    <col min="1703" max="1703" width="8.140625" bestFit="1" customWidth="1"/>
    <col min="1704" max="1704" width="7.5703125" bestFit="1" customWidth="1"/>
    <col min="1705" max="1705" width="5.42578125" bestFit="1" customWidth="1"/>
    <col min="1706" max="1706" width="8.140625" bestFit="1" customWidth="1"/>
    <col min="1707" max="1707" width="7.5703125" bestFit="1" customWidth="1"/>
    <col min="1708" max="1708" width="5.42578125" bestFit="1" customWidth="1"/>
    <col min="1709" max="1709" width="8.140625" bestFit="1" customWidth="1"/>
    <col min="1710" max="1710" width="5.42578125" bestFit="1" customWidth="1"/>
    <col min="1711" max="1711" width="8.140625" bestFit="1" customWidth="1"/>
    <col min="1712" max="1712" width="7.5703125" bestFit="1" customWidth="1"/>
    <col min="1713" max="1713" width="5.42578125" bestFit="1" customWidth="1"/>
    <col min="1714" max="1714" width="8.140625" bestFit="1" customWidth="1"/>
    <col min="1715" max="1716" width="7.5703125" bestFit="1" customWidth="1"/>
    <col min="1717" max="1717" width="5.42578125" bestFit="1" customWidth="1"/>
    <col min="1718" max="1718" width="8.140625" bestFit="1" customWidth="1"/>
    <col min="1719" max="1719" width="7.5703125" bestFit="1" customWidth="1"/>
    <col min="1720" max="1720" width="5.42578125" bestFit="1" customWidth="1"/>
    <col min="1721" max="1721" width="8.140625" bestFit="1" customWidth="1"/>
    <col min="1722" max="1722" width="7.5703125" bestFit="1" customWidth="1"/>
    <col min="1723" max="1723" width="5.42578125" bestFit="1" customWidth="1"/>
    <col min="1724" max="1724" width="8.140625" bestFit="1" customWidth="1"/>
    <col min="1725" max="1725" width="7.5703125" bestFit="1" customWidth="1"/>
    <col min="1726" max="1726" width="5.42578125" bestFit="1" customWidth="1"/>
    <col min="1727" max="1727" width="8.140625" bestFit="1" customWidth="1"/>
    <col min="1728" max="1728" width="7.5703125" bestFit="1" customWidth="1"/>
    <col min="1729" max="1729" width="5.42578125" bestFit="1" customWidth="1"/>
    <col min="1730" max="1730" width="8.140625" bestFit="1" customWidth="1"/>
    <col min="1731" max="1731" width="5.42578125" bestFit="1" customWidth="1"/>
    <col min="1732" max="1732" width="8.140625" bestFit="1" customWidth="1"/>
    <col min="1733" max="1733" width="7.5703125" bestFit="1" customWidth="1"/>
    <col min="1734" max="1734" width="5.42578125" bestFit="1" customWidth="1"/>
    <col min="1735" max="1735" width="8.140625" bestFit="1" customWidth="1"/>
    <col min="1736" max="1736" width="7.5703125" bestFit="1" customWidth="1"/>
    <col min="1737" max="1737" width="5.42578125" bestFit="1" customWidth="1"/>
    <col min="1738" max="1738" width="8.140625" bestFit="1" customWidth="1"/>
    <col min="1739" max="1740" width="7.5703125" bestFit="1" customWidth="1"/>
    <col min="1741" max="1741" width="5.42578125" bestFit="1" customWidth="1"/>
    <col min="1742" max="1742" width="8.140625" bestFit="1" customWidth="1"/>
    <col min="1743" max="1743" width="6.5703125" bestFit="1" customWidth="1"/>
    <col min="1744" max="1744" width="5.42578125" bestFit="1" customWidth="1"/>
    <col min="1745" max="1745" width="8.140625" bestFit="1" customWidth="1"/>
    <col min="1746" max="1746" width="6.5703125" bestFit="1" customWidth="1"/>
    <col min="1747" max="1747" width="5.42578125" bestFit="1" customWidth="1"/>
    <col min="1748" max="1748" width="8.140625" bestFit="1" customWidth="1"/>
    <col min="1749" max="1749" width="7.5703125" bestFit="1" customWidth="1"/>
    <col min="1750" max="1750" width="5.42578125" bestFit="1" customWidth="1"/>
    <col min="1751" max="1751" width="8.140625" bestFit="1" customWidth="1"/>
    <col min="1752" max="1752" width="5.42578125" bestFit="1" customWidth="1"/>
    <col min="1753" max="1753" width="8.140625" bestFit="1" customWidth="1"/>
    <col min="1754" max="1755" width="7.5703125" bestFit="1" customWidth="1"/>
    <col min="1756" max="1756" width="5.42578125" bestFit="1" customWidth="1"/>
    <col min="1757" max="1757" width="8.140625" bestFit="1" customWidth="1"/>
    <col min="1758" max="1758" width="7.5703125" bestFit="1" customWidth="1"/>
    <col min="1759" max="1759" width="5.42578125" bestFit="1" customWidth="1"/>
    <col min="1760" max="1760" width="8.140625" bestFit="1" customWidth="1"/>
    <col min="1761" max="1761" width="7.5703125" bestFit="1" customWidth="1"/>
    <col min="1762" max="1762" width="5.42578125" bestFit="1" customWidth="1"/>
    <col min="1763" max="1763" width="8.140625" bestFit="1" customWidth="1"/>
    <col min="1764" max="1764" width="7.5703125" bestFit="1" customWidth="1"/>
    <col min="1765" max="1765" width="5.42578125" bestFit="1" customWidth="1"/>
    <col min="1766" max="1766" width="8.140625" bestFit="1" customWidth="1"/>
    <col min="1767" max="1767" width="7.5703125" bestFit="1" customWidth="1"/>
    <col min="1768" max="1768" width="5.42578125" bestFit="1" customWidth="1"/>
    <col min="1769" max="1769" width="8.140625" bestFit="1" customWidth="1"/>
    <col min="1770" max="1770" width="7.5703125" bestFit="1" customWidth="1"/>
    <col min="1771" max="1771" width="5.42578125" bestFit="1" customWidth="1"/>
    <col min="1772" max="1772" width="8.140625" bestFit="1" customWidth="1"/>
    <col min="1773" max="1774" width="7.5703125" bestFit="1" customWidth="1"/>
    <col min="1775" max="1775" width="5.42578125" bestFit="1" customWidth="1"/>
    <col min="1776" max="1776" width="8.140625" bestFit="1" customWidth="1"/>
    <col min="1777" max="1777" width="7.5703125" bestFit="1" customWidth="1"/>
    <col min="1778" max="1778" width="5.42578125" bestFit="1" customWidth="1"/>
    <col min="1779" max="1779" width="8.140625" bestFit="1" customWidth="1"/>
    <col min="1780" max="1780" width="7.5703125" bestFit="1" customWidth="1"/>
    <col min="1781" max="1781" width="5.42578125" bestFit="1" customWidth="1"/>
    <col min="1782" max="1782" width="8.140625" bestFit="1" customWidth="1"/>
    <col min="1783" max="1784" width="7.5703125" bestFit="1" customWidth="1"/>
    <col min="1785" max="1785" width="5.42578125" bestFit="1" customWidth="1"/>
    <col min="1786" max="1786" width="8.140625" bestFit="1" customWidth="1"/>
    <col min="1787" max="1787" width="5.42578125" bestFit="1" customWidth="1"/>
    <col min="1788" max="1788" width="8.140625" bestFit="1" customWidth="1"/>
    <col min="1789" max="1789" width="6.5703125" bestFit="1" customWidth="1"/>
    <col min="1790" max="1790" width="5.42578125" bestFit="1" customWidth="1"/>
    <col min="1791" max="1791" width="8.140625" bestFit="1" customWidth="1"/>
    <col min="1792" max="1792" width="7.5703125" bestFit="1" customWidth="1"/>
    <col min="1793" max="1793" width="5.42578125" bestFit="1" customWidth="1"/>
    <col min="1794" max="1794" width="8.140625" bestFit="1" customWidth="1"/>
    <col min="1795" max="1795" width="7.5703125" bestFit="1" customWidth="1"/>
    <col min="1796" max="1796" width="5.42578125" bestFit="1" customWidth="1"/>
    <col min="1797" max="1797" width="8.140625" bestFit="1" customWidth="1"/>
    <col min="1798" max="1799" width="7.5703125" bestFit="1" customWidth="1"/>
    <col min="1800" max="1800" width="5.42578125" bestFit="1" customWidth="1"/>
    <col min="1801" max="1801" width="8.140625" bestFit="1" customWidth="1"/>
    <col min="1802" max="1802" width="7.5703125" bestFit="1" customWidth="1"/>
    <col min="1803" max="1803" width="5.42578125" bestFit="1" customWidth="1"/>
    <col min="1804" max="1804" width="8.140625" bestFit="1" customWidth="1"/>
    <col min="1805" max="1805" width="7.5703125" bestFit="1" customWidth="1"/>
    <col min="1806" max="1806" width="5.42578125" bestFit="1" customWidth="1"/>
    <col min="1807" max="1807" width="8.140625" bestFit="1" customWidth="1"/>
    <col min="1808" max="1809" width="7.5703125" bestFit="1" customWidth="1"/>
    <col min="1810" max="1810" width="5.42578125" bestFit="1" customWidth="1"/>
    <col min="1811" max="1811" width="8.140625" bestFit="1" customWidth="1"/>
    <col min="1812" max="1812" width="6.5703125" bestFit="1" customWidth="1"/>
    <col min="1813" max="1813" width="5.42578125" bestFit="1" customWidth="1"/>
    <col min="1814" max="1814" width="8.140625" bestFit="1" customWidth="1"/>
    <col min="1815" max="1815" width="6.5703125" bestFit="1" customWidth="1"/>
    <col min="1816" max="1816" width="5.42578125" bestFit="1" customWidth="1"/>
    <col min="1817" max="1817" width="8.140625" bestFit="1" customWidth="1"/>
    <col min="1818" max="1819" width="7.5703125" bestFit="1" customWidth="1"/>
    <col min="1820" max="1820" width="5.42578125" bestFit="1" customWidth="1"/>
    <col min="1821" max="1821" width="8.140625" bestFit="1" customWidth="1"/>
    <col min="1822" max="1822" width="7.5703125" bestFit="1" customWidth="1"/>
    <col min="1823" max="1823" width="5.42578125" bestFit="1" customWidth="1"/>
    <col min="1824" max="1824" width="8.140625" bestFit="1" customWidth="1"/>
    <col min="1825" max="1826" width="7.5703125" bestFit="1" customWidth="1"/>
    <col min="1827" max="1827" width="5.85546875" bestFit="1" customWidth="1"/>
    <col min="1828" max="1828" width="8.140625" bestFit="1" customWidth="1"/>
    <col min="1829" max="1829" width="6.5703125" bestFit="1" customWidth="1"/>
    <col min="1830" max="1830" width="5.42578125" bestFit="1" customWidth="1"/>
    <col min="1831" max="1831" width="8.140625" bestFit="1" customWidth="1"/>
    <col min="1832" max="1832" width="7.5703125" bestFit="1" customWidth="1"/>
    <col min="1833" max="1833" width="5.42578125" bestFit="1" customWidth="1"/>
    <col min="1834" max="1834" width="8.140625" bestFit="1" customWidth="1"/>
    <col min="1835" max="1835" width="7.5703125" bestFit="1" customWidth="1"/>
    <col min="1836" max="1836" width="8.5703125" bestFit="1" customWidth="1"/>
    <col min="1837" max="1837" width="5.85546875" bestFit="1" customWidth="1"/>
    <col min="1838" max="1838" width="8.140625" bestFit="1" customWidth="1"/>
    <col min="1839" max="1839" width="7.5703125" bestFit="1" customWidth="1"/>
    <col min="1840" max="1840" width="5.42578125" bestFit="1" customWidth="1"/>
    <col min="1841" max="1841" width="8.140625" bestFit="1" customWidth="1"/>
    <col min="1842" max="1842" width="7.5703125" bestFit="1" customWidth="1"/>
    <col min="1843" max="1843" width="5.42578125" bestFit="1" customWidth="1"/>
    <col min="1844" max="1844" width="8.140625" bestFit="1" customWidth="1"/>
    <col min="1845" max="1845" width="7.5703125" bestFit="1" customWidth="1"/>
    <col min="1846" max="1846" width="8.5703125" bestFit="1" customWidth="1"/>
    <col min="1847" max="1847" width="5.85546875" bestFit="1" customWidth="1"/>
    <col min="1848" max="1848" width="8.140625" bestFit="1" customWidth="1"/>
    <col min="1849" max="1849" width="6.5703125" bestFit="1" customWidth="1"/>
    <col min="1850" max="1850" width="5.42578125" bestFit="1" customWidth="1"/>
    <col min="1851" max="1851" width="8.140625" bestFit="1" customWidth="1"/>
    <col min="1852" max="1852" width="7.5703125" bestFit="1" customWidth="1"/>
    <col min="1853" max="1853" width="5.42578125" bestFit="1" customWidth="1"/>
    <col min="1854" max="1854" width="8.140625" bestFit="1" customWidth="1"/>
    <col min="1855" max="1855" width="7.5703125" bestFit="1" customWidth="1"/>
    <col min="1856" max="1856" width="5.42578125" bestFit="1" customWidth="1"/>
    <col min="1857" max="1857" width="8.140625" bestFit="1" customWidth="1"/>
    <col min="1858" max="1858" width="7.5703125" bestFit="1" customWidth="1"/>
    <col min="1859" max="1859" width="8.5703125" bestFit="1" customWidth="1"/>
    <col min="1860" max="1860" width="5.85546875" bestFit="1" customWidth="1"/>
    <col min="1861" max="1861" width="8.140625" bestFit="1" customWidth="1"/>
    <col min="1862" max="1862" width="6.5703125" bestFit="1" customWidth="1"/>
    <col min="1863" max="1863" width="5.42578125" bestFit="1" customWidth="1"/>
    <col min="1864" max="1864" width="8.140625" bestFit="1" customWidth="1"/>
    <col min="1865" max="1865" width="7.5703125" bestFit="1" customWidth="1"/>
    <col min="1866" max="1866" width="5.42578125" bestFit="1" customWidth="1"/>
    <col min="1867" max="1867" width="8.140625" bestFit="1" customWidth="1"/>
    <col min="1868" max="1868" width="7.5703125" bestFit="1" customWidth="1"/>
    <col min="1869" max="1869" width="8.5703125" bestFit="1" customWidth="1"/>
    <col min="1870" max="1870" width="5.85546875" bestFit="1" customWidth="1"/>
    <col min="1871" max="1871" width="8.140625" bestFit="1" customWidth="1"/>
    <col min="1872" max="1872" width="7.5703125" bestFit="1" customWidth="1"/>
    <col min="1873" max="1873" width="8.5703125" bestFit="1" customWidth="1"/>
    <col min="1874" max="1874" width="5.85546875" bestFit="1" customWidth="1"/>
    <col min="1875" max="1875" width="8.140625" bestFit="1" customWidth="1"/>
    <col min="1876" max="1876" width="6.5703125" bestFit="1" customWidth="1"/>
    <col min="1877" max="1877" width="5.42578125" bestFit="1" customWidth="1"/>
    <col min="1878" max="1878" width="8.140625" bestFit="1" customWidth="1"/>
    <col min="1879" max="1879" width="7.5703125" bestFit="1" customWidth="1"/>
    <col min="1880" max="1880" width="8.5703125" bestFit="1" customWidth="1"/>
    <col min="1881" max="1881" width="5.85546875" bestFit="1" customWidth="1"/>
    <col min="1882" max="1882" width="8.140625" bestFit="1" customWidth="1"/>
    <col min="1883" max="1883" width="7.5703125" bestFit="1" customWidth="1"/>
    <col min="1884" max="1884" width="5.42578125" bestFit="1" customWidth="1"/>
    <col min="1885" max="1885" width="8.140625" bestFit="1" customWidth="1"/>
    <col min="1886" max="1886" width="7.5703125" bestFit="1" customWidth="1"/>
    <col min="1887" max="1887" width="8.5703125" bestFit="1" customWidth="1"/>
    <col min="1888" max="1888" width="5.85546875" bestFit="1" customWidth="1"/>
    <col min="1889" max="1889" width="8.140625" bestFit="1" customWidth="1"/>
    <col min="1890" max="1890" width="6.5703125" bestFit="1" customWidth="1"/>
    <col min="1891" max="1891" width="5.42578125" bestFit="1" customWidth="1"/>
    <col min="1892" max="1892" width="8.140625" bestFit="1" customWidth="1"/>
    <col min="1893" max="1893" width="7.5703125" bestFit="1" customWidth="1"/>
    <col min="1894" max="1894" width="8.5703125" bestFit="1" customWidth="1"/>
    <col min="1895" max="1895" width="5.85546875" bestFit="1" customWidth="1"/>
    <col min="1896" max="1896" width="8.140625" bestFit="1" customWidth="1"/>
    <col min="1897" max="1897" width="7.5703125" bestFit="1" customWidth="1"/>
    <col min="1898" max="1898" width="5.42578125" bestFit="1" customWidth="1"/>
    <col min="1899" max="1899" width="8.140625" bestFit="1" customWidth="1"/>
    <col min="1900" max="1900" width="7.5703125" bestFit="1" customWidth="1"/>
    <col min="1901" max="1901" width="8.5703125" bestFit="1" customWidth="1"/>
    <col min="1902" max="1902" width="5.85546875" bestFit="1" customWidth="1"/>
    <col min="1903" max="1903" width="8.140625" bestFit="1" customWidth="1"/>
    <col min="1904" max="1904" width="7.5703125" bestFit="1" customWidth="1"/>
    <col min="1905" max="1905" width="8.5703125" bestFit="1" customWidth="1"/>
    <col min="1906" max="1906" width="5.85546875" bestFit="1" customWidth="1"/>
    <col min="1907" max="1907" width="8.140625" bestFit="1" customWidth="1"/>
    <col min="1908" max="1908" width="6.5703125" bestFit="1" customWidth="1"/>
    <col min="1909" max="1909" width="5.42578125" bestFit="1" customWidth="1"/>
    <col min="1910" max="1910" width="8.140625" bestFit="1" customWidth="1"/>
    <col min="1911" max="1911" width="7.5703125" bestFit="1" customWidth="1"/>
    <col min="1912" max="1912" width="8.5703125" bestFit="1" customWidth="1"/>
    <col min="1913" max="1913" width="5.85546875" bestFit="1" customWidth="1"/>
    <col min="1914" max="1914" width="8.140625" bestFit="1" customWidth="1"/>
    <col min="1915" max="1915" width="7.5703125" bestFit="1" customWidth="1"/>
    <col min="1916" max="1916" width="5.42578125" bestFit="1" customWidth="1"/>
    <col min="1917" max="1917" width="8.140625" bestFit="1" customWidth="1"/>
    <col min="1918" max="1918" width="7.5703125" bestFit="1" customWidth="1"/>
    <col min="1919" max="1919" width="8.5703125" bestFit="1" customWidth="1"/>
    <col min="1920" max="1920" width="5.85546875" bestFit="1" customWidth="1"/>
    <col min="1921" max="1921" width="8.140625" bestFit="1" customWidth="1"/>
    <col min="1922" max="1922" width="7.5703125" bestFit="1" customWidth="1"/>
    <col min="1923" max="1923" width="8.5703125" bestFit="1" customWidth="1"/>
    <col min="1924" max="1924" width="5.85546875" bestFit="1" customWidth="1"/>
    <col min="1925" max="1925" width="8.140625" bestFit="1" customWidth="1"/>
    <col min="1926" max="1926" width="7.5703125" bestFit="1" customWidth="1"/>
    <col min="1927" max="1927" width="8.5703125" bestFit="1" customWidth="1"/>
    <col min="1928" max="1928" width="5.85546875" bestFit="1" customWidth="1"/>
    <col min="1929" max="1929" width="8.140625" bestFit="1" customWidth="1"/>
    <col min="1930" max="1930" width="6.5703125" bestFit="1" customWidth="1"/>
    <col min="1931" max="1931" width="5.42578125" bestFit="1" customWidth="1"/>
    <col min="1932" max="1932" width="8.140625" bestFit="1" customWidth="1"/>
    <col min="1933" max="1933" width="7.5703125" bestFit="1" customWidth="1"/>
    <col min="1934" max="1934" width="5.42578125" bestFit="1" customWidth="1"/>
    <col min="1935" max="1935" width="8.140625" bestFit="1" customWidth="1"/>
    <col min="1936" max="1936" width="7.5703125" bestFit="1" customWidth="1"/>
    <col min="1937" max="1937" width="8.5703125" bestFit="1" customWidth="1"/>
    <col min="1938" max="1938" width="5.85546875" bestFit="1" customWidth="1"/>
    <col min="1939" max="1939" width="8.140625" bestFit="1" customWidth="1"/>
    <col min="1940" max="1940" width="5.42578125" bestFit="1" customWidth="1"/>
    <col min="1941" max="1941" width="8.140625" bestFit="1" customWidth="1"/>
    <col min="1942" max="1942" width="6.5703125" bestFit="1" customWidth="1"/>
    <col min="1943" max="1943" width="5.42578125" bestFit="1" customWidth="1"/>
    <col min="1944" max="1944" width="8.140625" bestFit="1" customWidth="1"/>
    <col min="1945" max="1945" width="5.42578125" bestFit="1" customWidth="1"/>
    <col min="1946" max="1946" width="8.140625" bestFit="1" customWidth="1"/>
    <col min="1947" max="1947" width="7.5703125" bestFit="1" customWidth="1"/>
    <col min="1948" max="1948" width="5.42578125" bestFit="1" customWidth="1"/>
    <col min="1949" max="1949" width="8.140625" bestFit="1" customWidth="1"/>
    <col min="1950" max="1950" width="7.5703125" bestFit="1" customWidth="1"/>
    <col min="1951" max="1951" width="8.5703125" bestFit="1" customWidth="1"/>
    <col min="1952" max="1952" width="5.85546875" bestFit="1" customWidth="1"/>
    <col min="1953" max="1953" width="8.140625" bestFit="1" customWidth="1"/>
    <col min="1954" max="1954" width="6.5703125" bestFit="1" customWidth="1"/>
    <col min="1955" max="1955" width="5.42578125" bestFit="1" customWidth="1"/>
    <col min="1956" max="1956" width="8.140625" bestFit="1" customWidth="1"/>
    <col min="1957" max="1957" width="7.5703125" bestFit="1" customWidth="1"/>
    <col min="1958" max="1958" width="5.42578125" bestFit="1" customWidth="1"/>
    <col min="1959" max="1959" width="8.140625" bestFit="1" customWidth="1"/>
    <col min="1960" max="1960" width="7.5703125" bestFit="1" customWidth="1"/>
    <col min="1961" max="1961" width="5.42578125" bestFit="1" customWidth="1"/>
    <col min="1962" max="1962" width="8.140625" bestFit="1" customWidth="1"/>
    <col min="1963" max="1963" width="7.5703125" bestFit="1" customWidth="1"/>
    <col min="1964" max="1964" width="8.5703125" bestFit="1" customWidth="1"/>
    <col min="1965" max="1965" width="5.85546875" bestFit="1" customWidth="1"/>
    <col min="1966" max="1966" width="8.140625" bestFit="1" customWidth="1"/>
    <col min="1967" max="1967" width="7.5703125" bestFit="1" customWidth="1"/>
    <col min="1968" max="1968" width="5.42578125" bestFit="1" customWidth="1"/>
    <col min="1969" max="1969" width="8.140625" bestFit="1" customWidth="1"/>
    <col min="1970" max="1970" width="7.5703125" bestFit="1" customWidth="1"/>
    <col min="1971" max="1971" width="8.5703125" bestFit="1" customWidth="1"/>
    <col min="1972" max="1972" width="5.85546875" bestFit="1" customWidth="1"/>
    <col min="1973" max="1973" width="8.140625" bestFit="1" customWidth="1"/>
    <col min="1974" max="1974" width="7.5703125" bestFit="1" customWidth="1"/>
    <col min="1975" max="1975" width="8.5703125" bestFit="1" customWidth="1"/>
    <col min="1976" max="1976" width="5.85546875" bestFit="1" customWidth="1"/>
    <col min="1977" max="1977" width="8.140625" bestFit="1" customWidth="1"/>
    <col min="1978" max="1978" width="6.5703125" bestFit="1" customWidth="1"/>
    <col min="1979" max="1979" width="5.42578125" bestFit="1" customWidth="1"/>
    <col min="1980" max="1980" width="8.140625" bestFit="1" customWidth="1"/>
    <col min="1981" max="1981" width="7.5703125" bestFit="1" customWidth="1"/>
    <col min="1982" max="1982" width="5.42578125" bestFit="1" customWidth="1"/>
    <col min="1983" max="1983" width="8.140625" bestFit="1" customWidth="1"/>
    <col min="1984" max="1984" width="7.5703125" bestFit="1" customWidth="1"/>
    <col min="1985" max="1985" width="8.5703125" bestFit="1" customWidth="1"/>
    <col min="1986" max="1986" width="5.85546875" bestFit="1" customWidth="1"/>
    <col min="1987" max="1987" width="8.140625" bestFit="1" customWidth="1"/>
    <col min="1988" max="1988" width="7.5703125" bestFit="1" customWidth="1"/>
    <col min="1989" max="1989" width="8.5703125" bestFit="1" customWidth="1"/>
    <col min="1990" max="1990" width="5.85546875" bestFit="1" customWidth="1"/>
    <col min="1991" max="1991" width="8.140625" bestFit="1" customWidth="1"/>
    <col min="1992" max="1992" width="6.5703125" bestFit="1" customWidth="1"/>
    <col min="1993" max="1993" width="5.42578125" bestFit="1" customWidth="1"/>
    <col min="1994" max="1994" width="8.140625" bestFit="1" customWidth="1"/>
    <col min="1995" max="1995" width="7.5703125" bestFit="1" customWidth="1"/>
    <col min="1996" max="1996" width="5.42578125" bestFit="1" customWidth="1"/>
    <col min="1997" max="1997" width="8.140625" bestFit="1" customWidth="1"/>
    <col min="1998" max="1998" width="7.5703125" bestFit="1" customWidth="1"/>
    <col min="1999" max="1999" width="8.5703125" bestFit="1" customWidth="1"/>
    <col min="2000" max="2000" width="5.85546875" bestFit="1" customWidth="1"/>
    <col min="2001" max="2001" width="8.140625" bestFit="1" customWidth="1"/>
    <col min="2002" max="2002" width="6.5703125" bestFit="1" customWidth="1"/>
    <col min="2003" max="2003" width="8.5703125" bestFit="1" customWidth="1"/>
    <col min="2004" max="2004" width="5.85546875" bestFit="1" customWidth="1"/>
    <col min="2005" max="2005" width="8.140625" bestFit="1" customWidth="1"/>
    <col min="2006" max="2006" width="7.5703125" bestFit="1" customWidth="1"/>
    <col min="2007" max="2007" width="5.42578125" bestFit="1" customWidth="1"/>
    <col min="2008" max="2008" width="8.140625" bestFit="1" customWidth="1"/>
    <col min="2009" max="2009" width="7.5703125" bestFit="1" customWidth="1"/>
    <col min="2010" max="2010" width="8.5703125" bestFit="1" customWidth="1"/>
    <col min="2011" max="2011" width="5.85546875" bestFit="1" customWidth="1"/>
    <col min="2012" max="2012" width="8.140625" bestFit="1" customWidth="1"/>
    <col min="2013" max="2013" width="7.5703125" bestFit="1" customWidth="1"/>
    <col min="2014" max="2014" width="8.5703125" bestFit="1" customWidth="1"/>
    <col min="2015" max="2015" width="5.85546875" bestFit="1" customWidth="1"/>
    <col min="2016" max="2016" width="8.140625" bestFit="1" customWidth="1"/>
    <col min="2017" max="2017" width="6.5703125" bestFit="1" customWidth="1"/>
    <col min="2018" max="2018" width="8.5703125" bestFit="1" customWidth="1"/>
    <col min="2019" max="2019" width="5.85546875" bestFit="1" customWidth="1"/>
    <col min="2020" max="2020" width="8.140625" bestFit="1" customWidth="1"/>
    <col min="2021" max="2021" width="6.5703125" bestFit="1" customWidth="1"/>
    <col min="2022" max="2022" width="5.42578125" bestFit="1" customWidth="1"/>
    <col min="2023" max="2023" width="8.140625" bestFit="1" customWidth="1"/>
    <col min="2024" max="2024" width="7.5703125" bestFit="1" customWidth="1"/>
    <col min="2025" max="2025" width="8.5703125" bestFit="1" customWidth="1"/>
    <col min="2026" max="2026" width="5.85546875" bestFit="1" customWidth="1"/>
    <col min="2027" max="2027" width="8.140625" bestFit="1" customWidth="1"/>
    <col min="2028" max="2028" width="7.5703125" bestFit="1" customWidth="1"/>
    <col min="2029" max="2029" width="8.5703125" bestFit="1" customWidth="1"/>
    <col min="2030" max="2030" width="5.85546875" bestFit="1" customWidth="1"/>
    <col min="2031" max="2031" width="8.140625" bestFit="1" customWidth="1"/>
    <col min="2032" max="2032" width="7.5703125" bestFit="1" customWidth="1"/>
    <col min="2033" max="2033" width="5.42578125" bestFit="1" customWidth="1"/>
    <col min="2034" max="2034" width="8.140625" bestFit="1" customWidth="1"/>
    <col min="2035" max="2035" width="7.5703125" bestFit="1" customWidth="1"/>
    <col min="2036" max="2036" width="8.5703125" bestFit="1" customWidth="1"/>
    <col min="2037" max="2037" width="5.85546875" bestFit="1" customWidth="1"/>
    <col min="2038" max="2038" width="8.140625" bestFit="1" customWidth="1"/>
    <col min="2039" max="2039" width="6.5703125" bestFit="1" customWidth="1"/>
    <col min="2040" max="2040" width="8.5703125" bestFit="1" customWidth="1"/>
    <col min="2041" max="2041" width="5.85546875" bestFit="1" customWidth="1"/>
    <col min="2042" max="2042" width="8.140625" bestFit="1" customWidth="1"/>
    <col min="2043" max="2043" width="7.5703125" bestFit="1" customWidth="1"/>
    <col min="2044" max="2044" width="8.5703125" bestFit="1" customWidth="1"/>
    <col min="2045" max="2045" width="5.85546875" bestFit="1" customWidth="1"/>
    <col min="2046" max="2046" width="8.140625" bestFit="1" customWidth="1"/>
    <col min="2047" max="2047" width="7.5703125" bestFit="1" customWidth="1"/>
    <col min="2048" max="2048" width="8.5703125" bestFit="1" customWidth="1"/>
    <col min="2049" max="2049" width="5.85546875" bestFit="1" customWidth="1"/>
    <col min="2050" max="2050" width="8.140625" bestFit="1" customWidth="1"/>
    <col min="2051" max="2051" width="6.5703125" bestFit="1" customWidth="1"/>
    <col min="2052" max="2052" width="5.42578125" bestFit="1" customWidth="1"/>
    <col min="2053" max="2053" width="8.140625" bestFit="1" customWidth="1"/>
    <col min="2054" max="2054" width="6.5703125" bestFit="1" customWidth="1"/>
    <col min="2055" max="2055" width="5.42578125" bestFit="1" customWidth="1"/>
    <col min="2056" max="2056" width="8.140625" bestFit="1" customWidth="1"/>
    <col min="2057" max="2057" width="7.5703125" bestFit="1" customWidth="1"/>
    <col min="2058" max="2058" width="8.5703125" bestFit="1" customWidth="1"/>
    <col min="2059" max="2059" width="5.85546875" bestFit="1" customWidth="1"/>
    <col min="2060" max="2060" width="8.140625" bestFit="1" customWidth="1"/>
    <col min="2061" max="2061" width="6.5703125" bestFit="1" customWidth="1"/>
    <col min="2062" max="2062" width="5.42578125" bestFit="1" customWidth="1"/>
    <col min="2063" max="2063" width="8.140625" bestFit="1" customWidth="1"/>
    <col min="2064" max="2064" width="7.5703125" bestFit="1" customWidth="1"/>
    <col min="2065" max="2065" width="8.5703125" bestFit="1" customWidth="1"/>
    <col min="2066" max="2066" width="5.85546875" bestFit="1" customWidth="1"/>
    <col min="2067" max="2067" width="8.140625" bestFit="1" customWidth="1"/>
    <col min="2068" max="2068" width="7.5703125" bestFit="1" customWidth="1"/>
    <col min="2069" max="2069" width="5.42578125" bestFit="1" customWidth="1"/>
    <col min="2070" max="2070" width="8.140625" bestFit="1" customWidth="1"/>
    <col min="2071" max="2071" width="7.5703125" bestFit="1" customWidth="1"/>
    <col min="2072" max="2072" width="8.5703125" bestFit="1" customWidth="1"/>
    <col min="2073" max="2073" width="5.85546875" bestFit="1" customWidth="1"/>
    <col min="2074" max="2074" width="8.140625" bestFit="1" customWidth="1"/>
    <col min="2075" max="2075" width="5.42578125" bestFit="1" customWidth="1"/>
    <col min="2076" max="2076" width="8.140625" bestFit="1" customWidth="1"/>
    <col min="2077" max="2077" width="5.42578125" bestFit="1" customWidth="1"/>
    <col min="2078" max="2078" width="8.140625" bestFit="1" customWidth="1"/>
    <col min="2079" max="2079" width="6.5703125" bestFit="1" customWidth="1"/>
    <col min="2080" max="2080" width="8.5703125" bestFit="1" customWidth="1"/>
    <col min="2081" max="2081" width="5.85546875" bestFit="1" customWidth="1"/>
    <col min="2082" max="2082" width="8.140625" bestFit="1" customWidth="1"/>
    <col min="2083" max="2083" width="6.5703125" bestFit="1" customWidth="1"/>
    <col min="2084" max="2084" width="8.5703125" bestFit="1" customWidth="1"/>
    <col min="2085" max="2085" width="5.85546875" bestFit="1" customWidth="1"/>
    <col min="2086" max="2086" width="8.140625" bestFit="1" customWidth="1"/>
    <col min="2087" max="2087" width="6.5703125" bestFit="1" customWidth="1"/>
    <col min="2088" max="2088" width="8.5703125" bestFit="1" customWidth="1"/>
    <col min="2089" max="2089" width="5.85546875" bestFit="1" customWidth="1"/>
    <col min="2090" max="2090" width="8.140625" bestFit="1" customWidth="1"/>
    <col min="2091" max="2091" width="7.5703125" bestFit="1" customWidth="1"/>
    <col min="2092" max="2092" width="8.5703125" bestFit="1" customWidth="1"/>
    <col min="2093" max="2093" width="5.85546875" bestFit="1" customWidth="1"/>
    <col min="2094" max="2094" width="8.140625" bestFit="1" customWidth="1"/>
    <col min="2095" max="2095" width="6.5703125" bestFit="1" customWidth="1"/>
    <col min="2096" max="2096" width="5.42578125" bestFit="1" customWidth="1"/>
    <col min="2097" max="2097" width="8.140625" bestFit="1" customWidth="1"/>
    <col min="2098" max="2098" width="6.5703125" bestFit="1" customWidth="1"/>
    <col min="2099" max="2099" width="5.42578125" bestFit="1" customWidth="1"/>
    <col min="2100" max="2100" width="8.140625" bestFit="1" customWidth="1"/>
    <col min="2101" max="2101" width="6.5703125" bestFit="1" customWidth="1"/>
    <col min="2102" max="2102" width="5.42578125" bestFit="1" customWidth="1"/>
    <col min="2103" max="2103" width="8.140625" bestFit="1" customWidth="1"/>
    <col min="2104" max="2104" width="7.5703125" bestFit="1" customWidth="1"/>
    <col min="2105" max="2105" width="8.5703125" bestFit="1" customWidth="1"/>
    <col min="2106" max="2106" width="5.85546875" bestFit="1" customWidth="1"/>
    <col min="2107" max="2107" width="8.140625" bestFit="1" customWidth="1"/>
    <col min="2108" max="2108" width="6.5703125" bestFit="1" customWidth="1"/>
    <col min="2109" max="2109" width="5.42578125" bestFit="1" customWidth="1"/>
    <col min="2110" max="2110" width="8.140625" bestFit="1" customWidth="1"/>
    <col min="2111" max="2111" width="7.5703125" bestFit="1" customWidth="1"/>
    <col min="2112" max="2112" width="8.5703125" bestFit="1" customWidth="1"/>
    <col min="2113" max="2113" width="5.85546875" bestFit="1" customWidth="1"/>
    <col min="2114" max="2114" width="8.140625" bestFit="1" customWidth="1"/>
    <col min="2115" max="2115" width="6.5703125" bestFit="1" customWidth="1"/>
    <col min="2116" max="2116" width="5.42578125" bestFit="1" customWidth="1"/>
    <col min="2117" max="2117" width="8.140625" bestFit="1" customWidth="1"/>
    <col min="2118" max="2118" width="7.5703125" bestFit="1" customWidth="1"/>
    <col min="2119" max="2119" width="5.42578125" bestFit="1" customWidth="1"/>
    <col min="2120" max="2120" width="8.140625" bestFit="1" customWidth="1"/>
    <col min="2121" max="2121" width="7.5703125" bestFit="1" customWidth="1"/>
    <col min="2122" max="2122" width="8.5703125" bestFit="1" customWidth="1"/>
    <col min="2123" max="2123" width="5.85546875" bestFit="1" customWidth="1"/>
    <col min="2124" max="2124" width="8.140625" bestFit="1" customWidth="1"/>
    <col min="2125" max="2125" width="6.5703125" bestFit="1" customWidth="1"/>
    <col min="2126" max="2126" width="5.42578125" bestFit="1" customWidth="1"/>
    <col min="2127" max="2127" width="8.140625" bestFit="1" customWidth="1"/>
    <col min="2128" max="2128" width="5.42578125" bestFit="1" customWidth="1"/>
    <col min="2129" max="2129" width="8.140625" bestFit="1" customWidth="1"/>
    <col min="2130" max="2130" width="6.5703125" bestFit="1" customWidth="1"/>
    <col min="2131" max="2131" width="5.42578125" bestFit="1" customWidth="1"/>
    <col min="2132" max="2132" width="8.140625" bestFit="1" customWidth="1"/>
    <col min="2133" max="2133" width="6.5703125" bestFit="1" customWidth="1"/>
    <col min="2134" max="2134" width="5.42578125" bestFit="1" customWidth="1"/>
    <col min="2135" max="2135" width="8.140625" bestFit="1" customWidth="1"/>
    <col min="2136" max="2136" width="7.5703125" bestFit="1" customWidth="1"/>
    <col min="2137" max="2137" width="5.42578125" bestFit="1" customWidth="1"/>
    <col min="2138" max="2138" width="8.140625" bestFit="1" customWidth="1"/>
    <col min="2139" max="2139" width="7.5703125" bestFit="1" customWidth="1"/>
    <col min="2140" max="2140" width="8.5703125" bestFit="1" customWidth="1"/>
    <col min="2141" max="2141" width="5.85546875" bestFit="1" customWidth="1"/>
    <col min="2142" max="2142" width="8.140625" bestFit="1" customWidth="1"/>
    <col min="2143" max="2143" width="7.5703125" bestFit="1" customWidth="1"/>
    <col min="2144" max="2144" width="8.5703125" bestFit="1" customWidth="1"/>
    <col min="2145" max="2145" width="5.85546875" bestFit="1" customWidth="1"/>
    <col min="2146" max="2146" width="8.140625" bestFit="1" customWidth="1"/>
    <col min="2147" max="2147" width="6.5703125" bestFit="1" customWidth="1"/>
    <col min="2148" max="2148" width="8.5703125" bestFit="1" customWidth="1"/>
    <col min="2149" max="2149" width="5.85546875" bestFit="1" customWidth="1"/>
    <col min="2150" max="2150" width="8.140625" bestFit="1" customWidth="1"/>
    <col min="2151" max="2151" width="6.5703125" bestFit="1" customWidth="1"/>
    <col min="2152" max="2152" width="5.42578125" bestFit="1" customWidth="1"/>
    <col min="2153" max="2153" width="8.140625" bestFit="1" customWidth="1"/>
    <col min="2154" max="2154" width="6.5703125" bestFit="1" customWidth="1"/>
    <col min="2155" max="2155" width="5.42578125" bestFit="1" customWidth="1"/>
    <col min="2156" max="2156" width="8.140625" bestFit="1" customWidth="1"/>
    <col min="2157" max="2157" width="5.42578125" bestFit="1" customWidth="1"/>
    <col min="2158" max="2158" width="8.140625" bestFit="1" customWidth="1"/>
    <col min="2159" max="2159" width="5.42578125" bestFit="1" customWidth="1"/>
    <col min="2160" max="2160" width="8.140625" bestFit="1" customWidth="1"/>
    <col min="2161" max="2161" width="6.5703125" bestFit="1" customWidth="1"/>
    <col min="2162" max="2162" width="8.5703125" bestFit="1" customWidth="1"/>
    <col min="2163" max="2163" width="5.85546875" bestFit="1" customWidth="1"/>
    <col min="2164" max="2164" width="8.140625" bestFit="1" customWidth="1"/>
    <col min="2165" max="2165" width="6.5703125" bestFit="1" customWidth="1"/>
    <col min="2166" max="2166" width="5.42578125" bestFit="1" customWidth="1"/>
    <col min="2167" max="2167" width="8.140625" bestFit="1" customWidth="1"/>
    <col min="2168" max="2168" width="5.42578125" bestFit="1" customWidth="1"/>
    <col min="2169" max="2169" width="8.140625" bestFit="1" customWidth="1"/>
    <col min="2170" max="2170" width="5.42578125" bestFit="1" customWidth="1"/>
    <col min="2171" max="2171" width="8.140625" bestFit="1" customWidth="1"/>
    <col min="2172" max="2172" width="6.5703125" bestFit="1" customWidth="1"/>
    <col min="2173" max="2173" width="8.5703125" bestFit="1" customWidth="1"/>
    <col min="2174" max="2174" width="5.85546875" bestFit="1" customWidth="1"/>
    <col min="2175" max="2175" width="8.140625" bestFit="1" customWidth="1"/>
    <col min="2176" max="2176" width="6.5703125" bestFit="1" customWidth="1"/>
    <col min="2177" max="2177" width="5.42578125" bestFit="1" customWidth="1"/>
    <col min="2178" max="2178" width="8.140625" bestFit="1" customWidth="1"/>
    <col min="2179" max="2179" width="7.5703125" bestFit="1" customWidth="1"/>
    <col min="2180" max="2180" width="8.5703125" bestFit="1" customWidth="1"/>
    <col min="2181" max="2181" width="5.85546875" bestFit="1" customWidth="1"/>
    <col min="2182" max="2182" width="8.140625" bestFit="1" customWidth="1"/>
    <col min="2183" max="2183" width="6.5703125" bestFit="1" customWidth="1"/>
    <col min="2184" max="2184" width="5.42578125" bestFit="1" customWidth="1"/>
    <col min="2185" max="2185" width="8.140625" bestFit="1" customWidth="1"/>
    <col min="2186" max="2186" width="7.5703125" bestFit="1" customWidth="1"/>
    <col min="2187" max="2187" width="8.5703125" bestFit="1" customWidth="1"/>
    <col min="2188" max="2188" width="5.85546875" bestFit="1" customWidth="1"/>
    <col min="2189" max="2189" width="8.140625" bestFit="1" customWidth="1"/>
    <col min="2190" max="2190" width="7.5703125" bestFit="1" customWidth="1"/>
    <col min="2191" max="2191" width="5.42578125" bestFit="1" customWidth="1"/>
    <col min="2192" max="2192" width="8.140625" bestFit="1" customWidth="1"/>
    <col min="2193" max="2193" width="7.5703125" bestFit="1" customWidth="1"/>
    <col min="2194" max="2194" width="8.5703125" bestFit="1" customWidth="1"/>
    <col min="2195" max="2195" width="5.85546875" bestFit="1" customWidth="1"/>
    <col min="2196" max="2196" width="8.140625" bestFit="1" customWidth="1"/>
    <col min="2197" max="2197" width="5.42578125" bestFit="1" customWidth="1"/>
    <col min="2198" max="2198" width="8.140625" bestFit="1" customWidth="1"/>
    <col min="2199" max="2199" width="6.5703125" bestFit="1" customWidth="1"/>
    <col min="2200" max="2200" width="5.42578125" bestFit="1" customWidth="1"/>
    <col min="2201" max="2201" width="8.140625" bestFit="1" customWidth="1"/>
    <col min="2202" max="2202" width="7.5703125" bestFit="1" customWidth="1"/>
    <col min="2203" max="2203" width="8.5703125" bestFit="1" customWidth="1"/>
    <col min="2204" max="2204" width="5.85546875" bestFit="1" customWidth="1"/>
    <col min="2205" max="2205" width="8.140625" bestFit="1" customWidth="1"/>
    <col min="2206" max="2206" width="6.5703125" bestFit="1" customWidth="1"/>
    <col min="2207" max="2207" width="5.42578125" bestFit="1" customWidth="1"/>
    <col min="2208" max="2208" width="8.140625" bestFit="1" customWidth="1"/>
    <col min="2209" max="2209" width="6.5703125" bestFit="1" customWidth="1"/>
    <col min="2210" max="2210" width="5.42578125" bestFit="1" customWidth="1"/>
    <col min="2211" max="2211" width="8.140625" bestFit="1" customWidth="1"/>
    <col min="2212" max="2212" width="6.5703125" bestFit="1" customWidth="1"/>
    <col min="2213" max="2213" width="5.42578125" bestFit="1" customWidth="1"/>
    <col min="2214" max="2214" width="8.140625" bestFit="1" customWidth="1"/>
    <col min="2215" max="2215" width="7.5703125" bestFit="1" customWidth="1"/>
    <col min="2216" max="2216" width="8.5703125" bestFit="1" customWidth="1"/>
    <col min="2217" max="2217" width="5.85546875" bestFit="1" customWidth="1"/>
    <col min="2218" max="2218" width="8.140625" bestFit="1" customWidth="1"/>
    <col min="2219" max="2219" width="7.5703125" bestFit="1" customWidth="1"/>
    <col min="2220" max="2220" width="8.5703125" bestFit="1" customWidth="1"/>
    <col min="2221" max="2221" width="5.85546875" bestFit="1" customWidth="1"/>
    <col min="2222" max="2222" width="8.140625" bestFit="1" customWidth="1"/>
    <col min="2223" max="2223" width="5.42578125" bestFit="1" customWidth="1"/>
    <col min="2224" max="2224" width="8.140625" bestFit="1" customWidth="1"/>
    <col min="2225" max="2225" width="7.5703125" bestFit="1" customWidth="1"/>
    <col min="2226" max="2226" width="8.5703125" bestFit="1" customWidth="1"/>
    <col min="2227" max="2227" width="5.85546875" bestFit="1" customWidth="1"/>
    <col min="2228" max="2228" width="8.140625" bestFit="1" customWidth="1"/>
    <col min="2229" max="2229" width="5.42578125" bestFit="1" customWidth="1"/>
    <col min="2230" max="2230" width="8.140625" bestFit="1" customWidth="1"/>
    <col min="2231" max="2231" width="6.5703125" bestFit="1" customWidth="1"/>
    <col min="2232" max="2232" width="5.42578125" bestFit="1" customWidth="1"/>
    <col min="2233" max="2233" width="8.140625" bestFit="1" customWidth="1"/>
    <col min="2234" max="2234" width="6.5703125" bestFit="1" customWidth="1"/>
    <col min="2235" max="2235" width="8.5703125" bestFit="1" customWidth="1"/>
    <col min="2236" max="2236" width="5.85546875" bestFit="1" customWidth="1"/>
    <col min="2237" max="2237" width="8.140625" bestFit="1" customWidth="1"/>
    <col min="2238" max="2238" width="6.5703125" bestFit="1" customWidth="1"/>
    <col min="2239" max="2239" width="8.5703125" bestFit="1" customWidth="1"/>
    <col min="2240" max="2240" width="5.85546875" bestFit="1" customWidth="1"/>
    <col min="2241" max="2241" width="8.140625" bestFit="1" customWidth="1"/>
    <col min="2242" max="2242" width="7.5703125" bestFit="1" customWidth="1"/>
    <col min="2243" max="2243" width="5.42578125" bestFit="1" customWidth="1"/>
    <col min="2244" max="2244" width="8.140625" bestFit="1" customWidth="1"/>
    <col min="2245" max="2245" width="7.5703125" bestFit="1" customWidth="1"/>
    <col min="2246" max="2246" width="8.5703125" bestFit="1" customWidth="1"/>
    <col min="2247" max="2247" width="5.85546875" bestFit="1" customWidth="1"/>
    <col min="2248" max="2248" width="8.140625" bestFit="1" customWidth="1"/>
    <col min="2249" max="2249" width="6.5703125" bestFit="1" customWidth="1"/>
    <col min="2250" max="2250" width="5.42578125" bestFit="1" customWidth="1"/>
    <col min="2251" max="2251" width="8.140625" bestFit="1" customWidth="1"/>
    <col min="2252" max="2252" width="6.5703125" bestFit="1" customWidth="1"/>
    <col min="2253" max="2253" width="5.42578125" bestFit="1" customWidth="1"/>
    <col min="2254" max="2254" width="8.140625" bestFit="1" customWidth="1"/>
    <col min="2255" max="2255" width="5.42578125" bestFit="1" customWidth="1"/>
    <col min="2256" max="2256" width="8.140625" bestFit="1" customWidth="1"/>
    <col min="2257" max="2257" width="7.5703125" bestFit="1" customWidth="1"/>
    <col min="2258" max="2258" width="5.42578125" bestFit="1" customWidth="1"/>
    <col min="2259" max="2259" width="8.140625" bestFit="1" customWidth="1"/>
    <col min="2260" max="2260" width="7.5703125" bestFit="1" customWidth="1"/>
    <col min="2261" max="2261" width="8.5703125" bestFit="1" customWidth="1"/>
    <col min="2262" max="2262" width="5.85546875" bestFit="1" customWidth="1"/>
    <col min="2263" max="2263" width="8.140625" bestFit="1" customWidth="1"/>
    <col min="2264" max="2264" width="6.5703125" bestFit="1" customWidth="1"/>
    <col min="2265" max="2265" width="5.42578125" bestFit="1" customWidth="1"/>
    <col min="2266" max="2266" width="8.140625" bestFit="1" customWidth="1"/>
    <col min="2267" max="2267" width="7.5703125" bestFit="1" customWidth="1"/>
    <col min="2268" max="2268" width="5.42578125" bestFit="1" customWidth="1"/>
    <col min="2269" max="2269" width="8.140625" bestFit="1" customWidth="1"/>
    <col min="2270" max="2270" width="7.5703125" bestFit="1" customWidth="1"/>
    <col min="2271" max="2271" width="8.5703125" bestFit="1" customWidth="1"/>
    <col min="2272" max="2272" width="5.85546875" bestFit="1" customWidth="1"/>
    <col min="2273" max="2273" width="8.140625" bestFit="1" customWidth="1"/>
    <col min="2274" max="2274" width="6.5703125" bestFit="1" customWidth="1"/>
    <col min="2275" max="2275" width="5.42578125" bestFit="1" customWidth="1"/>
    <col min="2276" max="2276" width="8.140625" bestFit="1" customWidth="1"/>
    <col min="2277" max="2277" width="7.5703125" bestFit="1" customWidth="1"/>
    <col min="2278" max="2278" width="5.42578125" bestFit="1" customWidth="1"/>
    <col min="2279" max="2279" width="8.140625" bestFit="1" customWidth="1"/>
    <col min="2280" max="2280" width="7.5703125" bestFit="1" customWidth="1"/>
    <col min="2281" max="2281" width="5.42578125" bestFit="1" customWidth="1"/>
    <col min="2282" max="2282" width="8.140625" bestFit="1" customWidth="1"/>
    <col min="2283" max="2283" width="7.5703125" bestFit="1" customWidth="1"/>
    <col min="2284" max="2284" width="8.5703125" bestFit="1" customWidth="1"/>
    <col min="2285" max="2285" width="5.85546875" bestFit="1" customWidth="1"/>
    <col min="2286" max="2286" width="8.140625" bestFit="1" customWidth="1"/>
    <col min="2287" max="2287" width="7.5703125" bestFit="1" customWidth="1"/>
    <col min="2288" max="2288" width="8.5703125" bestFit="1" customWidth="1"/>
    <col min="2289" max="2289" width="5.85546875" bestFit="1" customWidth="1"/>
    <col min="2290" max="2290" width="8.140625" bestFit="1" customWidth="1"/>
    <col min="2291" max="2291" width="7.5703125" bestFit="1" customWidth="1"/>
    <col min="2292" max="2292" width="8.5703125" bestFit="1" customWidth="1"/>
    <col min="2293" max="2293" width="5.85546875" bestFit="1" customWidth="1"/>
    <col min="2294" max="2294" width="8.140625" bestFit="1" customWidth="1"/>
    <col min="2295" max="2295" width="6.5703125" bestFit="1" customWidth="1"/>
    <col min="2296" max="2296" width="5.42578125" bestFit="1" customWidth="1"/>
    <col min="2297" max="2297" width="8.140625" bestFit="1" customWidth="1"/>
    <col min="2298" max="2298" width="6.5703125" bestFit="1" customWidth="1"/>
    <col min="2299" max="2299" width="5.42578125" bestFit="1" customWidth="1"/>
    <col min="2300" max="2300" width="8.140625" bestFit="1" customWidth="1"/>
    <col min="2301" max="2301" width="7.5703125" bestFit="1" customWidth="1"/>
    <col min="2302" max="2302" width="5.42578125" bestFit="1" customWidth="1"/>
    <col min="2303" max="2303" width="8.140625" bestFit="1" customWidth="1"/>
    <col min="2304" max="2304" width="7.5703125" bestFit="1" customWidth="1"/>
    <col min="2305" max="2305" width="8.5703125" bestFit="1" customWidth="1"/>
    <col min="2306" max="2306" width="5.85546875" bestFit="1" customWidth="1"/>
    <col min="2307" max="2307" width="8.140625" bestFit="1" customWidth="1"/>
    <col min="2308" max="2308" width="6.5703125" bestFit="1" customWidth="1"/>
    <col min="2309" max="2309" width="5.42578125" bestFit="1" customWidth="1"/>
    <col min="2310" max="2310" width="8.140625" bestFit="1" customWidth="1"/>
    <col min="2311" max="2311" width="7.5703125" bestFit="1" customWidth="1"/>
    <col min="2312" max="2312" width="8.5703125" bestFit="1" customWidth="1"/>
    <col min="2313" max="2313" width="5.85546875" bestFit="1" customWidth="1"/>
    <col min="2314" max="2314" width="8.140625" bestFit="1" customWidth="1"/>
    <col min="2315" max="2315" width="7.5703125" bestFit="1" customWidth="1"/>
    <col min="2316" max="2316" width="5.42578125" bestFit="1" customWidth="1"/>
    <col min="2317" max="2317" width="8.140625" bestFit="1" customWidth="1"/>
    <col min="2318" max="2318" width="5.42578125" bestFit="1" customWidth="1"/>
    <col min="2319" max="2319" width="8.140625" bestFit="1" customWidth="1"/>
    <col min="2320" max="2320" width="7.5703125" bestFit="1" customWidth="1"/>
    <col min="2321" max="2321" width="8.5703125" bestFit="1" customWidth="1"/>
    <col min="2322" max="2322" width="5.85546875" bestFit="1" customWidth="1"/>
    <col min="2323" max="2323" width="8.140625" bestFit="1" customWidth="1"/>
    <col min="2324" max="2324" width="5.42578125" bestFit="1" customWidth="1"/>
    <col min="2325" max="2325" width="8.140625" bestFit="1" customWidth="1"/>
    <col min="2326" max="2326" width="5.42578125" bestFit="1" customWidth="1"/>
    <col min="2327" max="2327" width="8.140625" bestFit="1" customWidth="1"/>
    <col min="2328" max="2328" width="6.5703125" bestFit="1" customWidth="1"/>
    <col min="2329" max="2329" width="8.5703125" bestFit="1" customWidth="1"/>
    <col min="2330" max="2330" width="5.85546875" bestFit="1" customWidth="1"/>
    <col min="2331" max="2331" width="8.140625" bestFit="1" customWidth="1"/>
    <col min="2332" max="2332" width="6.5703125" bestFit="1" customWidth="1"/>
    <col min="2333" max="2333" width="5.42578125" bestFit="1" customWidth="1"/>
    <col min="2334" max="2334" width="8.140625" bestFit="1" customWidth="1"/>
    <col min="2335" max="2335" width="7.5703125" bestFit="1" customWidth="1"/>
    <col min="2336" max="2336" width="8.5703125" bestFit="1" customWidth="1"/>
    <col min="2337" max="2337" width="5.85546875" bestFit="1" customWidth="1"/>
    <col min="2338" max="2338" width="8.140625" bestFit="1" customWidth="1"/>
    <col min="2339" max="2339" width="6.5703125" bestFit="1" customWidth="1"/>
    <col min="2340" max="2340" width="5.42578125" bestFit="1" customWidth="1"/>
    <col min="2341" max="2341" width="8.140625" bestFit="1" customWidth="1"/>
    <col min="2342" max="2342" width="6.5703125" bestFit="1" customWidth="1"/>
    <col min="2343" max="2343" width="8.5703125" bestFit="1" customWidth="1"/>
    <col min="2344" max="2344" width="5.85546875" bestFit="1" customWidth="1"/>
    <col min="2345" max="2345" width="8.140625" bestFit="1" customWidth="1"/>
    <col min="2346" max="2346" width="6.5703125" bestFit="1" customWidth="1"/>
    <col min="2347" max="2347" width="5.42578125" bestFit="1" customWidth="1"/>
    <col min="2348" max="2348" width="8.140625" bestFit="1" customWidth="1"/>
    <col min="2349" max="2349" width="6.5703125" bestFit="1" customWidth="1"/>
    <col min="2350" max="2350" width="5.42578125" bestFit="1" customWidth="1"/>
    <col min="2351" max="2351" width="8.140625" bestFit="1" customWidth="1"/>
    <col min="2352" max="2352" width="7.5703125" bestFit="1" customWidth="1"/>
    <col min="2353" max="2353" width="8.5703125" bestFit="1" customWidth="1"/>
    <col min="2354" max="2354" width="5.85546875" bestFit="1" customWidth="1"/>
    <col min="2355" max="2355" width="8.140625" bestFit="1" customWidth="1"/>
    <col min="2356" max="2356" width="6.5703125" bestFit="1" customWidth="1"/>
    <col min="2357" max="2357" width="8.5703125" bestFit="1" customWidth="1"/>
    <col min="2358" max="2358" width="5.85546875" bestFit="1" customWidth="1"/>
    <col min="2359" max="2359" width="8.140625" bestFit="1" customWidth="1"/>
    <col min="2360" max="2360" width="6.5703125" bestFit="1" customWidth="1"/>
    <col min="2361" max="2361" width="5.42578125" bestFit="1" customWidth="1"/>
    <col min="2362" max="2362" width="8.140625" bestFit="1" customWidth="1"/>
    <col min="2363" max="2363" width="5.42578125" bestFit="1" customWidth="1"/>
    <col min="2364" max="2364" width="8.140625" bestFit="1" customWidth="1"/>
    <col min="2365" max="2365" width="5.42578125" bestFit="1" customWidth="1"/>
    <col min="2366" max="2366" width="8.140625" bestFit="1" customWidth="1"/>
    <col min="2367" max="2367" width="6.5703125" bestFit="1" customWidth="1"/>
    <col min="2368" max="2368" width="5.42578125" bestFit="1" customWidth="1"/>
    <col min="2369" max="2369" width="8.140625" bestFit="1" customWidth="1"/>
    <col min="2370" max="2370" width="7.5703125" bestFit="1" customWidth="1"/>
    <col min="2371" max="2371" width="5.42578125" bestFit="1" customWidth="1"/>
    <col min="2372" max="2372" width="8.140625" bestFit="1" customWidth="1"/>
    <col min="2373" max="2373" width="7.5703125" bestFit="1" customWidth="1"/>
    <col min="2374" max="2374" width="5.42578125" bestFit="1" customWidth="1"/>
    <col min="2375" max="2375" width="8.140625" bestFit="1" customWidth="1"/>
    <col min="2376" max="2376" width="7.5703125" bestFit="1" customWidth="1"/>
    <col min="2377" max="2377" width="8.5703125" bestFit="1" customWidth="1"/>
    <col min="2378" max="2378" width="5.85546875" bestFit="1" customWidth="1"/>
    <col min="2379" max="2379" width="8.140625" bestFit="1" customWidth="1"/>
    <col min="2380" max="2380" width="6.5703125" bestFit="1" customWidth="1"/>
    <col min="2381" max="2381" width="5.42578125" bestFit="1" customWidth="1"/>
    <col min="2382" max="2382" width="8.140625" bestFit="1" customWidth="1"/>
    <col min="2383" max="2383" width="7.5703125" bestFit="1" customWidth="1"/>
    <col min="2384" max="2384" width="5.42578125" bestFit="1" customWidth="1"/>
    <col min="2385" max="2385" width="8.140625" bestFit="1" customWidth="1"/>
    <col min="2386" max="2386" width="7.5703125" bestFit="1" customWidth="1"/>
    <col min="2387" max="2387" width="8.5703125" bestFit="1" customWidth="1"/>
    <col min="2388" max="2388" width="5.85546875" bestFit="1" customWidth="1"/>
    <col min="2389" max="2389" width="8.140625" bestFit="1" customWidth="1"/>
    <col min="2390" max="2390" width="6.5703125" bestFit="1" customWidth="1"/>
    <col min="2391" max="2391" width="8.5703125" bestFit="1" customWidth="1"/>
    <col min="2392" max="2392" width="5.85546875" bestFit="1" customWidth="1"/>
    <col min="2393" max="2393" width="8.140625" bestFit="1" customWidth="1"/>
    <col min="2394" max="2394" width="6.5703125" bestFit="1" customWidth="1"/>
    <col min="2395" max="2395" width="5.42578125" bestFit="1" customWidth="1"/>
    <col min="2396" max="2396" width="8.140625" bestFit="1" customWidth="1"/>
    <col min="2397" max="2397" width="5.42578125" bestFit="1" customWidth="1"/>
    <col min="2398" max="2398" width="8.140625" bestFit="1" customWidth="1"/>
    <col min="2399" max="2399" width="6.5703125" bestFit="1" customWidth="1"/>
    <col min="2400" max="2400" width="5.42578125" bestFit="1" customWidth="1"/>
    <col min="2401" max="2401" width="8.140625" bestFit="1" customWidth="1"/>
    <col min="2402" max="2402" width="7.5703125" bestFit="1" customWidth="1"/>
    <col min="2403" max="2403" width="8.5703125" bestFit="1" customWidth="1"/>
    <col min="2404" max="2404" width="5.85546875" bestFit="1" customWidth="1"/>
    <col min="2405" max="2405" width="8.140625" bestFit="1" customWidth="1"/>
    <col min="2406" max="2406" width="6.5703125" bestFit="1" customWidth="1"/>
    <col min="2407" max="2407" width="5.42578125" bestFit="1" customWidth="1"/>
    <col min="2408" max="2408" width="8.140625" bestFit="1" customWidth="1"/>
    <col min="2409" max="2409" width="6.5703125" bestFit="1" customWidth="1"/>
    <col min="2410" max="2410" width="8.5703125" bestFit="1" customWidth="1"/>
    <col min="2411" max="2411" width="5.85546875" bestFit="1" customWidth="1"/>
    <col min="2412" max="2412" width="8.140625" bestFit="1" customWidth="1"/>
    <col min="2413" max="2413" width="7.5703125" bestFit="1" customWidth="1"/>
    <col min="2414" max="2414" width="5.42578125" bestFit="1" customWidth="1"/>
    <col min="2415" max="2415" width="8.140625" bestFit="1" customWidth="1"/>
    <col min="2416" max="2416" width="7.5703125" bestFit="1" customWidth="1"/>
    <col min="2417" max="2417" width="8.5703125" bestFit="1" customWidth="1"/>
    <col min="2418" max="2418" width="5.85546875" bestFit="1" customWidth="1"/>
    <col min="2419" max="2419" width="8.140625" bestFit="1" customWidth="1"/>
    <col min="2420" max="2420" width="6.5703125" bestFit="1" customWidth="1"/>
    <col min="2421" max="2421" width="5.42578125" bestFit="1" customWidth="1"/>
    <col min="2422" max="2422" width="8.140625" bestFit="1" customWidth="1"/>
    <col min="2423" max="2423" width="7.5703125" bestFit="1" customWidth="1"/>
    <col min="2424" max="2424" width="8.5703125" bestFit="1" customWidth="1"/>
    <col min="2425" max="2425" width="5.85546875" bestFit="1" customWidth="1"/>
    <col min="2426" max="2426" width="8.140625" bestFit="1" customWidth="1"/>
    <col min="2427" max="2427" width="6.5703125" bestFit="1" customWidth="1"/>
    <col min="2428" max="2428" width="5.42578125" bestFit="1" customWidth="1"/>
    <col min="2429" max="2429" width="8.140625" bestFit="1" customWidth="1"/>
    <col min="2430" max="2430" width="6.5703125" bestFit="1" customWidth="1"/>
    <col min="2431" max="2431" width="5.42578125" bestFit="1" customWidth="1"/>
    <col min="2432" max="2432" width="8.140625" bestFit="1" customWidth="1"/>
    <col min="2433" max="2433" width="7.5703125" bestFit="1" customWidth="1"/>
    <col min="2434" max="2434" width="8.5703125" bestFit="1" customWidth="1"/>
    <col min="2435" max="2435" width="5.85546875" bestFit="1" customWidth="1"/>
    <col min="2436" max="2436" width="8.140625" bestFit="1" customWidth="1"/>
    <col min="2437" max="2437" width="6.5703125" bestFit="1" customWidth="1"/>
    <col min="2438" max="2438" width="5.42578125" bestFit="1" customWidth="1"/>
    <col min="2439" max="2439" width="8.140625" bestFit="1" customWidth="1"/>
    <col min="2440" max="2440" width="6.5703125" bestFit="1" customWidth="1"/>
    <col min="2441" max="2441" width="5.42578125" bestFit="1" customWidth="1"/>
    <col min="2442" max="2442" width="8.140625" bestFit="1" customWidth="1"/>
    <col min="2443" max="2443" width="7.5703125" bestFit="1" customWidth="1"/>
    <col min="2444" max="2444" width="8.5703125" bestFit="1" customWidth="1"/>
    <col min="2445" max="2445" width="5.85546875" bestFit="1" customWidth="1"/>
    <col min="2446" max="2446" width="8.140625" bestFit="1" customWidth="1"/>
    <col min="2447" max="2447" width="5.42578125" bestFit="1" customWidth="1"/>
    <col min="2448" max="2448" width="8.140625" bestFit="1" customWidth="1"/>
    <col min="2449" max="2449" width="6.5703125" bestFit="1" customWidth="1"/>
    <col min="2450" max="2450" width="5.42578125" bestFit="1" customWidth="1"/>
    <col min="2451" max="2451" width="8.140625" bestFit="1" customWidth="1"/>
    <col min="2452" max="2452" width="7.5703125" bestFit="1" customWidth="1"/>
    <col min="2453" max="2453" width="8.5703125" bestFit="1" customWidth="1"/>
    <col min="2454" max="2454" width="5.85546875" bestFit="1" customWidth="1"/>
    <col min="2455" max="2455" width="8.140625" bestFit="1" customWidth="1"/>
    <col min="2456" max="2456" width="6.5703125" bestFit="1" customWidth="1"/>
    <col min="2457" max="2457" width="8.5703125" bestFit="1" customWidth="1"/>
    <col min="2458" max="2458" width="5.85546875" bestFit="1" customWidth="1"/>
    <col min="2459" max="2459" width="8.140625" bestFit="1" customWidth="1"/>
    <col min="2460" max="2460" width="6.5703125" bestFit="1" customWidth="1"/>
    <col min="2461" max="2461" width="8.5703125" bestFit="1" customWidth="1"/>
    <col min="2462" max="2462" width="5.85546875" bestFit="1" customWidth="1"/>
    <col min="2463" max="2463" width="8.140625" bestFit="1" customWidth="1"/>
    <col min="2464" max="2464" width="5.42578125" bestFit="1" customWidth="1"/>
    <col min="2465" max="2465" width="8.140625" bestFit="1" customWidth="1"/>
    <col min="2466" max="2466" width="6.5703125" bestFit="1" customWidth="1"/>
    <col min="2467" max="2467" width="5.42578125" bestFit="1" customWidth="1"/>
    <col min="2468" max="2468" width="8.140625" bestFit="1" customWidth="1"/>
    <col min="2469" max="2469" width="7.5703125" bestFit="1" customWidth="1"/>
    <col min="2470" max="2470" width="8.5703125" bestFit="1" customWidth="1"/>
    <col min="2471" max="2471" width="5.85546875" bestFit="1" customWidth="1"/>
    <col min="2472" max="2472" width="8.140625" bestFit="1" customWidth="1"/>
    <col min="2473" max="2473" width="6.5703125" bestFit="1" customWidth="1"/>
    <col min="2474" max="2474" width="5.42578125" bestFit="1" customWidth="1"/>
    <col min="2475" max="2475" width="8.140625" bestFit="1" customWidth="1"/>
    <col min="2476" max="2476" width="7.5703125" bestFit="1" customWidth="1"/>
    <col min="2477" max="2477" width="8.5703125" bestFit="1" customWidth="1"/>
    <col min="2478" max="2478" width="5.85546875" bestFit="1" customWidth="1"/>
    <col min="2479" max="2479" width="8.140625" bestFit="1" customWidth="1"/>
    <col min="2480" max="2480" width="5.42578125" bestFit="1" customWidth="1"/>
    <col min="2481" max="2481" width="8.140625" bestFit="1" customWidth="1"/>
    <col min="2482" max="2482" width="5.42578125" bestFit="1" customWidth="1"/>
    <col min="2483" max="2483" width="8.140625" bestFit="1" customWidth="1"/>
    <col min="2484" max="2484" width="6.5703125" bestFit="1" customWidth="1"/>
    <col min="2485" max="2485" width="5.42578125" bestFit="1" customWidth="1"/>
    <col min="2486" max="2486" width="8.140625" bestFit="1" customWidth="1"/>
    <col min="2487" max="2487" width="7.5703125" bestFit="1" customWidth="1"/>
    <col min="2488" max="2488" width="8.5703125" bestFit="1" customWidth="1"/>
    <col min="2489" max="2489" width="5.85546875" bestFit="1" customWidth="1"/>
    <col min="2490" max="2490" width="8.140625" bestFit="1" customWidth="1"/>
    <col min="2491" max="2491" width="7.5703125" bestFit="1" customWidth="1"/>
    <col min="2492" max="2492" width="5.42578125" bestFit="1" customWidth="1"/>
    <col min="2493" max="2493" width="8.140625" bestFit="1" customWidth="1"/>
    <col min="2494" max="2494" width="7.5703125" bestFit="1" customWidth="1"/>
    <col min="2495" max="2495" width="5.42578125" bestFit="1" customWidth="1"/>
    <col min="2496" max="2496" width="8.140625" bestFit="1" customWidth="1"/>
    <col min="2497" max="2497" width="7.5703125" bestFit="1" customWidth="1"/>
    <col min="2498" max="2498" width="8.5703125" bestFit="1" customWidth="1"/>
    <col min="2499" max="2499" width="5.85546875" bestFit="1" customWidth="1"/>
    <col min="2500" max="2500" width="8.140625" bestFit="1" customWidth="1"/>
    <col min="2501" max="2501" width="6.5703125" bestFit="1" customWidth="1"/>
    <col min="2502" max="2502" width="5.42578125" bestFit="1" customWidth="1"/>
    <col min="2503" max="2503" width="8.140625" bestFit="1" customWidth="1"/>
    <col min="2504" max="2504" width="6.5703125" bestFit="1" customWidth="1"/>
    <col min="2505" max="2505" width="8.5703125" bestFit="1" customWidth="1"/>
    <col min="2506" max="2506" width="5.85546875" bestFit="1" customWidth="1"/>
    <col min="2507" max="2507" width="8.140625" bestFit="1" customWidth="1"/>
    <col min="2508" max="2508" width="7.5703125" bestFit="1" customWidth="1"/>
    <col min="2509" max="2509" width="8.5703125" bestFit="1" customWidth="1"/>
    <col min="2510" max="2510" width="5.85546875" bestFit="1" customWidth="1"/>
    <col min="2511" max="2511" width="8.140625" bestFit="1" customWidth="1"/>
    <col min="2512" max="2512" width="7.5703125" bestFit="1" customWidth="1"/>
    <col min="2513" max="2513" width="8.5703125" bestFit="1" customWidth="1"/>
    <col min="2514" max="2514" width="5.85546875" bestFit="1" customWidth="1"/>
    <col min="2515" max="2515" width="8.140625" bestFit="1" customWidth="1"/>
    <col min="2516" max="2516" width="6.5703125" bestFit="1" customWidth="1"/>
    <col min="2517" max="2517" width="5.42578125" bestFit="1" customWidth="1"/>
    <col min="2518" max="2518" width="8.140625" bestFit="1" customWidth="1"/>
    <col min="2519" max="2519" width="7.5703125" bestFit="1" customWidth="1"/>
    <col min="2520" max="2520" width="8.5703125" bestFit="1" customWidth="1"/>
    <col min="2521" max="2521" width="5.85546875" bestFit="1" customWidth="1"/>
    <col min="2522" max="2522" width="8.140625" bestFit="1" customWidth="1"/>
    <col min="2523" max="2523" width="6.5703125" bestFit="1" customWidth="1"/>
    <col min="2524" max="2524" width="5.42578125" bestFit="1" customWidth="1"/>
    <col min="2525" max="2525" width="8.140625" bestFit="1" customWidth="1"/>
    <col min="2526" max="2526" width="7.5703125" bestFit="1" customWidth="1"/>
    <col min="2527" max="2527" width="8.5703125" bestFit="1" customWidth="1"/>
    <col min="2528" max="2528" width="5.85546875" bestFit="1" customWidth="1"/>
    <col min="2529" max="2529" width="8.140625" bestFit="1" customWidth="1"/>
    <col min="2530" max="2530" width="6.5703125" bestFit="1" customWidth="1"/>
    <col min="2531" max="2531" width="5.42578125" bestFit="1" customWidth="1"/>
    <col min="2532" max="2532" width="8.140625" bestFit="1" customWidth="1"/>
    <col min="2533" max="2533" width="7.5703125" bestFit="1" customWidth="1"/>
    <col min="2534" max="2534" width="5.42578125" bestFit="1" customWidth="1"/>
    <col min="2535" max="2535" width="8.140625" bestFit="1" customWidth="1"/>
    <col min="2536" max="2536" width="7.5703125" bestFit="1" customWidth="1"/>
    <col min="2537" max="2537" width="8.5703125" bestFit="1" customWidth="1"/>
    <col min="2538" max="2538" width="5.85546875" bestFit="1" customWidth="1"/>
    <col min="2539" max="2539" width="8.140625" bestFit="1" customWidth="1"/>
    <col min="2540" max="2540" width="6.5703125" bestFit="1" customWidth="1"/>
    <col min="2541" max="2541" width="5.42578125" bestFit="1" customWidth="1"/>
    <col min="2542" max="2542" width="8.140625" bestFit="1" customWidth="1"/>
    <col min="2543" max="2543" width="6.5703125" bestFit="1" customWidth="1"/>
    <col min="2544" max="2544" width="5.42578125" bestFit="1" customWidth="1"/>
    <col min="2545" max="2545" width="8.140625" bestFit="1" customWidth="1"/>
    <col min="2546" max="2546" width="7.5703125" bestFit="1" customWidth="1"/>
    <col min="2547" max="2547" width="8.5703125" bestFit="1" customWidth="1"/>
    <col min="2548" max="2548" width="5.85546875" bestFit="1" customWidth="1"/>
    <col min="2549" max="2549" width="8.140625" bestFit="1" customWidth="1"/>
    <col min="2550" max="2550" width="7.5703125" bestFit="1" customWidth="1"/>
    <col min="2551" max="2551" width="8.5703125" bestFit="1" customWidth="1"/>
    <col min="2552" max="2552" width="5.85546875" bestFit="1" customWidth="1"/>
    <col min="2553" max="2553" width="8.140625" bestFit="1" customWidth="1"/>
    <col min="2554" max="2554" width="6.5703125" bestFit="1" customWidth="1"/>
    <col min="2555" max="2555" width="5.42578125" bestFit="1" customWidth="1"/>
    <col min="2556" max="2556" width="8.140625" bestFit="1" customWidth="1"/>
    <col min="2557" max="2557" width="7.5703125" bestFit="1" customWidth="1"/>
    <col min="2558" max="2558" width="5.42578125" bestFit="1" customWidth="1"/>
    <col min="2559" max="2559" width="8.140625" bestFit="1" customWidth="1"/>
    <col min="2560" max="2560" width="7.5703125" bestFit="1" customWidth="1"/>
    <col min="2561" max="2561" width="8.5703125" bestFit="1" customWidth="1"/>
    <col min="2562" max="2562" width="5.85546875" bestFit="1" customWidth="1"/>
    <col min="2563" max="2563" width="8.140625" bestFit="1" customWidth="1"/>
    <col min="2564" max="2564" width="7.5703125" bestFit="1" customWidth="1"/>
    <col min="2565" max="2565" width="5.42578125" bestFit="1" customWidth="1"/>
    <col min="2566" max="2566" width="8.140625" bestFit="1" customWidth="1"/>
    <col min="2567" max="2567" width="7.5703125" bestFit="1" customWidth="1"/>
    <col min="2568" max="2568" width="8.5703125" bestFit="1" customWidth="1"/>
    <col min="2569" max="2569" width="5.85546875" bestFit="1" customWidth="1"/>
    <col min="2570" max="2570" width="8.140625" bestFit="1" customWidth="1"/>
    <col min="2571" max="2571" width="7.5703125" bestFit="1" customWidth="1"/>
    <col min="2572" max="2572" width="8.5703125" bestFit="1" customWidth="1"/>
    <col min="2573" max="2573" width="5.85546875" bestFit="1" customWidth="1"/>
    <col min="2574" max="2574" width="8.140625" bestFit="1" customWidth="1"/>
    <col min="2575" max="2575" width="6.5703125" bestFit="1" customWidth="1"/>
    <col min="2576" max="2576" width="5.42578125" bestFit="1" customWidth="1"/>
    <col min="2577" max="2577" width="8.140625" bestFit="1" customWidth="1"/>
    <col min="2578" max="2578" width="7.5703125" bestFit="1" customWidth="1"/>
    <col min="2579" max="2579" width="5.42578125" bestFit="1" customWidth="1"/>
    <col min="2580" max="2580" width="8.140625" bestFit="1" customWidth="1"/>
    <col min="2581" max="2581" width="7.5703125" bestFit="1" customWidth="1"/>
    <col min="2582" max="2582" width="8.5703125" bestFit="1" customWidth="1"/>
    <col min="2583" max="2583" width="5.85546875" bestFit="1" customWidth="1"/>
    <col min="2584" max="2584" width="8.140625" bestFit="1" customWidth="1"/>
    <col min="2585" max="2585" width="6.5703125" bestFit="1" customWidth="1"/>
    <col min="2586" max="2586" width="5.42578125" bestFit="1" customWidth="1"/>
    <col min="2587" max="2587" width="8.140625" bestFit="1" customWidth="1"/>
    <col min="2588" max="2588" width="5.42578125" bestFit="1" customWidth="1"/>
    <col min="2589" max="2589" width="8.140625" bestFit="1" customWidth="1"/>
    <col min="2590" max="2590" width="7.5703125" bestFit="1" customWidth="1"/>
    <col min="2591" max="2591" width="8.5703125" bestFit="1" customWidth="1"/>
    <col min="2592" max="2592" width="5.85546875" bestFit="1" customWidth="1"/>
    <col min="2593" max="2593" width="8.140625" bestFit="1" customWidth="1"/>
    <col min="2594" max="2594" width="6.5703125" bestFit="1" customWidth="1"/>
    <col min="2595" max="2595" width="8.5703125" bestFit="1" customWidth="1"/>
    <col min="2596" max="2596" width="5.85546875" bestFit="1" customWidth="1"/>
    <col min="2597" max="2597" width="8.140625" bestFit="1" customWidth="1"/>
    <col min="2598" max="2598" width="6.5703125" bestFit="1" customWidth="1"/>
    <col min="2599" max="2599" width="5.42578125" bestFit="1" customWidth="1"/>
    <col min="2600" max="2600" width="8.140625" bestFit="1" customWidth="1"/>
    <col min="2601" max="2601" width="5.42578125" bestFit="1" customWidth="1"/>
    <col min="2602" max="2602" width="8.140625" bestFit="1" customWidth="1"/>
    <col min="2603" max="2603" width="6.5703125" bestFit="1" customWidth="1"/>
    <col min="2604" max="2604" width="8.5703125" bestFit="1" customWidth="1"/>
    <col min="2605" max="2605" width="5.85546875" bestFit="1" customWidth="1"/>
    <col min="2606" max="2606" width="8.140625" bestFit="1" customWidth="1"/>
    <col min="2607" max="2607" width="6.5703125" bestFit="1" customWidth="1"/>
    <col min="2608" max="2608" width="5.42578125" bestFit="1" customWidth="1"/>
    <col min="2609" max="2609" width="8.140625" bestFit="1" customWidth="1"/>
    <col min="2610" max="2610" width="6.5703125" bestFit="1" customWidth="1"/>
    <col min="2611" max="2611" width="8.5703125" bestFit="1" customWidth="1"/>
    <col min="2612" max="2612" width="5.85546875" bestFit="1" customWidth="1"/>
    <col min="2613" max="2613" width="8.140625" bestFit="1" customWidth="1"/>
    <col min="2614" max="2614" width="7.5703125" bestFit="1" customWidth="1"/>
    <col min="2615" max="2615" width="8.5703125" bestFit="1" customWidth="1"/>
    <col min="2616" max="2616" width="5.85546875" bestFit="1" customWidth="1"/>
    <col min="2617" max="2617" width="8.140625" bestFit="1" customWidth="1"/>
    <col min="2618" max="2618" width="5.42578125" bestFit="1" customWidth="1"/>
    <col min="2619" max="2619" width="8.140625" bestFit="1" customWidth="1"/>
    <col min="2620" max="2620" width="6.5703125" bestFit="1" customWidth="1"/>
    <col min="2621" max="2621" width="5.42578125" bestFit="1" customWidth="1"/>
    <col min="2622" max="2622" width="8.140625" bestFit="1" customWidth="1"/>
    <col min="2623" max="2623" width="6.5703125" bestFit="1" customWidth="1"/>
    <col min="2624" max="2624" width="5.42578125" bestFit="1" customWidth="1"/>
    <col min="2625" max="2625" width="8.140625" bestFit="1" customWidth="1"/>
    <col min="2626" max="2626" width="6.5703125" bestFit="1" customWidth="1"/>
    <col min="2627" max="2627" width="8.5703125" bestFit="1" customWidth="1"/>
    <col min="2628" max="2628" width="5.85546875" bestFit="1" customWidth="1"/>
    <col min="2629" max="2629" width="8.140625" bestFit="1" customWidth="1"/>
    <col min="2630" max="2630" width="7.5703125" bestFit="1" customWidth="1"/>
    <col min="2631" max="2631" width="8.5703125" bestFit="1" customWidth="1"/>
    <col min="2632" max="2632" width="5.85546875" bestFit="1" customWidth="1"/>
    <col min="2633" max="2633" width="8.140625" bestFit="1" customWidth="1"/>
    <col min="2634" max="2634" width="6.5703125" bestFit="1" customWidth="1"/>
    <col min="2635" max="2635" width="5.42578125" bestFit="1" customWidth="1"/>
    <col min="2636" max="2636" width="8.140625" bestFit="1" customWidth="1"/>
    <col min="2637" max="2637" width="7.5703125" bestFit="1" customWidth="1"/>
    <col min="2638" max="2638" width="5.42578125" bestFit="1" customWidth="1"/>
    <col min="2639" max="2639" width="8.140625" bestFit="1" customWidth="1"/>
    <col min="2640" max="2640" width="7.5703125" bestFit="1" customWidth="1"/>
    <col min="2641" max="2641" width="8.5703125" bestFit="1" customWidth="1"/>
    <col min="2642" max="2642" width="5.85546875" bestFit="1" customWidth="1"/>
    <col min="2643" max="2643" width="8.140625" bestFit="1" customWidth="1"/>
    <col min="2644" max="2644" width="7.5703125" bestFit="1" customWidth="1"/>
    <col min="2645" max="2645" width="5.42578125" bestFit="1" customWidth="1"/>
    <col min="2646" max="2646" width="8.140625" bestFit="1" customWidth="1"/>
    <col min="2647" max="2647" width="7.5703125" bestFit="1" customWidth="1"/>
    <col min="2648" max="2648" width="5.42578125" bestFit="1" customWidth="1"/>
    <col min="2649" max="2649" width="8.140625" bestFit="1" customWidth="1"/>
    <col min="2650" max="2650" width="7.5703125" bestFit="1" customWidth="1"/>
    <col min="2651" max="2651" width="8.5703125" bestFit="1" customWidth="1"/>
    <col min="2652" max="2652" width="5.85546875" bestFit="1" customWidth="1"/>
    <col min="2653" max="2653" width="8.140625" bestFit="1" customWidth="1"/>
    <col min="2654" max="2654" width="7.5703125" bestFit="1" customWidth="1"/>
    <col min="2655" max="2655" width="5.42578125" bestFit="1" customWidth="1"/>
    <col min="2656" max="2656" width="8.140625" bestFit="1" customWidth="1"/>
    <col min="2657" max="2657" width="7.5703125" bestFit="1" customWidth="1"/>
    <col min="2658" max="2658" width="8.5703125" bestFit="1" customWidth="1"/>
    <col min="2659" max="2659" width="5.85546875" bestFit="1" customWidth="1"/>
    <col min="2660" max="2660" width="8.140625" bestFit="1" customWidth="1"/>
    <col min="2661" max="2661" width="6.5703125" bestFit="1" customWidth="1"/>
    <col min="2662" max="2662" width="5.42578125" bestFit="1" customWidth="1"/>
    <col min="2663" max="2663" width="8.140625" bestFit="1" customWidth="1"/>
    <col min="2664" max="2664" width="7.5703125" bestFit="1" customWidth="1"/>
    <col min="2665" max="2665" width="8.5703125" bestFit="1" customWidth="1"/>
    <col min="2666" max="2666" width="5.85546875" bestFit="1" customWidth="1"/>
    <col min="2667" max="2667" width="8.140625" bestFit="1" customWidth="1"/>
    <col min="2668" max="2668" width="6.5703125" bestFit="1" customWidth="1"/>
    <col min="2669" max="2669" width="8.5703125" bestFit="1" customWidth="1"/>
    <col min="2670" max="2670" width="5.85546875" bestFit="1" customWidth="1"/>
    <col min="2671" max="2671" width="8.140625" bestFit="1" customWidth="1"/>
    <col min="2672" max="2672" width="7.5703125" bestFit="1" customWidth="1"/>
    <col min="2673" max="2673" width="8.5703125" bestFit="1" customWidth="1"/>
    <col min="2674" max="2674" width="5.85546875" bestFit="1" customWidth="1"/>
    <col min="2675" max="2675" width="8.140625" bestFit="1" customWidth="1"/>
    <col min="2676" max="2676" width="7.5703125" bestFit="1" customWidth="1"/>
    <col min="2677" max="2677" width="8.5703125" bestFit="1" customWidth="1"/>
    <col min="2678" max="2678" width="5.85546875" bestFit="1" customWidth="1"/>
    <col min="2679" max="2679" width="8.140625" bestFit="1" customWidth="1"/>
    <col min="2680" max="2680" width="6.5703125" bestFit="1" customWidth="1"/>
    <col min="2681" max="2681" width="5.42578125" bestFit="1" customWidth="1"/>
    <col min="2682" max="2682" width="8.140625" bestFit="1" customWidth="1"/>
    <col min="2683" max="2683" width="5.42578125" bestFit="1" customWidth="1"/>
    <col min="2684" max="2684" width="8.140625" bestFit="1" customWidth="1"/>
    <col min="2685" max="2685" width="6.5703125" bestFit="1" customWidth="1"/>
    <col min="2686" max="2686" width="5.42578125" bestFit="1" customWidth="1"/>
    <col min="2687" max="2687" width="8.140625" bestFit="1" customWidth="1"/>
    <col min="2688" max="2688" width="7.5703125" bestFit="1" customWidth="1"/>
    <col min="2689" max="2689" width="8.5703125" bestFit="1" customWidth="1"/>
    <col min="2690" max="2690" width="5.85546875" bestFit="1" customWidth="1"/>
    <col min="2691" max="2691" width="8.140625" bestFit="1" customWidth="1"/>
    <col min="2692" max="2692" width="6.5703125" bestFit="1" customWidth="1"/>
    <col min="2693" max="2693" width="5.42578125" bestFit="1" customWidth="1"/>
    <col min="2694" max="2694" width="8.140625" bestFit="1" customWidth="1"/>
    <col min="2695" max="2695" width="6.5703125" bestFit="1" customWidth="1"/>
    <col min="2696" max="2696" width="5.42578125" bestFit="1" customWidth="1"/>
    <col min="2697" max="2697" width="8.140625" bestFit="1" customWidth="1"/>
    <col min="2698" max="2698" width="7.5703125" bestFit="1" customWidth="1"/>
    <col min="2699" max="2699" width="5.42578125" bestFit="1" customWidth="1"/>
    <col min="2700" max="2700" width="8.140625" bestFit="1" customWidth="1"/>
    <col min="2701" max="2701" width="7.5703125" bestFit="1" customWidth="1"/>
    <col min="2702" max="2702" width="8.5703125" bestFit="1" customWidth="1"/>
    <col min="2703" max="2703" width="5.85546875" bestFit="1" customWidth="1"/>
    <col min="2704" max="2704" width="8.140625" bestFit="1" customWidth="1"/>
    <col min="2705" max="2705" width="6.5703125" bestFit="1" customWidth="1"/>
    <col min="2706" max="2706" width="5.42578125" bestFit="1" customWidth="1"/>
    <col min="2707" max="2707" width="8.140625" bestFit="1" customWidth="1"/>
    <col min="2708" max="2708" width="7.5703125" bestFit="1" customWidth="1"/>
    <col min="2709" max="2709" width="8.5703125" bestFit="1" customWidth="1"/>
    <col min="2710" max="2710" width="5.85546875" bestFit="1" customWidth="1"/>
    <col min="2711" max="2711" width="8.140625" bestFit="1" customWidth="1"/>
    <col min="2712" max="2712" width="7.5703125" bestFit="1" customWidth="1"/>
    <col min="2713" max="2713" width="8.5703125" bestFit="1" customWidth="1"/>
    <col min="2714" max="2714" width="5.85546875" bestFit="1" customWidth="1"/>
    <col min="2715" max="2715" width="8.140625" bestFit="1" customWidth="1"/>
    <col min="2716" max="2716" width="6.5703125" bestFit="1" customWidth="1"/>
    <col min="2717" max="2717" width="8.5703125" bestFit="1" customWidth="1"/>
    <col min="2718" max="2718" width="5.85546875" bestFit="1" customWidth="1"/>
    <col min="2719" max="2719" width="8.140625" bestFit="1" customWidth="1"/>
    <col min="2720" max="2720" width="6.5703125" bestFit="1" customWidth="1"/>
    <col min="2721" max="2721" width="8.5703125" bestFit="1" customWidth="1"/>
    <col min="2722" max="2722" width="5.85546875" bestFit="1" customWidth="1"/>
    <col min="2723" max="2723" width="8.140625" bestFit="1" customWidth="1"/>
    <col min="2724" max="2724" width="6.5703125" bestFit="1" customWidth="1"/>
    <col min="2725" max="2725" width="5.42578125" bestFit="1" customWidth="1"/>
    <col min="2726" max="2726" width="8.140625" bestFit="1" customWidth="1"/>
    <col min="2727" max="2727" width="6.5703125" bestFit="1" customWidth="1"/>
    <col min="2728" max="2728" width="5.42578125" bestFit="1" customWidth="1"/>
    <col min="2729" max="2729" width="8.140625" bestFit="1" customWidth="1"/>
    <col min="2730" max="2730" width="7.5703125" bestFit="1" customWidth="1"/>
    <col min="2731" max="2731" width="5.42578125" bestFit="1" customWidth="1"/>
    <col min="2732" max="2732" width="8.140625" bestFit="1" customWidth="1"/>
    <col min="2733" max="2733" width="7.5703125" bestFit="1" customWidth="1"/>
    <col min="2734" max="2734" width="5.42578125" bestFit="1" customWidth="1"/>
    <col min="2735" max="2735" width="8.140625" bestFit="1" customWidth="1"/>
    <col min="2736" max="2736" width="7.5703125" bestFit="1" customWidth="1"/>
    <col min="2737" max="2737" width="8.5703125" bestFit="1" customWidth="1"/>
    <col min="2738" max="2738" width="5.85546875" bestFit="1" customWidth="1"/>
    <col min="2739" max="2739" width="8.140625" bestFit="1" customWidth="1"/>
    <col min="2740" max="2740" width="6.5703125" bestFit="1" customWidth="1"/>
    <col min="2741" max="2741" width="8.5703125" bestFit="1" customWidth="1"/>
    <col min="2742" max="2742" width="5.85546875" bestFit="1" customWidth="1"/>
    <col min="2743" max="2743" width="8.140625" bestFit="1" customWidth="1"/>
    <col min="2744" max="2744" width="7.5703125" bestFit="1" customWidth="1"/>
    <col min="2745" max="2745" width="8.5703125" bestFit="1" customWidth="1"/>
    <col min="2746" max="2746" width="5.85546875" bestFit="1" customWidth="1"/>
    <col min="2747" max="2747" width="8.140625" bestFit="1" customWidth="1"/>
    <col min="2748" max="2748" width="6.5703125" bestFit="1" customWidth="1"/>
    <col min="2749" max="2749" width="8.5703125" bestFit="1" customWidth="1"/>
    <col min="2750" max="2750" width="5.85546875" bestFit="1" customWidth="1"/>
    <col min="2751" max="2751" width="8.140625" bestFit="1" customWidth="1"/>
    <col min="2752" max="2752" width="6.5703125" bestFit="1" customWidth="1"/>
    <col min="2753" max="2753" width="5.42578125" bestFit="1" customWidth="1"/>
    <col min="2754" max="2754" width="8.140625" bestFit="1" customWidth="1"/>
    <col min="2755" max="2755" width="7.5703125" bestFit="1" customWidth="1"/>
    <col min="2756" max="2756" width="8.5703125" bestFit="1" customWidth="1"/>
    <col min="2757" max="2757" width="5.85546875" bestFit="1" customWidth="1"/>
    <col min="2758" max="2758" width="8.140625" bestFit="1" customWidth="1"/>
    <col min="2759" max="2759" width="6.5703125" bestFit="1" customWidth="1"/>
    <col min="2760" max="2760" width="8.5703125" bestFit="1" customWidth="1"/>
    <col min="2761" max="2761" width="5.85546875" bestFit="1" customWidth="1"/>
    <col min="2762" max="2762" width="8.140625" bestFit="1" customWidth="1"/>
    <col min="2763" max="2763" width="7.5703125" bestFit="1" customWidth="1"/>
    <col min="2764" max="2764" width="5.42578125" bestFit="1" customWidth="1"/>
    <col min="2765" max="2765" width="8.140625" bestFit="1" customWidth="1"/>
    <col min="2766" max="2766" width="7.5703125" bestFit="1" customWidth="1"/>
    <col min="2767" max="2767" width="8.5703125" bestFit="1" customWidth="1"/>
    <col min="2768" max="2768" width="5.85546875" bestFit="1" customWidth="1"/>
    <col min="2769" max="2769" width="8.140625" bestFit="1" customWidth="1"/>
    <col min="2770" max="2770" width="6.5703125" bestFit="1" customWidth="1"/>
    <col min="2771" max="2771" width="5.42578125" bestFit="1" customWidth="1"/>
    <col min="2772" max="2772" width="8.140625" bestFit="1" customWidth="1"/>
    <col min="2773" max="2773" width="7.5703125" bestFit="1" customWidth="1"/>
    <col min="2774" max="2774" width="8.5703125" bestFit="1" customWidth="1"/>
    <col min="2775" max="2775" width="5.85546875" bestFit="1" customWidth="1"/>
    <col min="2776" max="2776" width="8.140625" bestFit="1" customWidth="1"/>
    <col min="2777" max="2777" width="7.5703125" bestFit="1" customWidth="1"/>
    <col min="2778" max="2778" width="8.5703125" bestFit="1" customWidth="1"/>
    <col min="2779" max="2779" width="5.85546875" bestFit="1" customWidth="1"/>
    <col min="2780" max="2780" width="8.140625" bestFit="1" customWidth="1"/>
    <col min="2781" max="2781" width="6.5703125" bestFit="1" customWidth="1"/>
    <col min="2782" max="2782" width="5.42578125" bestFit="1" customWidth="1"/>
    <col min="2783" max="2783" width="8.140625" bestFit="1" customWidth="1"/>
    <col min="2784" max="2784" width="7.5703125" bestFit="1" customWidth="1"/>
    <col min="2785" max="2785" width="5.42578125" bestFit="1" customWidth="1"/>
    <col min="2786" max="2786" width="8.140625" bestFit="1" customWidth="1"/>
    <col min="2787" max="2787" width="7.5703125" bestFit="1" customWidth="1"/>
    <col min="2788" max="2788" width="8.5703125" bestFit="1" customWidth="1"/>
    <col min="2789" max="2789" width="5.85546875" bestFit="1" customWidth="1"/>
    <col min="2790" max="2790" width="8.140625" bestFit="1" customWidth="1"/>
    <col min="2791" max="2791" width="6.5703125" bestFit="1" customWidth="1"/>
    <col min="2792" max="2792" width="5.42578125" bestFit="1" customWidth="1"/>
    <col min="2793" max="2793" width="8.140625" bestFit="1" customWidth="1"/>
    <col min="2794" max="2794" width="7.5703125" bestFit="1" customWidth="1"/>
    <col min="2795" max="2795" width="8.5703125" bestFit="1" customWidth="1"/>
    <col min="2796" max="2796" width="5.85546875" bestFit="1" customWidth="1"/>
    <col min="2797" max="2797" width="8.140625" bestFit="1" customWidth="1"/>
    <col min="2798" max="2798" width="6.5703125" bestFit="1" customWidth="1"/>
    <col min="2799" max="2799" width="5.42578125" bestFit="1" customWidth="1"/>
    <col min="2800" max="2800" width="8.140625" bestFit="1" customWidth="1"/>
    <col min="2801" max="2801" width="6.5703125" bestFit="1" customWidth="1"/>
    <col min="2802" max="2802" width="5.42578125" bestFit="1" customWidth="1"/>
    <col min="2803" max="2803" width="8.140625" bestFit="1" customWidth="1"/>
    <col min="2804" max="2804" width="7.5703125" bestFit="1" customWidth="1"/>
    <col min="2805" max="2805" width="8.5703125" bestFit="1" customWidth="1"/>
    <col min="2806" max="2806" width="5.85546875" bestFit="1" customWidth="1"/>
    <col min="2807" max="2807" width="8.140625" bestFit="1" customWidth="1"/>
    <col min="2808" max="2808" width="7.5703125" bestFit="1" customWidth="1"/>
    <col min="2809" max="2809" width="5.42578125" bestFit="1" customWidth="1"/>
    <col min="2810" max="2810" width="8.140625" bestFit="1" customWidth="1"/>
    <col min="2811" max="2811" width="7.5703125" bestFit="1" customWidth="1"/>
    <col min="2812" max="2812" width="8.5703125" bestFit="1" customWidth="1"/>
    <col min="2813" max="2813" width="5.85546875" bestFit="1" customWidth="1"/>
    <col min="2814" max="2814" width="8.140625" bestFit="1" customWidth="1"/>
    <col min="2815" max="2815" width="7.5703125" bestFit="1" customWidth="1"/>
    <col min="2816" max="2816" width="8.5703125" bestFit="1" customWidth="1"/>
    <col min="2817" max="2817" width="5.85546875" bestFit="1" customWidth="1"/>
    <col min="2818" max="2818" width="8.140625" bestFit="1" customWidth="1"/>
    <col min="2819" max="2819" width="6.5703125" bestFit="1" customWidth="1"/>
    <col min="2820" max="2820" width="5.42578125" bestFit="1" customWidth="1"/>
    <col min="2821" max="2821" width="8.140625" bestFit="1" customWidth="1"/>
    <col min="2822" max="2822" width="6.5703125" bestFit="1" customWidth="1"/>
    <col min="2823" max="2823" width="8.5703125" bestFit="1" customWidth="1"/>
    <col min="2824" max="2824" width="5.85546875" bestFit="1" customWidth="1"/>
    <col min="2825" max="2825" width="8.140625" bestFit="1" customWidth="1"/>
    <col min="2826" max="2826" width="7.5703125" bestFit="1" customWidth="1"/>
    <col min="2827" max="2827" width="8.5703125" bestFit="1" customWidth="1"/>
    <col min="2828" max="2828" width="5.85546875" bestFit="1" customWidth="1"/>
    <col min="2829" max="2829" width="8.140625" bestFit="1" customWidth="1"/>
    <col min="2830" max="2830" width="7.5703125" bestFit="1" customWidth="1"/>
    <col min="2831" max="2831" width="8.5703125" bestFit="1" customWidth="1"/>
    <col min="2832" max="2832" width="5.85546875" bestFit="1" customWidth="1"/>
    <col min="2833" max="2833" width="8.140625" bestFit="1" customWidth="1"/>
    <col min="2834" max="2834" width="6.5703125" bestFit="1" customWidth="1"/>
    <col min="2835" max="2835" width="5.42578125" bestFit="1" customWidth="1"/>
    <col min="2836" max="2836" width="8.140625" bestFit="1" customWidth="1"/>
    <col min="2837" max="2837" width="7.5703125" bestFit="1" customWidth="1"/>
    <col min="2838" max="2838" width="8.5703125" bestFit="1" customWidth="1"/>
    <col min="2839" max="2839" width="5.85546875" bestFit="1" customWidth="1"/>
    <col min="2840" max="2840" width="8.140625" bestFit="1" customWidth="1"/>
    <col min="2841" max="2841" width="7.5703125" bestFit="1" customWidth="1"/>
    <col min="2842" max="2842" width="5.42578125" bestFit="1" customWidth="1"/>
    <col min="2843" max="2843" width="8.140625" bestFit="1" customWidth="1"/>
    <col min="2844" max="2844" width="7.5703125" bestFit="1" customWidth="1"/>
    <col min="2845" max="2845" width="8.5703125" bestFit="1" customWidth="1"/>
    <col min="2846" max="2846" width="5.85546875" bestFit="1" customWidth="1"/>
    <col min="2847" max="2847" width="8.140625" bestFit="1" customWidth="1"/>
    <col min="2848" max="2848" width="7.5703125" bestFit="1" customWidth="1"/>
    <col min="2849" max="2849" width="8.5703125" bestFit="1" customWidth="1"/>
    <col min="2850" max="2850" width="5.85546875" bestFit="1" customWidth="1"/>
    <col min="2851" max="2851" width="8.140625" bestFit="1" customWidth="1"/>
    <col min="2852" max="2852" width="6.5703125" bestFit="1" customWidth="1"/>
    <col min="2853" max="2853" width="5.42578125" bestFit="1" customWidth="1"/>
    <col min="2854" max="2854" width="8.140625" bestFit="1" customWidth="1"/>
    <col min="2855" max="2855" width="7.5703125" bestFit="1" customWidth="1"/>
    <col min="2856" max="2856" width="8.5703125" bestFit="1" customWidth="1"/>
    <col min="2857" max="2857" width="5.85546875" bestFit="1" customWidth="1"/>
    <col min="2858" max="2858" width="8.140625" bestFit="1" customWidth="1"/>
    <col min="2859" max="2859" width="6.5703125" bestFit="1" customWidth="1"/>
    <col min="2860" max="2860" width="8.5703125" bestFit="1" customWidth="1"/>
    <col min="2861" max="2861" width="5.85546875" bestFit="1" customWidth="1"/>
    <col min="2862" max="2862" width="8.140625" bestFit="1" customWidth="1"/>
    <col min="2863" max="2863" width="6.5703125" bestFit="1" customWidth="1"/>
    <col min="2864" max="2864" width="5.42578125" bestFit="1" customWidth="1"/>
    <col min="2865" max="2865" width="8.140625" bestFit="1" customWidth="1"/>
    <col min="2866" max="2866" width="6.5703125" bestFit="1" customWidth="1"/>
    <col min="2867" max="2867" width="8.5703125" bestFit="1" customWidth="1"/>
    <col min="2868" max="2868" width="5.85546875" bestFit="1" customWidth="1"/>
    <col min="2869" max="2869" width="8.140625" bestFit="1" customWidth="1"/>
    <col min="2870" max="2870" width="6.5703125" bestFit="1" customWidth="1"/>
    <col min="2871" max="2871" width="8.5703125" bestFit="1" customWidth="1"/>
    <col min="2872" max="2872" width="5.85546875" bestFit="1" customWidth="1"/>
    <col min="2873" max="2873" width="8.140625" bestFit="1" customWidth="1"/>
    <col min="2874" max="2874" width="6.5703125" bestFit="1" customWidth="1"/>
    <col min="2875" max="2875" width="8.5703125" bestFit="1" customWidth="1"/>
    <col min="2876" max="2876" width="5.85546875" bestFit="1" customWidth="1"/>
    <col min="2877" max="2877" width="8.140625" bestFit="1" customWidth="1"/>
    <col min="2878" max="2878" width="6.5703125" bestFit="1" customWidth="1"/>
    <col min="2879" max="2879" width="5.42578125" bestFit="1" customWidth="1"/>
    <col min="2880" max="2880" width="8.140625" bestFit="1" customWidth="1"/>
    <col min="2881" max="2881" width="7.5703125" bestFit="1" customWidth="1"/>
    <col min="2882" max="2882" width="8.5703125" bestFit="1" customWidth="1"/>
    <col min="2883" max="2883" width="5.85546875" bestFit="1" customWidth="1"/>
    <col min="2884" max="2884" width="8.140625" bestFit="1" customWidth="1"/>
    <col min="2885" max="2885" width="6.5703125" bestFit="1" customWidth="1"/>
    <col min="2886" max="2886" width="5.42578125" bestFit="1" customWidth="1"/>
    <col min="2887" max="2887" width="8.140625" bestFit="1" customWidth="1"/>
    <col min="2888" max="2888" width="6.5703125" bestFit="1" customWidth="1"/>
    <col min="2889" max="2889" width="5.42578125" bestFit="1" customWidth="1"/>
    <col min="2890" max="2890" width="8.140625" bestFit="1" customWidth="1"/>
    <col min="2891" max="2891" width="7.5703125" bestFit="1" customWidth="1"/>
    <col min="2892" max="2892" width="5.42578125" bestFit="1" customWidth="1"/>
    <col min="2893" max="2893" width="8.140625" bestFit="1" customWidth="1"/>
    <col min="2894" max="2894" width="7.5703125" bestFit="1" customWidth="1"/>
    <col min="2895" max="2895" width="5.42578125" bestFit="1" customWidth="1"/>
    <col min="2896" max="2896" width="8.140625" bestFit="1" customWidth="1"/>
    <col min="2897" max="2897" width="7.5703125" bestFit="1" customWidth="1"/>
    <col min="2898" max="2898" width="8.5703125" bestFit="1" customWidth="1"/>
    <col min="2899" max="2899" width="5.85546875" bestFit="1" customWidth="1"/>
    <col min="2900" max="2900" width="8.140625" bestFit="1" customWidth="1"/>
    <col min="2901" max="2901" width="6.5703125" bestFit="1" customWidth="1"/>
    <col min="2902" max="2902" width="5.42578125" bestFit="1" customWidth="1"/>
    <col min="2903" max="2903" width="8.140625" bestFit="1" customWidth="1"/>
    <col min="2904" max="2904" width="7.5703125" bestFit="1" customWidth="1"/>
    <col min="2905" max="2905" width="8.5703125" bestFit="1" customWidth="1"/>
    <col min="2906" max="2906" width="5.85546875" bestFit="1" customWidth="1"/>
    <col min="2907" max="2907" width="8.140625" bestFit="1" customWidth="1"/>
    <col min="2908" max="2908" width="7.5703125" bestFit="1" customWidth="1"/>
    <col min="2909" max="2909" width="8.5703125" bestFit="1" customWidth="1"/>
    <col min="2910" max="2910" width="5.85546875" bestFit="1" customWidth="1"/>
    <col min="2911" max="2911" width="8.140625" bestFit="1" customWidth="1"/>
    <col min="2912" max="2912" width="5.42578125" bestFit="1" customWidth="1"/>
    <col min="2913" max="2913" width="8.140625" bestFit="1" customWidth="1"/>
    <col min="2914" max="2914" width="7.5703125" bestFit="1" customWidth="1"/>
    <col min="2915" max="2915" width="8.5703125" bestFit="1" customWidth="1"/>
    <col min="2916" max="2916" width="5.85546875" bestFit="1" customWidth="1"/>
    <col min="2917" max="2917" width="8.140625" bestFit="1" customWidth="1"/>
    <col min="2918" max="2918" width="6.5703125" bestFit="1" customWidth="1"/>
    <col min="2919" max="2919" width="8.5703125" bestFit="1" customWidth="1"/>
    <col min="2920" max="2920" width="5.85546875" bestFit="1" customWidth="1"/>
    <col min="2921" max="2921" width="8.140625" bestFit="1" customWidth="1"/>
    <col min="2922" max="2922" width="6.5703125" bestFit="1" customWidth="1"/>
    <col min="2923" max="2923" width="5.42578125" bestFit="1" customWidth="1"/>
    <col min="2924" max="2924" width="8.140625" bestFit="1" customWidth="1"/>
    <col min="2925" max="2925" width="7.5703125" bestFit="1" customWidth="1"/>
    <col min="2926" max="2926" width="8.5703125" bestFit="1" customWidth="1"/>
    <col min="2927" max="2927" width="5.85546875" bestFit="1" customWidth="1"/>
    <col min="2928" max="2928" width="8.140625" bestFit="1" customWidth="1"/>
    <col min="2929" max="2929" width="6.5703125" bestFit="1" customWidth="1"/>
    <col min="2930" max="2930" width="5.42578125" bestFit="1" customWidth="1"/>
    <col min="2931" max="2931" width="8.140625" bestFit="1" customWidth="1"/>
    <col min="2932" max="2932" width="7.5703125" bestFit="1" customWidth="1"/>
    <col min="2933" max="2933" width="5.42578125" bestFit="1" customWidth="1"/>
    <col min="2934" max="2934" width="8.140625" bestFit="1" customWidth="1"/>
    <col min="2935" max="2935" width="7.5703125" bestFit="1" customWidth="1"/>
    <col min="2936" max="2936" width="8.5703125" bestFit="1" customWidth="1"/>
    <col min="2937" max="2937" width="5.85546875" bestFit="1" customWidth="1"/>
    <col min="2938" max="2938" width="8.140625" bestFit="1" customWidth="1"/>
    <col min="2939" max="2939" width="7.5703125" bestFit="1" customWidth="1"/>
    <col min="2940" max="2940" width="8.5703125" bestFit="1" customWidth="1"/>
    <col min="2941" max="2941" width="5.85546875" bestFit="1" customWidth="1"/>
    <col min="2942" max="2942" width="8.140625" bestFit="1" customWidth="1"/>
    <col min="2943" max="2943" width="7.5703125" bestFit="1" customWidth="1"/>
    <col min="2944" max="2944" width="5.42578125" bestFit="1" customWidth="1"/>
    <col min="2945" max="2945" width="8.140625" bestFit="1" customWidth="1"/>
    <col min="2946" max="2946" width="7.5703125" bestFit="1" customWidth="1"/>
    <col min="2947" max="2947" width="8.5703125" bestFit="1" customWidth="1"/>
    <col min="2948" max="2948" width="5.85546875" bestFit="1" customWidth="1"/>
    <col min="2949" max="2949" width="8.140625" bestFit="1" customWidth="1"/>
    <col min="2950" max="2950" width="5.42578125" bestFit="1" customWidth="1"/>
    <col min="2951" max="2951" width="8.140625" bestFit="1" customWidth="1"/>
    <col min="2952" max="2952" width="7.5703125" bestFit="1" customWidth="1"/>
    <col min="2953" max="2953" width="8.5703125" bestFit="1" customWidth="1"/>
    <col min="2954" max="2954" width="5.85546875" bestFit="1" customWidth="1"/>
    <col min="2955" max="2955" width="8.140625" bestFit="1" customWidth="1"/>
    <col min="2956" max="2956" width="6.5703125" bestFit="1" customWidth="1"/>
    <col min="2957" max="2957" width="5.42578125" bestFit="1" customWidth="1"/>
    <col min="2958" max="2958" width="8.140625" bestFit="1" customWidth="1"/>
    <col min="2959" max="2959" width="6.5703125" bestFit="1" customWidth="1"/>
    <col min="2960" max="2960" width="5.42578125" bestFit="1" customWidth="1"/>
    <col min="2961" max="2961" width="8.140625" bestFit="1" customWidth="1"/>
    <col min="2962" max="2962" width="7.5703125" bestFit="1" customWidth="1"/>
    <col min="2963" max="2963" width="8.5703125" bestFit="1" customWidth="1"/>
    <col min="2964" max="2964" width="5.85546875" bestFit="1" customWidth="1"/>
    <col min="2965" max="2965" width="8.140625" bestFit="1" customWidth="1"/>
    <col min="2966" max="2966" width="6.5703125" bestFit="1" customWidth="1"/>
    <col min="2967" max="2967" width="8.5703125" bestFit="1" customWidth="1"/>
    <col min="2968" max="2968" width="5.85546875" bestFit="1" customWidth="1"/>
    <col min="2969" max="2969" width="8.140625" bestFit="1" customWidth="1"/>
    <col min="2970" max="2970" width="6.5703125" bestFit="1" customWidth="1"/>
    <col min="2971" max="2971" width="8.5703125" bestFit="1" customWidth="1"/>
    <col min="2972" max="2972" width="5.85546875" bestFit="1" customWidth="1"/>
    <col min="2973" max="2973" width="8.140625" bestFit="1" customWidth="1"/>
    <col min="2974" max="2974" width="7.5703125" bestFit="1" customWidth="1"/>
    <col min="2975" max="2975" width="8.5703125" bestFit="1" customWidth="1"/>
    <col min="2976" max="2976" width="5.85546875" bestFit="1" customWidth="1"/>
    <col min="2977" max="2977" width="8.140625" bestFit="1" customWidth="1"/>
    <col min="2978" max="2978" width="6.5703125" bestFit="1" customWidth="1"/>
    <col min="2979" max="2979" width="5.42578125" bestFit="1" customWidth="1"/>
    <col min="2980" max="2980" width="8.140625" bestFit="1" customWidth="1"/>
    <col min="2981" max="2981" width="7.5703125" bestFit="1" customWidth="1"/>
    <col min="2982" max="2982" width="5.42578125" bestFit="1" customWidth="1"/>
    <col min="2983" max="2983" width="8.140625" bestFit="1" customWidth="1"/>
    <col min="2984" max="2984" width="7.5703125" bestFit="1" customWidth="1"/>
    <col min="2985" max="2985" width="5.42578125" bestFit="1" customWidth="1"/>
    <col min="2986" max="2986" width="8.140625" bestFit="1" customWidth="1"/>
    <col min="2987" max="2987" width="7.5703125" bestFit="1" customWidth="1"/>
    <col min="2988" max="2988" width="8.5703125" bestFit="1" customWidth="1"/>
    <col min="2989" max="2989" width="5.85546875" bestFit="1" customWidth="1"/>
    <col min="2990" max="2990" width="8.140625" bestFit="1" customWidth="1"/>
    <col min="2991" max="2991" width="6.5703125" bestFit="1" customWidth="1"/>
    <col min="2992" max="2992" width="8.5703125" bestFit="1" customWidth="1"/>
    <col min="2993" max="2993" width="5.85546875" bestFit="1" customWidth="1"/>
    <col min="2994" max="2994" width="8.140625" bestFit="1" customWidth="1"/>
    <col min="2995" max="2995" width="6.5703125" bestFit="1" customWidth="1"/>
    <col min="2996" max="2996" width="8.5703125" bestFit="1" customWidth="1"/>
    <col min="2997" max="2997" width="5.85546875" bestFit="1" customWidth="1"/>
    <col min="2998" max="2998" width="8.140625" bestFit="1" customWidth="1"/>
    <col min="2999" max="2999" width="7.5703125" bestFit="1" customWidth="1"/>
    <col min="3000" max="3000" width="8.5703125" bestFit="1" customWidth="1"/>
    <col min="3001" max="3001" width="5.85546875" bestFit="1" customWidth="1"/>
    <col min="3002" max="3002" width="8.140625" bestFit="1" customWidth="1"/>
    <col min="3003" max="3003" width="6.5703125" bestFit="1" customWidth="1"/>
    <col min="3004" max="3004" width="5.42578125" bestFit="1" customWidth="1"/>
    <col min="3005" max="3005" width="8.140625" bestFit="1" customWidth="1"/>
    <col min="3006" max="3006" width="7.5703125" bestFit="1" customWidth="1"/>
    <col min="3007" max="3007" width="5.42578125" bestFit="1" customWidth="1"/>
    <col min="3008" max="3008" width="8.140625" bestFit="1" customWidth="1"/>
    <col min="3009" max="3009" width="7.5703125" bestFit="1" customWidth="1"/>
    <col min="3010" max="3010" width="8.5703125" bestFit="1" customWidth="1"/>
    <col min="3011" max="3011" width="5.85546875" bestFit="1" customWidth="1"/>
    <col min="3012" max="3012" width="8.140625" bestFit="1" customWidth="1"/>
    <col min="3013" max="3013" width="6.5703125" bestFit="1" customWidth="1"/>
    <col min="3014" max="3014" width="8.5703125" bestFit="1" customWidth="1"/>
    <col min="3015" max="3015" width="5.85546875" bestFit="1" customWidth="1"/>
    <col min="3016" max="3016" width="8.140625" bestFit="1" customWidth="1"/>
    <col min="3017" max="3017" width="7.5703125" bestFit="1" customWidth="1"/>
    <col min="3018" max="3018" width="8.5703125" bestFit="1" customWidth="1"/>
    <col min="3019" max="3019" width="5.85546875" bestFit="1" customWidth="1"/>
    <col min="3020" max="3020" width="8.140625" bestFit="1" customWidth="1"/>
    <col min="3021" max="3021" width="7.5703125" bestFit="1" customWidth="1"/>
    <col min="3022" max="3022" width="8.5703125" bestFit="1" customWidth="1"/>
    <col min="3023" max="3023" width="5.85546875" bestFit="1" customWidth="1"/>
    <col min="3024" max="3024" width="8.140625" bestFit="1" customWidth="1"/>
    <col min="3025" max="3025" width="7.5703125" bestFit="1" customWidth="1"/>
    <col min="3026" max="3026" width="5.42578125" bestFit="1" customWidth="1"/>
    <col min="3027" max="3027" width="8.140625" bestFit="1" customWidth="1"/>
    <col min="3028" max="3028" width="7.5703125" bestFit="1" customWidth="1"/>
    <col min="3029" max="3029" width="8.5703125" bestFit="1" customWidth="1"/>
    <col min="3030" max="3030" width="5.85546875" bestFit="1" customWidth="1"/>
    <col min="3031" max="3031" width="8.140625" bestFit="1" customWidth="1"/>
    <col min="3032" max="3032" width="6.5703125" bestFit="1" customWidth="1"/>
    <col min="3033" max="3033" width="8.5703125" bestFit="1" customWidth="1"/>
    <col min="3034" max="3034" width="5.85546875" bestFit="1" customWidth="1"/>
    <col min="3035" max="3035" width="8.140625" bestFit="1" customWidth="1"/>
    <col min="3036" max="3036" width="6.5703125" bestFit="1" customWidth="1"/>
    <col min="3037" max="3037" width="5.42578125" bestFit="1" customWidth="1"/>
    <col min="3038" max="3038" width="8.140625" bestFit="1" customWidth="1"/>
    <col min="3039" max="3039" width="7.5703125" bestFit="1" customWidth="1"/>
    <col min="3040" max="3040" width="8.5703125" bestFit="1" customWidth="1"/>
    <col min="3041" max="3041" width="5.85546875" bestFit="1" customWidth="1"/>
    <col min="3042" max="3042" width="8.140625" bestFit="1" customWidth="1"/>
    <col min="3043" max="3043" width="6.5703125" bestFit="1" customWidth="1"/>
    <col min="3044" max="3044" width="5.42578125" bestFit="1" customWidth="1"/>
    <col min="3045" max="3045" width="8.140625" bestFit="1" customWidth="1"/>
    <col min="3046" max="3046" width="7.5703125" bestFit="1" customWidth="1"/>
    <col min="3047" max="3047" width="8.5703125" bestFit="1" customWidth="1"/>
    <col min="3048" max="3048" width="5.85546875" bestFit="1" customWidth="1"/>
    <col min="3049" max="3049" width="8.140625" bestFit="1" customWidth="1"/>
    <col min="3050" max="3050" width="6.5703125" bestFit="1" customWidth="1"/>
    <col min="3051" max="3051" width="8.5703125" bestFit="1" customWidth="1"/>
    <col min="3052" max="3052" width="5.85546875" bestFit="1" customWidth="1"/>
    <col min="3053" max="3053" width="8.140625" bestFit="1" customWidth="1"/>
    <col min="3054" max="3054" width="6.5703125" bestFit="1" customWidth="1"/>
    <col min="3055" max="3055" width="8.5703125" bestFit="1" customWidth="1"/>
    <col min="3056" max="3056" width="5.85546875" bestFit="1" customWidth="1"/>
    <col min="3057" max="3057" width="8.140625" bestFit="1" customWidth="1"/>
    <col min="3058" max="3058" width="7.5703125" bestFit="1" customWidth="1"/>
    <col min="3059" max="3059" width="8.5703125" bestFit="1" customWidth="1"/>
    <col min="3060" max="3060" width="5.85546875" bestFit="1" customWidth="1"/>
    <col min="3061" max="3061" width="8.140625" bestFit="1" customWidth="1"/>
    <col min="3062" max="3062" width="7.5703125" bestFit="1" customWidth="1"/>
    <col min="3063" max="3063" width="8.5703125" bestFit="1" customWidth="1"/>
    <col min="3064" max="3064" width="5.85546875" bestFit="1" customWidth="1"/>
    <col min="3065" max="3065" width="8.140625" bestFit="1" customWidth="1"/>
    <col min="3066" max="3066" width="6.5703125" bestFit="1" customWidth="1"/>
    <col min="3067" max="3067" width="8.5703125" bestFit="1" customWidth="1"/>
    <col min="3068" max="3068" width="5.85546875" bestFit="1" customWidth="1"/>
    <col min="3069" max="3069" width="8.140625" bestFit="1" customWidth="1"/>
    <col min="3070" max="3070" width="6.5703125" bestFit="1" customWidth="1"/>
    <col min="3071" max="3071" width="8.5703125" bestFit="1" customWidth="1"/>
    <col min="3072" max="3072" width="5.85546875" bestFit="1" customWidth="1"/>
    <col min="3073" max="3073" width="8.140625" bestFit="1" customWidth="1"/>
    <col min="3074" max="3074" width="7.5703125" bestFit="1" customWidth="1"/>
    <col min="3075" max="3075" width="8.5703125" bestFit="1" customWidth="1"/>
    <col min="3076" max="3076" width="5.85546875" bestFit="1" customWidth="1"/>
    <col min="3077" max="3077" width="8.140625" bestFit="1" customWidth="1"/>
    <col min="3078" max="3078" width="7.5703125" bestFit="1" customWidth="1"/>
    <col min="3079" max="3079" width="8.5703125" bestFit="1" customWidth="1"/>
    <col min="3080" max="3080" width="5.85546875" bestFit="1" customWidth="1"/>
    <col min="3081" max="3081" width="8.140625" bestFit="1" customWidth="1"/>
    <col min="3082" max="3082" width="7.5703125" bestFit="1" customWidth="1"/>
    <col min="3083" max="3083" width="8.5703125" bestFit="1" customWidth="1"/>
    <col min="3084" max="3084" width="5.85546875" bestFit="1" customWidth="1"/>
    <col min="3085" max="3085" width="8.140625" bestFit="1" customWidth="1"/>
    <col min="3086" max="3086" width="6.5703125" bestFit="1" customWidth="1"/>
    <col min="3087" max="3087" width="8.5703125" bestFit="1" customWidth="1"/>
    <col min="3088" max="3088" width="5.85546875" bestFit="1" customWidth="1"/>
    <col min="3089" max="3089" width="8.140625" bestFit="1" customWidth="1"/>
    <col min="3090" max="3090" width="6.5703125" bestFit="1" customWidth="1"/>
    <col min="3091" max="3091" width="8.5703125" bestFit="1" customWidth="1"/>
    <col min="3092" max="3092" width="5.85546875" bestFit="1" customWidth="1"/>
    <col min="3093" max="3093" width="8.140625" bestFit="1" customWidth="1"/>
    <col min="3094" max="3094" width="6.5703125" bestFit="1" customWidth="1"/>
    <col min="3095" max="3095" width="8.5703125" bestFit="1" customWidth="1"/>
    <col min="3096" max="3096" width="5.85546875" bestFit="1" customWidth="1"/>
    <col min="3097" max="3097" width="8.140625" bestFit="1" customWidth="1"/>
    <col min="3098" max="3098" width="7.5703125" bestFit="1" customWidth="1"/>
    <col min="3099" max="3099" width="8.5703125" bestFit="1" customWidth="1"/>
    <col min="3100" max="3100" width="5.85546875" bestFit="1" customWidth="1"/>
    <col min="3101" max="3101" width="8.140625" bestFit="1" customWidth="1"/>
    <col min="3102" max="3102" width="7.5703125" bestFit="1" customWidth="1"/>
    <col min="3103" max="3103" width="8.5703125" bestFit="1" customWidth="1"/>
    <col min="3104" max="3104" width="5.85546875" bestFit="1" customWidth="1"/>
    <col min="3105" max="3105" width="8.140625" bestFit="1" customWidth="1"/>
    <col min="3106" max="3106" width="7.5703125" bestFit="1" customWidth="1"/>
    <col min="3107" max="3107" width="8.5703125" bestFit="1" customWidth="1"/>
    <col min="3108" max="3108" width="5.85546875" bestFit="1" customWidth="1"/>
    <col min="3109" max="3109" width="8.140625" bestFit="1" customWidth="1"/>
    <col min="3110" max="3110" width="7.5703125" bestFit="1" customWidth="1"/>
    <col min="3111" max="3111" width="8.5703125" bestFit="1" customWidth="1"/>
    <col min="3112" max="3112" width="5.85546875" bestFit="1" customWidth="1"/>
    <col min="3113" max="3113" width="8.140625" bestFit="1" customWidth="1"/>
    <col min="3114" max="3114" width="6.5703125" bestFit="1" customWidth="1"/>
    <col min="3115" max="3115" width="8.5703125" bestFit="1" customWidth="1"/>
    <col min="3116" max="3116" width="5.85546875" bestFit="1" customWidth="1"/>
    <col min="3117" max="3117" width="8.140625" bestFit="1" customWidth="1"/>
    <col min="3118" max="3118" width="6.5703125" bestFit="1" customWidth="1"/>
    <col min="3119" max="3119" width="8.5703125" bestFit="1" customWidth="1"/>
    <col min="3120" max="3120" width="5.85546875" bestFit="1" customWidth="1"/>
    <col min="3121" max="3121" width="8.140625" bestFit="1" customWidth="1"/>
    <col min="3122" max="3122" width="7.5703125" bestFit="1" customWidth="1"/>
    <col min="3123" max="3123" width="8.5703125" bestFit="1" customWidth="1"/>
    <col min="3124" max="3124" width="5.85546875" bestFit="1" customWidth="1"/>
    <col min="3125" max="3125" width="8.140625" bestFit="1" customWidth="1"/>
    <col min="3126" max="3126" width="6.5703125" bestFit="1" customWidth="1"/>
    <col min="3127" max="3127" width="5.42578125" bestFit="1" customWidth="1"/>
    <col min="3128" max="3128" width="8.140625" bestFit="1" customWidth="1"/>
    <col min="3129" max="3129" width="7.5703125" bestFit="1" customWidth="1"/>
    <col min="3130" max="3130" width="8.5703125" bestFit="1" customWidth="1"/>
    <col min="3131" max="3131" width="5.85546875" bestFit="1" customWidth="1"/>
    <col min="3132" max="3132" width="8.140625" bestFit="1" customWidth="1"/>
    <col min="3133" max="3133" width="6.5703125" bestFit="1" customWidth="1"/>
    <col min="3134" max="3134" width="8.5703125" bestFit="1" customWidth="1"/>
    <col min="3135" max="3135" width="5.85546875" bestFit="1" customWidth="1"/>
    <col min="3136" max="3136" width="8.140625" bestFit="1" customWidth="1"/>
    <col min="3137" max="3137" width="6.5703125" bestFit="1" customWidth="1"/>
    <col min="3138" max="3138" width="8.5703125" bestFit="1" customWidth="1"/>
    <col min="3139" max="3139" width="5.85546875" bestFit="1" customWidth="1"/>
    <col min="3140" max="3140" width="8.140625" bestFit="1" customWidth="1"/>
    <col min="3141" max="3141" width="6.5703125" bestFit="1" customWidth="1"/>
    <col min="3142" max="3142" width="8.5703125" bestFit="1" customWidth="1"/>
    <col min="3143" max="3143" width="5.85546875" bestFit="1" customWidth="1"/>
    <col min="3144" max="3144" width="8.140625" bestFit="1" customWidth="1"/>
    <col min="3145" max="3145" width="7.5703125" bestFit="1" customWidth="1"/>
    <col min="3146" max="3146" width="8.5703125" bestFit="1" customWidth="1"/>
    <col min="3147" max="3147" width="5.85546875" bestFit="1" customWidth="1"/>
    <col min="3148" max="3148" width="8.140625" bestFit="1" customWidth="1"/>
    <col min="3149" max="3149" width="6.5703125" bestFit="1" customWidth="1"/>
    <col min="3150" max="3150" width="8.5703125" bestFit="1" customWidth="1"/>
    <col min="3151" max="3151" width="5.85546875" bestFit="1" customWidth="1"/>
    <col min="3152" max="3152" width="8.140625" bestFit="1" customWidth="1"/>
    <col min="3153" max="3153" width="7.5703125" bestFit="1" customWidth="1"/>
    <col min="3154" max="3154" width="8.5703125" bestFit="1" customWidth="1"/>
    <col min="3155" max="3155" width="5.85546875" bestFit="1" customWidth="1"/>
    <col min="3156" max="3156" width="8.140625" bestFit="1" customWidth="1"/>
    <col min="3157" max="3157" width="7.5703125" bestFit="1" customWidth="1"/>
    <col min="3158" max="3158" width="8.5703125" bestFit="1" customWidth="1"/>
    <col min="3159" max="3159" width="5.85546875" bestFit="1" customWidth="1"/>
    <col min="3160" max="3160" width="8.140625" bestFit="1" customWidth="1"/>
    <col min="3161" max="3161" width="7.5703125" bestFit="1" customWidth="1"/>
    <col min="3162" max="3162" width="8.5703125" bestFit="1" customWidth="1"/>
    <col min="3163" max="3163" width="5.85546875" bestFit="1" customWidth="1"/>
    <col min="3164" max="3164" width="8.140625" bestFit="1" customWidth="1"/>
    <col min="3165" max="3165" width="7.5703125" bestFit="1" customWidth="1"/>
    <col min="3166" max="3166" width="8.5703125" bestFit="1" customWidth="1"/>
    <col min="3167" max="3167" width="5.85546875" bestFit="1" customWidth="1"/>
    <col min="3168" max="3168" width="8.140625" bestFit="1" customWidth="1"/>
    <col min="3169" max="3169" width="7.5703125" bestFit="1" customWidth="1"/>
    <col min="3170" max="3170" width="8.5703125" bestFit="1" customWidth="1"/>
    <col min="3171" max="3171" width="5.85546875" bestFit="1" customWidth="1"/>
    <col min="3172" max="3172" width="8.140625" bestFit="1" customWidth="1"/>
    <col min="3173" max="3173" width="7.5703125" bestFit="1" customWidth="1"/>
    <col min="3174" max="3174" width="8.5703125" bestFit="1" customWidth="1"/>
    <col min="3175" max="3175" width="5.85546875" bestFit="1" customWidth="1"/>
    <col min="3176" max="3176" width="8.140625" bestFit="1" customWidth="1"/>
    <col min="3177" max="3177" width="6.5703125" bestFit="1" customWidth="1"/>
    <col min="3178" max="3178" width="8.5703125" bestFit="1" customWidth="1"/>
    <col min="3179" max="3179" width="5.85546875" bestFit="1" customWidth="1"/>
    <col min="3180" max="3180" width="8.140625" bestFit="1" customWidth="1"/>
    <col min="3181" max="3181" width="7.5703125" bestFit="1" customWidth="1"/>
    <col min="3182" max="3182" width="8.5703125" bestFit="1" customWidth="1"/>
    <col min="3183" max="3183" width="5.85546875" bestFit="1" customWidth="1"/>
    <col min="3184" max="3184" width="8.140625" bestFit="1" customWidth="1"/>
    <col min="3185" max="3185" width="6.5703125" bestFit="1" customWidth="1"/>
    <col min="3186" max="3186" width="8.5703125" bestFit="1" customWidth="1"/>
    <col min="3187" max="3187" width="5.85546875" bestFit="1" customWidth="1"/>
    <col min="3188" max="3188" width="8.140625" bestFit="1" customWidth="1"/>
    <col min="3189" max="3189" width="7.5703125" bestFit="1" customWidth="1"/>
    <col min="3190" max="3190" width="8.5703125" bestFit="1" customWidth="1"/>
    <col min="3191" max="3191" width="5.85546875" bestFit="1" customWidth="1"/>
    <col min="3192" max="3192" width="8.140625" bestFit="1" customWidth="1"/>
    <col min="3193" max="3193" width="6.5703125" bestFit="1" customWidth="1"/>
    <col min="3194" max="3194" width="8.5703125" bestFit="1" customWidth="1"/>
    <col min="3195" max="3195" width="5.85546875" bestFit="1" customWidth="1"/>
    <col min="3196" max="3196" width="8.140625" bestFit="1" customWidth="1"/>
    <col min="3197" max="3197" width="7.5703125" bestFit="1" customWidth="1"/>
    <col min="3198" max="3198" width="8.5703125" bestFit="1" customWidth="1"/>
    <col min="3199" max="3199" width="5.85546875" bestFit="1" customWidth="1"/>
    <col min="3200" max="3200" width="8.140625" bestFit="1" customWidth="1"/>
    <col min="3201" max="3201" width="7.5703125" bestFit="1" customWidth="1"/>
    <col min="3202" max="3202" width="8.5703125" bestFit="1" customWidth="1"/>
    <col min="3203" max="3203" width="5.85546875" bestFit="1" customWidth="1"/>
    <col min="3204" max="3204" width="8.140625" bestFit="1" customWidth="1"/>
    <col min="3205" max="3205" width="6.5703125" bestFit="1" customWidth="1"/>
    <col min="3206" max="3206" width="8.5703125" bestFit="1" customWidth="1"/>
    <col min="3207" max="3207" width="5.85546875" bestFit="1" customWidth="1"/>
    <col min="3208" max="3208" width="8.140625" bestFit="1" customWidth="1"/>
    <col min="3209" max="3209" width="7.5703125" bestFit="1" customWidth="1"/>
    <col min="3210" max="3210" width="8.5703125" bestFit="1" customWidth="1"/>
    <col min="3211" max="3211" width="5.85546875" bestFit="1" customWidth="1"/>
    <col min="3212" max="3212" width="8.140625" bestFit="1" customWidth="1"/>
    <col min="3213" max="3213" width="6.5703125" bestFit="1" customWidth="1"/>
    <col min="3214" max="3214" width="8.5703125" bestFit="1" customWidth="1"/>
    <col min="3215" max="3215" width="5.85546875" bestFit="1" customWidth="1"/>
    <col min="3216" max="3216" width="8.140625" bestFit="1" customWidth="1"/>
    <col min="3217" max="3217" width="6.5703125" bestFit="1" customWidth="1"/>
    <col min="3218" max="3218" width="8.5703125" bestFit="1" customWidth="1"/>
    <col min="3219" max="3219" width="5.85546875" bestFit="1" customWidth="1"/>
    <col min="3220" max="3220" width="8.140625" bestFit="1" customWidth="1"/>
    <col min="3221" max="3221" width="7.5703125" bestFit="1" customWidth="1"/>
    <col min="3222" max="3222" width="8.5703125" bestFit="1" customWidth="1"/>
    <col min="3223" max="3223" width="5.42578125" bestFit="1" customWidth="1"/>
    <col min="3224" max="3224" width="8.140625" bestFit="1" customWidth="1"/>
    <col min="3225" max="3225" width="6.5703125" bestFit="1" customWidth="1"/>
    <col min="3226" max="3226" width="5.42578125" bestFit="1" customWidth="1"/>
    <col min="3227" max="3227" width="8.140625" bestFit="1" customWidth="1"/>
    <col min="3228" max="3228" width="5.42578125" bestFit="1" customWidth="1"/>
    <col min="3229" max="3229" width="8.140625" bestFit="1" customWidth="1"/>
    <col min="3230" max="3230" width="7.5703125" bestFit="1" customWidth="1"/>
    <col min="3231" max="3231" width="5.42578125" bestFit="1" customWidth="1"/>
    <col min="3232" max="3232" width="8.140625" bestFit="1" customWidth="1"/>
    <col min="3233" max="3233" width="7.5703125" bestFit="1" customWidth="1"/>
    <col min="3234" max="3234" width="5.42578125" bestFit="1" customWidth="1"/>
    <col min="3235" max="3235" width="8.140625" bestFit="1" customWidth="1"/>
    <col min="3236" max="3236" width="5.42578125" bestFit="1" customWidth="1"/>
    <col min="3237" max="3237" width="8.140625" bestFit="1" customWidth="1"/>
    <col min="3238" max="3238" width="7.5703125" bestFit="1" customWidth="1"/>
    <col min="3239" max="3239" width="5.42578125" bestFit="1" customWidth="1"/>
    <col min="3240" max="3240" width="8.140625" bestFit="1" customWidth="1"/>
    <col min="3241" max="3241" width="7.5703125" bestFit="1" customWidth="1"/>
    <col min="3242" max="3242" width="6.28515625" bestFit="1" customWidth="1"/>
    <col min="3243" max="3243" width="11.85546875" bestFit="1" customWidth="1"/>
  </cols>
  <sheetData>
    <row r="3" spans="1:2" x14ac:dyDescent="0.25">
      <c r="A3" s="8" t="s">
        <v>1146</v>
      </c>
      <c r="B3" t="s">
        <v>1148</v>
      </c>
    </row>
    <row r="4" spans="1:2" x14ac:dyDescent="0.25">
      <c r="A4" s="9" t="s">
        <v>34</v>
      </c>
      <c r="B4" s="10">
        <v>134.40268456375838</v>
      </c>
    </row>
    <row r="5" spans="1:2" x14ac:dyDescent="0.25">
      <c r="A5" s="9" t="s">
        <v>16</v>
      </c>
      <c r="B5" s="10">
        <v>109.5114503816794</v>
      </c>
    </row>
    <row r="6" spans="1:2" x14ac:dyDescent="0.25">
      <c r="A6" s="9" t="s">
        <v>41</v>
      </c>
      <c r="B6" s="10">
        <v>127.7984496124031</v>
      </c>
    </row>
    <row r="7" spans="1:2" x14ac:dyDescent="0.25">
      <c r="A7" s="9" t="s">
        <v>25</v>
      </c>
      <c r="B7" s="10">
        <v>123.66129032258064</v>
      </c>
    </row>
    <row r="8" spans="1:2" x14ac:dyDescent="0.25">
      <c r="A8" s="9" t="s">
        <v>13</v>
      </c>
      <c r="B8" s="10">
        <v>115.45669291338582</v>
      </c>
    </row>
    <row r="9" spans="1:2" x14ac:dyDescent="0.25">
      <c r="A9" s="9" t="s">
        <v>20</v>
      </c>
      <c r="B9" s="10">
        <v>119.25</v>
      </c>
    </row>
    <row r="10" spans="1:2" x14ac:dyDescent="0.25">
      <c r="A10" s="9" t="s">
        <v>10</v>
      </c>
      <c r="B10" s="10">
        <v>118.96685082872928</v>
      </c>
    </row>
    <row r="11" spans="1:2" x14ac:dyDescent="0.25">
      <c r="A11" s="9" t="s">
        <v>1147</v>
      </c>
      <c r="B11" s="10">
        <v>121.30558276199804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1029"/>
  <sheetViews>
    <sheetView tabSelected="1" workbookViewId="0">
      <selection activeCell="D5" sqref="D5"/>
    </sheetView>
  </sheetViews>
  <sheetFormatPr defaultRowHeight="15" x14ac:dyDescent="0.25"/>
  <cols>
    <col min="2" max="2" width="57" customWidth="1"/>
    <col min="3" max="3" width="52" customWidth="1"/>
    <col min="4" max="4" width="16" style="12" customWidth="1"/>
    <col min="5" max="8" width="13" customWidth="1"/>
  </cols>
  <sheetData>
    <row r="1" spans="1:1027" ht="20.25" x14ac:dyDescent="0.25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</row>
    <row r="2" spans="1:1027" ht="18.75" x14ac:dyDescent="0.3">
      <c r="A2" s="2">
        <v>1028</v>
      </c>
      <c r="B2" s="2" t="s">
        <v>331</v>
      </c>
      <c r="C2" s="3" t="str">
        <f>HYPERLINK("https://www.instagram.com/p/9O3FTJvOws/")</f>
        <v>https://www.instagram.com/p/9O3FTJvOws/</v>
      </c>
      <c r="D2" s="11">
        <v>42301</v>
      </c>
      <c r="E2" s="5">
        <v>0.81440972222222219</v>
      </c>
      <c r="F2" s="6" t="s">
        <v>20</v>
      </c>
      <c r="G2" s="2">
        <v>1</v>
      </c>
      <c r="H2" s="7" t="s">
        <v>11</v>
      </c>
    </row>
    <row r="3" spans="1:1027" ht="18.75" x14ac:dyDescent="0.3">
      <c r="A3" s="2">
        <v>1027</v>
      </c>
      <c r="B3" s="2" t="s">
        <v>1145</v>
      </c>
      <c r="C3" s="3" t="str">
        <f>HYPERLINK("https://www.instagram.com/p/9O3NG_POxF/")</f>
        <v>https://www.instagram.com/p/9O3NG_POxF/</v>
      </c>
      <c r="D3" s="11">
        <v>42007</v>
      </c>
      <c r="E3" s="5">
        <v>0.62697916666666664</v>
      </c>
      <c r="F3" s="6" t="s">
        <v>41</v>
      </c>
      <c r="G3" s="2">
        <v>2</v>
      </c>
      <c r="H3" s="7" t="s">
        <v>11</v>
      </c>
    </row>
    <row r="4" spans="1:1027" ht="18.75" x14ac:dyDescent="0.3">
      <c r="A4" s="2">
        <v>1026</v>
      </c>
      <c r="B4" s="2" t="s">
        <v>1144</v>
      </c>
      <c r="C4" s="3" t="str">
        <f>HYPERLINK("https://www.instagram.com/p/9O3_PbPOzE/")</f>
        <v>https://www.instagram.com/p/9O3_PbPOzE/</v>
      </c>
      <c r="D4" s="11">
        <v>42301</v>
      </c>
      <c r="E4" s="5">
        <v>0.81990740740740742</v>
      </c>
      <c r="F4" s="6" t="s">
        <v>20</v>
      </c>
      <c r="G4" s="2">
        <v>4</v>
      </c>
      <c r="H4" s="7" t="s">
        <v>11</v>
      </c>
    </row>
    <row r="5" spans="1:1027" ht="18.75" x14ac:dyDescent="0.3">
      <c r="A5" s="2">
        <v>1025</v>
      </c>
      <c r="B5" s="2" t="s">
        <v>1143</v>
      </c>
      <c r="C5" s="3" t="str">
        <f>HYPERLINK("https://www.instagram.com/p/9O4JEQPOzW/")</f>
        <v>https://www.instagram.com/p/9O4JEQPOzW/</v>
      </c>
      <c r="D5" s="11">
        <v>42301</v>
      </c>
      <c r="E5" s="5">
        <v>0.8208333333333333</v>
      </c>
      <c r="F5" s="6" t="s">
        <v>20</v>
      </c>
      <c r="G5" s="2">
        <v>6</v>
      </c>
      <c r="H5" s="7" t="s">
        <v>11</v>
      </c>
    </row>
    <row r="6" spans="1:1027" ht="18.75" x14ac:dyDescent="0.3">
      <c r="A6" s="2">
        <v>1024</v>
      </c>
      <c r="B6" s="2" t="s">
        <v>1142</v>
      </c>
      <c r="C6" s="3" t="str">
        <f>HYPERLINK("https://www.instagram.com/p/9Q6vPuPOzR/")</f>
        <v>https://www.instagram.com/p/9Q6vPuPOzR/</v>
      </c>
      <c r="D6" s="11" t="s">
        <v>1138</v>
      </c>
      <c r="E6" s="5">
        <v>0.61331018518518521</v>
      </c>
      <c r="F6" s="6" t="s">
        <v>10</v>
      </c>
      <c r="G6" s="2">
        <v>11</v>
      </c>
      <c r="H6" s="7" t="s">
        <v>11</v>
      </c>
    </row>
    <row r="7" spans="1:1027" ht="18.75" x14ac:dyDescent="0.3">
      <c r="A7" s="2">
        <v>1023</v>
      </c>
      <c r="B7" s="2" t="s">
        <v>1141</v>
      </c>
      <c r="C7" s="3" t="str">
        <f>HYPERLINK("https://www.instagram.com/p/9Q8XjYvO3D/")</f>
        <v>https://www.instagram.com/p/9Q8XjYvO3D/</v>
      </c>
      <c r="D7" s="11" t="s">
        <v>1138</v>
      </c>
      <c r="E7" s="5">
        <v>0.62320601851851853</v>
      </c>
      <c r="F7" s="6" t="s">
        <v>10</v>
      </c>
      <c r="G7" s="2">
        <v>1</v>
      </c>
      <c r="H7" s="7" t="s">
        <v>11</v>
      </c>
    </row>
    <row r="8" spans="1:1027" ht="18.75" x14ac:dyDescent="0.3">
      <c r="A8" s="2">
        <v>1022</v>
      </c>
      <c r="B8" s="2" t="s">
        <v>1140</v>
      </c>
      <c r="C8" s="3" t="str">
        <f>HYPERLINK("https://www.instagram.com/p/9Q-RfCPO7K/")</f>
        <v>https://www.instagram.com/p/9Q-RfCPO7K/</v>
      </c>
      <c r="D8" s="11" t="s">
        <v>1138</v>
      </c>
      <c r="E8" s="5">
        <v>0.63476851851851857</v>
      </c>
      <c r="F8" s="6" t="s">
        <v>10</v>
      </c>
      <c r="G8" s="2">
        <v>6</v>
      </c>
      <c r="H8" s="7" t="s">
        <v>11</v>
      </c>
    </row>
    <row r="9" spans="1:1027" ht="18.75" x14ac:dyDescent="0.3">
      <c r="A9" s="2">
        <v>1021</v>
      </c>
      <c r="B9" s="2" t="s">
        <v>1127</v>
      </c>
      <c r="C9" s="3" t="str">
        <f>HYPERLINK("https://www.instagram.com/p/9Q-3SHPO8u/")</f>
        <v>https://www.instagram.com/p/9Q-3SHPO8u/</v>
      </c>
      <c r="D9" s="11" t="s">
        <v>1138</v>
      </c>
      <c r="E9" s="5">
        <v>0.63834490740740746</v>
      </c>
      <c r="F9" s="6" t="s">
        <v>10</v>
      </c>
      <c r="G9" s="2">
        <v>1</v>
      </c>
      <c r="H9" s="7" t="s">
        <v>11</v>
      </c>
    </row>
    <row r="10" spans="1:1027" ht="18.75" x14ac:dyDescent="0.3">
      <c r="A10" s="2">
        <v>1020</v>
      </c>
      <c r="B10" s="2" t="s">
        <v>1139</v>
      </c>
      <c r="C10" s="3" t="str">
        <f>HYPERLINK("https://www.instagram.com/p/9RaICjvOzt/")</f>
        <v>https://www.instagram.com/p/9RaICjvOzt/</v>
      </c>
      <c r="D10" s="11" t="s">
        <v>1138</v>
      </c>
      <c r="E10" s="5">
        <v>0.80377314814814815</v>
      </c>
      <c r="F10" s="6" t="s">
        <v>10</v>
      </c>
      <c r="G10" s="2">
        <v>9</v>
      </c>
      <c r="H10" s="7" t="s">
        <v>11</v>
      </c>
    </row>
    <row r="11" spans="1:1027" ht="18.75" x14ac:dyDescent="0.3">
      <c r="A11" s="2">
        <v>1019</v>
      </c>
      <c r="B11" s="2" t="s">
        <v>1137</v>
      </c>
      <c r="C11" s="3" t="str">
        <f>HYPERLINK("https://www.instagram.com/p/9RaUnLvO0N/")</f>
        <v>https://www.instagram.com/p/9RaUnLvO0N/</v>
      </c>
      <c r="D11" s="11" t="s">
        <v>1138</v>
      </c>
      <c r="E11" s="5">
        <v>0.80496527777777782</v>
      </c>
      <c r="F11" s="6" t="s">
        <v>10</v>
      </c>
      <c r="G11" s="2">
        <v>4</v>
      </c>
      <c r="H11" s="7" t="s">
        <v>11</v>
      </c>
    </row>
    <row r="12" spans="1:1027" ht="18.75" x14ac:dyDescent="0.3">
      <c r="A12" s="2">
        <v>1018</v>
      </c>
      <c r="B12" s="2" t="s">
        <v>1137</v>
      </c>
      <c r="C12" s="3" t="str">
        <f>HYPERLINK("https://www.instagram.com/p/9RaX0svO0U/")</f>
        <v>https://www.instagram.com/p/9RaX0svO0U/</v>
      </c>
      <c r="D12" s="11" t="s">
        <v>1138</v>
      </c>
      <c r="E12" s="5">
        <v>0.80527777777777776</v>
      </c>
      <c r="F12" s="6" t="s">
        <v>10</v>
      </c>
      <c r="G12" s="2">
        <v>4</v>
      </c>
      <c r="H12" s="7" t="s">
        <v>11</v>
      </c>
    </row>
    <row r="13" spans="1:1027" ht="18.75" x14ac:dyDescent="0.3">
      <c r="A13" s="2">
        <v>1017</v>
      </c>
      <c r="B13" s="2" t="s">
        <v>1135</v>
      </c>
      <c r="C13" s="3" t="str">
        <f>HYPERLINK("https://www.instagram.com/p/9jH2xfPO1L/")</f>
        <v>https://www.instagram.com/p/9jH2xfPO1L/</v>
      </c>
      <c r="D13" s="11" t="s">
        <v>1136</v>
      </c>
      <c r="E13" s="5">
        <v>0.68341435185185184</v>
      </c>
      <c r="F13" s="6" t="s">
        <v>10</v>
      </c>
      <c r="G13" s="2">
        <v>6</v>
      </c>
      <c r="H13" s="7" t="s">
        <v>11</v>
      </c>
    </row>
    <row r="14" spans="1:1027" ht="18.75" x14ac:dyDescent="0.3">
      <c r="A14" s="2">
        <v>1016</v>
      </c>
      <c r="B14" s="2" t="s">
        <v>1133</v>
      </c>
      <c r="C14" s="3" t="str">
        <f>HYPERLINK("https://www.instagram.com/p/9mPwqbvO04/")</f>
        <v>https://www.instagram.com/p/9mPwqbvO04/</v>
      </c>
      <c r="D14" s="11" t="s">
        <v>1134</v>
      </c>
      <c r="E14" s="5">
        <v>0.8964699074074074</v>
      </c>
      <c r="F14" s="6" t="s">
        <v>34</v>
      </c>
      <c r="G14" s="2">
        <v>6</v>
      </c>
      <c r="H14" s="7" t="s">
        <v>11</v>
      </c>
    </row>
    <row r="15" spans="1:1027" ht="18.75" x14ac:dyDescent="0.3">
      <c r="A15" s="2">
        <v>1015</v>
      </c>
      <c r="B15" s="2" t="s">
        <v>1131</v>
      </c>
      <c r="C15" s="3" t="str">
        <f>HYPERLINK("https://www.instagram.com/p/9oyKPXvO43/")</f>
        <v>https://www.instagram.com/p/9oyKPXvO43/</v>
      </c>
      <c r="D15" s="11" t="s">
        <v>1132</v>
      </c>
      <c r="E15" s="5">
        <v>0.88193287037037038</v>
      </c>
      <c r="F15" s="6" t="s">
        <v>16</v>
      </c>
      <c r="G15" s="2">
        <v>10</v>
      </c>
      <c r="H15" s="7" t="s">
        <v>11</v>
      </c>
    </row>
    <row r="16" spans="1:1027" ht="18.75" x14ac:dyDescent="0.3">
      <c r="A16" s="2">
        <v>1014</v>
      </c>
      <c r="B16" s="2" t="s">
        <v>1050</v>
      </c>
      <c r="C16" s="3" t="str">
        <f>HYPERLINK("https://www.instagram.com/p/9yxaj7vO5A/")</f>
        <v>https://www.instagram.com/p/9yxaj7vO5A/</v>
      </c>
      <c r="D16" s="11" t="s">
        <v>1130</v>
      </c>
      <c r="E16" s="5">
        <v>0.76103009259259258</v>
      </c>
      <c r="F16" s="6" t="s">
        <v>20</v>
      </c>
      <c r="G16" s="2">
        <v>8</v>
      </c>
      <c r="H16" s="7" t="s">
        <v>11</v>
      </c>
    </row>
    <row r="17" spans="1:8" ht="18.75" x14ac:dyDescent="0.3">
      <c r="A17" s="2">
        <v>1013</v>
      </c>
      <c r="B17" s="2" t="s">
        <v>1050</v>
      </c>
      <c r="C17" s="3" t="str">
        <f>HYPERLINK("https://www.instagram.com/p/99S39cvOyZ/")</f>
        <v>https://www.instagram.com/p/99S39cvOyZ/</v>
      </c>
      <c r="D17" s="11" t="s">
        <v>1129</v>
      </c>
      <c r="E17" s="5">
        <v>0.84768518518518521</v>
      </c>
      <c r="F17" s="6" t="s">
        <v>41</v>
      </c>
      <c r="G17" s="2">
        <v>11</v>
      </c>
      <c r="H17" s="7" t="s">
        <v>11</v>
      </c>
    </row>
    <row r="18" spans="1:8" ht="18.75" x14ac:dyDescent="0.3">
      <c r="A18" s="2">
        <v>1012</v>
      </c>
      <c r="B18" s="2" t="s">
        <v>825</v>
      </c>
      <c r="C18" s="3" t="str">
        <f>HYPERLINK("https://www.instagram.com/p/_UmOGCvO29/")</f>
        <v>https://www.instagram.com/p/_UmOGCvO29/</v>
      </c>
      <c r="D18" s="11" t="s">
        <v>1128</v>
      </c>
      <c r="E18" s="5">
        <v>0.75252314814814814</v>
      </c>
      <c r="F18" s="6" t="s">
        <v>16</v>
      </c>
      <c r="G18" s="2">
        <v>13</v>
      </c>
      <c r="H18" s="7" t="s">
        <v>11</v>
      </c>
    </row>
    <row r="19" spans="1:8" ht="18.75" x14ac:dyDescent="0.3">
      <c r="A19" s="2">
        <v>1011</v>
      </c>
      <c r="B19" s="2" t="s">
        <v>1127</v>
      </c>
      <c r="C19" s="3" t="str">
        <f>HYPERLINK("https://www.instagram.com/p/_U0yu8PO0W/")</f>
        <v>https://www.instagram.com/p/_U0yu8PO0W/</v>
      </c>
      <c r="D19" s="11" t="s">
        <v>1128</v>
      </c>
      <c r="E19" s="5">
        <v>0.84094907407407404</v>
      </c>
      <c r="F19" s="6" t="s">
        <v>16</v>
      </c>
      <c r="G19" s="2">
        <v>10</v>
      </c>
      <c r="H19" s="7" t="s">
        <v>11</v>
      </c>
    </row>
    <row r="20" spans="1:8" ht="18.75" x14ac:dyDescent="0.3">
      <c r="A20" s="2">
        <v>1010</v>
      </c>
      <c r="B20" s="2" t="s">
        <v>1125</v>
      </c>
      <c r="C20" s="3" t="str">
        <f>HYPERLINK("https://www.instagram.com/p/_peHfjPO_h/")</f>
        <v>https://www.instagram.com/p/_peHfjPO_h/</v>
      </c>
      <c r="D20" s="11" t="s">
        <v>1126</v>
      </c>
      <c r="E20" s="5">
        <v>0.85894675925925923</v>
      </c>
      <c r="F20" s="6" t="s">
        <v>41</v>
      </c>
      <c r="G20" s="2">
        <v>9</v>
      </c>
      <c r="H20" s="7" t="s">
        <v>11</v>
      </c>
    </row>
    <row r="21" spans="1:8" ht="18.75" x14ac:dyDescent="0.3">
      <c r="A21" s="2">
        <v>1009</v>
      </c>
      <c r="B21" s="2" t="s">
        <v>1123</v>
      </c>
      <c r="C21" s="3" t="str">
        <f>HYPERLINK("https://www.instagram.com/p/_sDVlVvO4C/")</f>
        <v>https://www.instagram.com/p/_sDVlVvO4C/</v>
      </c>
      <c r="D21" s="11" t="s">
        <v>1124</v>
      </c>
      <c r="E21" s="5">
        <v>0.86152777777777778</v>
      </c>
      <c r="F21" s="6" t="s">
        <v>25</v>
      </c>
      <c r="G21" s="2">
        <v>9</v>
      </c>
      <c r="H21" s="7" t="s">
        <v>11</v>
      </c>
    </row>
    <row r="22" spans="1:8" ht="18.75" x14ac:dyDescent="0.3">
      <c r="A22" s="2">
        <v>1008</v>
      </c>
      <c r="B22" s="2" t="s">
        <v>1009</v>
      </c>
      <c r="C22" s="3" t="str">
        <f>HYPERLINK("https://www.instagram.com/p/_wT6TAvOxg/")</f>
        <v>https://www.instagram.com/p/_wT6TAvOxg/</v>
      </c>
      <c r="D22" s="11" t="s">
        <v>1122</v>
      </c>
      <c r="E22" s="5">
        <v>0.51554398148148151</v>
      </c>
      <c r="F22" s="6" t="s">
        <v>20</v>
      </c>
      <c r="G22" s="2">
        <v>8</v>
      </c>
      <c r="H22" s="7" t="s">
        <v>11</v>
      </c>
    </row>
    <row r="23" spans="1:8" ht="18.75" x14ac:dyDescent="0.3">
      <c r="A23" s="2">
        <v>1007</v>
      </c>
      <c r="B23" s="2" t="s">
        <v>563</v>
      </c>
      <c r="C23" s="3" t="str">
        <f>HYPERLINK("https://www.instagram.com/p/_wy5inPO59/")</f>
        <v>https://www.instagram.com/p/_wy5inPO59/</v>
      </c>
      <c r="D23" s="11" t="s">
        <v>1122</v>
      </c>
      <c r="E23" s="5">
        <v>0.703587962962963</v>
      </c>
      <c r="F23" s="6" t="s">
        <v>20</v>
      </c>
      <c r="G23" s="2">
        <v>7</v>
      </c>
      <c r="H23" s="7" t="s">
        <v>11</v>
      </c>
    </row>
    <row r="24" spans="1:8" ht="18.75" x14ac:dyDescent="0.3">
      <c r="A24" s="2">
        <v>1006</v>
      </c>
      <c r="B24" s="2" t="s">
        <v>1120</v>
      </c>
      <c r="C24" s="3" t="str">
        <f>HYPERLINK("https://www.instagram.com/p/_zNV3yvO1U/")</f>
        <v>https://www.instagram.com/p/_zNV3yvO1U/</v>
      </c>
      <c r="D24" s="11" t="s">
        <v>1121</v>
      </c>
      <c r="E24" s="5">
        <v>0.64076388888888891</v>
      </c>
      <c r="F24" s="6" t="s">
        <v>10</v>
      </c>
      <c r="G24" s="2">
        <v>9</v>
      </c>
      <c r="H24" s="7" t="s">
        <v>11</v>
      </c>
    </row>
    <row r="25" spans="1:8" ht="18.75" x14ac:dyDescent="0.3">
      <c r="A25" s="2">
        <v>1005</v>
      </c>
      <c r="B25" s="2" t="s">
        <v>8</v>
      </c>
      <c r="C25" s="3" t="str">
        <f>HYPERLINK("https://www.instagram.com/p/_15B5MPO6S/")</f>
        <v>https://www.instagram.com/p/_15B5MPO6S/</v>
      </c>
      <c r="D25" s="11" t="s">
        <v>1119</v>
      </c>
      <c r="E25" s="5">
        <v>0.68259259259259264</v>
      </c>
      <c r="F25" s="6" t="s">
        <v>34</v>
      </c>
      <c r="G25" s="2">
        <v>2</v>
      </c>
      <c r="H25" s="7" t="s">
        <v>11</v>
      </c>
    </row>
    <row r="26" spans="1:8" ht="18.75" x14ac:dyDescent="0.3">
      <c r="A26" s="2">
        <v>1004</v>
      </c>
      <c r="B26" s="2" t="s">
        <v>8</v>
      </c>
      <c r="C26" s="3" t="str">
        <f>HYPERLINK("https://www.instagram.com/p/_2DJoMvOxU/")</f>
        <v>https://www.instagram.com/p/_2DJoMvOxU/</v>
      </c>
      <c r="D26" s="11" t="s">
        <v>1119</v>
      </c>
      <c r="E26" s="5">
        <v>0.74400462962962965</v>
      </c>
      <c r="F26" s="6" t="s">
        <v>34</v>
      </c>
      <c r="G26" s="2">
        <v>7</v>
      </c>
      <c r="H26" s="7" t="s">
        <v>11</v>
      </c>
    </row>
    <row r="27" spans="1:8" ht="18.75" x14ac:dyDescent="0.3">
      <c r="A27" s="2">
        <v>1003</v>
      </c>
      <c r="B27" s="2" t="s">
        <v>1117</v>
      </c>
      <c r="C27" s="3" t="str">
        <f>HYPERLINK("https://www.instagram.com/p/_3P0g8vOzK/")</f>
        <v>https://www.instagram.com/p/_3P0g8vOzK/</v>
      </c>
      <c r="D27" s="11" t="s">
        <v>1118</v>
      </c>
      <c r="E27" s="5">
        <v>0.20924768518518519</v>
      </c>
      <c r="F27" s="6" t="s">
        <v>16</v>
      </c>
      <c r="G27" s="2">
        <v>10</v>
      </c>
      <c r="H27" s="7" t="s">
        <v>11</v>
      </c>
    </row>
    <row r="28" spans="1:8" ht="18.75" x14ac:dyDescent="0.3">
      <c r="A28" s="2">
        <v>1002</v>
      </c>
      <c r="B28" s="2" t="s">
        <v>1115</v>
      </c>
      <c r="C28" s="3" t="str">
        <f>HYPERLINK("https://www.instagram.com/p/BAAgj8cPO4j/")</f>
        <v>https://www.instagram.com/p/BAAgj8cPO4j/</v>
      </c>
      <c r="D28" s="11" t="s">
        <v>1116</v>
      </c>
      <c r="E28" s="5">
        <v>0.80608796296296292</v>
      </c>
      <c r="F28" s="6" t="s">
        <v>13</v>
      </c>
      <c r="G28" s="2">
        <v>7</v>
      </c>
      <c r="H28" s="7" t="s">
        <v>11</v>
      </c>
    </row>
    <row r="29" spans="1:8" ht="18.75" x14ac:dyDescent="0.3">
      <c r="A29" s="2">
        <v>1001</v>
      </c>
      <c r="B29" s="2" t="s">
        <v>1113</v>
      </c>
      <c r="C29" s="3" t="str">
        <f>HYPERLINK("https://www.instagram.com/p/BAC1bScvO1r/")</f>
        <v>https://www.instagram.com/p/BAC1bScvO1r/</v>
      </c>
      <c r="D29" s="11" t="s">
        <v>1114</v>
      </c>
      <c r="E29" s="5">
        <v>0.70942129629629624</v>
      </c>
      <c r="F29" s="6" t="s">
        <v>20</v>
      </c>
      <c r="G29" s="2">
        <v>7</v>
      </c>
      <c r="H29" s="7" t="s">
        <v>11</v>
      </c>
    </row>
    <row r="30" spans="1:8" ht="18.75" x14ac:dyDescent="0.3">
      <c r="A30" s="2">
        <v>1000</v>
      </c>
      <c r="B30" s="2" t="s">
        <v>825</v>
      </c>
      <c r="C30" s="3" t="str">
        <f>HYPERLINK("https://www.instagram.com/p/BAfZmZGvOwd/")</f>
        <v>https://www.instagram.com/p/BAfZmZGvOwd/</v>
      </c>
      <c r="D30" s="11" t="s">
        <v>1112</v>
      </c>
      <c r="E30" s="5">
        <v>0.80305555555555552</v>
      </c>
      <c r="F30" s="6" t="s">
        <v>41</v>
      </c>
      <c r="G30" s="2">
        <v>13</v>
      </c>
      <c r="H30" s="7" t="s">
        <v>11</v>
      </c>
    </row>
    <row r="31" spans="1:8" ht="18.75" x14ac:dyDescent="0.3">
      <c r="A31" s="2">
        <v>999</v>
      </c>
      <c r="B31" s="2" t="s">
        <v>1110</v>
      </c>
      <c r="C31" s="3" t="str">
        <f>HYPERLINK("https://www.instagram.com/p/BAux1wdPO3A/")</f>
        <v>https://www.instagram.com/p/BAux1wdPO3A/</v>
      </c>
      <c r="D31" s="11" t="s">
        <v>1111</v>
      </c>
      <c r="E31" s="5">
        <v>0.77556712962962959</v>
      </c>
      <c r="F31" s="6" t="s">
        <v>16</v>
      </c>
      <c r="G31" s="2">
        <v>11</v>
      </c>
      <c r="H31" s="7" t="s">
        <v>11</v>
      </c>
    </row>
    <row r="32" spans="1:8" ht="18.75" x14ac:dyDescent="0.3">
      <c r="A32" s="2">
        <v>998</v>
      </c>
      <c r="B32" s="2" t="s">
        <v>927</v>
      </c>
      <c r="C32" s="3" t="str">
        <f>HYPERLINK("https://www.instagram.com/p/BAwYMeqvO09/")</f>
        <v>https://www.instagram.com/p/BAwYMeqvO09/</v>
      </c>
      <c r="D32" s="11" t="s">
        <v>1109</v>
      </c>
      <c r="E32" s="5">
        <v>0.39666666666666672</v>
      </c>
      <c r="F32" s="6" t="s">
        <v>41</v>
      </c>
      <c r="G32" s="2">
        <v>8</v>
      </c>
      <c r="H32" s="7" t="s">
        <v>11</v>
      </c>
    </row>
    <row r="33" spans="1:8" ht="18.75" x14ac:dyDescent="0.3">
      <c r="A33" s="2">
        <v>997</v>
      </c>
      <c r="B33" s="2" t="s">
        <v>1107</v>
      </c>
      <c r="C33" s="3" t="str">
        <f>HYPERLINK("https://www.instagram.com/p/BA6zCONvO_Y/")</f>
        <v>https://www.instagram.com/p/BA6zCONvO_Y/</v>
      </c>
      <c r="D33" s="11" t="s">
        <v>1108</v>
      </c>
      <c r="E33" s="5">
        <v>0.44315972222222222</v>
      </c>
      <c r="F33" s="6" t="s">
        <v>10</v>
      </c>
      <c r="G33" s="2">
        <v>15</v>
      </c>
      <c r="H33" s="7" t="s">
        <v>11</v>
      </c>
    </row>
    <row r="34" spans="1:8" ht="18.75" x14ac:dyDescent="0.3">
      <c r="A34" s="2">
        <v>996</v>
      </c>
      <c r="B34" s="2" t="s">
        <v>825</v>
      </c>
      <c r="C34" s="3" t="str">
        <f>HYPERLINK("https://www.instagram.com/p/BBCtjDRvO4v/")</f>
        <v>https://www.instagram.com/p/BBCtjDRvO4v/</v>
      </c>
      <c r="D34" s="11" t="s">
        <v>1106</v>
      </c>
      <c r="E34" s="5">
        <v>0.51674768518518521</v>
      </c>
      <c r="F34" s="6" t="s">
        <v>41</v>
      </c>
      <c r="G34" s="2">
        <v>10</v>
      </c>
      <c r="H34" s="7" t="s">
        <v>11</v>
      </c>
    </row>
    <row r="35" spans="1:8" ht="18.75" x14ac:dyDescent="0.3">
      <c r="A35" s="2">
        <v>995</v>
      </c>
      <c r="B35" s="2" t="s">
        <v>813</v>
      </c>
      <c r="C35" s="3" t="str">
        <f>HYPERLINK("https://www.instagram.com/p/BBTCmPTPOyp/")</f>
        <v>https://www.instagram.com/p/BBTCmPTPOyp/</v>
      </c>
      <c r="D35" s="11" t="s">
        <v>1105</v>
      </c>
      <c r="E35" s="5">
        <v>0.85826388888888894</v>
      </c>
      <c r="F35" s="6" t="s">
        <v>16</v>
      </c>
      <c r="G35" s="2">
        <v>9</v>
      </c>
      <c r="H35" s="7" t="s">
        <v>11</v>
      </c>
    </row>
    <row r="36" spans="1:8" ht="18.75" x14ac:dyDescent="0.3">
      <c r="A36" s="2">
        <v>994</v>
      </c>
      <c r="B36" s="2" t="s">
        <v>11</v>
      </c>
      <c r="C36" s="3" t="str">
        <f>HYPERLINK("https://www.instagram.com/p/BBhFrjdPOw2/")</f>
        <v>https://www.instagram.com/p/BBhFrjdPOw2/</v>
      </c>
      <c r="D36" s="11" t="s">
        <v>1104</v>
      </c>
      <c r="E36" s="5">
        <v>0.31403935185185178</v>
      </c>
      <c r="F36" s="6" t="s">
        <v>34</v>
      </c>
      <c r="G36" s="2">
        <v>10</v>
      </c>
      <c r="H36" s="7" t="s">
        <v>11</v>
      </c>
    </row>
    <row r="37" spans="1:8" ht="18.75" x14ac:dyDescent="0.3">
      <c r="A37" s="2">
        <v>993</v>
      </c>
      <c r="B37" s="2" t="s">
        <v>75</v>
      </c>
      <c r="C37" s="3" t="str">
        <f>HYPERLINK("https://www.instagram.com/p/BBlHrUwvO3O/")</f>
        <v>https://www.instagram.com/p/BBlHrUwvO3O/</v>
      </c>
      <c r="D37" s="11" t="s">
        <v>1103</v>
      </c>
      <c r="E37" s="5">
        <v>0.87959490740740742</v>
      </c>
      <c r="F37" s="6" t="s">
        <v>16</v>
      </c>
      <c r="G37" s="2">
        <v>10</v>
      </c>
      <c r="H37" s="7" t="s">
        <v>11</v>
      </c>
    </row>
    <row r="38" spans="1:8" ht="18.75" x14ac:dyDescent="0.3">
      <c r="A38" s="2">
        <v>992</v>
      </c>
      <c r="B38" s="2" t="s">
        <v>75</v>
      </c>
      <c r="C38" s="3" t="str">
        <f>HYPERLINK("https://www.instagram.com/p/BBnueTAPO2E/")</f>
        <v>https://www.instagram.com/p/BBnueTAPO2E/</v>
      </c>
      <c r="D38" s="11" t="s">
        <v>1102</v>
      </c>
      <c r="E38" s="5">
        <v>0.89174768518518521</v>
      </c>
      <c r="F38" s="6" t="s">
        <v>41</v>
      </c>
      <c r="G38" s="2">
        <v>23</v>
      </c>
      <c r="H38" s="7" t="s">
        <v>11</v>
      </c>
    </row>
    <row r="39" spans="1:8" ht="18.75" x14ac:dyDescent="0.3">
      <c r="A39" s="2">
        <v>991</v>
      </c>
      <c r="B39" s="2" t="s">
        <v>1100</v>
      </c>
      <c r="C39" s="3" t="str">
        <f>HYPERLINK("https://www.instagram.com/p/BBu1dXlPO1j/")</f>
        <v>https://www.instagram.com/p/BBu1dXlPO1j/</v>
      </c>
      <c r="D39" s="11" t="s">
        <v>1101</v>
      </c>
      <c r="E39" s="5">
        <v>0.65266203703703707</v>
      </c>
      <c r="F39" s="6" t="s">
        <v>20</v>
      </c>
      <c r="G39" s="2">
        <v>7</v>
      </c>
      <c r="H39" s="7" t="s">
        <v>11</v>
      </c>
    </row>
    <row r="40" spans="1:8" ht="18.75" x14ac:dyDescent="0.3">
      <c r="A40" s="2">
        <v>990</v>
      </c>
      <c r="B40" s="2" t="s">
        <v>11</v>
      </c>
      <c r="C40" s="3" t="str">
        <f>HYPERLINK("https://www.instagram.com/p/BBxMFJjPO0O/")</f>
        <v>https://www.instagram.com/p/BBxMFJjPO0O/</v>
      </c>
      <c r="D40" s="11" t="s">
        <v>1099</v>
      </c>
      <c r="E40" s="5">
        <v>0.56665509259259261</v>
      </c>
      <c r="F40" s="6" t="s">
        <v>10</v>
      </c>
      <c r="G40" s="2">
        <v>29</v>
      </c>
      <c r="H40" s="7" t="s">
        <v>11</v>
      </c>
    </row>
    <row r="41" spans="1:8" ht="18.75" x14ac:dyDescent="0.3">
      <c r="A41" s="2">
        <v>989</v>
      </c>
      <c r="B41" s="2" t="s">
        <v>75</v>
      </c>
      <c r="C41" s="3" t="str">
        <f>HYPERLINK("https://www.instagram.com/p/BC0vrWAvO9g/")</f>
        <v>https://www.instagram.com/p/BC0vrWAvO9g/</v>
      </c>
      <c r="D41" s="11" t="s">
        <v>1098</v>
      </c>
      <c r="E41" s="5">
        <v>0.8028819444444445</v>
      </c>
      <c r="F41" s="6" t="s">
        <v>13</v>
      </c>
      <c r="G41" s="2">
        <v>21</v>
      </c>
      <c r="H41" s="7" t="s">
        <v>11</v>
      </c>
    </row>
    <row r="42" spans="1:8" ht="18.75" x14ac:dyDescent="0.3">
      <c r="A42" s="2">
        <v>988</v>
      </c>
      <c r="B42" s="2" t="s">
        <v>1096</v>
      </c>
      <c r="C42" s="3" t="str">
        <f>HYPERLINK("https://www.instagram.com/p/BDK9dHePO8S/")</f>
        <v>https://www.instagram.com/p/BDK9dHePO8S/</v>
      </c>
      <c r="D42" s="11" t="s">
        <v>1097</v>
      </c>
      <c r="E42" s="5">
        <v>0.4304398148148148</v>
      </c>
      <c r="F42" s="6" t="s">
        <v>10</v>
      </c>
      <c r="G42" s="2">
        <v>10</v>
      </c>
      <c r="H42" s="7" t="s">
        <v>11</v>
      </c>
    </row>
    <row r="43" spans="1:8" ht="18.75" x14ac:dyDescent="0.3">
      <c r="A43" s="2">
        <v>987</v>
      </c>
      <c r="B43" s="2" t="s">
        <v>903</v>
      </c>
      <c r="C43" s="3" t="str">
        <f>HYPERLINK("https://www.instagram.com/p/BD_H0EcvO-0/")</f>
        <v>https://www.instagram.com/p/BD_H0EcvO-0/</v>
      </c>
      <c r="D43" s="11" t="s">
        <v>1095</v>
      </c>
      <c r="E43" s="5">
        <v>0.68809027777777776</v>
      </c>
      <c r="F43" s="6" t="s">
        <v>20</v>
      </c>
      <c r="G43" s="2">
        <v>21</v>
      </c>
      <c r="H43" s="7" t="s">
        <v>11</v>
      </c>
    </row>
    <row r="44" spans="1:8" ht="18.75" x14ac:dyDescent="0.3">
      <c r="A44" s="2">
        <v>986</v>
      </c>
      <c r="B44" s="2" t="s">
        <v>680</v>
      </c>
      <c r="C44" s="3" t="str">
        <f>HYPERLINK("https://www.instagram.com/p/BECDDesvOwM/")</f>
        <v>https://www.instagram.com/p/BECDDesvOwM/</v>
      </c>
      <c r="D44" s="11" t="s">
        <v>1094</v>
      </c>
      <c r="E44" s="5">
        <v>0.82429398148148147</v>
      </c>
      <c r="F44" s="6" t="s">
        <v>10</v>
      </c>
      <c r="G44" s="2">
        <v>20</v>
      </c>
      <c r="H44" s="7" t="s">
        <v>11</v>
      </c>
    </row>
    <row r="45" spans="1:8" ht="18.75" x14ac:dyDescent="0.3">
      <c r="A45" s="2">
        <v>985</v>
      </c>
      <c r="B45" s="2" t="s">
        <v>589</v>
      </c>
      <c r="C45" s="3" t="str">
        <f>HYPERLINK("https://www.instagram.com/p/BEjUKPwPO1b/")</f>
        <v>https://www.instagram.com/p/BEjUKPwPO1b/</v>
      </c>
      <c r="D45" s="11" t="s">
        <v>1093</v>
      </c>
      <c r="E45" s="5">
        <v>0.74402777777777773</v>
      </c>
      <c r="F45" s="6" t="s">
        <v>20</v>
      </c>
      <c r="G45" s="2">
        <v>30</v>
      </c>
      <c r="H45" s="7" t="s">
        <v>11</v>
      </c>
    </row>
    <row r="46" spans="1:8" ht="18.75" x14ac:dyDescent="0.3">
      <c r="A46" s="2">
        <v>984</v>
      </c>
      <c r="B46" s="2" t="s">
        <v>927</v>
      </c>
      <c r="C46" s="3" t="str">
        <f>HYPERLINK("https://www.instagram.com/p/BElReadvO0C/")</f>
        <v>https://www.instagram.com/p/BElReadvO0C/</v>
      </c>
      <c r="D46" s="11" t="s">
        <v>1092</v>
      </c>
      <c r="E46" s="5">
        <v>0.50445601851851851</v>
      </c>
      <c r="F46" s="6" t="s">
        <v>10</v>
      </c>
      <c r="G46" s="2">
        <v>14</v>
      </c>
      <c r="H46" s="7" t="s">
        <v>11</v>
      </c>
    </row>
    <row r="47" spans="1:8" ht="18.75" x14ac:dyDescent="0.3">
      <c r="A47" s="2">
        <v>983</v>
      </c>
      <c r="B47" s="2" t="s">
        <v>1090</v>
      </c>
      <c r="C47" s="3" t="str">
        <f>HYPERLINK("https://www.instagram.com/p/BEwT9pkPO_n/")</f>
        <v>https://www.instagram.com/p/BEwT9pkPO_n/</v>
      </c>
      <c r="D47" s="11" t="s">
        <v>1091</v>
      </c>
      <c r="E47" s="5">
        <v>0.79152777777777783</v>
      </c>
      <c r="F47" s="6" t="s">
        <v>25</v>
      </c>
      <c r="G47" s="2">
        <v>14</v>
      </c>
      <c r="H47" s="7" t="s">
        <v>11</v>
      </c>
    </row>
    <row r="48" spans="1:8" ht="18.75" x14ac:dyDescent="0.3">
      <c r="A48" s="2">
        <v>982</v>
      </c>
      <c r="B48" s="2" t="s">
        <v>743</v>
      </c>
      <c r="C48" s="3" t="str">
        <f>HYPERLINK("https://www.instagram.com/p/BEyI7-dPO6h/")</f>
        <v>https://www.instagram.com/p/BEyI7-dPO6h/</v>
      </c>
      <c r="D48" s="11" t="s">
        <v>1089</v>
      </c>
      <c r="E48" s="5">
        <v>0.50134259259259262</v>
      </c>
      <c r="F48" s="6" t="s">
        <v>13</v>
      </c>
      <c r="G48" s="2">
        <v>19</v>
      </c>
      <c r="H48" s="7" t="s">
        <v>11</v>
      </c>
    </row>
    <row r="49" spans="1:8" ht="18.75" x14ac:dyDescent="0.3">
      <c r="A49" s="2">
        <v>981</v>
      </c>
      <c r="B49" s="2" t="s">
        <v>11</v>
      </c>
      <c r="C49" s="3" t="str">
        <f>HYPERLINK("https://www.instagram.com/p/BE09UjJPO-s/")</f>
        <v>https://www.instagram.com/p/BE09UjJPO-s/</v>
      </c>
      <c r="D49" s="11" t="s">
        <v>1088</v>
      </c>
      <c r="E49" s="5">
        <v>0.59594907407407405</v>
      </c>
      <c r="F49" s="6" t="s">
        <v>20</v>
      </c>
      <c r="G49" s="2">
        <v>21</v>
      </c>
      <c r="H49" s="7" t="s">
        <v>11</v>
      </c>
    </row>
    <row r="50" spans="1:8" ht="18.75" x14ac:dyDescent="0.3">
      <c r="A50" s="2">
        <v>980</v>
      </c>
      <c r="B50" s="2" t="s">
        <v>1087</v>
      </c>
      <c r="C50" s="3" t="str">
        <f>HYPERLINK("https://www.instagram.com/p/BE88xr_PO-X/")</f>
        <v>https://www.instagram.com/p/BE88xr_PO-X/</v>
      </c>
      <c r="D50" s="11" t="s">
        <v>1086</v>
      </c>
      <c r="E50" s="5">
        <v>0.69952546296296292</v>
      </c>
      <c r="F50" s="6" t="s">
        <v>16</v>
      </c>
      <c r="G50" s="2">
        <v>15</v>
      </c>
      <c r="H50" s="7" t="s">
        <v>11</v>
      </c>
    </row>
    <row r="51" spans="1:8" ht="18.75" x14ac:dyDescent="0.3">
      <c r="A51" s="2">
        <v>979</v>
      </c>
      <c r="B51" s="2" t="s">
        <v>1085</v>
      </c>
      <c r="C51" s="3" t="str">
        <f>HYPERLINK("https://www.instagram.com/p/BE9E-WlPOyk/")</f>
        <v>https://www.instagram.com/p/BE9E-WlPOyk/</v>
      </c>
      <c r="D51" s="11" t="s">
        <v>1086</v>
      </c>
      <c r="E51" s="5">
        <v>0.74928240740740737</v>
      </c>
      <c r="F51" s="6" t="s">
        <v>16</v>
      </c>
      <c r="G51" s="2">
        <v>40</v>
      </c>
      <c r="H51" s="7" t="s">
        <v>11</v>
      </c>
    </row>
    <row r="52" spans="1:8" ht="18.75" x14ac:dyDescent="0.3">
      <c r="A52" s="2">
        <v>978</v>
      </c>
      <c r="B52" s="2" t="s">
        <v>46</v>
      </c>
      <c r="C52" s="3" t="str">
        <f>HYPERLINK("https://www.instagram.com/p/BFL8bbwvO6i/")</f>
        <v>https://www.instagram.com/p/BFL8bbwvO6i/</v>
      </c>
      <c r="D52" s="11" t="s">
        <v>1084</v>
      </c>
      <c r="E52" s="5">
        <v>0.52284722222222224</v>
      </c>
      <c r="F52" s="6" t="s">
        <v>34</v>
      </c>
      <c r="G52" s="2">
        <v>17</v>
      </c>
      <c r="H52" s="7" t="s">
        <v>11</v>
      </c>
    </row>
    <row r="53" spans="1:8" ht="18.75" x14ac:dyDescent="0.3">
      <c r="A53" s="2">
        <v>977</v>
      </c>
      <c r="B53" s="2" t="s">
        <v>945</v>
      </c>
      <c r="C53" s="3" t="str">
        <f>HYPERLINK("https://www.instagram.com/p/BFRwnw7vO4b/")</f>
        <v>https://www.instagram.com/p/BFRwnw7vO4b/</v>
      </c>
      <c r="D53" s="11" t="s">
        <v>1083</v>
      </c>
      <c r="E53" s="5">
        <v>0.78136574074074072</v>
      </c>
      <c r="F53" s="6" t="s">
        <v>41</v>
      </c>
      <c r="G53" s="2">
        <v>17</v>
      </c>
      <c r="H53" s="7" t="s">
        <v>11</v>
      </c>
    </row>
    <row r="54" spans="1:8" ht="18.75" x14ac:dyDescent="0.3">
      <c r="A54" s="2">
        <v>976</v>
      </c>
      <c r="B54" s="2" t="s">
        <v>1045</v>
      </c>
      <c r="C54" s="3" t="str">
        <f>HYPERLINK("https://www.instagram.com/p/BFR3ygPvO65/")</f>
        <v>https://www.instagram.com/p/BFR3ygPvO65/</v>
      </c>
      <c r="D54" s="11" t="s">
        <v>1083</v>
      </c>
      <c r="E54" s="5">
        <v>0.82486111111111116</v>
      </c>
      <c r="F54" s="6" t="s">
        <v>41</v>
      </c>
      <c r="G54" s="2">
        <v>27</v>
      </c>
      <c r="H54" s="7" t="s">
        <v>11</v>
      </c>
    </row>
    <row r="55" spans="1:8" ht="18.75" x14ac:dyDescent="0.3">
      <c r="A55" s="2">
        <v>975</v>
      </c>
      <c r="B55" s="2" t="s">
        <v>630</v>
      </c>
      <c r="C55" s="3" t="str">
        <f>HYPERLINK("https://www.instagram.com/p/BFUSz17POxp/")</f>
        <v>https://www.instagram.com/p/BFUSz17POxp/</v>
      </c>
      <c r="D55" s="11" t="s">
        <v>1082</v>
      </c>
      <c r="E55" s="5">
        <v>0.76554398148148151</v>
      </c>
      <c r="F55" s="6" t="s">
        <v>25</v>
      </c>
      <c r="G55" s="2">
        <v>35</v>
      </c>
      <c r="H55" s="7" t="s">
        <v>11</v>
      </c>
    </row>
    <row r="56" spans="1:8" ht="18.75" x14ac:dyDescent="0.3">
      <c r="A56" s="2">
        <v>974</v>
      </c>
      <c r="B56" s="2" t="s">
        <v>698</v>
      </c>
      <c r="C56" s="3" t="str">
        <f>HYPERLINK("https://www.instagram.com/p/BFZDTzqvO-H/")</f>
        <v>https://www.instagram.com/p/BFZDTzqvO-H/</v>
      </c>
      <c r="D56" s="11" t="s">
        <v>1081</v>
      </c>
      <c r="E56" s="5">
        <v>0.61329861111111106</v>
      </c>
      <c r="F56" s="6" t="s">
        <v>20</v>
      </c>
      <c r="G56" s="2">
        <v>35</v>
      </c>
      <c r="H56" s="7" t="s">
        <v>11</v>
      </c>
    </row>
    <row r="57" spans="1:8" ht="18.75" x14ac:dyDescent="0.3">
      <c r="A57" s="2">
        <v>973</v>
      </c>
      <c r="B57" s="2" t="s">
        <v>847</v>
      </c>
      <c r="C57" s="3" t="str">
        <f>HYPERLINK("https://www.instagram.com/p/BFeXRi9PO3Z/")</f>
        <v>https://www.instagram.com/p/BFeXRi9PO3Z/</v>
      </c>
      <c r="D57" s="11" t="s">
        <v>1080</v>
      </c>
      <c r="E57" s="5">
        <v>0.67625000000000002</v>
      </c>
      <c r="F57" s="6" t="s">
        <v>34</v>
      </c>
      <c r="G57" s="2">
        <v>41</v>
      </c>
      <c r="H57" s="7" t="s">
        <v>11</v>
      </c>
    </row>
    <row r="58" spans="1:8" ht="18.75" x14ac:dyDescent="0.3">
      <c r="A58" s="2">
        <v>972</v>
      </c>
      <c r="B58" s="2" t="s">
        <v>603</v>
      </c>
      <c r="C58" s="3" t="str">
        <f>HYPERLINK("https://www.instagram.com/p/BFmCsFJvO3Z/")</f>
        <v>https://www.instagram.com/p/BFmCsFJvO3Z/</v>
      </c>
      <c r="D58" s="11" t="s">
        <v>1079</v>
      </c>
      <c r="E58" s="5">
        <v>0.65822916666666664</v>
      </c>
      <c r="F58" s="6" t="s">
        <v>25</v>
      </c>
      <c r="G58" s="2">
        <v>29</v>
      </c>
      <c r="H58" s="7" t="s">
        <v>11</v>
      </c>
    </row>
    <row r="59" spans="1:8" ht="18.75" x14ac:dyDescent="0.3">
      <c r="A59" s="2">
        <v>971</v>
      </c>
      <c r="B59" s="2" t="s">
        <v>601</v>
      </c>
      <c r="C59" s="3" t="str">
        <f>HYPERLINK("https://www.instagram.com/p/BFz89ttPO7x/")</f>
        <v>https://www.instagram.com/p/BFz89ttPO7x/</v>
      </c>
      <c r="D59" s="11" t="s">
        <v>1078</v>
      </c>
      <c r="E59" s="5">
        <v>6.0555555555555557E-2</v>
      </c>
      <c r="F59" s="6" t="s">
        <v>41</v>
      </c>
      <c r="G59" s="2">
        <v>31</v>
      </c>
      <c r="H59" s="7" t="s">
        <v>11</v>
      </c>
    </row>
    <row r="60" spans="1:8" ht="18.75" x14ac:dyDescent="0.3">
      <c r="A60" s="2">
        <v>970</v>
      </c>
      <c r="B60" s="2" t="s">
        <v>11</v>
      </c>
      <c r="C60" s="3" t="str">
        <f>HYPERLINK("https://www.instagram.com/p/BF652NWvO85/")</f>
        <v>https://www.instagram.com/p/BF652NWvO85/</v>
      </c>
      <c r="D60" s="11" t="s">
        <v>1077</v>
      </c>
      <c r="E60" s="5">
        <v>0.76017361111111115</v>
      </c>
      <c r="F60" s="6" t="s">
        <v>13</v>
      </c>
      <c r="G60" s="2">
        <v>19</v>
      </c>
      <c r="H60" s="7" t="s">
        <v>11</v>
      </c>
    </row>
    <row r="61" spans="1:8" ht="18.75" x14ac:dyDescent="0.3">
      <c r="A61" s="2">
        <v>969</v>
      </c>
      <c r="B61" s="2" t="s">
        <v>563</v>
      </c>
      <c r="C61" s="3" t="str">
        <f>HYPERLINK("https://www.instagram.com/p/BGBgOMUPOyn/")</f>
        <v>https://www.instagram.com/p/BGBgOMUPOyn/</v>
      </c>
      <c r="D61" s="11" t="s">
        <v>1076</v>
      </c>
      <c r="E61" s="5">
        <v>0.32320601851851849</v>
      </c>
      <c r="F61" s="6" t="s">
        <v>34</v>
      </c>
      <c r="G61" s="2">
        <v>21</v>
      </c>
      <c r="H61" s="7" t="s">
        <v>11</v>
      </c>
    </row>
    <row r="62" spans="1:8" ht="18.75" x14ac:dyDescent="0.3">
      <c r="A62" s="2">
        <v>968</v>
      </c>
      <c r="B62" s="2" t="s">
        <v>618</v>
      </c>
      <c r="C62" s="3" t="str">
        <f>HYPERLINK("https://www.instagram.com/p/BGE_-ApPO7a/")</f>
        <v>https://www.instagram.com/p/BGE_-ApPO7a/</v>
      </c>
      <c r="D62" s="11" t="s">
        <v>1075</v>
      </c>
      <c r="E62" s="5">
        <v>0.68092592592592593</v>
      </c>
      <c r="F62" s="6" t="s">
        <v>16</v>
      </c>
      <c r="G62" s="2">
        <v>18</v>
      </c>
      <c r="H62" s="7" t="s">
        <v>11</v>
      </c>
    </row>
    <row r="63" spans="1:8" ht="18.75" x14ac:dyDescent="0.3">
      <c r="A63" s="2">
        <v>967</v>
      </c>
      <c r="B63" s="2" t="s">
        <v>1073</v>
      </c>
      <c r="C63" s="3" t="str">
        <f>HYPERLINK("https://www.instagram.com/p/BGIQFUSvO7K/")</f>
        <v>https://www.instagram.com/p/BGIQFUSvO7K/</v>
      </c>
      <c r="D63" s="11" t="s">
        <v>1074</v>
      </c>
      <c r="E63" s="5">
        <v>0.94379629629629624</v>
      </c>
      <c r="F63" s="6" t="s">
        <v>41</v>
      </c>
      <c r="G63" s="2">
        <v>40</v>
      </c>
      <c r="H63" s="7" t="s">
        <v>11</v>
      </c>
    </row>
    <row r="64" spans="1:8" ht="18.75" x14ac:dyDescent="0.3">
      <c r="A64" s="2">
        <v>966</v>
      </c>
      <c r="B64" s="2" t="s">
        <v>1071</v>
      </c>
      <c r="C64" s="3" t="str">
        <f>HYPERLINK("https://www.instagram.com/p/BGgnqUAPOxG/")</f>
        <v>https://www.instagram.com/p/BGgnqUAPOxG/</v>
      </c>
      <c r="D64" s="11" t="s">
        <v>1072</v>
      </c>
      <c r="E64" s="5">
        <v>0.4075462962962963</v>
      </c>
      <c r="F64" s="6" t="s">
        <v>20</v>
      </c>
      <c r="G64" s="2">
        <v>31</v>
      </c>
      <c r="H64" s="7" t="s">
        <v>11</v>
      </c>
    </row>
    <row r="65" spans="1:8" ht="18.75" x14ac:dyDescent="0.3">
      <c r="A65" s="2">
        <v>965</v>
      </c>
      <c r="B65" s="2" t="s">
        <v>1070</v>
      </c>
      <c r="C65" s="3" t="str">
        <f>HYPERLINK("https://www.instagram.com/p/BGopDY1vO-k/")</f>
        <v>https://www.instagram.com/p/BGopDY1vO-k/</v>
      </c>
      <c r="D65" s="11" t="s">
        <v>1069</v>
      </c>
      <c r="E65" s="5">
        <v>0.52288194444444447</v>
      </c>
      <c r="F65" s="6" t="s">
        <v>16</v>
      </c>
      <c r="G65" s="2">
        <v>27</v>
      </c>
      <c r="H65" s="7" t="s">
        <v>11</v>
      </c>
    </row>
    <row r="66" spans="1:8" ht="18.75" x14ac:dyDescent="0.3">
      <c r="A66" s="2">
        <v>964</v>
      </c>
      <c r="B66" s="2" t="s">
        <v>11</v>
      </c>
      <c r="C66" s="3" t="str">
        <f>HYPERLINK("https://www.instagram.com/p/BGpZCuTvO9s/")</f>
        <v>https://www.instagram.com/p/BGpZCuTvO9s/</v>
      </c>
      <c r="D66" s="11" t="s">
        <v>1069</v>
      </c>
      <c r="E66" s="5">
        <v>0.81409722222222225</v>
      </c>
      <c r="F66" s="6" t="s">
        <v>16</v>
      </c>
      <c r="G66" s="2">
        <v>24</v>
      </c>
      <c r="H66" s="7" t="s">
        <v>11</v>
      </c>
    </row>
    <row r="67" spans="1:8" ht="18.75" x14ac:dyDescent="0.3">
      <c r="A67" s="2">
        <v>963</v>
      </c>
      <c r="B67" s="2" t="s">
        <v>1067</v>
      </c>
      <c r="C67" s="3" t="str">
        <f>HYPERLINK("https://www.instagram.com/p/BGttBbHvO8B/")</f>
        <v>https://www.instagram.com/p/BGttBbHvO8B/</v>
      </c>
      <c r="D67" s="11" t="s">
        <v>1068</v>
      </c>
      <c r="E67" s="5">
        <v>0.48878472222222219</v>
      </c>
      <c r="F67" s="6" t="s">
        <v>25</v>
      </c>
      <c r="G67" s="2">
        <v>22</v>
      </c>
      <c r="H67" s="7" t="s">
        <v>11</v>
      </c>
    </row>
    <row r="68" spans="1:8" ht="18.75" x14ac:dyDescent="0.3">
      <c r="A68" s="2">
        <v>962</v>
      </c>
      <c r="B68" s="2" t="s">
        <v>1065</v>
      </c>
      <c r="C68" s="3" t="str">
        <f>HYPERLINK("https://www.instagram.com/p/BGxOWpvPO9w/")</f>
        <v>https://www.instagram.com/p/BGxOWpvPO9w/</v>
      </c>
      <c r="D68" s="11" t="s">
        <v>1066</v>
      </c>
      <c r="E68" s="5">
        <v>0.85612268518518519</v>
      </c>
      <c r="F68" s="6" t="s">
        <v>13</v>
      </c>
      <c r="G68" s="2">
        <v>33</v>
      </c>
      <c r="H68" s="7" t="s">
        <v>11</v>
      </c>
    </row>
    <row r="69" spans="1:8" ht="18.75" x14ac:dyDescent="0.3">
      <c r="A69" s="2">
        <v>961</v>
      </c>
      <c r="B69" s="2" t="s">
        <v>161</v>
      </c>
      <c r="C69" s="3" t="str">
        <f>HYPERLINK("https://www.instagram.com/p/BG1rH4ivOx3/")</f>
        <v>https://www.instagram.com/p/BG1rH4ivOx3/</v>
      </c>
      <c r="D69" s="11" t="s">
        <v>1064</v>
      </c>
      <c r="E69" s="5">
        <v>0.58414351851851853</v>
      </c>
      <c r="F69" s="6" t="s">
        <v>10</v>
      </c>
      <c r="G69" s="2">
        <v>19</v>
      </c>
      <c r="H69" s="7" t="s">
        <v>11</v>
      </c>
    </row>
    <row r="70" spans="1:8" ht="18.75" x14ac:dyDescent="0.3">
      <c r="A70" s="2">
        <v>960</v>
      </c>
      <c r="B70" s="2" t="s">
        <v>161</v>
      </c>
      <c r="C70" s="3" t="str">
        <f>HYPERLINK("https://www.instagram.com/p/BG4E9bzPO1A/")</f>
        <v>https://www.instagram.com/p/BG4E9bzPO1A/</v>
      </c>
      <c r="D70" s="11" t="s">
        <v>1063</v>
      </c>
      <c r="E70" s="5">
        <v>0.51765046296296291</v>
      </c>
      <c r="F70" s="6" t="s">
        <v>34</v>
      </c>
      <c r="G70" s="2">
        <v>28</v>
      </c>
      <c r="H70" s="7" t="s">
        <v>11</v>
      </c>
    </row>
    <row r="71" spans="1:8" ht="18.75" x14ac:dyDescent="0.3">
      <c r="A71" s="2">
        <v>959</v>
      </c>
      <c r="B71" s="2" t="s">
        <v>75</v>
      </c>
      <c r="C71" s="3" t="str">
        <f>HYPERLINK("https://www.instagram.com/p/BG9aymNPO3X/")</f>
        <v>https://www.instagram.com/p/BG9aymNPO3X/</v>
      </c>
      <c r="D71" s="11" t="s">
        <v>1062</v>
      </c>
      <c r="E71" s="5">
        <v>0.59193287037037035</v>
      </c>
      <c r="F71" s="6" t="s">
        <v>41</v>
      </c>
      <c r="G71" s="2">
        <v>24</v>
      </c>
      <c r="H71" s="7" t="s">
        <v>11</v>
      </c>
    </row>
    <row r="72" spans="1:8" ht="18.75" x14ac:dyDescent="0.3">
      <c r="A72" s="2">
        <v>958</v>
      </c>
      <c r="B72" s="2" t="s">
        <v>817</v>
      </c>
      <c r="C72" s="3" t="str">
        <f>HYPERLINK("https://www.instagram.com/p/BHDDnglBlgT/")</f>
        <v>https://www.instagram.com/p/BHDDnglBlgT/</v>
      </c>
      <c r="D72" s="11" t="s">
        <v>1061</v>
      </c>
      <c r="E72" s="5">
        <v>0.78148148148148144</v>
      </c>
      <c r="F72" s="6" t="s">
        <v>13</v>
      </c>
      <c r="G72" s="2">
        <v>14</v>
      </c>
      <c r="H72" s="7" t="s">
        <v>11</v>
      </c>
    </row>
    <row r="73" spans="1:8" ht="18.75" x14ac:dyDescent="0.3">
      <c r="A73" s="2">
        <v>957</v>
      </c>
      <c r="B73" s="2" t="s">
        <v>825</v>
      </c>
      <c r="C73" s="3" t="str">
        <f>HYPERLINK("https://www.instagram.com/p/BHT_Qc0hW3o/")</f>
        <v>https://www.instagram.com/p/BHT_Qc0hW3o/</v>
      </c>
      <c r="D73" s="11" t="s">
        <v>1060</v>
      </c>
      <c r="E73" s="5">
        <v>0.35716435185185191</v>
      </c>
      <c r="F73" s="6" t="s">
        <v>13</v>
      </c>
      <c r="G73" s="2">
        <v>31</v>
      </c>
      <c r="H73" s="7" t="s">
        <v>11</v>
      </c>
    </row>
    <row r="74" spans="1:8" ht="18.75" x14ac:dyDescent="0.3">
      <c r="A74" s="2">
        <v>956</v>
      </c>
      <c r="B74" s="2" t="s">
        <v>1058</v>
      </c>
      <c r="C74" s="3" t="str">
        <f>HYPERLINK("https://www.instagram.com/p/BHXpRmDBmqD/")</f>
        <v>https://www.instagram.com/p/BHXpRmDBmqD/</v>
      </c>
      <c r="D74" s="11" t="s">
        <v>1059</v>
      </c>
      <c r="E74" s="5">
        <v>0.77722222222222226</v>
      </c>
      <c r="F74" s="6" t="s">
        <v>20</v>
      </c>
      <c r="G74" s="2">
        <v>26</v>
      </c>
      <c r="H74" s="7" t="s">
        <v>11</v>
      </c>
    </row>
    <row r="75" spans="1:8" ht="18.75" x14ac:dyDescent="0.3">
      <c r="A75" s="2">
        <v>955</v>
      </c>
      <c r="B75" s="2" t="s">
        <v>1057</v>
      </c>
      <c r="C75" s="3" t="str">
        <f>HYPERLINK("https://www.instagram.com/p/BHZVPjehRqj/")</f>
        <v>https://www.instagram.com/p/BHZVPjehRqj/</v>
      </c>
      <c r="D75" s="11" t="s">
        <v>1056</v>
      </c>
      <c r="E75" s="5">
        <v>0.43238425925925927</v>
      </c>
      <c r="F75" s="6" t="s">
        <v>10</v>
      </c>
      <c r="G75" s="2">
        <v>20</v>
      </c>
      <c r="H75" s="7" t="s">
        <v>11</v>
      </c>
    </row>
    <row r="76" spans="1:8" ht="18.75" x14ac:dyDescent="0.3">
      <c r="A76" s="2">
        <v>954</v>
      </c>
      <c r="B76" s="2" t="s">
        <v>1055</v>
      </c>
      <c r="C76" s="3" t="str">
        <f>HYPERLINK("https://www.instagram.com/p/BHaLHeohNEX/")</f>
        <v>https://www.instagram.com/p/BHaLHeohNEX/</v>
      </c>
      <c r="D76" s="11" t="s">
        <v>1056</v>
      </c>
      <c r="E76" s="5">
        <v>0.75930555555555557</v>
      </c>
      <c r="F76" s="6" t="s">
        <v>10</v>
      </c>
      <c r="G76" s="2">
        <v>28</v>
      </c>
      <c r="H76" s="7" t="s">
        <v>11</v>
      </c>
    </row>
    <row r="77" spans="1:8" ht="18.75" x14ac:dyDescent="0.3">
      <c r="A77" s="2">
        <v>953</v>
      </c>
      <c r="B77" s="2" t="s">
        <v>11</v>
      </c>
      <c r="C77" s="3" t="str">
        <f>HYPERLINK("https://www.instagram.com/p/BHfWeksh6SH/")</f>
        <v>https://www.instagram.com/p/BHfWeksh6SH/</v>
      </c>
      <c r="D77" s="11" t="s">
        <v>1054</v>
      </c>
      <c r="E77" s="5">
        <v>0.77004629629629628</v>
      </c>
      <c r="F77" s="6" t="s">
        <v>16</v>
      </c>
      <c r="G77" s="2">
        <v>18</v>
      </c>
      <c r="H77" s="7" t="s">
        <v>11</v>
      </c>
    </row>
    <row r="78" spans="1:8" ht="18.75" x14ac:dyDescent="0.3">
      <c r="A78" s="2">
        <v>952</v>
      </c>
      <c r="B78" s="2" t="s">
        <v>11</v>
      </c>
      <c r="C78" s="3" t="str">
        <f>HYPERLINK("https://www.instagram.com/p/BHfrsZNhfBi/")</f>
        <v>https://www.instagram.com/p/BHfrsZNhfBi/</v>
      </c>
      <c r="D78" s="11" t="s">
        <v>1054</v>
      </c>
      <c r="E78" s="5">
        <v>0.89879629629629632</v>
      </c>
      <c r="F78" s="6" t="s">
        <v>16</v>
      </c>
      <c r="G78" s="2">
        <v>24</v>
      </c>
      <c r="H78" s="7" t="s">
        <v>11</v>
      </c>
    </row>
    <row r="79" spans="1:8" ht="18.75" x14ac:dyDescent="0.3">
      <c r="A79" s="2">
        <v>951</v>
      </c>
      <c r="B79" s="2" t="s">
        <v>75</v>
      </c>
      <c r="C79" s="3" t="str">
        <f>HYPERLINK("https://www.instagram.com/p/BHh_qqYhrtJ/")</f>
        <v>https://www.instagram.com/p/BHh_qqYhrtJ/</v>
      </c>
      <c r="D79" s="11" t="s">
        <v>1053</v>
      </c>
      <c r="E79" s="5">
        <v>0.79671296296296301</v>
      </c>
      <c r="F79" s="6" t="s">
        <v>41</v>
      </c>
      <c r="G79" s="2">
        <v>20</v>
      </c>
      <c r="H79" s="7" t="s">
        <v>11</v>
      </c>
    </row>
    <row r="80" spans="1:8" ht="18.75" x14ac:dyDescent="0.3">
      <c r="A80" s="2">
        <v>950</v>
      </c>
      <c r="B80" s="2" t="s">
        <v>75</v>
      </c>
      <c r="C80" s="3" t="str">
        <f>HYPERLINK("https://www.instagram.com/p/BHkEz2dByuk/")</f>
        <v>https://www.instagram.com/p/BHkEz2dByuk/</v>
      </c>
      <c r="D80" s="11" t="s">
        <v>1052</v>
      </c>
      <c r="E80" s="5">
        <v>0.60465277777777782</v>
      </c>
      <c r="F80" s="6" t="s">
        <v>25</v>
      </c>
      <c r="G80" s="2">
        <v>13</v>
      </c>
      <c r="H80" s="7" t="s">
        <v>11</v>
      </c>
    </row>
    <row r="81" spans="1:8" ht="18.75" x14ac:dyDescent="0.3">
      <c r="A81" s="2">
        <v>949</v>
      </c>
      <c r="B81" s="2" t="s">
        <v>75</v>
      </c>
      <c r="C81" s="3" t="str">
        <f>HYPERLINK("https://www.instagram.com/p/BHkad0RBJZg/")</f>
        <v>https://www.instagram.com/p/BHkad0RBJZg/</v>
      </c>
      <c r="D81" s="11" t="s">
        <v>1052</v>
      </c>
      <c r="E81" s="5">
        <v>0.73606481481481478</v>
      </c>
      <c r="F81" s="6" t="s">
        <v>25</v>
      </c>
      <c r="G81" s="2">
        <v>25</v>
      </c>
      <c r="H81" s="7" t="s">
        <v>11</v>
      </c>
    </row>
    <row r="82" spans="1:8" ht="18.75" x14ac:dyDescent="0.3">
      <c r="A82" s="2">
        <v>948</v>
      </c>
      <c r="B82" s="2" t="s">
        <v>1050</v>
      </c>
      <c r="C82" s="3" t="str">
        <f>HYPERLINK("https://www.instagram.com/p/BHnPRSpBaZh/")</f>
        <v>https://www.instagram.com/p/BHnPRSpBaZh/</v>
      </c>
      <c r="D82" s="11" t="s">
        <v>1051</v>
      </c>
      <c r="E82" s="5">
        <v>0.8332060185185185</v>
      </c>
      <c r="F82" s="6" t="s">
        <v>13</v>
      </c>
      <c r="G82" s="2">
        <v>23</v>
      </c>
      <c r="H82" s="7" t="s">
        <v>11</v>
      </c>
    </row>
    <row r="83" spans="1:8" ht="18.75" x14ac:dyDescent="0.3">
      <c r="A83" s="2">
        <v>947</v>
      </c>
      <c r="B83" s="2" t="s">
        <v>11</v>
      </c>
      <c r="C83" s="3" t="str">
        <f>HYPERLINK("https://www.instagram.com/p/BHuwtomBh2P/")</f>
        <v>https://www.instagram.com/p/BHuwtomBh2P/</v>
      </c>
      <c r="D83" s="11" t="s">
        <v>1049</v>
      </c>
      <c r="E83" s="5">
        <v>0.75467592592592592</v>
      </c>
      <c r="F83" s="6" t="s">
        <v>34</v>
      </c>
      <c r="G83" s="2">
        <v>26</v>
      </c>
      <c r="H83" s="7" t="s">
        <v>11</v>
      </c>
    </row>
    <row r="84" spans="1:8" ht="18.75" x14ac:dyDescent="0.3">
      <c r="A84" s="2">
        <v>946</v>
      </c>
      <c r="B84" s="2" t="s">
        <v>987</v>
      </c>
      <c r="C84" s="3" t="str">
        <f>HYPERLINK("https://www.instagram.com/p/BH7nFEFhSn6/")</f>
        <v>https://www.instagram.com/p/BH7nFEFhSn6/</v>
      </c>
      <c r="D84" s="11" t="s">
        <v>1048</v>
      </c>
      <c r="E84" s="5">
        <v>0.74490740740740746</v>
      </c>
      <c r="F84" s="6" t="s">
        <v>20</v>
      </c>
      <c r="G84" s="2">
        <v>39</v>
      </c>
      <c r="H84" s="7" t="s">
        <v>11</v>
      </c>
    </row>
    <row r="85" spans="1:8" ht="18.75" x14ac:dyDescent="0.3">
      <c r="A85" s="2">
        <v>945</v>
      </c>
      <c r="B85" s="2" t="s">
        <v>1042</v>
      </c>
      <c r="C85" s="3" t="str">
        <f>HYPERLINK("https://www.instagram.com/p/BIGNcxqA0lF/")</f>
        <v>https://www.instagram.com/p/BIGNcxqA0lF/</v>
      </c>
      <c r="D85" s="11" t="s">
        <v>1047</v>
      </c>
      <c r="E85" s="5">
        <v>0.86136574074074079</v>
      </c>
      <c r="F85" s="6" t="s">
        <v>41</v>
      </c>
      <c r="G85" s="2">
        <v>40</v>
      </c>
      <c r="H85" s="7" t="s">
        <v>11</v>
      </c>
    </row>
    <row r="86" spans="1:8" ht="18.75" x14ac:dyDescent="0.3">
      <c r="A86" s="2">
        <v>944</v>
      </c>
      <c r="B86" s="2" t="s">
        <v>1045</v>
      </c>
      <c r="C86" s="3" t="str">
        <f>HYPERLINK("https://www.instagram.com/p/BIHf7gJgqCg/")</f>
        <v>https://www.instagram.com/p/BIHf7gJgqCg/</v>
      </c>
      <c r="D86" s="11" t="s">
        <v>1046</v>
      </c>
      <c r="E86" s="5">
        <v>0.36186342592592591</v>
      </c>
      <c r="F86" s="6" t="s">
        <v>25</v>
      </c>
      <c r="G86" s="2">
        <v>20</v>
      </c>
      <c r="H86" s="7" t="s">
        <v>11</v>
      </c>
    </row>
    <row r="87" spans="1:8" ht="18.75" x14ac:dyDescent="0.3">
      <c r="A87" s="2">
        <v>943</v>
      </c>
      <c r="B87" s="2" t="s">
        <v>948</v>
      </c>
      <c r="C87" s="3" t="str">
        <f>HYPERLINK("https://www.instagram.com/p/BINPW05BAqO/")</f>
        <v>https://www.instagram.com/p/BINPW05BAqO/</v>
      </c>
      <c r="D87" s="11" t="s">
        <v>1044</v>
      </c>
      <c r="E87" s="5">
        <v>0.59146990740740746</v>
      </c>
      <c r="F87" s="6" t="s">
        <v>20</v>
      </c>
      <c r="G87" s="2">
        <v>14</v>
      </c>
      <c r="H87" s="7" t="s">
        <v>11</v>
      </c>
    </row>
    <row r="88" spans="1:8" ht="18.75" x14ac:dyDescent="0.3">
      <c r="A88" s="2">
        <v>942</v>
      </c>
      <c r="B88" s="2" t="s">
        <v>1042</v>
      </c>
      <c r="C88" s="3" t="str">
        <f>HYPERLINK("https://www.instagram.com/p/BIXOZK4hvTC/")</f>
        <v>https://www.instagram.com/p/BIXOZK4hvTC/</v>
      </c>
      <c r="D88" s="11" t="s">
        <v>1043</v>
      </c>
      <c r="E88" s="5">
        <v>0.46923611111111108</v>
      </c>
      <c r="F88" s="6" t="s">
        <v>41</v>
      </c>
      <c r="G88" s="2">
        <v>38</v>
      </c>
      <c r="H88" s="7" t="s">
        <v>11</v>
      </c>
    </row>
    <row r="89" spans="1:8" ht="18.75" x14ac:dyDescent="0.3">
      <c r="A89" s="2">
        <v>941</v>
      </c>
      <c r="B89" s="2" t="s">
        <v>11</v>
      </c>
      <c r="C89" s="3" t="str">
        <f>HYPERLINK("https://www.instagram.com/p/BIaLAfFhu1b/")</f>
        <v>https://www.instagram.com/p/BIaLAfFhu1b/</v>
      </c>
      <c r="D89" s="11" t="s">
        <v>1041</v>
      </c>
      <c r="E89" s="5">
        <v>0.6137731481481481</v>
      </c>
      <c r="F89" s="6" t="s">
        <v>25</v>
      </c>
      <c r="G89" s="2">
        <v>14</v>
      </c>
      <c r="H89" s="7" t="s">
        <v>11</v>
      </c>
    </row>
    <row r="90" spans="1:8" ht="18.75" x14ac:dyDescent="0.3">
      <c r="A90" s="2">
        <v>940</v>
      </c>
      <c r="B90" s="2" t="s">
        <v>1040</v>
      </c>
      <c r="C90" s="3" t="str">
        <f>HYPERLINK("https://www.instagram.com/p/BIchHjDBcZj/")</f>
        <v>https://www.instagram.com/p/BIchHjDBcZj/</v>
      </c>
      <c r="D90" s="11" t="s">
        <v>1039</v>
      </c>
      <c r="E90" s="5">
        <v>0.5246643518518519</v>
      </c>
      <c r="F90" s="6" t="s">
        <v>13</v>
      </c>
      <c r="G90" s="2">
        <v>23</v>
      </c>
      <c r="H90" s="7" t="s">
        <v>11</v>
      </c>
    </row>
    <row r="91" spans="1:8" ht="18.75" x14ac:dyDescent="0.3">
      <c r="A91" s="2">
        <v>939</v>
      </c>
      <c r="B91" s="2" t="s">
        <v>1038</v>
      </c>
      <c r="C91" s="3" t="str">
        <f>HYPERLINK("https://www.instagram.com/p/BIc_ZIphpAa/")</f>
        <v>https://www.instagram.com/p/BIc_ZIphpAa/</v>
      </c>
      <c r="D91" s="11" t="s">
        <v>1039</v>
      </c>
      <c r="E91" s="5">
        <v>0.70837962962962964</v>
      </c>
      <c r="F91" s="6" t="s">
        <v>13</v>
      </c>
      <c r="G91" s="2">
        <v>24</v>
      </c>
      <c r="H91" s="7" t="s">
        <v>11</v>
      </c>
    </row>
    <row r="92" spans="1:8" ht="18.75" x14ac:dyDescent="0.3">
      <c r="A92" s="2">
        <v>938</v>
      </c>
      <c r="B92" s="2" t="s">
        <v>1036</v>
      </c>
      <c r="C92" s="3" t="str">
        <f>HYPERLINK("https://www.instagram.com/p/BIf1BKXhsJs/")</f>
        <v>https://www.instagram.com/p/BIf1BKXhsJs/</v>
      </c>
      <c r="D92" s="11" t="s">
        <v>1037</v>
      </c>
      <c r="E92" s="5">
        <v>0.81050925925925921</v>
      </c>
      <c r="F92" s="6" t="s">
        <v>20</v>
      </c>
      <c r="G92" s="2">
        <v>21</v>
      </c>
      <c r="H92" s="7" t="s">
        <v>11</v>
      </c>
    </row>
    <row r="93" spans="1:8" ht="18.75" x14ac:dyDescent="0.3">
      <c r="A93" s="2">
        <v>937</v>
      </c>
      <c r="B93" s="2" t="s">
        <v>855</v>
      </c>
      <c r="C93" s="3" t="str">
        <f>HYPERLINK("https://www.instagram.com/p/BImLO8QhDhl/")</f>
        <v>https://www.instagram.com/p/BImLO8QhDhl/</v>
      </c>
      <c r="D93" s="11" t="s">
        <v>1035</v>
      </c>
      <c r="E93" s="5">
        <v>0.2754861111111111</v>
      </c>
      <c r="F93" s="6" t="s">
        <v>16</v>
      </c>
      <c r="G93" s="2">
        <v>20</v>
      </c>
      <c r="H93" s="7" t="s">
        <v>11</v>
      </c>
    </row>
    <row r="94" spans="1:8" ht="18.75" x14ac:dyDescent="0.3">
      <c r="A94" s="2">
        <v>936</v>
      </c>
      <c r="B94" s="2" t="s">
        <v>855</v>
      </c>
      <c r="C94" s="3" t="str">
        <f>HYPERLINK("https://www.instagram.com/p/BImsVwnh_pb/")</f>
        <v>https://www.instagram.com/p/BImsVwnh_pb/</v>
      </c>
      <c r="D94" s="11" t="s">
        <v>1035</v>
      </c>
      <c r="E94" s="5">
        <v>0.47637731481481482</v>
      </c>
      <c r="F94" s="6" t="s">
        <v>16</v>
      </c>
      <c r="G94" s="2">
        <v>22</v>
      </c>
      <c r="H94" s="7" t="s">
        <v>11</v>
      </c>
    </row>
    <row r="95" spans="1:8" ht="18.75" x14ac:dyDescent="0.3">
      <c r="A95" s="2">
        <v>935</v>
      </c>
      <c r="B95" s="2" t="s">
        <v>855</v>
      </c>
      <c r="C95" s="3" t="str">
        <f>HYPERLINK("https://www.instagram.com/p/BIm0G5mhqrt/")</f>
        <v>https://www.instagram.com/p/BIm0G5mhqrt/</v>
      </c>
      <c r="D95" s="11" t="s">
        <v>1035</v>
      </c>
      <c r="E95" s="5">
        <v>0.52351851851851849</v>
      </c>
      <c r="F95" s="6" t="s">
        <v>16</v>
      </c>
      <c r="G95" s="2">
        <v>22</v>
      </c>
      <c r="H95" s="7" t="s">
        <v>11</v>
      </c>
    </row>
    <row r="96" spans="1:8" ht="18.75" x14ac:dyDescent="0.3">
      <c r="A96" s="2">
        <v>934</v>
      </c>
      <c r="B96" s="2" t="s">
        <v>1033</v>
      </c>
      <c r="C96" s="3" t="str">
        <f>HYPERLINK("https://www.instagram.com/p/BIqJ0VEhnn0/")</f>
        <v>https://www.instagram.com/p/BIqJ0VEhnn0/</v>
      </c>
      <c r="D96" s="11" t="s">
        <v>1034</v>
      </c>
      <c r="E96" s="5">
        <v>0.82033564814814819</v>
      </c>
      <c r="F96" s="6" t="s">
        <v>41</v>
      </c>
      <c r="G96" s="2">
        <v>26</v>
      </c>
      <c r="H96" s="7" t="s">
        <v>11</v>
      </c>
    </row>
    <row r="97" spans="1:8" ht="18.75" x14ac:dyDescent="0.3">
      <c r="A97" s="2">
        <v>933</v>
      </c>
      <c r="B97" s="2" t="s">
        <v>855</v>
      </c>
      <c r="C97" s="3" t="str">
        <f>HYPERLINK("https://www.instagram.com/p/BIrvafOBuV7/")</f>
        <v>https://www.instagram.com/p/BIrvafOBuV7/</v>
      </c>
      <c r="D97" s="11" t="s">
        <v>1031</v>
      </c>
      <c r="E97" s="5">
        <v>0.43684027777777779</v>
      </c>
      <c r="F97" s="6" t="s">
        <v>25</v>
      </c>
      <c r="G97" s="2">
        <v>14</v>
      </c>
      <c r="H97" s="7" t="s">
        <v>11</v>
      </c>
    </row>
    <row r="98" spans="1:8" ht="18.75" x14ac:dyDescent="0.3">
      <c r="A98" s="2">
        <v>932</v>
      </c>
      <c r="B98" s="2" t="s">
        <v>1032</v>
      </c>
      <c r="C98" s="3" t="str">
        <f>HYPERLINK("https://www.instagram.com/p/BIr8KYNB03q/")</f>
        <v>https://www.instagram.com/p/BIr8KYNB03q/</v>
      </c>
      <c r="D98" s="11" t="s">
        <v>1031</v>
      </c>
      <c r="E98" s="5">
        <v>0.51420138888888889</v>
      </c>
      <c r="F98" s="6" t="s">
        <v>25</v>
      </c>
      <c r="G98" s="2">
        <v>18</v>
      </c>
      <c r="H98" s="7" t="s">
        <v>11</v>
      </c>
    </row>
    <row r="99" spans="1:8" ht="18.75" x14ac:dyDescent="0.3">
      <c r="A99" s="2">
        <v>931</v>
      </c>
      <c r="B99" s="2" t="s">
        <v>1020</v>
      </c>
      <c r="C99" s="3" t="str">
        <f>HYPERLINK("https://www.instagram.com/p/BIsCv11BjMA/")</f>
        <v>https://www.instagram.com/p/BIsCv11BjMA/</v>
      </c>
      <c r="D99" s="11" t="s">
        <v>1031</v>
      </c>
      <c r="E99" s="5">
        <v>0.55415509259259255</v>
      </c>
      <c r="F99" s="6" t="s">
        <v>25</v>
      </c>
      <c r="G99" s="2">
        <v>32</v>
      </c>
      <c r="H99" s="7" t="s">
        <v>11</v>
      </c>
    </row>
    <row r="100" spans="1:8" ht="18.75" x14ac:dyDescent="0.3">
      <c r="A100" s="2">
        <v>930</v>
      </c>
      <c r="B100" s="2" t="s">
        <v>1029</v>
      </c>
      <c r="C100" s="3" t="str">
        <f>HYPERLINK("https://www.instagram.com/p/BIvXvsNhhvA/")</f>
        <v>https://www.instagram.com/p/BIvXvsNhhvA/</v>
      </c>
      <c r="D100" s="11" t="s">
        <v>1030</v>
      </c>
      <c r="E100" s="5">
        <v>0.84665509259259264</v>
      </c>
      <c r="F100" s="6" t="s">
        <v>13</v>
      </c>
      <c r="G100" s="2">
        <v>27</v>
      </c>
      <c r="H100" s="7" t="s">
        <v>11</v>
      </c>
    </row>
    <row r="101" spans="1:8" ht="18.75" x14ac:dyDescent="0.3">
      <c r="A101" s="2">
        <v>929</v>
      </c>
      <c r="B101" s="2" t="s">
        <v>1028</v>
      </c>
      <c r="C101" s="3" t="str">
        <f>HYPERLINK("https://www.instagram.com/p/BIwoBOMhHnW/")</f>
        <v>https://www.instagram.com/p/BIwoBOMhHnW/</v>
      </c>
      <c r="D101" s="11" t="s">
        <v>1026</v>
      </c>
      <c r="E101" s="5">
        <v>0.33377314814814812</v>
      </c>
      <c r="F101" s="6" t="s">
        <v>20</v>
      </c>
      <c r="G101" s="2">
        <v>13</v>
      </c>
      <c r="H101" s="7" t="s">
        <v>11</v>
      </c>
    </row>
    <row r="102" spans="1:8" ht="18.75" x14ac:dyDescent="0.3">
      <c r="A102" s="2">
        <v>928</v>
      </c>
      <c r="B102" s="2" t="s">
        <v>1027</v>
      </c>
      <c r="C102" s="3" t="str">
        <f>HYPERLINK("https://www.instagram.com/p/BIxpChZBobx/")</f>
        <v>https://www.instagram.com/p/BIxpChZBobx/</v>
      </c>
      <c r="D102" s="11" t="s">
        <v>1026</v>
      </c>
      <c r="E102" s="5">
        <v>0.72833333333333339</v>
      </c>
      <c r="F102" s="6" t="s">
        <v>20</v>
      </c>
      <c r="G102" s="2">
        <v>15</v>
      </c>
      <c r="H102" s="7" t="s">
        <v>11</v>
      </c>
    </row>
    <row r="103" spans="1:8" ht="18.75" x14ac:dyDescent="0.3">
      <c r="A103" s="2">
        <v>927</v>
      </c>
      <c r="B103" s="2" t="s">
        <v>1025</v>
      </c>
      <c r="C103" s="3" t="str">
        <f>HYPERLINK("https://www.instagram.com/p/BIyDwnHhrNp/")</f>
        <v>https://www.instagram.com/p/BIyDwnHhrNp/</v>
      </c>
      <c r="D103" s="11" t="s">
        <v>1026</v>
      </c>
      <c r="E103" s="5">
        <v>0.89047453703703705</v>
      </c>
      <c r="F103" s="6" t="s">
        <v>20</v>
      </c>
      <c r="G103" s="2">
        <v>27</v>
      </c>
      <c r="H103" s="7" t="s">
        <v>11</v>
      </c>
    </row>
    <row r="104" spans="1:8" ht="18.75" x14ac:dyDescent="0.3">
      <c r="A104" s="2">
        <v>926</v>
      </c>
      <c r="B104" s="2" t="s">
        <v>1012</v>
      </c>
      <c r="C104" s="3" t="str">
        <f>HYPERLINK("https://www.instagram.com/p/BI0Alm3hHRe/")</f>
        <v>https://www.instagram.com/p/BI0Alm3hHRe/</v>
      </c>
      <c r="D104" s="11" t="s">
        <v>1024</v>
      </c>
      <c r="E104" s="5">
        <v>0.64793981481481477</v>
      </c>
      <c r="F104" s="6" t="s">
        <v>10</v>
      </c>
      <c r="G104" s="2">
        <v>14</v>
      </c>
      <c r="H104" s="7" t="s">
        <v>11</v>
      </c>
    </row>
    <row r="105" spans="1:8" ht="18.75" x14ac:dyDescent="0.3">
      <c r="A105" s="2">
        <v>925</v>
      </c>
      <c r="B105" s="2" t="s">
        <v>1023</v>
      </c>
      <c r="C105" s="3" t="str">
        <f>HYPERLINK("https://www.instagram.com/p/BI0hvI_BS9V/")</f>
        <v>https://www.instagram.com/p/BI0hvI_BS9V/</v>
      </c>
      <c r="D105" s="11" t="s">
        <v>1024</v>
      </c>
      <c r="E105" s="5">
        <v>0.84909722222222217</v>
      </c>
      <c r="F105" s="6" t="s">
        <v>10</v>
      </c>
      <c r="G105" s="2">
        <v>21</v>
      </c>
      <c r="H105" s="7" t="s">
        <v>11</v>
      </c>
    </row>
    <row r="106" spans="1:8" ht="18.75" x14ac:dyDescent="0.3">
      <c r="A106" s="2">
        <v>924</v>
      </c>
      <c r="B106" s="2" t="s">
        <v>1022</v>
      </c>
      <c r="C106" s="3" t="str">
        <f>HYPERLINK("https://www.instagram.com/p/BI2dP-Rh0-M/")</f>
        <v>https://www.instagram.com/p/BI2dP-Rh0-M/</v>
      </c>
      <c r="D106" s="11" t="s">
        <v>1021</v>
      </c>
      <c r="E106" s="5">
        <v>0.59858796296296302</v>
      </c>
      <c r="F106" s="6" t="s">
        <v>34</v>
      </c>
      <c r="G106" s="2">
        <v>18</v>
      </c>
      <c r="H106" s="7" t="s">
        <v>11</v>
      </c>
    </row>
    <row r="107" spans="1:8" ht="18.75" x14ac:dyDescent="0.3">
      <c r="A107" s="2">
        <v>923</v>
      </c>
      <c r="B107" s="2" t="s">
        <v>1020</v>
      </c>
      <c r="C107" s="3" t="str">
        <f>HYPERLINK("https://www.instagram.com/p/BI3U7yghVdT/")</f>
        <v>https://www.instagram.com/p/BI3U7yghVdT/</v>
      </c>
      <c r="D107" s="11" t="s">
        <v>1021</v>
      </c>
      <c r="E107" s="5">
        <v>0.93649305555555551</v>
      </c>
      <c r="F107" s="6" t="s">
        <v>34</v>
      </c>
      <c r="G107" s="2">
        <v>21</v>
      </c>
      <c r="H107" s="7" t="s">
        <v>11</v>
      </c>
    </row>
    <row r="108" spans="1:8" ht="18.75" x14ac:dyDescent="0.3">
      <c r="A108" s="2">
        <v>922</v>
      </c>
      <c r="B108" s="2" t="s">
        <v>1012</v>
      </c>
      <c r="C108" s="3" t="str">
        <f>HYPERLINK("https://www.instagram.com/p/BI4gZSch1cD/")</f>
        <v>https://www.instagram.com/p/BI4gZSch1cD/</v>
      </c>
      <c r="D108" s="11" t="s">
        <v>1018</v>
      </c>
      <c r="E108" s="5">
        <v>0.39439814814814822</v>
      </c>
      <c r="F108" s="6" t="s">
        <v>16</v>
      </c>
      <c r="G108" s="2">
        <v>20</v>
      </c>
      <c r="H108" s="7" t="s">
        <v>11</v>
      </c>
    </row>
    <row r="109" spans="1:8" ht="18.75" x14ac:dyDescent="0.3">
      <c r="A109" s="2">
        <v>921</v>
      </c>
      <c r="B109" s="2" t="s">
        <v>1019</v>
      </c>
      <c r="C109" s="3" t="str">
        <f>HYPERLINK("https://www.instagram.com/p/BI5WUzZhI3D/")</f>
        <v>https://www.instagram.com/p/BI5WUzZhI3D/</v>
      </c>
      <c r="D109" s="11" t="s">
        <v>1018</v>
      </c>
      <c r="E109" s="5">
        <v>0.72165509259259264</v>
      </c>
      <c r="F109" s="6" t="s">
        <v>16</v>
      </c>
      <c r="G109" s="2">
        <v>18</v>
      </c>
      <c r="H109" s="7" t="s">
        <v>11</v>
      </c>
    </row>
    <row r="110" spans="1:8" ht="18.75" x14ac:dyDescent="0.3">
      <c r="A110" s="2">
        <v>920</v>
      </c>
      <c r="B110" s="2" t="s">
        <v>1017</v>
      </c>
      <c r="C110" s="3" t="str">
        <f>HYPERLINK("https://www.instagram.com/p/BI5v177h1fR/")</f>
        <v>https://www.instagram.com/p/BI5v177h1fR/</v>
      </c>
      <c r="D110" s="11" t="s">
        <v>1018</v>
      </c>
      <c r="E110" s="5">
        <v>0.87650462962962961</v>
      </c>
      <c r="F110" s="6" t="s">
        <v>16</v>
      </c>
      <c r="G110" s="2">
        <v>35</v>
      </c>
      <c r="H110" s="7" t="s">
        <v>11</v>
      </c>
    </row>
    <row r="111" spans="1:8" ht="18.75" x14ac:dyDescent="0.3">
      <c r="A111" s="2">
        <v>919</v>
      </c>
      <c r="B111" s="2" t="s">
        <v>1015</v>
      </c>
      <c r="C111" s="3" t="str">
        <f>HYPERLINK("https://www.instagram.com/p/BI-w0SUhOp5/")</f>
        <v>https://www.instagram.com/p/BI-w0SUhOp5/</v>
      </c>
      <c r="D111" s="11" t="s">
        <v>1016</v>
      </c>
      <c r="E111" s="5">
        <v>0.82422453703703702</v>
      </c>
      <c r="F111" s="6" t="s">
        <v>25</v>
      </c>
      <c r="G111" s="2">
        <v>51</v>
      </c>
      <c r="H111" s="7" t="s">
        <v>11</v>
      </c>
    </row>
    <row r="112" spans="1:8" ht="18.75" x14ac:dyDescent="0.3">
      <c r="A112" s="2">
        <v>918</v>
      </c>
      <c r="B112" s="2" t="s">
        <v>618</v>
      </c>
      <c r="C112" s="3" t="str">
        <f>HYPERLINK("https://www.instagram.com/p/BJApj3jB9Wz/")</f>
        <v>https://www.instagram.com/p/BJApj3jB9Wz/</v>
      </c>
      <c r="D112" s="11" t="s">
        <v>1014</v>
      </c>
      <c r="E112" s="5">
        <v>0.55690972222222224</v>
      </c>
      <c r="F112" s="6" t="s">
        <v>13</v>
      </c>
      <c r="G112" s="2">
        <v>30</v>
      </c>
      <c r="H112" s="7" t="s">
        <v>11</v>
      </c>
    </row>
    <row r="113" spans="1:8" ht="18.75" x14ac:dyDescent="0.3">
      <c r="A113" s="2">
        <v>917</v>
      </c>
      <c r="B113" s="2" t="s">
        <v>1012</v>
      </c>
      <c r="C113" s="3" t="str">
        <f>HYPERLINK("https://www.instagram.com/p/BJI4nAfBxV7/")</f>
        <v>https://www.instagram.com/p/BJI4nAfBxV7/</v>
      </c>
      <c r="D113" s="11" t="s">
        <v>1013</v>
      </c>
      <c r="E113" s="5">
        <v>0.75512731481481477</v>
      </c>
      <c r="F113" s="6" t="s">
        <v>34</v>
      </c>
      <c r="G113" s="2">
        <v>41</v>
      </c>
      <c r="H113" s="7" t="s">
        <v>11</v>
      </c>
    </row>
    <row r="114" spans="1:8" ht="18.75" x14ac:dyDescent="0.3">
      <c r="A114" s="2">
        <v>916</v>
      </c>
      <c r="B114" s="2" t="s">
        <v>75</v>
      </c>
      <c r="C114" s="3" t="str">
        <f>HYPERLINK("https://www.instagram.com/p/BJLc3YoBPYp/")</f>
        <v>https://www.instagram.com/p/BJLc3YoBPYp/</v>
      </c>
      <c r="D114" s="11" t="s">
        <v>1011</v>
      </c>
      <c r="E114" s="5">
        <v>0.75185185185185188</v>
      </c>
      <c r="F114" s="6" t="s">
        <v>16</v>
      </c>
      <c r="G114" s="2">
        <v>31</v>
      </c>
      <c r="H114" s="7" t="s">
        <v>11</v>
      </c>
    </row>
    <row r="115" spans="1:8" ht="18.75" x14ac:dyDescent="0.3">
      <c r="A115" s="2">
        <v>915</v>
      </c>
      <c r="B115" s="2" t="s">
        <v>1009</v>
      </c>
      <c r="C115" s="3" t="str">
        <f>HYPERLINK("https://www.instagram.com/p/BJOPsNUBr9h/")</f>
        <v>https://www.instagram.com/p/BJOPsNUBr9h/</v>
      </c>
      <c r="D115" s="11" t="s">
        <v>1010</v>
      </c>
      <c r="E115" s="5">
        <v>0.83699074074074076</v>
      </c>
      <c r="F115" s="6" t="s">
        <v>41</v>
      </c>
      <c r="G115" s="2">
        <v>37</v>
      </c>
      <c r="H115" s="7" t="s">
        <v>11</v>
      </c>
    </row>
    <row r="116" spans="1:8" ht="18.75" x14ac:dyDescent="0.3">
      <c r="A116" s="2">
        <v>914</v>
      </c>
      <c r="B116" s="2" t="s">
        <v>1007</v>
      </c>
      <c r="C116" s="3" t="str">
        <f>HYPERLINK("https://www.instagram.com/p/BJPuS6zh3H2/")</f>
        <v>https://www.instagram.com/p/BJPuS6zh3H2/</v>
      </c>
      <c r="D116" s="11" t="s">
        <v>1008</v>
      </c>
      <c r="E116" s="5">
        <v>0.41106481481481483</v>
      </c>
      <c r="F116" s="6" t="s">
        <v>25</v>
      </c>
      <c r="G116" s="2">
        <v>26</v>
      </c>
      <c r="H116" s="7" t="s">
        <v>11</v>
      </c>
    </row>
    <row r="117" spans="1:8" ht="18.75" x14ac:dyDescent="0.3">
      <c r="A117" s="2">
        <v>913</v>
      </c>
      <c r="B117" s="2" t="s">
        <v>248</v>
      </c>
      <c r="C117" s="3" t="str">
        <f>HYPERLINK("https://www.instagram.com/p/BJYPLqWh_3B/")</f>
        <v>https://www.instagram.com/p/BJYPLqWh_3B/</v>
      </c>
      <c r="D117" s="11" t="s">
        <v>1006</v>
      </c>
      <c r="E117" s="5">
        <v>0.7175231481481481</v>
      </c>
      <c r="F117" s="6" t="s">
        <v>10</v>
      </c>
      <c r="G117" s="2">
        <v>30</v>
      </c>
      <c r="H117" s="7" t="s">
        <v>11</v>
      </c>
    </row>
    <row r="118" spans="1:8" ht="18.75" x14ac:dyDescent="0.3">
      <c r="A118" s="2">
        <v>912</v>
      </c>
      <c r="B118" s="2" t="s">
        <v>161</v>
      </c>
      <c r="C118" s="3" t="str">
        <f>HYPERLINK("https://www.instagram.com/p/BJfUFFbBlys/")</f>
        <v>https://www.instagram.com/p/BJfUFFbBlys/</v>
      </c>
      <c r="D118" s="11" t="s">
        <v>1005</v>
      </c>
      <c r="E118" s="5">
        <v>0.46576388888888892</v>
      </c>
      <c r="F118" s="6" t="s">
        <v>41</v>
      </c>
      <c r="G118" s="2">
        <v>28</v>
      </c>
      <c r="H118" s="7" t="s">
        <v>11</v>
      </c>
    </row>
    <row r="119" spans="1:8" ht="18.75" x14ac:dyDescent="0.3">
      <c r="A119" s="2">
        <v>911</v>
      </c>
      <c r="B119" s="2" t="s">
        <v>1004</v>
      </c>
      <c r="C119" s="3" t="str">
        <f>HYPERLINK("https://www.instagram.com/p/BJf6xmiBNNh/")</f>
        <v>https://www.instagram.com/p/BJf6xmiBNNh/</v>
      </c>
      <c r="D119" s="11" t="s">
        <v>1005</v>
      </c>
      <c r="E119" s="5">
        <v>0.70057870370370368</v>
      </c>
      <c r="F119" s="6" t="s">
        <v>41</v>
      </c>
      <c r="G119" s="2">
        <v>29</v>
      </c>
      <c r="H119" s="7" t="s">
        <v>11</v>
      </c>
    </row>
    <row r="120" spans="1:8" ht="18.75" x14ac:dyDescent="0.3">
      <c r="A120" s="2">
        <v>910</v>
      </c>
      <c r="B120" s="2" t="s">
        <v>1002</v>
      </c>
      <c r="C120" s="3" t="str">
        <f>HYPERLINK("https://www.instagram.com/p/BJhVbo-BrCh/")</f>
        <v>https://www.instagram.com/p/BJhVbo-BrCh/</v>
      </c>
      <c r="D120" s="11" t="s">
        <v>1003</v>
      </c>
      <c r="E120" s="5">
        <v>0.25069444444444439</v>
      </c>
      <c r="F120" s="6" t="s">
        <v>25</v>
      </c>
      <c r="G120" s="2">
        <v>32</v>
      </c>
      <c r="H120" s="7" t="s">
        <v>11</v>
      </c>
    </row>
    <row r="121" spans="1:8" ht="18.75" x14ac:dyDescent="0.3">
      <c r="A121" s="2">
        <v>909</v>
      </c>
      <c r="B121" s="2" t="s">
        <v>1000</v>
      </c>
      <c r="C121" s="3" t="str">
        <f>HYPERLINK("https://www.instagram.com/p/BJlUe4gB4Wq/")</f>
        <v>https://www.instagram.com/p/BJlUe4gB4Wq/</v>
      </c>
      <c r="D121" s="11" t="s">
        <v>1001</v>
      </c>
      <c r="E121" s="5">
        <v>0.79837962962962961</v>
      </c>
      <c r="F121" s="6" t="s">
        <v>13</v>
      </c>
      <c r="G121" s="2">
        <v>34</v>
      </c>
      <c r="H121" s="7" t="s">
        <v>11</v>
      </c>
    </row>
    <row r="122" spans="1:8" ht="18.75" x14ac:dyDescent="0.3">
      <c r="A122" s="2">
        <v>908</v>
      </c>
      <c r="B122" s="2" t="s">
        <v>997</v>
      </c>
      <c r="C122" s="3" t="str">
        <f>HYPERLINK("https://www.instagram.com/p/BJnPWFyhR0E/")</f>
        <v>https://www.instagram.com/p/BJnPWFyhR0E/</v>
      </c>
      <c r="D122" s="11" t="s">
        <v>999</v>
      </c>
      <c r="E122" s="5">
        <v>0.54393518518518513</v>
      </c>
      <c r="F122" s="6" t="s">
        <v>20</v>
      </c>
      <c r="G122" s="2">
        <v>30</v>
      </c>
      <c r="H122" s="7" t="s">
        <v>11</v>
      </c>
    </row>
    <row r="123" spans="1:8" ht="18.75" x14ac:dyDescent="0.3">
      <c r="A123" s="2">
        <v>907</v>
      </c>
      <c r="B123" s="2" t="s">
        <v>998</v>
      </c>
      <c r="C123" s="3" t="str">
        <f>HYPERLINK("https://www.instagram.com/p/BJngNAFBQrw/")</f>
        <v>https://www.instagram.com/p/BJngNAFBQrw/</v>
      </c>
      <c r="D123" s="11" t="s">
        <v>999</v>
      </c>
      <c r="E123" s="5">
        <v>0.6462268518518518</v>
      </c>
      <c r="F123" s="6" t="s">
        <v>20</v>
      </c>
      <c r="G123" s="2">
        <v>39</v>
      </c>
      <c r="H123" s="7" t="s">
        <v>11</v>
      </c>
    </row>
    <row r="124" spans="1:8" ht="18.75" x14ac:dyDescent="0.3">
      <c r="A124" s="2">
        <v>906</v>
      </c>
      <c r="B124" s="2" t="s">
        <v>997</v>
      </c>
      <c r="C124" s="3" t="str">
        <f>HYPERLINK("https://www.instagram.com/p/BJpIxN-hZHG/")</f>
        <v>https://www.instagram.com/p/BJpIxN-hZHG/</v>
      </c>
      <c r="D124" s="11" t="s">
        <v>996</v>
      </c>
      <c r="E124" s="5">
        <v>0.28075231481481477</v>
      </c>
      <c r="F124" s="6" t="s">
        <v>10</v>
      </c>
      <c r="G124" s="2">
        <v>28</v>
      </c>
      <c r="H124" s="7" t="s">
        <v>11</v>
      </c>
    </row>
    <row r="125" spans="1:8" ht="18.75" x14ac:dyDescent="0.3">
      <c r="A125" s="2">
        <v>905</v>
      </c>
      <c r="B125" s="2" t="s">
        <v>995</v>
      </c>
      <c r="C125" s="3" t="str">
        <f>HYPERLINK("https://www.instagram.com/p/BJpwQK6hmdz/")</f>
        <v>https://www.instagram.com/p/BJpwQK6hmdz/</v>
      </c>
      <c r="D125" s="11" t="s">
        <v>996</v>
      </c>
      <c r="E125" s="5">
        <v>0.52034722222222218</v>
      </c>
      <c r="F125" s="6" t="s">
        <v>10</v>
      </c>
      <c r="G125" s="2">
        <v>29</v>
      </c>
      <c r="H125" s="7" t="s">
        <v>11</v>
      </c>
    </row>
    <row r="126" spans="1:8" ht="18.75" x14ac:dyDescent="0.3">
      <c r="A126" s="2">
        <v>904</v>
      </c>
      <c r="B126" s="2" t="s">
        <v>161</v>
      </c>
      <c r="C126" s="3" t="str">
        <f>HYPERLINK("https://www.instagram.com/p/BJrqXvYByxE/")</f>
        <v>https://www.instagram.com/p/BJrqXvYByxE/</v>
      </c>
      <c r="D126" s="11" t="s">
        <v>994</v>
      </c>
      <c r="E126" s="5">
        <v>0.2613773148148148</v>
      </c>
      <c r="F126" s="6" t="s">
        <v>34</v>
      </c>
      <c r="G126" s="2">
        <v>26</v>
      </c>
      <c r="H126" s="7" t="s">
        <v>11</v>
      </c>
    </row>
    <row r="127" spans="1:8" ht="18.75" x14ac:dyDescent="0.3">
      <c r="A127" s="2">
        <v>903</v>
      </c>
      <c r="B127" s="2" t="s">
        <v>993</v>
      </c>
      <c r="C127" s="3" t="str">
        <f>HYPERLINK("https://www.instagram.com/p/BJuSgR0h8IB/")</f>
        <v>https://www.instagram.com/p/BJuSgR0h8IB/</v>
      </c>
      <c r="D127" s="11" t="s">
        <v>992</v>
      </c>
      <c r="E127" s="5">
        <v>0.28163194444444439</v>
      </c>
      <c r="F127" s="6" t="s">
        <v>16</v>
      </c>
      <c r="G127" s="2">
        <v>28</v>
      </c>
      <c r="H127" s="7" t="s">
        <v>11</v>
      </c>
    </row>
    <row r="128" spans="1:8" ht="18.75" x14ac:dyDescent="0.3">
      <c r="A128" s="2">
        <v>902</v>
      </c>
      <c r="B128" s="2" t="s">
        <v>618</v>
      </c>
      <c r="C128" s="3" t="str">
        <f>HYPERLINK("https://www.instagram.com/p/BJusd3ghXL7/")</f>
        <v>https://www.instagram.com/p/BJusd3ghXL7/</v>
      </c>
      <c r="D128" s="11" t="s">
        <v>992</v>
      </c>
      <c r="E128" s="5">
        <v>0.43917824074074069</v>
      </c>
      <c r="F128" s="6" t="s">
        <v>16</v>
      </c>
      <c r="G128" s="2">
        <v>41</v>
      </c>
      <c r="H128" s="7" t="s">
        <v>11</v>
      </c>
    </row>
    <row r="129" spans="1:8" ht="18.75" x14ac:dyDescent="0.3">
      <c r="A129" s="2">
        <v>901</v>
      </c>
      <c r="B129" s="2" t="s">
        <v>618</v>
      </c>
      <c r="C129" s="3" t="str">
        <f>HYPERLINK("https://www.instagram.com/p/BJzfnX-h6ZL/")</f>
        <v>https://www.instagram.com/p/BJzfnX-h6ZL/</v>
      </c>
      <c r="D129" s="11" t="s">
        <v>991</v>
      </c>
      <c r="E129" s="5">
        <v>0.30299768518518522</v>
      </c>
      <c r="F129" s="6" t="s">
        <v>25</v>
      </c>
      <c r="G129" s="2">
        <v>22</v>
      </c>
      <c r="H129" s="7" t="s">
        <v>11</v>
      </c>
    </row>
    <row r="130" spans="1:8" ht="18.75" x14ac:dyDescent="0.3">
      <c r="A130" s="2">
        <v>900</v>
      </c>
      <c r="B130" s="2" t="s">
        <v>990</v>
      </c>
      <c r="C130" s="3" t="str">
        <f>HYPERLINK("https://www.instagram.com/p/BJz1DgtB3hG/")</f>
        <v>https://www.instagram.com/p/BJz1DgtB3hG/</v>
      </c>
      <c r="D130" s="11" t="s">
        <v>991</v>
      </c>
      <c r="E130" s="5">
        <v>0.43310185185185179</v>
      </c>
      <c r="F130" s="6" t="s">
        <v>25</v>
      </c>
      <c r="G130" s="2">
        <v>54</v>
      </c>
      <c r="H130" s="7" t="s">
        <v>11</v>
      </c>
    </row>
    <row r="131" spans="1:8" ht="18.75" x14ac:dyDescent="0.3">
      <c r="A131" s="2">
        <v>899</v>
      </c>
      <c r="B131" s="2" t="s">
        <v>75</v>
      </c>
      <c r="C131" s="3" t="str">
        <f>HYPERLINK("https://www.instagram.com/p/BJ6NiHhhxSl/")</f>
        <v>https://www.instagram.com/p/BJ6NiHhhxSl/</v>
      </c>
      <c r="D131" s="11" t="s">
        <v>989</v>
      </c>
      <c r="E131" s="5">
        <v>0.91180555555555554</v>
      </c>
      <c r="F131" s="6" t="s">
        <v>20</v>
      </c>
      <c r="G131" s="2">
        <v>48</v>
      </c>
      <c r="H131" s="7" t="s">
        <v>11</v>
      </c>
    </row>
    <row r="132" spans="1:8" ht="18.75" x14ac:dyDescent="0.3">
      <c r="A132" s="2">
        <v>898</v>
      </c>
      <c r="B132" s="2" t="s">
        <v>987</v>
      </c>
      <c r="C132" s="3" t="str">
        <f>HYPERLINK("https://www.instagram.com/p/BJ7kkPPBu8D/")</f>
        <v>https://www.instagram.com/p/BJ7kkPPBu8D/</v>
      </c>
      <c r="D132" s="11" t="s">
        <v>988</v>
      </c>
      <c r="E132" s="5">
        <v>0.43993055555555549</v>
      </c>
      <c r="F132" s="6" t="s">
        <v>10</v>
      </c>
      <c r="G132" s="2">
        <v>24</v>
      </c>
      <c r="H132" s="7" t="s">
        <v>11</v>
      </c>
    </row>
    <row r="133" spans="1:8" ht="18.75" x14ac:dyDescent="0.3">
      <c r="A133" s="2">
        <v>897</v>
      </c>
      <c r="B133" s="2" t="s">
        <v>794</v>
      </c>
      <c r="C133" s="3" t="str">
        <f>HYPERLINK("https://www.instagram.com/p/BJ_KdG6BLqS/")</f>
        <v>https://www.instagram.com/p/BJ_KdG6BLqS/</v>
      </c>
      <c r="D133" s="11" t="s">
        <v>986</v>
      </c>
      <c r="E133" s="5">
        <v>0.83493055555555551</v>
      </c>
      <c r="F133" s="6" t="s">
        <v>34</v>
      </c>
      <c r="G133" s="2">
        <v>59</v>
      </c>
      <c r="H133" s="7" t="s">
        <v>11</v>
      </c>
    </row>
    <row r="134" spans="1:8" ht="18.75" x14ac:dyDescent="0.3">
      <c r="A134" s="2">
        <v>896</v>
      </c>
      <c r="B134" s="2" t="s">
        <v>962</v>
      </c>
      <c r="C134" s="3" t="str">
        <f>HYPERLINK("https://www.instagram.com/p/BKEOnjnB0-M/")</f>
        <v>https://www.instagram.com/p/BKEOnjnB0-M/</v>
      </c>
      <c r="D134" s="11" t="s">
        <v>985</v>
      </c>
      <c r="E134" s="5">
        <v>0.80200231481481477</v>
      </c>
      <c r="F134" s="6" t="s">
        <v>41</v>
      </c>
      <c r="G134" s="2">
        <v>48</v>
      </c>
      <c r="H134" s="7" t="s">
        <v>11</v>
      </c>
    </row>
    <row r="135" spans="1:8" ht="18.75" x14ac:dyDescent="0.3">
      <c r="A135" s="2">
        <v>895</v>
      </c>
      <c r="B135" s="2" t="s">
        <v>984</v>
      </c>
      <c r="C135" s="3" t="str">
        <f>HYPERLINK("https://www.instagram.com/p/BKEer8ohpKX/")</f>
        <v>https://www.instagram.com/p/BKEer8ohpKX/</v>
      </c>
      <c r="D135" s="11" t="s">
        <v>985</v>
      </c>
      <c r="E135" s="5">
        <v>0.89951388888888884</v>
      </c>
      <c r="F135" s="6" t="s">
        <v>41</v>
      </c>
      <c r="G135" s="2">
        <v>33</v>
      </c>
      <c r="H135" s="7" t="s">
        <v>11</v>
      </c>
    </row>
    <row r="136" spans="1:8" ht="18.75" x14ac:dyDescent="0.3">
      <c r="A136" s="2">
        <v>894</v>
      </c>
      <c r="B136" s="2" t="s">
        <v>962</v>
      </c>
      <c r="C136" s="3" t="str">
        <f>HYPERLINK("https://www.instagram.com/p/BKFOu_hBJ70/")</f>
        <v>https://www.instagram.com/p/BKFOu_hBJ70/</v>
      </c>
      <c r="D136" s="11" t="s">
        <v>983</v>
      </c>
      <c r="E136" s="5">
        <v>0.1910648148148148</v>
      </c>
      <c r="F136" s="6" t="s">
        <v>25</v>
      </c>
      <c r="G136" s="2">
        <v>53</v>
      </c>
      <c r="H136" s="7" t="s">
        <v>11</v>
      </c>
    </row>
    <row r="137" spans="1:8" ht="18.75" x14ac:dyDescent="0.3">
      <c r="A137" s="2">
        <v>893</v>
      </c>
      <c r="B137" s="2" t="s">
        <v>618</v>
      </c>
      <c r="C137" s="3" t="str">
        <f>HYPERLINK("https://www.instagram.com/p/BKFfRIFB3ZJ/")</f>
        <v>https://www.instagram.com/p/BKFfRIFB3ZJ/</v>
      </c>
      <c r="D137" s="11" t="s">
        <v>983</v>
      </c>
      <c r="E137" s="5">
        <v>0.29140046296296301</v>
      </c>
      <c r="F137" s="6" t="s">
        <v>25</v>
      </c>
      <c r="G137" s="2">
        <v>27</v>
      </c>
      <c r="H137" s="7" t="s">
        <v>11</v>
      </c>
    </row>
    <row r="138" spans="1:8" ht="18.75" x14ac:dyDescent="0.3">
      <c r="A138" s="2">
        <v>892</v>
      </c>
      <c r="B138" s="2" t="s">
        <v>982</v>
      </c>
      <c r="C138" s="3" t="str">
        <f>HYPERLINK("https://www.instagram.com/p/BKIJmxXhuMy/")</f>
        <v>https://www.instagram.com/p/BKIJmxXhuMy/</v>
      </c>
      <c r="D138" s="11" t="s">
        <v>981</v>
      </c>
      <c r="E138" s="5">
        <v>0.32503472222222218</v>
      </c>
      <c r="F138" s="6" t="s">
        <v>13</v>
      </c>
      <c r="G138" s="2">
        <v>28</v>
      </c>
      <c r="H138" s="7" t="s">
        <v>11</v>
      </c>
    </row>
    <row r="139" spans="1:8" ht="18.75" x14ac:dyDescent="0.3">
      <c r="A139" s="2">
        <v>891</v>
      </c>
      <c r="B139" s="2" t="s">
        <v>980</v>
      </c>
      <c r="C139" s="3" t="str">
        <f>HYPERLINK("https://www.instagram.com/p/BKJN-B9BrD1/")</f>
        <v>https://www.instagram.com/p/BKJN-B9BrD1/</v>
      </c>
      <c r="D139" s="11" t="s">
        <v>981</v>
      </c>
      <c r="E139" s="5">
        <v>0.73987268518518523</v>
      </c>
      <c r="F139" s="6" t="s">
        <v>13</v>
      </c>
      <c r="G139" s="2">
        <v>43</v>
      </c>
      <c r="H139" s="7" t="s">
        <v>11</v>
      </c>
    </row>
    <row r="140" spans="1:8" ht="18.75" x14ac:dyDescent="0.3">
      <c r="A140" s="2">
        <v>890</v>
      </c>
      <c r="B140" s="2" t="s">
        <v>636</v>
      </c>
      <c r="C140" s="3" t="str">
        <f>HYPERLINK("https://www.instagram.com/p/BKLkVZZheVv/")</f>
        <v>https://www.instagram.com/p/BKLkVZZheVv/</v>
      </c>
      <c r="D140" s="11" t="s">
        <v>979</v>
      </c>
      <c r="E140" s="5">
        <v>0.65231481481481479</v>
      </c>
      <c r="F140" s="6" t="s">
        <v>20</v>
      </c>
      <c r="G140" s="2">
        <v>27</v>
      </c>
      <c r="H140" s="7" t="s">
        <v>11</v>
      </c>
    </row>
    <row r="141" spans="1:8" ht="18.75" x14ac:dyDescent="0.3">
      <c r="A141" s="2">
        <v>889</v>
      </c>
      <c r="B141" s="2" t="s">
        <v>616</v>
      </c>
      <c r="C141" s="3" t="str">
        <f>HYPERLINK("https://www.instagram.com/p/BKNZLSthxY-/")</f>
        <v>https://www.instagram.com/p/BKNZLSthxY-/</v>
      </c>
      <c r="D141" s="11" t="s">
        <v>978</v>
      </c>
      <c r="E141" s="5">
        <v>0.36131944444444453</v>
      </c>
      <c r="F141" s="6" t="s">
        <v>10</v>
      </c>
      <c r="G141" s="2">
        <v>26</v>
      </c>
      <c r="H141" s="7" t="s">
        <v>11</v>
      </c>
    </row>
    <row r="142" spans="1:8" ht="18.75" x14ac:dyDescent="0.3">
      <c r="A142" s="2">
        <v>888</v>
      </c>
      <c r="B142" s="2" t="s">
        <v>967</v>
      </c>
      <c r="C142" s="3" t="str">
        <f>HYPERLINK("https://www.instagram.com/p/BKQrKhIhfEk/")</f>
        <v>https://www.instagram.com/p/BKQrKhIhfEk/</v>
      </c>
      <c r="D142" s="11" t="s">
        <v>977</v>
      </c>
      <c r="E142" s="5">
        <v>0.63556712962962958</v>
      </c>
      <c r="F142" s="6" t="s">
        <v>34</v>
      </c>
      <c r="G142" s="2">
        <v>30</v>
      </c>
      <c r="H142" s="7" t="s">
        <v>11</v>
      </c>
    </row>
    <row r="143" spans="1:8" ht="18.75" x14ac:dyDescent="0.3">
      <c r="A143" s="2">
        <v>887</v>
      </c>
      <c r="B143" s="2" t="s">
        <v>618</v>
      </c>
      <c r="C143" s="3" t="str">
        <f>HYPERLINK("https://www.instagram.com/p/BKU6rDzhbIP/")</f>
        <v>https://www.instagram.com/p/BKU6rDzhbIP/</v>
      </c>
      <c r="D143" s="11" t="s">
        <v>976</v>
      </c>
      <c r="E143" s="5">
        <v>0.28311342592592592</v>
      </c>
      <c r="F143" s="6" t="s">
        <v>41</v>
      </c>
      <c r="G143" s="2">
        <v>46</v>
      </c>
      <c r="H143" s="7" t="s">
        <v>11</v>
      </c>
    </row>
    <row r="144" spans="1:8" ht="18.75" x14ac:dyDescent="0.3">
      <c r="A144" s="2">
        <v>886</v>
      </c>
      <c r="B144" s="2" t="s">
        <v>975</v>
      </c>
      <c r="C144" s="3" t="str">
        <f>HYPERLINK("https://www.instagram.com/p/BKYpfGXhvzK/")</f>
        <v>https://www.instagram.com/p/BKYpfGXhvzK/</v>
      </c>
      <c r="D144" s="11" t="s">
        <v>974</v>
      </c>
      <c r="E144" s="5">
        <v>0.73226851851851849</v>
      </c>
      <c r="F144" s="6" t="s">
        <v>25</v>
      </c>
      <c r="G144" s="2">
        <v>28</v>
      </c>
      <c r="H144" s="7" t="s">
        <v>11</v>
      </c>
    </row>
    <row r="145" spans="1:8" ht="18.75" x14ac:dyDescent="0.3">
      <c r="A145" s="2">
        <v>885</v>
      </c>
      <c r="B145" s="2" t="s">
        <v>973</v>
      </c>
      <c r="C145" s="3" t="str">
        <f>HYPERLINK("https://www.instagram.com/p/BKYusp_hpY7/")</f>
        <v>https://www.instagram.com/p/BKYusp_hpY7/</v>
      </c>
      <c r="D145" s="11" t="s">
        <v>974</v>
      </c>
      <c r="E145" s="5">
        <v>0.76390046296296299</v>
      </c>
      <c r="F145" s="6" t="s">
        <v>25</v>
      </c>
      <c r="G145" s="2">
        <v>36</v>
      </c>
      <c r="H145" s="7" t="s">
        <v>11</v>
      </c>
    </row>
    <row r="146" spans="1:8" ht="18.75" x14ac:dyDescent="0.3">
      <c r="A146" s="2">
        <v>884</v>
      </c>
      <c r="B146" s="2" t="s">
        <v>973</v>
      </c>
      <c r="C146" s="3" t="str">
        <f>HYPERLINK("https://www.instagram.com/p/BKZz7pnB93K/")</f>
        <v>https://www.instagram.com/p/BKZz7pnB93K/</v>
      </c>
      <c r="D146" s="11" t="s">
        <v>972</v>
      </c>
      <c r="E146" s="5">
        <v>0.1840162037037037</v>
      </c>
      <c r="F146" s="6" t="s">
        <v>13</v>
      </c>
      <c r="G146" s="2">
        <v>63</v>
      </c>
      <c r="H146" s="7" t="s">
        <v>11</v>
      </c>
    </row>
    <row r="147" spans="1:8" ht="18.75" x14ac:dyDescent="0.3">
      <c r="A147" s="2">
        <v>883</v>
      </c>
      <c r="B147" s="2" t="s">
        <v>589</v>
      </c>
      <c r="C147" s="3" t="str">
        <f>HYPERLINK("https://www.instagram.com/p/BKbb74-BBRr/")</f>
        <v>https://www.instagram.com/p/BKbb74-BBRr/</v>
      </c>
      <c r="D147" s="11" t="s">
        <v>972</v>
      </c>
      <c r="E147" s="5">
        <v>0.81512731481481482</v>
      </c>
      <c r="F147" s="6" t="s">
        <v>13</v>
      </c>
      <c r="G147" s="2">
        <v>42</v>
      </c>
      <c r="H147" s="7" t="s">
        <v>11</v>
      </c>
    </row>
    <row r="148" spans="1:8" ht="18.75" x14ac:dyDescent="0.3">
      <c r="A148" s="2">
        <v>882</v>
      </c>
      <c r="B148" s="2" t="s">
        <v>970</v>
      </c>
      <c r="C148" s="3" t="str">
        <f>HYPERLINK("https://www.instagram.com/p/BKdrOZrhrbP/")</f>
        <v>https://www.instagram.com/p/BKdrOZrhrbP/</v>
      </c>
      <c r="D148" s="11" t="s">
        <v>971</v>
      </c>
      <c r="E148" s="5">
        <v>0.68462962962962959</v>
      </c>
      <c r="F148" s="6" t="s">
        <v>20</v>
      </c>
      <c r="G148" s="2">
        <v>39</v>
      </c>
      <c r="H148" s="7" t="s">
        <v>11</v>
      </c>
    </row>
    <row r="149" spans="1:8" ht="18.75" x14ac:dyDescent="0.3">
      <c r="A149" s="2">
        <v>881</v>
      </c>
      <c r="B149" s="2" t="s">
        <v>698</v>
      </c>
      <c r="C149" s="3" t="str">
        <f>HYPERLINK("https://www.instagram.com/p/BKfg2ctB5uu/")</f>
        <v>https://www.instagram.com/p/BKfg2ctB5uu/</v>
      </c>
      <c r="D149" s="11" t="s">
        <v>969</v>
      </c>
      <c r="E149" s="5">
        <v>0.39840277777777777</v>
      </c>
      <c r="F149" s="6" t="s">
        <v>10</v>
      </c>
      <c r="G149" s="2">
        <v>27</v>
      </c>
      <c r="H149" s="7" t="s">
        <v>11</v>
      </c>
    </row>
    <row r="150" spans="1:8" ht="18.75" x14ac:dyDescent="0.3">
      <c r="A150" s="2">
        <v>880</v>
      </c>
      <c r="B150" s="2" t="s">
        <v>967</v>
      </c>
      <c r="C150" s="3" t="str">
        <f>HYPERLINK("https://www.instagram.com/p/BKjHSOahTVV/")</f>
        <v>https://www.instagram.com/p/BKjHSOahTVV/</v>
      </c>
      <c r="D150" s="11" t="s">
        <v>968</v>
      </c>
      <c r="E150" s="5">
        <v>0.79671296296296301</v>
      </c>
      <c r="F150" s="6" t="s">
        <v>34</v>
      </c>
      <c r="G150" s="2">
        <v>46</v>
      </c>
      <c r="H150" s="7" t="s">
        <v>11</v>
      </c>
    </row>
    <row r="151" spans="1:8" ht="18.75" x14ac:dyDescent="0.3">
      <c r="A151" s="2">
        <v>879</v>
      </c>
      <c r="B151" s="2" t="s">
        <v>965</v>
      </c>
      <c r="C151" s="3" t="str">
        <f>HYPERLINK("https://www.instagram.com/p/BKkYRbWBXT8/")</f>
        <v>https://www.instagram.com/p/BKkYRbWBXT8/</v>
      </c>
      <c r="D151" s="11" t="s">
        <v>966</v>
      </c>
      <c r="E151" s="5">
        <v>0.28814814814814821</v>
      </c>
      <c r="F151" s="6" t="s">
        <v>16</v>
      </c>
      <c r="G151" s="2">
        <v>38</v>
      </c>
      <c r="H151" s="7" t="s">
        <v>11</v>
      </c>
    </row>
    <row r="152" spans="1:8" ht="18.75" x14ac:dyDescent="0.3">
      <c r="A152" s="2">
        <v>878</v>
      </c>
      <c r="B152" s="2" t="s">
        <v>618</v>
      </c>
      <c r="C152" s="3" t="str">
        <f>HYPERLINK("https://www.instagram.com/p/BKqucvNBQSS/")</f>
        <v>https://www.instagram.com/p/BKqucvNBQSS/</v>
      </c>
      <c r="D152" s="11" t="s">
        <v>964</v>
      </c>
      <c r="E152" s="5">
        <v>0.75289351851851849</v>
      </c>
      <c r="F152" s="6" t="s">
        <v>25</v>
      </c>
      <c r="G152" s="2">
        <v>32</v>
      </c>
      <c r="H152" s="7" t="s">
        <v>11</v>
      </c>
    </row>
    <row r="153" spans="1:8" ht="18.75" x14ac:dyDescent="0.3">
      <c r="A153" s="2">
        <v>877</v>
      </c>
      <c r="B153" s="2" t="s">
        <v>962</v>
      </c>
      <c r="C153" s="3" t="str">
        <f>HYPERLINK("https://www.instagram.com/p/BKtNbXoBX7y/")</f>
        <v>https://www.instagram.com/p/BKtNbXoBX7y/</v>
      </c>
      <c r="D153" s="11" t="s">
        <v>963</v>
      </c>
      <c r="E153" s="5">
        <v>0.71760416666666671</v>
      </c>
      <c r="F153" s="6" t="s">
        <v>13</v>
      </c>
      <c r="G153" s="2">
        <v>46</v>
      </c>
      <c r="H153" s="7" t="s">
        <v>11</v>
      </c>
    </row>
    <row r="154" spans="1:8" ht="18.75" x14ac:dyDescent="0.3">
      <c r="A154" s="2">
        <v>876</v>
      </c>
      <c r="B154" s="2" t="s">
        <v>11</v>
      </c>
      <c r="C154" s="3" t="str">
        <f>HYPERLINK("https://www.instagram.com/p/BKunrXhB91J/")</f>
        <v>https://www.instagram.com/p/BKunrXhB91J/</v>
      </c>
      <c r="D154" s="11" t="s">
        <v>961</v>
      </c>
      <c r="E154" s="5">
        <v>0.26525462962962959</v>
      </c>
      <c r="F154" s="6" t="s">
        <v>20</v>
      </c>
      <c r="G154" s="2">
        <v>26</v>
      </c>
      <c r="H154" s="7" t="s">
        <v>11</v>
      </c>
    </row>
    <row r="155" spans="1:8" ht="18.75" x14ac:dyDescent="0.3">
      <c r="A155" s="2">
        <v>875</v>
      </c>
      <c r="B155" s="2" t="s">
        <v>960</v>
      </c>
      <c r="C155" s="3" t="str">
        <f>HYPERLINK("https://www.instagram.com/p/BKvNqpDhCoj/")</f>
        <v>https://www.instagram.com/p/BKvNqpDhCoj/</v>
      </c>
      <c r="D155" s="11" t="s">
        <v>961</v>
      </c>
      <c r="E155" s="5">
        <v>0.49577546296296299</v>
      </c>
      <c r="F155" s="6" t="s">
        <v>20</v>
      </c>
      <c r="G155" s="2">
        <v>30</v>
      </c>
      <c r="H155" s="7" t="s">
        <v>11</v>
      </c>
    </row>
    <row r="156" spans="1:8" ht="18.75" x14ac:dyDescent="0.3">
      <c r="A156" s="2">
        <v>874</v>
      </c>
      <c r="B156" s="2" t="s">
        <v>955</v>
      </c>
      <c r="C156" s="3" t="str">
        <f>HYPERLINK("https://www.instagram.com/p/BKxZUfAhnv6/")</f>
        <v>https://www.instagram.com/p/BKxZUfAhnv6/</v>
      </c>
      <c r="D156" s="11" t="s">
        <v>959</v>
      </c>
      <c r="E156" s="5">
        <v>0.34320601851851851</v>
      </c>
      <c r="F156" s="6" t="s">
        <v>10</v>
      </c>
      <c r="G156" s="2">
        <v>44</v>
      </c>
      <c r="H156" s="7" t="s">
        <v>11</v>
      </c>
    </row>
    <row r="157" spans="1:8" ht="18.75" x14ac:dyDescent="0.3">
      <c r="A157" s="2">
        <v>873</v>
      </c>
      <c r="B157" s="2" t="s">
        <v>958</v>
      </c>
      <c r="C157" s="3" t="str">
        <f>HYPERLINK("https://www.instagram.com/p/BKyTakkh2CF/")</f>
        <v>https://www.instagram.com/p/BKyTakkh2CF/</v>
      </c>
      <c r="D157" s="11" t="s">
        <v>959</v>
      </c>
      <c r="E157" s="5">
        <v>0.69574074074074077</v>
      </c>
      <c r="F157" s="6" t="s">
        <v>10</v>
      </c>
      <c r="G157" s="2">
        <v>29</v>
      </c>
      <c r="H157" s="7" t="s">
        <v>11</v>
      </c>
    </row>
    <row r="158" spans="1:8" ht="18.75" x14ac:dyDescent="0.3">
      <c r="A158" s="2">
        <v>872</v>
      </c>
      <c r="B158" s="2" t="s">
        <v>957</v>
      </c>
      <c r="C158" s="3" t="str">
        <f>HYPERLINK("https://www.instagram.com/p/BKz1cQXB3e3/")</f>
        <v>https://www.instagram.com/p/BKz1cQXB3e3/</v>
      </c>
      <c r="D158" s="11" t="s">
        <v>956</v>
      </c>
      <c r="E158" s="5">
        <v>0.2905787037037037</v>
      </c>
      <c r="F158" s="6" t="s">
        <v>34</v>
      </c>
      <c r="G158" s="2">
        <v>58</v>
      </c>
      <c r="H158" s="7" t="s">
        <v>11</v>
      </c>
    </row>
    <row r="159" spans="1:8" ht="18.75" x14ac:dyDescent="0.3">
      <c r="A159" s="2">
        <v>871</v>
      </c>
      <c r="B159" s="2" t="s">
        <v>954</v>
      </c>
      <c r="C159" s="3" t="str">
        <f>HYPERLINK("https://www.instagram.com/p/BK1Cux3B8Fi/")</f>
        <v>https://www.instagram.com/p/BK1Cux3B8Fi/</v>
      </c>
      <c r="D159" s="11" t="s">
        <v>956</v>
      </c>
      <c r="E159" s="5">
        <v>0.75958333333333339</v>
      </c>
      <c r="F159" s="6" t="s">
        <v>34</v>
      </c>
      <c r="G159" s="2">
        <v>47</v>
      </c>
      <c r="H159" s="7" t="s">
        <v>11</v>
      </c>
    </row>
    <row r="160" spans="1:8" ht="18.75" x14ac:dyDescent="0.3">
      <c r="A160" s="2">
        <v>870</v>
      </c>
      <c r="B160" s="2" t="s">
        <v>955</v>
      </c>
      <c r="C160" s="3" t="str">
        <f>HYPERLINK("https://www.instagram.com/p/BK1HeRdhrOq/")</f>
        <v>https://www.instagram.com/p/BK1HeRdhrOq/</v>
      </c>
      <c r="D160" s="11" t="s">
        <v>956</v>
      </c>
      <c r="E160" s="5">
        <v>0.78835648148148152</v>
      </c>
      <c r="F160" s="6" t="s">
        <v>34</v>
      </c>
      <c r="G160" s="2">
        <v>39</v>
      </c>
      <c r="H160" s="7" t="s">
        <v>11</v>
      </c>
    </row>
    <row r="161" spans="1:8" ht="18.75" x14ac:dyDescent="0.3">
      <c r="A161" s="2">
        <v>869</v>
      </c>
      <c r="B161" s="2" t="s">
        <v>954</v>
      </c>
      <c r="C161" s="3" t="str">
        <f>HYPERLINK("https://www.instagram.com/p/BK2htt2h7qz/")</f>
        <v>https://www.instagram.com/p/BK2htt2h7qz/</v>
      </c>
      <c r="D161" s="11" t="s">
        <v>953</v>
      </c>
      <c r="E161" s="5">
        <v>0.33596064814814808</v>
      </c>
      <c r="F161" s="6" t="s">
        <v>16</v>
      </c>
      <c r="G161" s="2">
        <v>39</v>
      </c>
      <c r="H161" s="7" t="s">
        <v>11</v>
      </c>
    </row>
    <row r="162" spans="1:8" ht="18.75" x14ac:dyDescent="0.3">
      <c r="A162" s="2">
        <v>868</v>
      </c>
      <c r="B162" s="2" t="s">
        <v>952</v>
      </c>
      <c r="C162" s="3" t="str">
        <f>HYPERLINK("https://www.instagram.com/p/BK3og7_h3SM/")</f>
        <v>https://www.instagram.com/p/BK3og7_h3SM/</v>
      </c>
      <c r="D162" s="11" t="s">
        <v>953</v>
      </c>
      <c r="E162" s="5">
        <v>0.76557870370370373</v>
      </c>
      <c r="F162" s="6" t="s">
        <v>16</v>
      </c>
      <c r="G162" s="2">
        <v>43</v>
      </c>
      <c r="H162" s="7" t="s">
        <v>11</v>
      </c>
    </row>
    <row r="163" spans="1:8" ht="18.75" x14ac:dyDescent="0.3">
      <c r="A163" s="2">
        <v>867</v>
      </c>
      <c r="B163" s="2" t="s">
        <v>825</v>
      </c>
      <c r="C163" s="3" t="str">
        <f>HYPERLINK("https://www.instagram.com/p/BK5PpO8h9za/")</f>
        <v>https://www.instagram.com/p/BK5PpO8h9za/</v>
      </c>
      <c r="D163" s="11" t="s">
        <v>951</v>
      </c>
      <c r="E163" s="5">
        <v>0.3913888888888889</v>
      </c>
      <c r="F163" s="6" t="s">
        <v>41</v>
      </c>
      <c r="G163" s="2">
        <v>33</v>
      </c>
      <c r="H163" s="7" t="s">
        <v>11</v>
      </c>
    </row>
    <row r="164" spans="1:8" ht="18.75" x14ac:dyDescent="0.3">
      <c r="A164" s="2">
        <v>866</v>
      </c>
      <c r="B164" s="2" t="s">
        <v>11</v>
      </c>
      <c r="C164" s="3" t="str">
        <f>HYPERLINK("https://www.instagram.com/p/BLF2UyPh2B6/")</f>
        <v>https://www.instagram.com/p/BLF2UyPh2B6/</v>
      </c>
      <c r="D164" s="11" t="s">
        <v>950</v>
      </c>
      <c r="E164" s="5">
        <v>0.28644675925925928</v>
      </c>
      <c r="F164" s="6" t="s">
        <v>34</v>
      </c>
      <c r="G164" s="2">
        <v>49</v>
      </c>
      <c r="H164" s="7" t="s">
        <v>11</v>
      </c>
    </row>
    <row r="165" spans="1:8" ht="18.75" x14ac:dyDescent="0.3">
      <c r="A165" s="2">
        <v>865</v>
      </c>
      <c r="B165" s="2" t="s">
        <v>948</v>
      </c>
      <c r="C165" s="3" t="str">
        <f>HYPERLINK("https://www.instagram.com/p/BLLDPUpBR80/")</f>
        <v>https://www.instagram.com/p/BLLDPUpBR80/</v>
      </c>
      <c r="D165" s="11" t="s">
        <v>949</v>
      </c>
      <c r="E165" s="5">
        <v>0.30662037037037038</v>
      </c>
      <c r="F165" s="6" t="s">
        <v>41</v>
      </c>
      <c r="G165" s="2">
        <v>39</v>
      </c>
      <c r="H165" s="7" t="s">
        <v>11</v>
      </c>
    </row>
    <row r="166" spans="1:8" ht="18.75" x14ac:dyDescent="0.3">
      <c r="A166" s="2">
        <v>864</v>
      </c>
      <c r="B166" s="2" t="s">
        <v>947</v>
      </c>
      <c r="C166" s="3" t="str">
        <f>HYPERLINK("https://www.instagram.com/p/BLTrJt6B8au/")</f>
        <v>https://www.instagram.com/p/BLTrJt6B8au/</v>
      </c>
      <c r="D166" s="11" t="s">
        <v>946</v>
      </c>
      <c r="E166" s="5">
        <v>0.65570601851851851</v>
      </c>
      <c r="F166" s="6" t="s">
        <v>20</v>
      </c>
      <c r="G166" s="2">
        <v>52</v>
      </c>
      <c r="H166" s="7" t="s">
        <v>11</v>
      </c>
    </row>
    <row r="167" spans="1:8" ht="18.75" x14ac:dyDescent="0.3">
      <c r="A167" s="2">
        <v>863</v>
      </c>
      <c r="B167" s="2" t="s">
        <v>945</v>
      </c>
      <c r="C167" s="3" t="str">
        <f>HYPERLINK("https://www.instagram.com/p/BLUIjDcBYx8/")</f>
        <v>https://www.instagram.com/p/BLUIjDcBYx8/</v>
      </c>
      <c r="D167" s="11" t="s">
        <v>946</v>
      </c>
      <c r="E167" s="5">
        <v>0.83408564814814812</v>
      </c>
      <c r="F167" s="6" t="s">
        <v>20</v>
      </c>
      <c r="G167" s="2">
        <v>49</v>
      </c>
      <c r="H167" s="7" t="s">
        <v>11</v>
      </c>
    </row>
    <row r="168" spans="1:8" ht="18.75" x14ac:dyDescent="0.3">
      <c r="A168" s="2">
        <v>862</v>
      </c>
      <c r="B168" s="2" t="s">
        <v>75</v>
      </c>
      <c r="C168" s="3" t="str">
        <f>HYPERLINK("https://www.instagram.com/p/BLdGbjFhgF0/")</f>
        <v>https://www.instagram.com/p/BLdGbjFhgF0/</v>
      </c>
      <c r="D168" s="11" t="s">
        <v>944</v>
      </c>
      <c r="E168" s="5">
        <v>0.31649305555555562</v>
      </c>
      <c r="F168" s="6" t="s">
        <v>41</v>
      </c>
      <c r="G168" s="2">
        <v>56</v>
      </c>
      <c r="H168" s="7" t="s">
        <v>11</v>
      </c>
    </row>
    <row r="169" spans="1:8" ht="18.75" x14ac:dyDescent="0.3">
      <c r="A169" s="2">
        <v>861</v>
      </c>
      <c r="B169" s="2" t="s">
        <v>11</v>
      </c>
      <c r="C169" s="3" t="str">
        <f>HYPERLINK("https://www.instagram.com/p/BLeXMwUB1jG/")</f>
        <v>https://www.instagram.com/p/BLeXMwUB1jG/</v>
      </c>
      <c r="D169" s="11" t="s">
        <v>944</v>
      </c>
      <c r="E169" s="5">
        <v>0.80660879629629634</v>
      </c>
      <c r="F169" s="6" t="s">
        <v>41</v>
      </c>
      <c r="G169" s="2">
        <v>44</v>
      </c>
      <c r="H169" s="7" t="s">
        <v>11</v>
      </c>
    </row>
    <row r="170" spans="1:8" ht="18.75" x14ac:dyDescent="0.3">
      <c r="A170" s="2">
        <v>860</v>
      </c>
      <c r="B170" s="2" t="s">
        <v>11</v>
      </c>
      <c r="C170" s="3" t="str">
        <f>HYPERLINK("https://www.instagram.com/p/BLguuNahgEg/")</f>
        <v>https://www.instagram.com/p/BLguuNahgEg/</v>
      </c>
      <c r="D170" s="11" t="s">
        <v>943</v>
      </c>
      <c r="E170" s="5">
        <v>0.72606481481481477</v>
      </c>
      <c r="F170" s="6" t="s">
        <v>25</v>
      </c>
      <c r="G170" s="2">
        <v>48</v>
      </c>
      <c r="H170" s="7" t="s">
        <v>11</v>
      </c>
    </row>
    <row r="171" spans="1:8" ht="18.75" x14ac:dyDescent="0.3">
      <c r="A171" s="2">
        <v>859</v>
      </c>
      <c r="B171" s="2" t="s">
        <v>75</v>
      </c>
      <c r="C171" s="3" t="str">
        <f>HYPERLINK("https://www.instagram.com/p/BLjJEEahcGW/")</f>
        <v>https://www.instagram.com/p/BLjJEEahcGW/</v>
      </c>
      <c r="D171" s="11" t="s">
        <v>942</v>
      </c>
      <c r="E171" s="5">
        <v>0.66263888888888889</v>
      </c>
      <c r="F171" s="6" t="s">
        <v>13</v>
      </c>
      <c r="G171" s="2">
        <v>32</v>
      </c>
      <c r="H171" s="7" t="s">
        <v>11</v>
      </c>
    </row>
    <row r="172" spans="1:8" ht="18.75" x14ac:dyDescent="0.3">
      <c r="A172" s="2">
        <v>858</v>
      </c>
      <c r="B172" s="2" t="s">
        <v>11</v>
      </c>
      <c r="C172" s="3" t="str">
        <f>HYPERLINK("https://www.instagram.com/p/BLlkbNthI8i/")</f>
        <v>https://www.instagram.com/p/BLlkbNthI8i/</v>
      </c>
      <c r="D172" s="11" t="s">
        <v>941</v>
      </c>
      <c r="E172" s="5">
        <v>0.60539351851851853</v>
      </c>
      <c r="F172" s="6" t="s">
        <v>20</v>
      </c>
      <c r="G172" s="2">
        <v>38</v>
      </c>
      <c r="H172" s="7" t="s">
        <v>11</v>
      </c>
    </row>
    <row r="173" spans="1:8" ht="18.75" x14ac:dyDescent="0.3">
      <c r="A173" s="2">
        <v>857</v>
      </c>
      <c r="B173" s="2" t="s">
        <v>939</v>
      </c>
      <c r="C173" s="3" t="str">
        <f>HYPERLINK("https://www.instagram.com/p/BLoORSPhfrz/")</f>
        <v>https://www.instagram.com/p/BLoORSPhfrz/</v>
      </c>
      <c r="D173" s="11" t="s">
        <v>940</v>
      </c>
      <c r="E173" s="5">
        <v>0.63604166666666662</v>
      </c>
      <c r="F173" s="6" t="s">
        <v>10</v>
      </c>
      <c r="G173" s="2">
        <v>52</v>
      </c>
      <c r="H173" s="7" t="s">
        <v>11</v>
      </c>
    </row>
    <row r="174" spans="1:8" ht="18.75" x14ac:dyDescent="0.3">
      <c r="A174" s="2">
        <v>856</v>
      </c>
      <c r="B174" s="2" t="s">
        <v>469</v>
      </c>
      <c r="C174" s="3" t="str">
        <f>HYPERLINK("https://www.instagram.com/p/BLthZFohSgE/")</f>
        <v>https://www.instagram.com/p/BLthZFohSgE/</v>
      </c>
      <c r="D174" s="11" t="s">
        <v>938</v>
      </c>
      <c r="E174" s="5">
        <v>0.69387731481481485</v>
      </c>
      <c r="F174" s="6" t="s">
        <v>16</v>
      </c>
      <c r="G174" s="2">
        <v>118</v>
      </c>
      <c r="H174" s="7" t="s">
        <v>11</v>
      </c>
    </row>
    <row r="175" spans="1:8" ht="18.75" x14ac:dyDescent="0.3">
      <c r="A175" s="2">
        <v>855</v>
      </c>
      <c r="B175" s="2" t="s">
        <v>936</v>
      </c>
      <c r="C175" s="3" t="str">
        <f>HYPERLINK("https://www.instagram.com/p/BL4EkvUBIy5/")</f>
        <v>https://www.instagram.com/p/BL4EkvUBIy5/</v>
      </c>
      <c r="D175" s="11" t="s">
        <v>937</v>
      </c>
      <c r="E175" s="5">
        <v>0.79098379629629634</v>
      </c>
      <c r="F175" s="6" t="s">
        <v>20</v>
      </c>
      <c r="G175" s="2">
        <v>60</v>
      </c>
      <c r="H175" s="7" t="s">
        <v>11</v>
      </c>
    </row>
    <row r="176" spans="1:8" ht="18.75" x14ac:dyDescent="0.3">
      <c r="A176" s="2">
        <v>854</v>
      </c>
      <c r="B176" s="2" t="s">
        <v>630</v>
      </c>
      <c r="C176" s="3" t="str">
        <f>HYPERLINK("https://www.instagram.com/p/BL9HUllh0sz/")</f>
        <v>https://www.instagram.com/p/BL9HUllh0sz/</v>
      </c>
      <c r="D176" s="11" t="s">
        <v>935</v>
      </c>
      <c r="E176" s="5">
        <v>0.74946759259259255</v>
      </c>
      <c r="F176" s="6" t="s">
        <v>34</v>
      </c>
      <c r="G176" s="2">
        <v>84</v>
      </c>
      <c r="H176" s="7" t="s">
        <v>11</v>
      </c>
    </row>
    <row r="177" spans="1:8" ht="18.75" x14ac:dyDescent="0.3">
      <c r="A177" s="2">
        <v>853</v>
      </c>
      <c r="B177" s="2" t="s">
        <v>75</v>
      </c>
      <c r="C177" s="3" t="str">
        <f>HYPERLINK("https://www.instagram.com/p/BL9UYnWB7Yn/")</f>
        <v>https://www.instagram.com/p/BL9UYnWB7Yn/</v>
      </c>
      <c r="D177" s="11" t="s">
        <v>935</v>
      </c>
      <c r="E177" s="5">
        <v>0.82873842592592595</v>
      </c>
      <c r="F177" s="6" t="s">
        <v>34</v>
      </c>
      <c r="G177" s="2">
        <v>73</v>
      </c>
      <c r="H177" s="7" t="s">
        <v>11</v>
      </c>
    </row>
    <row r="178" spans="1:8" ht="18.75" x14ac:dyDescent="0.3">
      <c r="A178" s="2">
        <v>852</v>
      </c>
      <c r="B178" s="2" t="s">
        <v>75</v>
      </c>
      <c r="C178" s="3" t="str">
        <f>HYPERLINK("https://www.instagram.com/p/BMJtMrRhq2o/")</f>
        <v>https://www.instagram.com/p/BMJtMrRhq2o/</v>
      </c>
      <c r="D178" s="11" t="s">
        <v>934</v>
      </c>
      <c r="E178" s="5">
        <v>0.6396412037037037</v>
      </c>
      <c r="F178" s="6" t="s">
        <v>20</v>
      </c>
      <c r="G178" s="2">
        <v>72</v>
      </c>
      <c r="H178" s="7" t="s">
        <v>11</v>
      </c>
    </row>
    <row r="179" spans="1:8" ht="18.75" x14ac:dyDescent="0.3">
      <c r="A179" s="2">
        <v>851</v>
      </c>
      <c r="B179" s="2" t="s">
        <v>681</v>
      </c>
      <c r="C179" s="3" t="str">
        <f>HYPERLINK("https://www.instagram.com/p/BMKrD3Ah4RI/")</f>
        <v>https://www.instagram.com/p/BMKrD3Ah4RI/</v>
      </c>
      <c r="D179" s="11" t="s">
        <v>933</v>
      </c>
      <c r="E179" s="5">
        <v>1.503472222222222E-2</v>
      </c>
      <c r="F179" s="6" t="s">
        <v>10</v>
      </c>
      <c r="G179" s="2">
        <v>79</v>
      </c>
      <c r="H179" s="7" t="s">
        <v>11</v>
      </c>
    </row>
    <row r="180" spans="1:8" ht="18.75" x14ac:dyDescent="0.3">
      <c r="A180" s="2">
        <v>850</v>
      </c>
      <c r="B180" s="2" t="s">
        <v>794</v>
      </c>
      <c r="C180" s="3" t="str">
        <f>HYPERLINK("https://www.instagram.com/p/BMNJJTABZ7f/")</f>
        <v>https://www.instagram.com/p/BMNJJTABZ7f/</v>
      </c>
      <c r="D180" s="11" t="s">
        <v>933</v>
      </c>
      <c r="E180" s="5">
        <v>0.97431712962962957</v>
      </c>
      <c r="F180" s="6" t="s">
        <v>10</v>
      </c>
      <c r="G180" s="2">
        <v>78</v>
      </c>
      <c r="H180" s="7" t="s">
        <v>11</v>
      </c>
    </row>
    <row r="181" spans="1:8" ht="18.75" x14ac:dyDescent="0.3">
      <c r="A181" s="2">
        <v>849</v>
      </c>
      <c r="B181" s="2" t="s">
        <v>75</v>
      </c>
      <c r="C181" s="3" t="str">
        <f>HYPERLINK("https://www.instagram.com/p/BMPY85ZB6Xd/")</f>
        <v>https://www.instagram.com/p/BMPY85ZB6Xd/</v>
      </c>
      <c r="D181" s="11" t="s">
        <v>932</v>
      </c>
      <c r="E181" s="5">
        <v>0.84695601851851854</v>
      </c>
      <c r="F181" s="6" t="s">
        <v>34</v>
      </c>
      <c r="G181" s="2">
        <v>73</v>
      </c>
      <c r="H181" s="7" t="s">
        <v>11</v>
      </c>
    </row>
    <row r="182" spans="1:8" ht="18.75" x14ac:dyDescent="0.3">
      <c r="A182" s="2">
        <v>848</v>
      </c>
      <c r="B182" s="2" t="s">
        <v>75</v>
      </c>
      <c r="C182" s="3" t="str">
        <f>HYPERLINK("https://www.instagram.com/p/BMUsoXqB-Tl/")</f>
        <v>https://www.instagram.com/p/BMUsoXqB-Tl/</v>
      </c>
      <c r="D182" s="11" t="s">
        <v>931</v>
      </c>
      <c r="E182" s="5">
        <v>0.90817129629629634</v>
      </c>
      <c r="F182" s="6" t="s">
        <v>41</v>
      </c>
      <c r="G182" s="2">
        <v>93</v>
      </c>
      <c r="H182" s="7" t="s">
        <v>11</v>
      </c>
    </row>
    <row r="183" spans="1:8" ht="18.75" x14ac:dyDescent="0.3">
      <c r="A183" s="2">
        <v>847</v>
      </c>
      <c r="B183" s="2" t="s">
        <v>919</v>
      </c>
      <c r="C183" s="3" t="str">
        <f>HYPERLINK("https://www.instagram.com/p/BMkO98EhkP9/")</f>
        <v>https://www.instagram.com/p/BMkO98EhkP9/</v>
      </c>
      <c r="D183" s="11" t="s">
        <v>930</v>
      </c>
      <c r="E183" s="5">
        <v>0.94195601851851851</v>
      </c>
      <c r="F183" s="6" t="s">
        <v>16</v>
      </c>
      <c r="G183" s="2">
        <v>84</v>
      </c>
      <c r="H183" s="7" t="s">
        <v>11</v>
      </c>
    </row>
    <row r="184" spans="1:8" ht="18.75" x14ac:dyDescent="0.3">
      <c r="A184" s="2">
        <v>846</v>
      </c>
      <c r="B184" s="2" t="s">
        <v>75</v>
      </c>
      <c r="C184" s="3" t="str">
        <f>HYPERLINK("https://www.instagram.com/p/BMrcMI_Bdi0/")</f>
        <v>https://www.instagram.com/p/BMrcMI_Bdi0/</v>
      </c>
      <c r="D184" s="11" t="s">
        <v>929</v>
      </c>
      <c r="E184" s="5">
        <v>0.74072916666666666</v>
      </c>
      <c r="F184" s="6" t="s">
        <v>13</v>
      </c>
      <c r="G184" s="2">
        <v>85</v>
      </c>
      <c r="H184" s="7" t="s">
        <v>11</v>
      </c>
    </row>
    <row r="185" spans="1:8" ht="18.75" x14ac:dyDescent="0.3">
      <c r="A185" s="2">
        <v>845</v>
      </c>
      <c r="B185" s="2" t="s">
        <v>927</v>
      </c>
      <c r="C185" s="3" t="str">
        <f>HYPERLINK("https://www.instagram.com/p/BMwNb91hNDc/")</f>
        <v>https://www.instagram.com/p/BMwNb91hNDc/</v>
      </c>
      <c r="D185" s="11" t="s">
        <v>928</v>
      </c>
      <c r="E185" s="5">
        <v>0.59300925925925929</v>
      </c>
      <c r="F185" s="6" t="s">
        <v>10</v>
      </c>
      <c r="G185" s="2">
        <v>61</v>
      </c>
      <c r="H185" s="7" t="s">
        <v>11</v>
      </c>
    </row>
    <row r="186" spans="1:8" ht="18.75" x14ac:dyDescent="0.3">
      <c r="A186" s="2">
        <v>844</v>
      </c>
      <c r="B186" s="2" t="s">
        <v>11</v>
      </c>
      <c r="C186" s="3" t="str">
        <f>HYPERLINK("https://www.instagram.com/p/BM4xrIphEQq/")</f>
        <v>https://www.instagram.com/p/BM4xrIphEQq/</v>
      </c>
      <c r="D186" s="11" t="s">
        <v>926</v>
      </c>
      <c r="E186" s="5">
        <v>0.91979166666666667</v>
      </c>
      <c r="F186" s="6" t="s">
        <v>41</v>
      </c>
      <c r="G186" s="2">
        <v>81</v>
      </c>
      <c r="H186" s="7" t="s">
        <v>11</v>
      </c>
    </row>
    <row r="187" spans="1:8" ht="18.75" x14ac:dyDescent="0.3">
      <c r="A187" s="2">
        <v>843</v>
      </c>
      <c r="B187" s="2" t="s">
        <v>75</v>
      </c>
      <c r="C187" s="3" t="str">
        <f>HYPERLINK("https://www.instagram.com/p/BM_6E7QBn3y/")</f>
        <v>https://www.instagram.com/p/BM_6E7QBn3y/</v>
      </c>
      <c r="D187" s="11" t="s">
        <v>925</v>
      </c>
      <c r="E187" s="5">
        <v>0.68931712962962965</v>
      </c>
      <c r="F187" s="6" t="s">
        <v>20</v>
      </c>
      <c r="G187" s="2">
        <v>72</v>
      </c>
      <c r="H187" s="7" t="s">
        <v>11</v>
      </c>
    </row>
    <row r="188" spans="1:8" ht="18.75" x14ac:dyDescent="0.3">
      <c r="A188" s="2">
        <v>842</v>
      </c>
      <c r="B188" s="2" t="s">
        <v>923</v>
      </c>
      <c r="C188" s="3" t="str">
        <f>HYPERLINK("https://www.instagram.com/p/BNCUtH5BXll/")</f>
        <v>https://www.instagram.com/p/BNCUtH5BXll/</v>
      </c>
      <c r="D188" s="11" t="s">
        <v>924</v>
      </c>
      <c r="E188" s="5">
        <v>0.62761574074074078</v>
      </c>
      <c r="F188" s="6" t="s">
        <v>10</v>
      </c>
      <c r="G188" s="2">
        <v>72</v>
      </c>
      <c r="H188" s="7" t="s">
        <v>11</v>
      </c>
    </row>
    <row r="189" spans="1:8" ht="18.75" x14ac:dyDescent="0.3">
      <c r="A189" s="2">
        <v>841</v>
      </c>
      <c r="B189" s="2" t="s">
        <v>921</v>
      </c>
      <c r="C189" s="3" t="str">
        <f>HYPERLINK("https://www.instagram.com/p/BNH9KIjBncB/")</f>
        <v>https://www.instagram.com/p/BNH9KIjBncB/</v>
      </c>
      <c r="D189" s="11" t="s">
        <v>922</v>
      </c>
      <c r="E189" s="5">
        <v>0.81490740740740741</v>
      </c>
      <c r="F189" s="6" t="s">
        <v>16</v>
      </c>
      <c r="G189" s="2">
        <v>56</v>
      </c>
      <c r="H189" s="7" t="s">
        <v>11</v>
      </c>
    </row>
    <row r="190" spans="1:8" ht="18.75" x14ac:dyDescent="0.3">
      <c r="A190" s="2">
        <v>840</v>
      </c>
      <c r="B190" s="2" t="s">
        <v>75</v>
      </c>
      <c r="C190" s="3" t="str">
        <f>HYPERLINK("https://www.instagram.com/p/BNNHG2FhFSF/")</f>
        <v>https://www.instagram.com/p/BNNHG2FhFSF/</v>
      </c>
      <c r="D190" s="11" t="s">
        <v>920</v>
      </c>
      <c r="E190" s="5">
        <v>0.81708333333333338</v>
      </c>
      <c r="F190" s="6" t="s">
        <v>25</v>
      </c>
      <c r="G190" s="2">
        <v>47</v>
      </c>
      <c r="H190" s="7" t="s">
        <v>11</v>
      </c>
    </row>
    <row r="191" spans="1:8" ht="18.75" x14ac:dyDescent="0.3">
      <c r="A191" s="2">
        <v>839</v>
      </c>
      <c r="B191" s="2" t="s">
        <v>919</v>
      </c>
      <c r="C191" s="3" t="str">
        <f>HYPERLINK("https://www.instagram.com/p/BNOi709BjIR/")</f>
        <v>https://www.instagram.com/p/BNOi709BjIR/</v>
      </c>
      <c r="D191" s="11" t="s">
        <v>918</v>
      </c>
      <c r="E191" s="5">
        <v>0.37430555555555561</v>
      </c>
      <c r="F191" s="6" t="s">
        <v>13</v>
      </c>
      <c r="G191" s="2">
        <v>54</v>
      </c>
      <c r="H191" s="7" t="s">
        <v>11</v>
      </c>
    </row>
    <row r="192" spans="1:8" ht="18.75" x14ac:dyDescent="0.3">
      <c r="A192" s="2">
        <v>838</v>
      </c>
      <c r="B192" s="2" t="s">
        <v>75</v>
      </c>
      <c r="C192" s="3" t="str">
        <f>HYPERLINK("https://www.instagram.com/p/BNPtvN2hcUC/")</f>
        <v>https://www.instagram.com/p/BNPtvN2hcUC/</v>
      </c>
      <c r="D192" s="11" t="s">
        <v>918</v>
      </c>
      <c r="E192" s="5">
        <v>0.82821759259259264</v>
      </c>
      <c r="F192" s="6" t="s">
        <v>13</v>
      </c>
      <c r="G192" s="2">
        <v>73</v>
      </c>
      <c r="H192" s="7" t="s">
        <v>11</v>
      </c>
    </row>
    <row r="193" spans="1:8" ht="18.75" x14ac:dyDescent="0.3">
      <c r="A193" s="2">
        <v>837</v>
      </c>
      <c r="B193" s="2" t="s">
        <v>603</v>
      </c>
      <c r="C193" s="3" t="str">
        <f>HYPERLINK("https://www.instagram.com/p/BNUHMCYBclO/")</f>
        <v>https://www.instagram.com/p/BNUHMCYBclO/</v>
      </c>
      <c r="D193" s="11" t="s">
        <v>917</v>
      </c>
      <c r="E193" s="5">
        <v>0.53609953703703705</v>
      </c>
      <c r="F193" s="6" t="s">
        <v>10</v>
      </c>
      <c r="G193" s="2">
        <v>44</v>
      </c>
      <c r="H193" s="7" t="s">
        <v>11</v>
      </c>
    </row>
    <row r="194" spans="1:8" ht="18.75" x14ac:dyDescent="0.3">
      <c r="A194" s="2">
        <v>836</v>
      </c>
      <c r="B194" s="2" t="s">
        <v>563</v>
      </c>
      <c r="C194" s="3" t="str">
        <f>HYPERLINK("https://www.instagram.com/p/BNd7L7thGs7/")</f>
        <v>https://www.instagram.com/p/BNd7L7thGs7/</v>
      </c>
      <c r="D194" s="11" t="s">
        <v>916</v>
      </c>
      <c r="E194" s="5">
        <v>0.34688657407407408</v>
      </c>
      <c r="F194" s="6" t="s">
        <v>25</v>
      </c>
      <c r="G194" s="2">
        <v>83</v>
      </c>
      <c r="H194" s="7" t="s">
        <v>11</v>
      </c>
    </row>
    <row r="195" spans="1:8" ht="18.75" x14ac:dyDescent="0.3">
      <c r="A195" s="2">
        <v>835</v>
      </c>
      <c r="B195" s="2" t="s">
        <v>75</v>
      </c>
      <c r="C195" s="3" t="str">
        <f>HYPERLINK("https://www.instagram.com/p/BNjCjnxBef_/")</f>
        <v>https://www.instagram.com/p/BNjCjnxBef_/</v>
      </c>
      <c r="D195" s="11" t="s">
        <v>915</v>
      </c>
      <c r="E195" s="5">
        <v>0.3334259259259259</v>
      </c>
      <c r="F195" s="6" t="s">
        <v>20</v>
      </c>
      <c r="G195" s="2">
        <v>57</v>
      </c>
      <c r="H195" s="7" t="s">
        <v>11</v>
      </c>
    </row>
    <row r="196" spans="1:8" ht="18.75" x14ac:dyDescent="0.3">
      <c r="A196" s="2">
        <v>834</v>
      </c>
      <c r="B196" s="2" t="s">
        <v>75</v>
      </c>
      <c r="C196" s="3" t="str">
        <f>HYPERLINK("https://www.instagram.com/p/BNmUF0whA_9/")</f>
        <v>https://www.instagram.com/p/BNmUF0whA_9/</v>
      </c>
      <c r="D196" s="11" t="s">
        <v>914</v>
      </c>
      <c r="E196" s="5">
        <v>0.60490740740740745</v>
      </c>
      <c r="F196" s="6" t="s">
        <v>10</v>
      </c>
      <c r="G196" s="2">
        <v>49</v>
      </c>
      <c r="H196" s="7" t="s">
        <v>11</v>
      </c>
    </row>
    <row r="197" spans="1:8" ht="18.75" x14ac:dyDescent="0.3">
      <c r="A197" s="2">
        <v>833</v>
      </c>
      <c r="B197" s="2" t="s">
        <v>75</v>
      </c>
      <c r="C197" s="3" t="str">
        <f>HYPERLINK("https://www.instagram.com/p/BNmf5u2hGYK/")</f>
        <v>https://www.instagram.com/p/BNmf5u2hGYK/</v>
      </c>
      <c r="D197" s="11" t="s">
        <v>914</v>
      </c>
      <c r="E197" s="5">
        <v>0.67657407407407411</v>
      </c>
      <c r="F197" s="6" t="s">
        <v>10</v>
      </c>
      <c r="G197" s="2">
        <v>53</v>
      </c>
      <c r="H197" s="7" t="s">
        <v>11</v>
      </c>
    </row>
    <row r="198" spans="1:8" ht="18.75" x14ac:dyDescent="0.3">
      <c r="A198" s="2">
        <v>832</v>
      </c>
      <c r="B198" s="2" t="s">
        <v>75</v>
      </c>
      <c r="C198" s="3" t="str">
        <f>HYPERLINK("https://www.instagram.com/p/BNpbBewh0H9/")</f>
        <v>https://www.instagram.com/p/BNpbBewh0H9/</v>
      </c>
      <c r="D198" s="11" t="s">
        <v>913</v>
      </c>
      <c r="E198" s="5">
        <v>0.81206018518518519</v>
      </c>
      <c r="F198" s="6" t="s">
        <v>34</v>
      </c>
      <c r="G198" s="2">
        <v>56</v>
      </c>
      <c r="H198" s="7" t="s">
        <v>11</v>
      </c>
    </row>
    <row r="199" spans="1:8" ht="18.75" x14ac:dyDescent="0.3">
      <c r="A199" s="2">
        <v>831</v>
      </c>
      <c r="B199" s="2" t="s">
        <v>75</v>
      </c>
      <c r="C199" s="3" t="str">
        <f>HYPERLINK("https://www.instagram.com/p/BNpnpHFhXQs/")</f>
        <v>https://www.instagram.com/p/BNpnpHFhXQs/</v>
      </c>
      <c r="D199" s="11" t="s">
        <v>913</v>
      </c>
      <c r="E199" s="5">
        <v>0.88863425925925921</v>
      </c>
      <c r="F199" s="6" t="s">
        <v>34</v>
      </c>
      <c r="G199" s="2">
        <v>59</v>
      </c>
      <c r="H199" s="7" t="s">
        <v>11</v>
      </c>
    </row>
    <row r="200" spans="1:8" ht="18.75" x14ac:dyDescent="0.3">
      <c r="A200" s="2">
        <v>830</v>
      </c>
      <c r="B200" s="2" t="s">
        <v>75</v>
      </c>
      <c r="C200" s="3" t="str">
        <f>HYPERLINK("https://www.instagram.com/p/BNrn37qhGbD/")</f>
        <v>https://www.instagram.com/p/BNrn37qhGbD/</v>
      </c>
      <c r="D200" s="11" t="s">
        <v>912</v>
      </c>
      <c r="E200" s="5">
        <v>0.66675925925925927</v>
      </c>
      <c r="F200" s="6" t="s">
        <v>16</v>
      </c>
      <c r="G200" s="2">
        <v>66</v>
      </c>
      <c r="H200" s="7" t="s">
        <v>11</v>
      </c>
    </row>
    <row r="201" spans="1:8" ht="18.75" x14ac:dyDescent="0.3">
      <c r="A201" s="2">
        <v>829</v>
      </c>
      <c r="B201" s="2" t="s">
        <v>75</v>
      </c>
      <c r="C201" s="3" t="str">
        <f>HYPERLINK("https://www.instagram.com/p/BNuV3Vbh4Dp/")</f>
        <v>https://www.instagram.com/p/BNuV3Vbh4Dp/</v>
      </c>
      <c r="D201" s="11" t="s">
        <v>911</v>
      </c>
      <c r="E201" s="5">
        <v>0.72255787037037034</v>
      </c>
      <c r="F201" s="6" t="s">
        <v>41</v>
      </c>
      <c r="G201" s="2">
        <v>56</v>
      </c>
      <c r="H201" s="7" t="s">
        <v>11</v>
      </c>
    </row>
    <row r="202" spans="1:8" ht="18.75" x14ac:dyDescent="0.3">
      <c r="A202" s="2">
        <v>828</v>
      </c>
      <c r="B202" s="2" t="s">
        <v>898</v>
      </c>
      <c r="C202" s="3" t="str">
        <f>HYPERLINK("https://www.instagram.com/p/BNv7_mahZcp/")</f>
        <v>https://www.instagram.com/p/BNv7_mahZcp/</v>
      </c>
      <c r="D202" s="11" t="s">
        <v>910</v>
      </c>
      <c r="E202" s="5">
        <v>0.34229166666666672</v>
      </c>
      <c r="F202" s="6" t="s">
        <v>25</v>
      </c>
      <c r="G202" s="2">
        <v>59</v>
      </c>
      <c r="H202" s="7" t="s">
        <v>11</v>
      </c>
    </row>
    <row r="203" spans="1:8" ht="18.75" x14ac:dyDescent="0.3">
      <c r="A203" s="2">
        <v>827</v>
      </c>
      <c r="B203" s="2" t="s">
        <v>75</v>
      </c>
      <c r="C203" s="3" t="str">
        <f>HYPERLINK("https://www.instagram.com/p/BNzhXQ_hpm7/")</f>
        <v>https://www.instagram.com/p/BNzhXQ_hpm7/</v>
      </c>
      <c r="D203" s="11" t="s">
        <v>909</v>
      </c>
      <c r="E203" s="5">
        <v>0.73414351851851856</v>
      </c>
      <c r="F203" s="6" t="s">
        <v>13</v>
      </c>
      <c r="G203" s="2">
        <v>51</v>
      </c>
      <c r="H203" s="7" t="s">
        <v>11</v>
      </c>
    </row>
    <row r="204" spans="1:8" ht="18.75" x14ac:dyDescent="0.3">
      <c r="A204" s="2">
        <v>826</v>
      </c>
      <c r="B204" s="2" t="s">
        <v>75</v>
      </c>
      <c r="C204" s="3" t="str">
        <f>HYPERLINK("https://www.instagram.com/p/BNz9znAhPJk/")</f>
        <v>https://www.instagram.com/p/BNz9znAhPJk/</v>
      </c>
      <c r="D204" s="11" t="s">
        <v>909</v>
      </c>
      <c r="E204" s="5">
        <v>0.90674768518518523</v>
      </c>
      <c r="F204" s="6" t="s">
        <v>13</v>
      </c>
      <c r="G204" s="2">
        <v>64</v>
      </c>
      <c r="H204" s="7" t="s">
        <v>11</v>
      </c>
    </row>
    <row r="205" spans="1:8" ht="18.75" x14ac:dyDescent="0.3">
      <c r="A205" s="2">
        <v>825</v>
      </c>
      <c r="B205" s="2" t="s">
        <v>75</v>
      </c>
      <c r="C205" s="3" t="str">
        <f>HYPERLINK("https://www.instagram.com/p/BN5CJlhhZ3E/")</f>
        <v>https://www.instagram.com/p/BN5CJlhhZ3E/</v>
      </c>
      <c r="D205" s="11" t="s">
        <v>908</v>
      </c>
      <c r="E205" s="5">
        <v>0.87490740740740736</v>
      </c>
      <c r="F205" s="6" t="s">
        <v>10</v>
      </c>
      <c r="G205" s="2">
        <v>61</v>
      </c>
      <c r="H205" s="7" t="s">
        <v>11</v>
      </c>
    </row>
    <row r="206" spans="1:8" ht="18.75" x14ac:dyDescent="0.3">
      <c r="A206" s="2">
        <v>824</v>
      </c>
      <c r="B206" s="2" t="s">
        <v>75</v>
      </c>
      <c r="C206" s="3" t="str">
        <f>HYPERLINK("https://www.instagram.com/p/BN7TjE9BE2U/")</f>
        <v>https://www.instagram.com/p/BN7TjE9BE2U/</v>
      </c>
      <c r="D206" s="11" t="s">
        <v>907</v>
      </c>
      <c r="E206" s="5">
        <v>0.75719907407407405</v>
      </c>
      <c r="F206" s="6" t="s">
        <v>34</v>
      </c>
      <c r="G206" s="2">
        <v>56</v>
      </c>
      <c r="H206" s="7" t="s">
        <v>11</v>
      </c>
    </row>
    <row r="207" spans="1:8" ht="18.75" x14ac:dyDescent="0.3">
      <c r="A207" s="2">
        <v>823</v>
      </c>
      <c r="B207" s="2" t="s">
        <v>75</v>
      </c>
      <c r="C207" s="3" t="str">
        <f>HYPERLINK("https://www.instagram.com/p/BN99ptTBLE0/")</f>
        <v>https://www.instagram.com/p/BN99ptTBLE0/</v>
      </c>
      <c r="D207" s="11" t="s">
        <v>906</v>
      </c>
      <c r="E207" s="5">
        <v>0.78942129629629632</v>
      </c>
      <c r="F207" s="6" t="s">
        <v>16</v>
      </c>
      <c r="G207" s="2">
        <v>65</v>
      </c>
      <c r="H207" s="7" t="s">
        <v>11</v>
      </c>
    </row>
    <row r="208" spans="1:8" ht="18.75" x14ac:dyDescent="0.3">
      <c r="A208" s="2">
        <v>822</v>
      </c>
      <c r="B208" s="2" t="s">
        <v>75</v>
      </c>
      <c r="C208" s="3" t="str">
        <f>HYPERLINK("https://www.instagram.com/p/BN_eEd7BwIj/")</f>
        <v>https://www.instagram.com/p/BN_eEd7BwIj/</v>
      </c>
      <c r="D208" s="11" t="s">
        <v>905</v>
      </c>
      <c r="E208" s="5">
        <v>0.37450231481481477</v>
      </c>
      <c r="F208" s="6" t="s">
        <v>41</v>
      </c>
      <c r="G208" s="2">
        <v>82</v>
      </c>
      <c r="H208" s="7" t="s">
        <v>11</v>
      </c>
    </row>
    <row r="209" spans="1:8" ht="18.75" x14ac:dyDescent="0.3">
      <c r="A209" s="2">
        <v>821</v>
      </c>
      <c r="B209" s="2" t="s">
        <v>904</v>
      </c>
      <c r="C209" s="3" t="str">
        <f>HYPERLINK("https://www.instagram.com/p/BOA4EqDhZc6/")</f>
        <v>https://www.instagram.com/p/BOA4EqDhZc6/</v>
      </c>
      <c r="D209" s="11" t="s">
        <v>905</v>
      </c>
      <c r="E209" s="5">
        <v>0.9206481481481481</v>
      </c>
      <c r="F209" s="6" t="s">
        <v>41</v>
      </c>
      <c r="G209" s="2">
        <v>83</v>
      </c>
      <c r="H209" s="7" t="s">
        <v>11</v>
      </c>
    </row>
    <row r="210" spans="1:8" ht="18.75" x14ac:dyDescent="0.3">
      <c r="A210" s="2">
        <v>820</v>
      </c>
      <c r="B210" s="2" t="s">
        <v>903</v>
      </c>
      <c r="C210" s="3" t="str">
        <f>HYPERLINK("https://www.instagram.com/p/BOCF79EhC2D/")</f>
        <v>https://www.instagram.com/p/BOCF79EhC2D/</v>
      </c>
      <c r="D210" s="11" t="s">
        <v>902</v>
      </c>
      <c r="E210" s="5">
        <v>0.3931365740740741</v>
      </c>
      <c r="F210" s="6" t="s">
        <v>25</v>
      </c>
      <c r="G210" s="2">
        <v>71</v>
      </c>
      <c r="H210" s="7" t="s">
        <v>11</v>
      </c>
    </row>
    <row r="211" spans="1:8" ht="18.75" x14ac:dyDescent="0.3">
      <c r="A211" s="2">
        <v>819</v>
      </c>
      <c r="B211" s="2" t="s">
        <v>75</v>
      </c>
      <c r="C211" s="3" t="str">
        <f>HYPERLINK("https://www.instagram.com/p/BODXg4LhO9K/")</f>
        <v>https://www.instagram.com/p/BODXg4LhO9K/</v>
      </c>
      <c r="D211" s="11" t="s">
        <v>902</v>
      </c>
      <c r="E211" s="5">
        <v>0.88815972222222217</v>
      </c>
      <c r="F211" s="6" t="s">
        <v>25</v>
      </c>
      <c r="G211" s="2">
        <v>76</v>
      </c>
      <c r="H211" s="7" t="s">
        <v>11</v>
      </c>
    </row>
    <row r="212" spans="1:8" ht="18.75" x14ac:dyDescent="0.3">
      <c r="A212" s="2">
        <v>817</v>
      </c>
      <c r="B212" s="2" t="s">
        <v>75</v>
      </c>
      <c r="C212" s="3" t="str">
        <f>HYPERLINK("https://www.instagram.com/p/BOLHEQhBoG3/")</f>
        <v>https://www.instagram.com/p/BOLHEQhBoG3/</v>
      </c>
      <c r="D212" s="11" t="s">
        <v>901</v>
      </c>
      <c r="E212" s="5">
        <v>0.8952430555555555</v>
      </c>
      <c r="F212" s="6" t="s">
        <v>10</v>
      </c>
      <c r="G212" s="2">
        <v>53</v>
      </c>
      <c r="H212" s="7" t="s">
        <v>11</v>
      </c>
    </row>
    <row r="213" spans="1:8" ht="18.75" x14ac:dyDescent="0.3">
      <c r="A213" s="2">
        <v>816</v>
      </c>
      <c r="B213" s="2" t="s">
        <v>723</v>
      </c>
      <c r="C213" s="3" t="str">
        <f>HYPERLINK("https://www.instagram.com/p/BOVCeN_Bc_U/")</f>
        <v>https://www.instagram.com/p/BOVCeN_Bc_U/</v>
      </c>
      <c r="D213" s="11" t="s">
        <v>900</v>
      </c>
      <c r="E213" s="5">
        <v>0.7509837962962963</v>
      </c>
      <c r="F213" s="6" t="s">
        <v>25</v>
      </c>
      <c r="G213" s="2">
        <v>65</v>
      </c>
      <c r="H213" s="7" t="s">
        <v>11</v>
      </c>
    </row>
    <row r="214" spans="1:8" ht="18.75" x14ac:dyDescent="0.3">
      <c r="A214" s="2">
        <v>815</v>
      </c>
      <c r="B214" s="2" t="s">
        <v>75</v>
      </c>
      <c r="C214" s="3" t="str">
        <f>HYPERLINK("https://www.instagram.com/p/BOXnfyCh3vf/")</f>
        <v>https://www.instagram.com/p/BOXnfyCh3vf/</v>
      </c>
      <c r="D214" s="11" t="s">
        <v>899</v>
      </c>
      <c r="E214" s="5">
        <v>0.75237268518518519</v>
      </c>
      <c r="F214" s="6" t="s">
        <v>13</v>
      </c>
      <c r="G214" s="2">
        <v>40</v>
      </c>
      <c r="H214" s="7" t="s">
        <v>11</v>
      </c>
    </row>
    <row r="215" spans="1:8" ht="18.75" x14ac:dyDescent="0.3">
      <c r="A215" s="2">
        <v>814</v>
      </c>
      <c r="B215" s="2" t="s">
        <v>898</v>
      </c>
      <c r="C215" s="3" t="str">
        <f>HYPERLINK("https://www.instagram.com/p/BOXrIfdh587/")</f>
        <v>https://www.instagram.com/p/BOXrIfdh587/</v>
      </c>
      <c r="D215" s="11" t="s">
        <v>899</v>
      </c>
      <c r="E215" s="5">
        <v>0.77444444444444449</v>
      </c>
      <c r="F215" s="6" t="s">
        <v>13</v>
      </c>
      <c r="G215" s="2">
        <v>45</v>
      </c>
      <c r="H215" s="7" t="s">
        <v>11</v>
      </c>
    </row>
    <row r="216" spans="1:8" ht="18.75" x14ac:dyDescent="0.3">
      <c r="A216" s="2">
        <v>813</v>
      </c>
      <c r="B216" s="2" t="s">
        <v>161</v>
      </c>
      <c r="C216" s="3" t="str">
        <f>HYPERLINK("https://www.instagram.com/p/BOZPQJPhNiu/")</f>
        <v>https://www.instagram.com/p/BOZPQJPhNiu/</v>
      </c>
      <c r="D216" s="11" t="s">
        <v>897</v>
      </c>
      <c r="E216" s="5">
        <v>0.38197916666666659</v>
      </c>
      <c r="F216" s="6" t="s">
        <v>20</v>
      </c>
      <c r="G216" s="2">
        <v>51</v>
      </c>
      <c r="H216" s="7" t="s">
        <v>11</v>
      </c>
    </row>
    <row r="217" spans="1:8" ht="18.75" x14ac:dyDescent="0.3">
      <c r="A217" s="2">
        <v>812</v>
      </c>
      <c r="B217" s="2" t="s">
        <v>483</v>
      </c>
      <c r="C217" s="3" t="str">
        <f>HYPERLINK("https://www.instagram.com/p/BOZ8EZ6BSUP/")</f>
        <v>https://www.instagram.com/p/BOZ8EZ6BSUP/</v>
      </c>
      <c r="D217" s="11" t="s">
        <v>897</v>
      </c>
      <c r="E217" s="5">
        <v>0.65393518518518523</v>
      </c>
      <c r="F217" s="6" t="s">
        <v>20</v>
      </c>
      <c r="G217" s="2">
        <v>46</v>
      </c>
      <c r="H217" s="7" t="s">
        <v>11</v>
      </c>
    </row>
    <row r="218" spans="1:8" ht="18.75" x14ac:dyDescent="0.3">
      <c r="A218" s="2">
        <v>811</v>
      </c>
      <c r="B218" s="2" t="s">
        <v>11</v>
      </c>
      <c r="C218" s="3" t="str">
        <f>HYPERLINK("https://www.instagram.com/p/BOaalcdBwKQ/")</f>
        <v>https://www.instagram.com/p/BOaalcdBwKQ/</v>
      </c>
      <c r="D218" s="11" t="s">
        <v>897</v>
      </c>
      <c r="E218" s="5">
        <v>0.83910879629629631</v>
      </c>
      <c r="F218" s="6" t="s">
        <v>20</v>
      </c>
      <c r="G218" s="2">
        <v>88</v>
      </c>
      <c r="H218" s="7" t="s">
        <v>11</v>
      </c>
    </row>
    <row r="219" spans="1:8" ht="18.75" x14ac:dyDescent="0.3">
      <c r="A219" s="2">
        <v>810</v>
      </c>
      <c r="B219" s="2" t="s">
        <v>875</v>
      </c>
      <c r="C219" s="3" t="str">
        <f>HYPERLINK("https://www.instagram.com/p/BOeYY9xBthV/")</f>
        <v>https://www.instagram.com/p/BOeYY9xBthV/</v>
      </c>
      <c r="D219" s="11" t="s">
        <v>896</v>
      </c>
      <c r="E219" s="5">
        <v>0.37923611111111111</v>
      </c>
      <c r="F219" s="6" t="s">
        <v>34</v>
      </c>
      <c r="G219" s="2">
        <v>63</v>
      </c>
      <c r="H219" s="7" t="s">
        <v>11</v>
      </c>
    </row>
    <row r="220" spans="1:8" ht="18.75" x14ac:dyDescent="0.3">
      <c r="A220" s="2">
        <v>809</v>
      </c>
      <c r="B220" s="2" t="s">
        <v>853</v>
      </c>
      <c r="C220" s="3" t="str">
        <f>HYPERLINK("https://www.instagram.com/p/BOeoFfmhQiL/")</f>
        <v>https://www.instagram.com/p/BOeoFfmhQiL/</v>
      </c>
      <c r="D220" s="11" t="s">
        <v>896</v>
      </c>
      <c r="E220" s="5">
        <v>0.47447916666666667</v>
      </c>
      <c r="F220" s="6" t="s">
        <v>34</v>
      </c>
      <c r="G220" s="2">
        <v>55</v>
      </c>
      <c r="H220" s="7" t="s">
        <v>11</v>
      </c>
    </row>
    <row r="221" spans="1:8" ht="18.75" x14ac:dyDescent="0.3">
      <c r="A221" s="2">
        <v>808</v>
      </c>
      <c r="B221" s="2" t="s">
        <v>895</v>
      </c>
      <c r="C221" s="3" t="str">
        <f>HYPERLINK("https://www.instagram.com/p/BOe4QQFBAU9/")</f>
        <v>https://www.instagram.com/p/BOe4QQFBAU9/</v>
      </c>
      <c r="D221" s="11" t="s">
        <v>896</v>
      </c>
      <c r="E221" s="5">
        <v>0.57259259259259254</v>
      </c>
      <c r="F221" s="6" t="s">
        <v>34</v>
      </c>
      <c r="G221" s="2">
        <v>49</v>
      </c>
      <c r="H221" s="7" t="s">
        <v>11</v>
      </c>
    </row>
    <row r="222" spans="1:8" ht="18.75" x14ac:dyDescent="0.3">
      <c r="A222" s="2">
        <v>807</v>
      </c>
      <c r="B222" s="2" t="s">
        <v>894</v>
      </c>
      <c r="C222" s="3" t="str">
        <f>HYPERLINK("https://www.instagram.com/p/BOg7USihu0g/")</f>
        <v>https://www.instagram.com/p/BOg7USihu0g/</v>
      </c>
      <c r="D222" s="11" t="s">
        <v>891</v>
      </c>
      <c r="E222" s="5">
        <v>0.36790509259259258</v>
      </c>
      <c r="F222" s="6" t="s">
        <v>16</v>
      </c>
      <c r="G222" s="2">
        <v>51</v>
      </c>
      <c r="H222" s="7" t="s">
        <v>11</v>
      </c>
    </row>
    <row r="223" spans="1:8" ht="18.75" x14ac:dyDescent="0.3">
      <c r="A223" s="2">
        <v>806</v>
      </c>
      <c r="B223" s="2" t="s">
        <v>893</v>
      </c>
      <c r="C223" s="3" t="str">
        <f>HYPERLINK("https://www.instagram.com/p/BOhZrhyBgm4/")</f>
        <v>https://www.instagram.com/p/BOhZrhyBgm4/</v>
      </c>
      <c r="D223" s="11" t="s">
        <v>891</v>
      </c>
      <c r="E223" s="5">
        <v>0.55215277777777783</v>
      </c>
      <c r="F223" s="6" t="s">
        <v>16</v>
      </c>
      <c r="G223" s="2">
        <v>40</v>
      </c>
      <c r="H223" s="7" t="s">
        <v>11</v>
      </c>
    </row>
    <row r="224" spans="1:8" ht="18.75" x14ac:dyDescent="0.3">
      <c r="A224" s="2">
        <v>805</v>
      </c>
      <c r="B224" s="2" t="s">
        <v>893</v>
      </c>
      <c r="C224" s="3" t="str">
        <f>HYPERLINK("https://www.instagram.com/p/BOhbRCChJis/")</f>
        <v>https://www.instagram.com/p/BOhbRCChJis/</v>
      </c>
      <c r="D224" s="11" t="s">
        <v>891</v>
      </c>
      <c r="E224" s="5">
        <v>0.56177083333333333</v>
      </c>
      <c r="F224" s="6" t="s">
        <v>16</v>
      </c>
      <c r="G224" s="2">
        <v>56</v>
      </c>
      <c r="H224" s="7" t="s">
        <v>11</v>
      </c>
    </row>
    <row r="225" spans="1:8" ht="18.75" x14ac:dyDescent="0.3">
      <c r="A225" s="2">
        <v>804</v>
      </c>
      <c r="B225" s="2" t="s">
        <v>893</v>
      </c>
      <c r="C225" s="3" t="str">
        <f>HYPERLINK("https://www.instagram.com/p/BOhp3OaB_Qs/")</f>
        <v>https://www.instagram.com/p/BOhp3OaB_Qs/</v>
      </c>
      <c r="D225" s="11" t="s">
        <v>891</v>
      </c>
      <c r="E225" s="5">
        <v>0.65034722222222219</v>
      </c>
      <c r="F225" s="6" t="s">
        <v>16</v>
      </c>
      <c r="G225" s="2">
        <v>35</v>
      </c>
      <c r="H225" s="7" t="s">
        <v>11</v>
      </c>
    </row>
    <row r="226" spans="1:8" ht="18.75" x14ac:dyDescent="0.3">
      <c r="A226" s="2">
        <v>803</v>
      </c>
      <c r="B226" s="2" t="s">
        <v>892</v>
      </c>
      <c r="C226" s="3" t="str">
        <f>HYPERLINK("https://www.instagram.com/p/BOhrW67h3Ka/")</f>
        <v>https://www.instagram.com/p/BOhrW67h3Ka/</v>
      </c>
      <c r="D226" s="11" t="s">
        <v>891</v>
      </c>
      <c r="E226" s="5">
        <v>0.65942129629629631</v>
      </c>
      <c r="F226" s="6" t="s">
        <v>16</v>
      </c>
      <c r="G226" s="2">
        <v>49</v>
      </c>
      <c r="H226" s="7" t="s">
        <v>11</v>
      </c>
    </row>
    <row r="227" spans="1:8" ht="18.75" x14ac:dyDescent="0.3">
      <c r="A227" s="2">
        <v>802</v>
      </c>
      <c r="B227" s="2" t="s">
        <v>888</v>
      </c>
      <c r="C227" s="3" t="str">
        <f>HYPERLINK("https://www.instagram.com/p/BOiABz7BFYX/")</f>
        <v>https://www.instagram.com/p/BOiABz7BFYX/</v>
      </c>
      <c r="D227" s="11" t="s">
        <v>891</v>
      </c>
      <c r="E227" s="5">
        <v>0.78484953703703708</v>
      </c>
      <c r="F227" s="6" t="s">
        <v>16</v>
      </c>
      <c r="G227" s="2">
        <v>40</v>
      </c>
      <c r="H227" s="7" t="s">
        <v>11</v>
      </c>
    </row>
    <row r="228" spans="1:8" ht="18.75" x14ac:dyDescent="0.3">
      <c r="A228" s="2">
        <v>801</v>
      </c>
      <c r="B228" s="2" t="s">
        <v>890</v>
      </c>
      <c r="C228" s="3" t="str">
        <f>HYPERLINK("https://www.instagram.com/p/BOjcEZIhXoi/")</f>
        <v>https://www.instagram.com/p/BOjcEZIhXoi/</v>
      </c>
      <c r="D228" s="11" t="s">
        <v>887</v>
      </c>
      <c r="E228" s="5">
        <v>0.34336805555555561</v>
      </c>
      <c r="F228" s="6" t="s">
        <v>41</v>
      </c>
      <c r="G228" s="2">
        <v>36</v>
      </c>
      <c r="H228" s="7" t="s">
        <v>11</v>
      </c>
    </row>
    <row r="229" spans="1:8" ht="18.75" x14ac:dyDescent="0.3">
      <c r="A229" s="2">
        <v>800</v>
      </c>
      <c r="B229" s="2" t="s">
        <v>889</v>
      </c>
      <c r="C229" s="3" t="str">
        <f>HYPERLINK("https://www.instagram.com/p/BOj6H3GBg2S/")</f>
        <v>https://www.instagram.com/p/BOj6H3GBg2S/</v>
      </c>
      <c r="D229" s="11" t="s">
        <v>887</v>
      </c>
      <c r="E229" s="5">
        <v>0.52574074074074073</v>
      </c>
      <c r="F229" s="6" t="s">
        <v>41</v>
      </c>
      <c r="G229" s="2">
        <v>33</v>
      </c>
      <c r="H229" s="7" t="s">
        <v>11</v>
      </c>
    </row>
    <row r="230" spans="1:8" ht="18.75" x14ac:dyDescent="0.3">
      <c r="A230" s="2">
        <v>799</v>
      </c>
      <c r="B230" s="2" t="s">
        <v>888</v>
      </c>
      <c r="C230" s="3" t="str">
        <f>HYPERLINK("https://www.instagram.com/p/BOk8_43BEX4/")</f>
        <v>https://www.instagram.com/p/BOk8_43BEX4/</v>
      </c>
      <c r="D230" s="11" t="s">
        <v>887</v>
      </c>
      <c r="E230" s="5">
        <v>0.93155092592592592</v>
      </c>
      <c r="F230" s="6" t="s">
        <v>41</v>
      </c>
      <c r="G230" s="2">
        <v>36</v>
      </c>
      <c r="H230" s="7" t="s">
        <v>11</v>
      </c>
    </row>
    <row r="231" spans="1:8" ht="18.75" x14ac:dyDescent="0.3">
      <c r="A231" s="2">
        <v>798</v>
      </c>
      <c r="B231" s="2" t="s">
        <v>886</v>
      </c>
      <c r="C231" s="3" t="str">
        <f>HYPERLINK("https://www.instagram.com/p/BOk-Elhhs0X/")</f>
        <v>https://www.instagram.com/p/BOk-Elhhs0X/</v>
      </c>
      <c r="D231" s="11" t="s">
        <v>887</v>
      </c>
      <c r="E231" s="5">
        <v>0.93806712962962968</v>
      </c>
      <c r="F231" s="6" t="s">
        <v>41</v>
      </c>
      <c r="G231" s="2">
        <v>39</v>
      </c>
      <c r="H231" s="7" t="s">
        <v>11</v>
      </c>
    </row>
    <row r="232" spans="1:8" ht="18.75" x14ac:dyDescent="0.3">
      <c r="A232" s="2">
        <v>797</v>
      </c>
      <c r="B232" s="2" t="s">
        <v>875</v>
      </c>
      <c r="C232" s="3" t="str">
        <f>HYPERLINK("https://www.instagram.com/p/BOmOHVKhsT3/")</f>
        <v>https://www.instagram.com/p/BOmOHVKhsT3/</v>
      </c>
      <c r="D232" s="11" t="s">
        <v>884</v>
      </c>
      <c r="E232" s="5">
        <v>0.42377314814814809</v>
      </c>
      <c r="F232" s="6" t="s">
        <v>25</v>
      </c>
      <c r="G232" s="2">
        <v>34</v>
      </c>
      <c r="H232" s="7" t="s">
        <v>11</v>
      </c>
    </row>
    <row r="233" spans="1:8" ht="18.75" x14ac:dyDescent="0.3">
      <c r="A233" s="2">
        <v>796</v>
      </c>
      <c r="B233" s="2" t="s">
        <v>885</v>
      </c>
      <c r="C233" s="3" t="str">
        <f>HYPERLINK("https://www.instagram.com/p/BOmuyB1hm30/")</f>
        <v>https://www.instagram.com/p/BOmuyB1hm30/</v>
      </c>
      <c r="D233" s="11" t="s">
        <v>884</v>
      </c>
      <c r="E233" s="5">
        <v>0.62200231481481483</v>
      </c>
      <c r="F233" s="6" t="s">
        <v>25</v>
      </c>
      <c r="G233" s="2">
        <v>42</v>
      </c>
      <c r="H233" s="7" t="s">
        <v>11</v>
      </c>
    </row>
    <row r="234" spans="1:8" ht="18.75" x14ac:dyDescent="0.3">
      <c r="A234" s="2">
        <v>795</v>
      </c>
      <c r="B234" s="2" t="s">
        <v>883</v>
      </c>
      <c r="C234" s="3" t="str">
        <f>HYPERLINK("https://www.instagram.com/p/BOnYeTrBrN9/")</f>
        <v>https://www.instagram.com/p/BOnYeTrBrN9/</v>
      </c>
      <c r="D234" s="11" t="s">
        <v>884</v>
      </c>
      <c r="E234" s="5">
        <v>0.875</v>
      </c>
      <c r="F234" s="6" t="s">
        <v>25</v>
      </c>
      <c r="G234" s="2">
        <v>37</v>
      </c>
      <c r="H234" s="7" t="s">
        <v>11</v>
      </c>
    </row>
    <row r="235" spans="1:8" ht="18.75" x14ac:dyDescent="0.3">
      <c r="A235" s="2">
        <v>794</v>
      </c>
      <c r="B235" s="2" t="s">
        <v>853</v>
      </c>
      <c r="C235" s="3" t="str">
        <f>HYPERLINK("https://www.instagram.com/p/BOowap-BsoU/")</f>
        <v>https://www.instagram.com/p/BOowap-BsoU/</v>
      </c>
      <c r="D235" s="11" t="s">
        <v>880</v>
      </c>
      <c r="E235" s="5">
        <v>0.40864583333333332</v>
      </c>
      <c r="F235" s="6" t="s">
        <v>13</v>
      </c>
      <c r="G235" s="2">
        <v>28</v>
      </c>
      <c r="H235" s="7" t="s">
        <v>11</v>
      </c>
    </row>
    <row r="236" spans="1:8" ht="18.75" x14ac:dyDescent="0.3">
      <c r="A236" s="2">
        <v>793</v>
      </c>
      <c r="B236" s="2" t="s">
        <v>882</v>
      </c>
      <c r="C236" s="3" t="str">
        <f>HYPERLINK("https://www.instagram.com/p/BOo1ix2Bk2Z/")</f>
        <v>https://www.instagram.com/p/BOo1ix2Bk2Z/</v>
      </c>
      <c r="D236" s="11" t="s">
        <v>880</v>
      </c>
      <c r="E236" s="5">
        <v>0.43975694444444452</v>
      </c>
      <c r="F236" s="6" t="s">
        <v>13</v>
      </c>
      <c r="G236" s="2">
        <v>37</v>
      </c>
      <c r="H236" s="7" t="s">
        <v>11</v>
      </c>
    </row>
    <row r="237" spans="1:8" ht="18.75" x14ac:dyDescent="0.3">
      <c r="A237" s="2">
        <v>792</v>
      </c>
      <c r="B237" s="2" t="s">
        <v>881</v>
      </c>
      <c r="C237" s="3" t="str">
        <f>HYPERLINK("https://www.instagram.com/p/BOpr1ERB7w7/")</f>
        <v>https://www.instagram.com/p/BOpr1ERB7w7/</v>
      </c>
      <c r="D237" s="11" t="s">
        <v>880</v>
      </c>
      <c r="E237" s="5">
        <v>0.7691782407407407</v>
      </c>
      <c r="F237" s="6" t="s">
        <v>13</v>
      </c>
      <c r="G237" s="2">
        <v>43</v>
      </c>
      <c r="H237" s="7" t="s">
        <v>11</v>
      </c>
    </row>
    <row r="238" spans="1:8" ht="18.75" x14ac:dyDescent="0.3">
      <c r="A238" s="2">
        <v>791</v>
      </c>
      <c r="B238" s="2" t="s">
        <v>879</v>
      </c>
      <c r="C238" s="3" t="str">
        <f>HYPERLINK("https://www.instagram.com/p/BOp8MWahjLR/")</f>
        <v>https://www.instagram.com/p/BOp8MWahjLR/</v>
      </c>
      <c r="D238" s="11" t="s">
        <v>880</v>
      </c>
      <c r="E238" s="5">
        <v>0.8684722222222222</v>
      </c>
      <c r="F238" s="6" t="s">
        <v>13</v>
      </c>
      <c r="G238" s="2">
        <v>48</v>
      </c>
      <c r="H238" s="7" t="s">
        <v>11</v>
      </c>
    </row>
    <row r="239" spans="1:8" ht="18.75" x14ac:dyDescent="0.3">
      <c r="A239" s="2">
        <v>790</v>
      </c>
      <c r="B239" s="2" t="s">
        <v>878</v>
      </c>
      <c r="C239" s="3" t="str">
        <f>HYPERLINK("https://www.instagram.com/p/BOr0KoMDB7r/")</f>
        <v>https://www.instagram.com/p/BOr0KoMDB7r/</v>
      </c>
      <c r="D239" s="11" t="s">
        <v>877</v>
      </c>
      <c r="E239" s="5">
        <v>0.5964814814814815</v>
      </c>
      <c r="F239" s="6" t="s">
        <v>20</v>
      </c>
      <c r="G239" s="2">
        <v>40</v>
      </c>
      <c r="H239" s="7" t="s">
        <v>11</v>
      </c>
    </row>
    <row r="240" spans="1:8" ht="18.75" x14ac:dyDescent="0.3">
      <c r="A240" s="2">
        <v>789</v>
      </c>
      <c r="B240" s="2" t="s">
        <v>875</v>
      </c>
      <c r="C240" s="3" t="str">
        <f>HYPERLINK("https://www.instagram.com/p/BOsfxzaj4SM/")</f>
        <v>https://www.instagram.com/p/BOsfxzaj4SM/</v>
      </c>
      <c r="D240" s="11" t="s">
        <v>877</v>
      </c>
      <c r="E240" s="5">
        <v>0.86113425925925924</v>
      </c>
      <c r="F240" s="6" t="s">
        <v>20</v>
      </c>
      <c r="G240" s="2">
        <v>29</v>
      </c>
      <c r="H240" s="7" t="s">
        <v>11</v>
      </c>
    </row>
    <row r="241" spans="1:8" ht="18.75" x14ac:dyDescent="0.3">
      <c r="A241" s="2">
        <v>788</v>
      </c>
      <c r="B241" s="2" t="s">
        <v>876</v>
      </c>
      <c r="C241" s="3" t="str">
        <f>HYPERLINK("https://www.instagram.com/p/BOtyUyXj39z/")</f>
        <v>https://www.instagram.com/p/BOtyUyXj39z/</v>
      </c>
      <c r="D241" s="11" t="s">
        <v>874</v>
      </c>
      <c r="E241" s="5">
        <v>0.36203703703703699</v>
      </c>
      <c r="F241" s="6" t="s">
        <v>10</v>
      </c>
      <c r="G241" s="2">
        <v>73</v>
      </c>
      <c r="H241" s="7" t="s">
        <v>11</v>
      </c>
    </row>
    <row r="242" spans="1:8" ht="18.75" x14ac:dyDescent="0.3">
      <c r="A242" s="2">
        <v>787</v>
      </c>
      <c r="B242" s="2" t="s">
        <v>875</v>
      </c>
      <c r="C242" s="3" t="str">
        <f>HYPERLINK("https://www.instagram.com/p/BOt-_boDqkz/")</f>
        <v>https://www.instagram.com/p/BOt-_boDqkz/</v>
      </c>
      <c r="D242" s="11" t="s">
        <v>874</v>
      </c>
      <c r="E242" s="5">
        <v>0.43890046296296298</v>
      </c>
      <c r="F242" s="6" t="s">
        <v>10</v>
      </c>
      <c r="G242" s="2">
        <v>51</v>
      </c>
      <c r="H242" s="7" t="s">
        <v>11</v>
      </c>
    </row>
    <row r="243" spans="1:8" ht="18.75" x14ac:dyDescent="0.3">
      <c r="A243" s="2">
        <v>786</v>
      </c>
      <c r="B243" s="2" t="s">
        <v>853</v>
      </c>
      <c r="C243" s="3" t="str">
        <f>HYPERLINK("https://www.instagram.com/p/BOvJua4DW4C/")</f>
        <v>https://www.instagram.com/p/BOvJua4DW4C/</v>
      </c>
      <c r="D243" s="11" t="s">
        <v>874</v>
      </c>
      <c r="E243" s="5">
        <v>0.89239583333333339</v>
      </c>
      <c r="F243" s="6" t="s">
        <v>10</v>
      </c>
      <c r="G243" s="2">
        <v>53</v>
      </c>
      <c r="H243" s="7" t="s">
        <v>11</v>
      </c>
    </row>
    <row r="244" spans="1:8" ht="18.75" x14ac:dyDescent="0.3">
      <c r="A244" s="2">
        <v>785</v>
      </c>
      <c r="B244" s="2" t="s">
        <v>853</v>
      </c>
      <c r="C244" s="3" t="str">
        <f>HYPERLINK("https://www.instagram.com/p/BOvQ3rCjcKv/")</f>
        <v>https://www.instagram.com/p/BOvQ3rCjcKv/</v>
      </c>
      <c r="D244" s="11" t="s">
        <v>874</v>
      </c>
      <c r="E244" s="5">
        <v>0.9357523148148148</v>
      </c>
      <c r="F244" s="6" t="s">
        <v>10</v>
      </c>
      <c r="G244" s="2">
        <v>62</v>
      </c>
      <c r="H244" s="7" t="s">
        <v>11</v>
      </c>
    </row>
    <row r="245" spans="1:8" ht="18.75" x14ac:dyDescent="0.3">
      <c r="A245" s="2">
        <v>784</v>
      </c>
      <c r="B245" s="2" t="s">
        <v>873</v>
      </c>
      <c r="C245" s="3" t="str">
        <f>HYPERLINK("https://www.instagram.com/p/BOvTDtZDK3t/")</f>
        <v>https://www.instagram.com/p/BOvTDtZDK3t/</v>
      </c>
      <c r="D245" s="11" t="s">
        <v>874</v>
      </c>
      <c r="E245" s="5">
        <v>0.9490277777777778</v>
      </c>
      <c r="F245" s="6" t="s">
        <v>10</v>
      </c>
      <c r="G245" s="2">
        <v>40</v>
      </c>
      <c r="H245" s="7" t="s">
        <v>11</v>
      </c>
    </row>
    <row r="246" spans="1:8" ht="18.75" x14ac:dyDescent="0.3">
      <c r="A246" s="2">
        <v>783</v>
      </c>
      <c r="B246" s="2" t="s">
        <v>872</v>
      </c>
      <c r="C246" s="3" t="str">
        <f>HYPERLINK("https://www.instagram.com/p/BOwB7YkDC65/")</f>
        <v>https://www.instagram.com/p/BOwB7YkDC65/</v>
      </c>
      <c r="D246" s="11" t="s">
        <v>869</v>
      </c>
      <c r="E246" s="5">
        <v>0.23343749999999999</v>
      </c>
      <c r="F246" s="6" t="s">
        <v>34</v>
      </c>
      <c r="G246" s="2">
        <v>49</v>
      </c>
      <c r="H246" s="7" t="s">
        <v>11</v>
      </c>
    </row>
    <row r="247" spans="1:8" ht="18.75" x14ac:dyDescent="0.3">
      <c r="A247" s="2">
        <v>782</v>
      </c>
      <c r="B247" s="2" t="s">
        <v>872</v>
      </c>
      <c r="C247" s="3" t="str">
        <f>HYPERLINK("https://www.instagram.com/p/BOwGBPmjht8/")</f>
        <v>https://www.instagram.com/p/BOwGBPmjht8/</v>
      </c>
      <c r="D247" s="11" t="s">
        <v>869</v>
      </c>
      <c r="E247" s="5">
        <v>0.2582638888888889</v>
      </c>
      <c r="F247" s="6" t="s">
        <v>34</v>
      </c>
      <c r="G247" s="2">
        <v>44</v>
      </c>
      <c r="H247" s="7" t="s">
        <v>11</v>
      </c>
    </row>
    <row r="248" spans="1:8" ht="18.75" x14ac:dyDescent="0.3">
      <c r="A248" s="2">
        <v>781</v>
      </c>
      <c r="B248" s="2" t="s">
        <v>871</v>
      </c>
      <c r="C248" s="3" t="str">
        <f>HYPERLINK("https://www.instagram.com/p/BOwUYuyDMzB/")</f>
        <v>https://www.instagram.com/p/BOwUYuyDMzB/</v>
      </c>
      <c r="D248" s="11" t="s">
        <v>869</v>
      </c>
      <c r="E248" s="5">
        <v>0.34545138888888888</v>
      </c>
      <c r="F248" s="6" t="s">
        <v>34</v>
      </c>
      <c r="G248" s="2">
        <v>60</v>
      </c>
      <c r="H248" s="7" t="s">
        <v>11</v>
      </c>
    </row>
    <row r="249" spans="1:8" ht="18.75" x14ac:dyDescent="0.3">
      <c r="A249" s="2">
        <v>780</v>
      </c>
      <c r="B249" s="2" t="s">
        <v>870</v>
      </c>
      <c r="C249" s="3" t="str">
        <f>HYPERLINK("https://www.instagram.com/p/BOw90eMjeLc/")</f>
        <v>https://www.instagram.com/p/BOw90eMjeLc/</v>
      </c>
      <c r="D249" s="11" t="s">
        <v>869</v>
      </c>
      <c r="E249" s="5">
        <v>0.59687500000000004</v>
      </c>
      <c r="F249" s="6" t="s">
        <v>34</v>
      </c>
      <c r="G249" s="2">
        <v>46</v>
      </c>
      <c r="H249" s="7" t="s">
        <v>11</v>
      </c>
    </row>
    <row r="250" spans="1:8" ht="18.75" x14ac:dyDescent="0.3">
      <c r="A250" s="2">
        <v>779</v>
      </c>
      <c r="B250" s="2" t="s">
        <v>11</v>
      </c>
      <c r="C250" s="3" t="str">
        <f>HYPERLINK("https://www.instagram.com/p/BOxPhrljwgL/")</f>
        <v>https://www.instagram.com/p/BOxPhrljwgL/</v>
      </c>
      <c r="D250" s="11" t="s">
        <v>869</v>
      </c>
      <c r="E250" s="5">
        <v>0.70431712962962967</v>
      </c>
      <c r="F250" s="6" t="s">
        <v>34</v>
      </c>
      <c r="G250" s="2">
        <v>45</v>
      </c>
      <c r="H250" s="7" t="s">
        <v>11</v>
      </c>
    </row>
    <row r="251" spans="1:8" ht="18.75" x14ac:dyDescent="0.3">
      <c r="A251" s="2">
        <v>778</v>
      </c>
      <c r="B251" s="2" t="s">
        <v>863</v>
      </c>
      <c r="C251" s="3" t="str">
        <f>HYPERLINK("https://www.instagram.com/p/BOzfyYFjsj6/")</f>
        <v>https://www.instagram.com/p/BOzfyYFjsj6/</v>
      </c>
      <c r="D251" s="11" t="s">
        <v>868</v>
      </c>
      <c r="E251" s="5">
        <v>0.5797106481481481</v>
      </c>
      <c r="F251" s="6" t="s">
        <v>16</v>
      </c>
      <c r="G251" s="2">
        <v>58</v>
      </c>
      <c r="H251" s="7" t="s">
        <v>11</v>
      </c>
    </row>
    <row r="252" spans="1:8" ht="18.75" x14ac:dyDescent="0.3">
      <c r="A252" s="2">
        <v>777</v>
      </c>
      <c r="B252" s="2" t="s">
        <v>866</v>
      </c>
      <c r="C252" s="3" t="str">
        <f>HYPERLINK("https://www.instagram.com/p/BO1hCK2DtL7/")</f>
        <v>https://www.instagram.com/p/BO1hCK2DtL7/</v>
      </c>
      <c r="D252" s="11" t="s">
        <v>867</v>
      </c>
      <c r="E252" s="5">
        <v>0.36400462962962971</v>
      </c>
      <c r="F252" s="6" t="s">
        <v>41</v>
      </c>
      <c r="G252" s="2">
        <v>59</v>
      </c>
      <c r="H252" s="7" t="s">
        <v>11</v>
      </c>
    </row>
    <row r="253" spans="1:8" ht="18.75" x14ac:dyDescent="0.3">
      <c r="A253" s="2">
        <v>776</v>
      </c>
      <c r="B253" s="2" t="s">
        <v>866</v>
      </c>
      <c r="C253" s="3" t="str">
        <f>HYPERLINK("https://www.instagram.com/p/BO4v77bjFLs/")</f>
        <v>https://www.instagram.com/p/BO4v77bjFLs/</v>
      </c>
      <c r="D253" s="11" t="s">
        <v>865</v>
      </c>
      <c r="E253" s="5">
        <v>0.61951388888888892</v>
      </c>
      <c r="F253" s="6" t="s">
        <v>25</v>
      </c>
      <c r="G253" s="2">
        <v>54</v>
      </c>
      <c r="H253" s="7" t="s">
        <v>11</v>
      </c>
    </row>
    <row r="254" spans="1:8" ht="18.75" x14ac:dyDescent="0.3">
      <c r="A254" s="2">
        <v>775</v>
      </c>
      <c r="B254" s="2" t="s">
        <v>864</v>
      </c>
      <c r="C254" s="3" t="str">
        <f>HYPERLINK("https://www.instagram.com/p/BO5kBnDD5M0/")</f>
        <v>https://www.instagram.com/p/BO5kBnDD5M0/</v>
      </c>
      <c r="D254" s="11" t="s">
        <v>865</v>
      </c>
      <c r="E254" s="5">
        <v>0.93560185185185185</v>
      </c>
      <c r="F254" s="6" t="s">
        <v>25</v>
      </c>
      <c r="G254" s="2">
        <v>66</v>
      </c>
      <c r="H254" s="7" t="s">
        <v>11</v>
      </c>
    </row>
    <row r="255" spans="1:8" ht="18.75" x14ac:dyDescent="0.3">
      <c r="A255" s="2">
        <v>774</v>
      </c>
      <c r="B255" s="2" t="s">
        <v>863</v>
      </c>
      <c r="C255" s="3" t="str">
        <f>HYPERLINK("https://www.instagram.com/p/BO6r8q3DDBg/")</f>
        <v>https://www.instagram.com/p/BO6r8q3DDBg/</v>
      </c>
      <c r="D255" s="11" t="s">
        <v>862</v>
      </c>
      <c r="E255" s="5">
        <v>0.37203703703703711</v>
      </c>
      <c r="F255" s="6" t="s">
        <v>13</v>
      </c>
      <c r="G255" s="2">
        <v>83</v>
      </c>
      <c r="H255" s="7" t="s">
        <v>11</v>
      </c>
    </row>
    <row r="256" spans="1:8" ht="18.75" x14ac:dyDescent="0.3">
      <c r="A256" s="2">
        <v>773</v>
      </c>
      <c r="B256" s="2" t="s">
        <v>858</v>
      </c>
      <c r="C256" s="3" t="str">
        <f>HYPERLINK("https://www.instagram.com/p/BO75rdkjPfr/")</f>
        <v>https://www.instagram.com/p/BO75rdkjPfr/</v>
      </c>
      <c r="D256" s="11" t="s">
        <v>862</v>
      </c>
      <c r="E256" s="5">
        <v>0.84372685185185181</v>
      </c>
      <c r="F256" s="6" t="s">
        <v>13</v>
      </c>
      <c r="G256" s="2">
        <v>54</v>
      </c>
      <c r="H256" s="7" t="s">
        <v>11</v>
      </c>
    </row>
    <row r="257" spans="1:8" ht="18.75" x14ac:dyDescent="0.3">
      <c r="A257" s="2">
        <v>772</v>
      </c>
      <c r="B257" s="2" t="s">
        <v>861</v>
      </c>
      <c r="C257" s="3" t="str">
        <f>HYPERLINK("https://www.instagram.com/p/BO85GV2jix2/")</f>
        <v>https://www.instagram.com/p/BO85GV2jix2/</v>
      </c>
      <c r="D257" s="11" t="s">
        <v>859</v>
      </c>
      <c r="E257" s="5">
        <v>0.2285648148148148</v>
      </c>
      <c r="F257" s="6" t="s">
        <v>20</v>
      </c>
      <c r="G257" s="2">
        <v>50</v>
      </c>
      <c r="H257" s="7" t="s">
        <v>11</v>
      </c>
    </row>
    <row r="258" spans="1:8" ht="18.75" x14ac:dyDescent="0.3">
      <c r="A258" s="2">
        <v>771</v>
      </c>
      <c r="B258" s="2" t="s">
        <v>860</v>
      </c>
      <c r="C258" s="3" t="str">
        <f>HYPERLINK("https://www.instagram.com/p/BO9eoqvDyeg/")</f>
        <v>https://www.instagram.com/p/BO9eoqvDyeg/</v>
      </c>
      <c r="D258" s="11" t="s">
        <v>859</v>
      </c>
      <c r="E258" s="5">
        <v>0.45634259259259258</v>
      </c>
      <c r="F258" s="6" t="s">
        <v>20</v>
      </c>
      <c r="G258" s="2">
        <v>65</v>
      </c>
      <c r="H258" s="7" t="s">
        <v>11</v>
      </c>
    </row>
    <row r="259" spans="1:8" ht="18.75" x14ac:dyDescent="0.3">
      <c r="A259" s="2">
        <v>770</v>
      </c>
      <c r="B259" s="2" t="s">
        <v>858</v>
      </c>
      <c r="C259" s="3" t="str">
        <f>HYPERLINK("https://www.instagram.com/p/BO-bSbDjfDA/")</f>
        <v>https://www.instagram.com/p/BO-bSbDjfDA/</v>
      </c>
      <c r="D259" s="11" t="s">
        <v>859</v>
      </c>
      <c r="E259" s="5">
        <v>0.82438657407407412</v>
      </c>
      <c r="F259" s="6" t="s">
        <v>20</v>
      </c>
      <c r="G259" s="2">
        <v>86</v>
      </c>
      <c r="H259" s="7" t="s">
        <v>11</v>
      </c>
    </row>
    <row r="260" spans="1:8" ht="18.75" x14ac:dyDescent="0.3">
      <c r="A260" s="2">
        <v>769</v>
      </c>
      <c r="B260" s="2" t="s">
        <v>853</v>
      </c>
      <c r="C260" s="3" t="str">
        <f>HYPERLINK("https://www.instagram.com/p/BO_9HYoDt6o/")</f>
        <v>https://www.instagram.com/p/BO_9HYoDt6o/</v>
      </c>
      <c r="D260" s="11" t="s">
        <v>857</v>
      </c>
      <c r="E260" s="5">
        <v>0.41802083333333329</v>
      </c>
      <c r="F260" s="6" t="s">
        <v>10</v>
      </c>
      <c r="G260" s="2">
        <v>107</v>
      </c>
      <c r="H260" s="7" t="s">
        <v>11</v>
      </c>
    </row>
    <row r="261" spans="1:8" ht="18.75" x14ac:dyDescent="0.3">
      <c r="A261" s="2">
        <v>768</v>
      </c>
      <c r="B261" s="2" t="s">
        <v>855</v>
      </c>
      <c r="C261" s="3" t="str">
        <f>HYPERLINK("https://www.instagram.com/p/BPI1CdED-LX/")</f>
        <v>https://www.instagram.com/p/BPI1CdED-LX/</v>
      </c>
      <c r="D261" s="11" t="s">
        <v>856</v>
      </c>
      <c r="E261" s="5">
        <v>0.86425925925925928</v>
      </c>
      <c r="F261" s="6" t="s">
        <v>41</v>
      </c>
      <c r="G261" s="2">
        <v>89</v>
      </c>
      <c r="H261" s="7" t="s">
        <v>11</v>
      </c>
    </row>
    <row r="262" spans="1:8" ht="18.75" x14ac:dyDescent="0.3">
      <c r="A262" s="2">
        <v>767</v>
      </c>
      <c r="B262" s="2" t="s">
        <v>853</v>
      </c>
      <c r="C262" s="3" t="str">
        <f>HYPERLINK("https://www.instagram.com/p/BPLfYjDD-1q/")</f>
        <v>https://www.instagram.com/p/BPLfYjDD-1q/</v>
      </c>
      <c r="D262" s="11" t="s">
        <v>854</v>
      </c>
      <c r="E262" s="5">
        <v>0.89793981481481477</v>
      </c>
      <c r="F262" s="6" t="s">
        <v>25</v>
      </c>
      <c r="G262" s="2">
        <v>118</v>
      </c>
      <c r="H262" s="7" t="s">
        <v>11</v>
      </c>
    </row>
    <row r="263" spans="1:8" ht="18.75" x14ac:dyDescent="0.3">
      <c r="A263" s="2">
        <v>766</v>
      </c>
      <c r="B263" s="2" t="s">
        <v>75</v>
      </c>
      <c r="C263" s="3" t="str">
        <f>HYPERLINK("https://www.instagram.com/p/BPVUA-Ej-Ah/")</f>
        <v>https://www.instagram.com/p/BPVUA-Ej-Ah/</v>
      </c>
      <c r="D263" s="11" t="s">
        <v>852</v>
      </c>
      <c r="E263" s="5">
        <v>0.71256944444444448</v>
      </c>
      <c r="F263" s="6" t="s">
        <v>34</v>
      </c>
      <c r="G263" s="2">
        <v>79</v>
      </c>
      <c r="H263" s="7" t="s">
        <v>11</v>
      </c>
    </row>
    <row r="264" spans="1:8" ht="18.75" x14ac:dyDescent="0.3">
      <c r="A264" s="2">
        <v>765</v>
      </c>
      <c r="B264" s="2" t="s">
        <v>850</v>
      </c>
      <c r="C264" s="3" t="str">
        <f>HYPERLINK("https://www.instagram.com/p/BPXwHapDSvI/")</f>
        <v>https://www.instagram.com/p/BPXwHapDSvI/</v>
      </c>
      <c r="D264" s="11" t="s">
        <v>851</v>
      </c>
      <c r="E264" s="5">
        <v>0.65981481481481485</v>
      </c>
      <c r="F264" s="6" t="s">
        <v>16</v>
      </c>
      <c r="G264" s="2">
        <v>105</v>
      </c>
      <c r="H264" s="7" t="s">
        <v>11</v>
      </c>
    </row>
    <row r="265" spans="1:8" ht="18.75" x14ac:dyDescent="0.3">
      <c r="A265" s="2">
        <v>764</v>
      </c>
      <c r="B265" s="2" t="s">
        <v>491</v>
      </c>
      <c r="C265" s="3" t="str">
        <f>HYPERLINK("https://www.instagram.com/p/BPiVHhgjG0q/")</f>
        <v>https://www.instagram.com/p/BPiVHhgjG0q/</v>
      </c>
      <c r="D265" s="11" t="s">
        <v>849</v>
      </c>
      <c r="E265" s="5">
        <v>0.76796296296296296</v>
      </c>
      <c r="F265" s="6" t="s">
        <v>20</v>
      </c>
      <c r="G265" s="2">
        <v>67</v>
      </c>
      <c r="H265" s="7" t="s">
        <v>11</v>
      </c>
    </row>
    <row r="266" spans="1:8" ht="18.75" x14ac:dyDescent="0.3">
      <c r="A266" s="2">
        <v>763</v>
      </c>
      <c r="B266" s="2" t="s">
        <v>847</v>
      </c>
      <c r="C266" s="3" t="str">
        <f>HYPERLINK("https://www.instagram.com/p/BPkc-jUj3ce/")</f>
        <v>https://www.instagram.com/p/BPkc-jUj3ce/</v>
      </c>
      <c r="D266" s="11" t="s">
        <v>848</v>
      </c>
      <c r="E266" s="5">
        <v>0.59237268518518515</v>
      </c>
      <c r="F266" s="6" t="s">
        <v>10</v>
      </c>
      <c r="G266" s="2">
        <v>81</v>
      </c>
      <c r="H266" s="7" t="s">
        <v>11</v>
      </c>
    </row>
    <row r="267" spans="1:8" ht="18.75" x14ac:dyDescent="0.3">
      <c r="A267" s="2">
        <v>762</v>
      </c>
      <c r="B267" s="2" t="s">
        <v>845</v>
      </c>
      <c r="C267" s="3" t="str">
        <f>HYPERLINK("https://www.instagram.com/p/BPn2CbvDuav/")</f>
        <v>https://www.instagram.com/p/BPn2CbvDuav/</v>
      </c>
      <c r="D267" s="11" t="s">
        <v>846</v>
      </c>
      <c r="E267" s="5">
        <v>0.90953703703703703</v>
      </c>
      <c r="F267" s="6" t="s">
        <v>34</v>
      </c>
      <c r="G267" s="2">
        <v>106</v>
      </c>
      <c r="H267" s="7" t="s">
        <v>11</v>
      </c>
    </row>
    <row r="268" spans="1:8" ht="18.75" x14ac:dyDescent="0.3">
      <c r="A268" s="2">
        <v>761</v>
      </c>
      <c r="B268" s="2" t="s">
        <v>843</v>
      </c>
      <c r="C268" s="3" t="str">
        <f>HYPERLINK("https://www.instagram.com/p/BPphtO4DpNu/")</f>
        <v>https://www.instagram.com/p/BPphtO4DpNu/</v>
      </c>
      <c r="D268" s="11" t="s">
        <v>844</v>
      </c>
      <c r="E268" s="5">
        <v>0.56288194444444439</v>
      </c>
      <c r="F268" s="6" t="s">
        <v>16</v>
      </c>
      <c r="G268" s="2">
        <v>89</v>
      </c>
      <c r="H268" s="7" t="s">
        <v>11</v>
      </c>
    </row>
    <row r="269" spans="1:8" ht="18.75" x14ac:dyDescent="0.3">
      <c r="A269" s="2">
        <v>760</v>
      </c>
      <c r="B269" s="2" t="s">
        <v>840</v>
      </c>
      <c r="C269" s="3" t="str">
        <f>HYPERLINK("https://www.instagram.com/p/BP0Pneojydy/")</f>
        <v>https://www.instagram.com/p/BP0Pneojydy/</v>
      </c>
      <c r="D269" s="11" t="s">
        <v>842</v>
      </c>
      <c r="E269" s="5">
        <v>0.72509259259259262</v>
      </c>
      <c r="F269" s="6" t="s">
        <v>20</v>
      </c>
      <c r="G269" s="2">
        <v>64</v>
      </c>
      <c r="H269" s="7" t="s">
        <v>11</v>
      </c>
    </row>
    <row r="270" spans="1:8" ht="18.75" x14ac:dyDescent="0.3">
      <c r="A270" s="2">
        <v>759</v>
      </c>
      <c r="B270" s="2" t="s">
        <v>841</v>
      </c>
      <c r="C270" s="3" t="str">
        <f>HYPERLINK("https://www.instagram.com/p/BP0owK7Dq9p/")</f>
        <v>https://www.instagram.com/p/BP0owK7Dq9p/</v>
      </c>
      <c r="D270" s="11" t="s">
        <v>842</v>
      </c>
      <c r="E270" s="5">
        <v>0.87761574074074078</v>
      </c>
      <c r="F270" s="6" t="s">
        <v>20</v>
      </c>
      <c r="G270" s="2">
        <v>67</v>
      </c>
      <c r="H270" s="7" t="s">
        <v>11</v>
      </c>
    </row>
    <row r="271" spans="1:8" ht="18.75" x14ac:dyDescent="0.3">
      <c r="A271" s="2">
        <v>758</v>
      </c>
      <c r="B271" s="2" t="s">
        <v>840</v>
      </c>
      <c r="C271" s="3" t="str">
        <f>HYPERLINK("https://www.instagram.com/p/BP2ZUCBj2uE/")</f>
        <v>https://www.instagram.com/p/BP2ZUCBj2uE/</v>
      </c>
      <c r="D271" s="11" t="s">
        <v>839</v>
      </c>
      <c r="E271" s="5">
        <v>0.56064814814814812</v>
      </c>
      <c r="F271" s="6" t="s">
        <v>10</v>
      </c>
      <c r="G271" s="2">
        <v>79</v>
      </c>
      <c r="H271" s="7" t="s">
        <v>11</v>
      </c>
    </row>
    <row r="272" spans="1:8" ht="18.75" x14ac:dyDescent="0.3">
      <c r="A272" s="2">
        <v>757</v>
      </c>
      <c r="B272" s="2" t="s">
        <v>75</v>
      </c>
      <c r="C272" s="3" t="str">
        <f>HYPERLINK("https://www.instagram.com/p/BP25gJKjbej/")</f>
        <v>https://www.instagram.com/p/BP25gJKjbej/</v>
      </c>
      <c r="D272" s="11" t="s">
        <v>839</v>
      </c>
      <c r="E272" s="5">
        <v>0.75597222222222227</v>
      </c>
      <c r="F272" s="6" t="s">
        <v>10</v>
      </c>
      <c r="G272" s="2">
        <v>86</v>
      </c>
      <c r="H272" s="7" t="s">
        <v>11</v>
      </c>
    </row>
    <row r="273" spans="1:8" ht="18.75" x14ac:dyDescent="0.3">
      <c r="A273" s="2">
        <v>756</v>
      </c>
      <c r="B273" s="2" t="s">
        <v>75</v>
      </c>
      <c r="C273" s="3" t="str">
        <f>HYPERLINK("https://www.instagram.com/p/BP658jnDa8p/")</f>
        <v>https://www.instagram.com/p/BP658jnDa8p/</v>
      </c>
      <c r="D273" s="11" t="s">
        <v>838</v>
      </c>
      <c r="E273" s="5">
        <v>0.31211805555555561</v>
      </c>
      <c r="F273" s="6" t="s">
        <v>16</v>
      </c>
      <c r="G273" s="2">
        <v>87</v>
      </c>
      <c r="H273" s="7" t="s">
        <v>11</v>
      </c>
    </row>
    <row r="274" spans="1:8" ht="18.75" x14ac:dyDescent="0.3">
      <c r="A274" s="2">
        <v>755</v>
      </c>
      <c r="B274" s="2" t="s">
        <v>836</v>
      </c>
      <c r="C274" s="3" t="str">
        <f>HYPERLINK("https://www.instagram.com/p/BQBEZ8njykX/")</f>
        <v>https://www.instagram.com/p/BQBEZ8njykX/</v>
      </c>
      <c r="D274" s="11" t="s">
        <v>837</v>
      </c>
      <c r="E274" s="5">
        <v>0.70575231481481482</v>
      </c>
      <c r="F274" s="6" t="s">
        <v>25</v>
      </c>
      <c r="G274" s="2">
        <v>123</v>
      </c>
      <c r="H274" s="7" t="s">
        <v>11</v>
      </c>
    </row>
    <row r="275" spans="1:8" ht="18.75" x14ac:dyDescent="0.3">
      <c r="A275" s="2">
        <v>754</v>
      </c>
      <c r="B275" s="2" t="s">
        <v>75</v>
      </c>
      <c r="C275" s="3" t="str">
        <f>HYPERLINK("https://www.instagram.com/p/BQRCN_BDrXM/")</f>
        <v>https://www.instagram.com/p/BQRCN_BDrXM/</v>
      </c>
      <c r="D275" s="11" t="s">
        <v>835</v>
      </c>
      <c r="E275" s="5">
        <v>0.90627314814814819</v>
      </c>
      <c r="F275" s="6" t="s">
        <v>41</v>
      </c>
      <c r="G275" s="2">
        <v>91</v>
      </c>
      <c r="H275" s="7" t="s">
        <v>11</v>
      </c>
    </row>
    <row r="276" spans="1:8" ht="18.75" x14ac:dyDescent="0.3">
      <c r="A276" s="2">
        <v>753</v>
      </c>
      <c r="B276" s="2" t="s">
        <v>75</v>
      </c>
      <c r="C276" s="3" t="str">
        <f>HYPERLINK("https://www.instagram.com/p/BQVOnjnDUhs/")</f>
        <v>https://www.instagram.com/p/BQVOnjnDUhs/</v>
      </c>
      <c r="D276" s="11" t="s">
        <v>834</v>
      </c>
      <c r="E276" s="5">
        <v>0.53495370370370365</v>
      </c>
      <c r="F276" s="6" t="s">
        <v>13</v>
      </c>
      <c r="G276" s="2">
        <v>67</v>
      </c>
      <c r="H276" s="7" t="s">
        <v>11</v>
      </c>
    </row>
    <row r="277" spans="1:8" ht="18.75" x14ac:dyDescent="0.3">
      <c r="A277" s="2">
        <v>752</v>
      </c>
      <c r="B277" s="2" t="s">
        <v>75</v>
      </c>
      <c r="C277" s="3" t="str">
        <f>HYPERLINK("https://www.instagram.com/p/BQWLWJ9j7S6/")</f>
        <v>https://www.instagram.com/p/BQWLWJ9j7S6/</v>
      </c>
      <c r="D277" s="11" t="s">
        <v>834</v>
      </c>
      <c r="E277" s="5">
        <v>0.90346064814814819</v>
      </c>
      <c r="F277" s="6" t="s">
        <v>13</v>
      </c>
      <c r="G277" s="2">
        <v>104</v>
      </c>
      <c r="H277" s="7" t="s">
        <v>11</v>
      </c>
    </row>
    <row r="278" spans="1:8" ht="18.75" x14ac:dyDescent="0.3">
      <c r="A278" s="2">
        <v>751</v>
      </c>
      <c r="B278" s="2" t="s">
        <v>75</v>
      </c>
      <c r="C278" s="3" t="str">
        <f>HYPERLINK("https://www.instagram.com/p/BQYIW0Xj0Rk/")</f>
        <v>https://www.instagram.com/p/BQYIW0Xj0Rk/</v>
      </c>
      <c r="D278" s="11" t="s">
        <v>833</v>
      </c>
      <c r="E278" s="5">
        <v>0.66204861111111113</v>
      </c>
      <c r="F278" s="6" t="s">
        <v>20</v>
      </c>
      <c r="G278" s="2">
        <v>87</v>
      </c>
      <c r="H278" s="7" t="s">
        <v>11</v>
      </c>
    </row>
    <row r="279" spans="1:8" ht="18.75" x14ac:dyDescent="0.3">
      <c r="A279" s="2">
        <v>750</v>
      </c>
      <c r="B279" s="2" t="s">
        <v>11</v>
      </c>
      <c r="C279" s="3" t="str">
        <f>HYPERLINK("https://www.instagram.com/p/BQaJRvIDvNp/")</f>
        <v>https://www.instagram.com/p/BQaJRvIDvNp/</v>
      </c>
      <c r="D279" s="11" t="s">
        <v>832</v>
      </c>
      <c r="E279" s="5">
        <v>0.44435185185185178</v>
      </c>
      <c r="F279" s="6" t="s">
        <v>10</v>
      </c>
      <c r="G279" s="2">
        <v>85</v>
      </c>
      <c r="H279" s="7" t="s">
        <v>11</v>
      </c>
    </row>
    <row r="280" spans="1:8" ht="18.75" x14ac:dyDescent="0.3">
      <c r="A280" s="2">
        <v>749</v>
      </c>
      <c r="B280" s="2" t="s">
        <v>11</v>
      </c>
      <c r="C280" s="3" t="str">
        <f>HYPERLINK("https://www.instagram.com/p/BQjAXnuDusK/")</f>
        <v>https://www.instagram.com/p/BQjAXnuDusK/</v>
      </c>
      <c r="D280" s="11" t="s">
        <v>831</v>
      </c>
      <c r="E280" s="5">
        <v>0.88555555555555554</v>
      </c>
      <c r="F280" s="6" t="s">
        <v>41</v>
      </c>
      <c r="G280" s="2">
        <v>64</v>
      </c>
      <c r="H280" s="7" t="s">
        <v>11</v>
      </c>
    </row>
    <row r="281" spans="1:8" ht="18.75" x14ac:dyDescent="0.3">
      <c r="A281" s="2">
        <v>748</v>
      </c>
      <c r="B281" s="2" t="s">
        <v>75</v>
      </c>
      <c r="C281" s="3" t="str">
        <f>HYPERLINK("https://www.instagram.com/p/BQlj2Aah_BB/")</f>
        <v>https://www.instagram.com/p/BQlj2Aah_BB/</v>
      </c>
      <c r="D281" s="11" t="s">
        <v>830</v>
      </c>
      <c r="E281" s="5">
        <v>0.87754629629629632</v>
      </c>
      <c r="F281" s="6" t="s">
        <v>25</v>
      </c>
      <c r="G281" s="2">
        <v>99</v>
      </c>
      <c r="H281" s="7" t="s">
        <v>11</v>
      </c>
    </row>
    <row r="282" spans="1:8" ht="18.75" x14ac:dyDescent="0.3">
      <c r="A282" s="2">
        <v>747</v>
      </c>
      <c r="B282" s="2" t="s">
        <v>75</v>
      </c>
      <c r="C282" s="3" t="str">
        <f>HYPERLINK("https://www.instagram.com/p/BQxZ9tChTni/")</f>
        <v>https://www.instagram.com/p/BQxZ9tChTni/</v>
      </c>
      <c r="D282" s="11" t="s">
        <v>829</v>
      </c>
      <c r="E282" s="5">
        <v>0.47792824074074081</v>
      </c>
      <c r="F282" s="6" t="s">
        <v>16</v>
      </c>
      <c r="G282" s="2">
        <v>86</v>
      </c>
      <c r="H282" s="7" t="s">
        <v>11</v>
      </c>
    </row>
    <row r="283" spans="1:8" ht="18.75" x14ac:dyDescent="0.3">
      <c r="A283" s="2">
        <v>746</v>
      </c>
      <c r="B283" s="2" t="s">
        <v>827</v>
      </c>
      <c r="C283" s="3" t="str">
        <f>HYPERLINK("https://www.instagram.com/p/BQ1JgO1BvMg/")</f>
        <v>https://www.instagram.com/p/BQ1JgO1BvMg/</v>
      </c>
      <c r="D283" s="11" t="s">
        <v>828</v>
      </c>
      <c r="E283" s="5">
        <v>0.9314930555555555</v>
      </c>
      <c r="F283" s="6" t="s">
        <v>41</v>
      </c>
      <c r="G283" s="2">
        <v>89</v>
      </c>
      <c r="H283" s="7" t="s">
        <v>11</v>
      </c>
    </row>
    <row r="284" spans="1:8" ht="18.75" x14ac:dyDescent="0.3">
      <c r="A284" s="2">
        <v>745</v>
      </c>
      <c r="B284" s="2" t="s">
        <v>825</v>
      </c>
      <c r="C284" s="3" t="str">
        <f>HYPERLINK("https://www.instagram.com/p/BQ2xE8mh5iK/")</f>
        <v>https://www.instagram.com/p/BQ2xE8mh5iK/</v>
      </c>
      <c r="D284" s="11" t="s">
        <v>826</v>
      </c>
      <c r="E284" s="5">
        <v>0.5599884259259259</v>
      </c>
      <c r="F284" s="6" t="s">
        <v>25</v>
      </c>
      <c r="G284" s="2">
        <v>66</v>
      </c>
      <c r="H284" s="7" t="s">
        <v>11</v>
      </c>
    </row>
    <row r="285" spans="1:8" ht="18.75" x14ac:dyDescent="0.3">
      <c r="A285" s="2">
        <v>744</v>
      </c>
      <c r="B285" s="2" t="s">
        <v>75</v>
      </c>
      <c r="C285" s="3" t="str">
        <f>HYPERLINK("https://www.instagram.com/p/BQ6Nu6iBkN8/")</f>
        <v>https://www.instagram.com/p/BQ6Nu6iBkN8/</v>
      </c>
      <c r="D285" s="11" t="s">
        <v>824</v>
      </c>
      <c r="E285" s="5">
        <v>0.8989583333333333</v>
      </c>
      <c r="F285" s="6" t="s">
        <v>13</v>
      </c>
      <c r="G285" s="2">
        <v>73</v>
      </c>
      <c r="H285" s="7" t="s">
        <v>11</v>
      </c>
    </row>
    <row r="286" spans="1:8" ht="18.75" x14ac:dyDescent="0.3">
      <c r="A286" s="2">
        <v>743</v>
      </c>
      <c r="B286" s="2" t="s">
        <v>75</v>
      </c>
      <c r="C286" s="3" t="str">
        <f>HYPERLINK("https://www.instagram.com/p/BQ8QAtdhTQi/")</f>
        <v>https://www.instagram.com/p/BQ8QAtdhTQi/</v>
      </c>
      <c r="D286" s="11" t="s">
        <v>823</v>
      </c>
      <c r="E286" s="5">
        <v>0.68950231481481483</v>
      </c>
      <c r="F286" s="6" t="s">
        <v>20</v>
      </c>
      <c r="G286" s="2">
        <v>71</v>
      </c>
      <c r="H286" s="7" t="s">
        <v>11</v>
      </c>
    </row>
    <row r="287" spans="1:8" ht="18.75" x14ac:dyDescent="0.3">
      <c r="A287" s="2">
        <v>742</v>
      </c>
      <c r="B287" s="2" t="s">
        <v>75</v>
      </c>
      <c r="C287" s="3" t="str">
        <f>HYPERLINK("https://www.instagram.com/p/BQ8wJCqB-Lw/")</f>
        <v>https://www.instagram.com/p/BQ8wJCqB-Lw/</v>
      </c>
      <c r="D287" s="11" t="s">
        <v>823</v>
      </c>
      <c r="E287" s="5">
        <v>0.88447916666666671</v>
      </c>
      <c r="F287" s="6" t="s">
        <v>20</v>
      </c>
      <c r="G287" s="2">
        <v>78</v>
      </c>
      <c r="H287" s="7" t="s">
        <v>11</v>
      </c>
    </row>
    <row r="288" spans="1:8" ht="18.75" x14ac:dyDescent="0.3">
      <c r="A288" s="2">
        <v>741</v>
      </c>
      <c r="B288" s="2" t="s">
        <v>75</v>
      </c>
      <c r="C288" s="3" t="str">
        <f>HYPERLINK("https://www.instagram.com/p/BRArA01h9kg/")</f>
        <v>https://www.instagram.com/p/BRArA01h9kg/</v>
      </c>
      <c r="D288" s="11" t="s">
        <v>822</v>
      </c>
      <c r="E288" s="5">
        <v>0.40680555555555548</v>
      </c>
      <c r="F288" s="6" t="s">
        <v>34</v>
      </c>
      <c r="G288" s="2">
        <v>81</v>
      </c>
      <c r="H288" s="7" t="s">
        <v>11</v>
      </c>
    </row>
    <row r="289" spans="1:8" ht="18.75" x14ac:dyDescent="0.3">
      <c r="A289" s="2">
        <v>740</v>
      </c>
      <c r="B289" s="2" t="s">
        <v>618</v>
      </c>
      <c r="C289" s="3" t="str">
        <f>HYPERLINK("https://www.instagram.com/p/BRLY6Y8B_NO/")</f>
        <v>https://www.instagram.com/p/BRLY6Y8B_NO/</v>
      </c>
      <c r="D289" s="11" t="s">
        <v>821</v>
      </c>
      <c r="E289" s="5">
        <v>0.5689467592592593</v>
      </c>
      <c r="F289" s="6" t="s">
        <v>13</v>
      </c>
      <c r="G289" s="2">
        <v>72</v>
      </c>
      <c r="H289" s="7" t="s">
        <v>11</v>
      </c>
    </row>
    <row r="290" spans="1:8" ht="18.75" x14ac:dyDescent="0.3">
      <c r="A290" s="2">
        <v>739</v>
      </c>
      <c r="B290" s="2" t="s">
        <v>75</v>
      </c>
      <c r="C290" s="3" t="str">
        <f>HYPERLINK("https://www.instagram.com/p/BRNv-BcheoI/")</f>
        <v>https://www.instagram.com/p/BRNv-BcheoI/</v>
      </c>
      <c r="D290" s="11" t="s">
        <v>820</v>
      </c>
      <c r="E290" s="5">
        <v>0.48557870370370371</v>
      </c>
      <c r="F290" s="6" t="s">
        <v>20</v>
      </c>
      <c r="G290" s="2">
        <v>78</v>
      </c>
      <c r="H290" s="7" t="s">
        <v>11</v>
      </c>
    </row>
    <row r="291" spans="1:8" ht="18.75" x14ac:dyDescent="0.3">
      <c r="A291" s="2">
        <v>738</v>
      </c>
      <c r="B291" s="2" t="s">
        <v>819</v>
      </c>
      <c r="C291" s="3" t="str">
        <f>HYPERLINK("https://www.instagram.com/p/BROsZOmhJer/")</f>
        <v>https://www.instagram.com/p/BROsZOmhJer/</v>
      </c>
      <c r="D291" s="11" t="s">
        <v>820</v>
      </c>
      <c r="E291" s="5">
        <v>0.8522453703703704</v>
      </c>
      <c r="F291" s="6" t="s">
        <v>20</v>
      </c>
      <c r="G291" s="2">
        <v>90</v>
      </c>
      <c r="H291" s="7" t="s">
        <v>11</v>
      </c>
    </row>
    <row r="292" spans="1:8" ht="18.75" x14ac:dyDescent="0.3">
      <c r="A292" s="2">
        <v>737</v>
      </c>
      <c r="B292" s="2" t="s">
        <v>75</v>
      </c>
      <c r="C292" s="3" t="str">
        <f>HYPERLINK("https://www.instagram.com/p/BRTF0pvBLVK/")</f>
        <v>https://www.instagram.com/p/BRTF0pvBLVK/</v>
      </c>
      <c r="D292" s="11" t="s">
        <v>818</v>
      </c>
      <c r="E292" s="5">
        <v>0.56000000000000005</v>
      </c>
      <c r="F292" s="6" t="s">
        <v>34</v>
      </c>
      <c r="G292" s="2">
        <v>81</v>
      </c>
      <c r="H292" s="7" t="s">
        <v>11</v>
      </c>
    </row>
    <row r="293" spans="1:8" ht="18.75" x14ac:dyDescent="0.3">
      <c r="A293" s="2">
        <v>736</v>
      </c>
      <c r="B293" s="2" t="s">
        <v>817</v>
      </c>
      <c r="C293" s="3" t="str">
        <f>HYPERLINK("https://www.instagram.com/p/BRTIpZihyu-/")</f>
        <v>https://www.instagram.com/p/BRTIpZihyu-/</v>
      </c>
      <c r="D293" s="11" t="s">
        <v>818</v>
      </c>
      <c r="E293" s="5">
        <v>0.57712962962962966</v>
      </c>
      <c r="F293" s="6" t="s">
        <v>34</v>
      </c>
      <c r="G293" s="2">
        <v>62</v>
      </c>
      <c r="H293" s="7" t="s">
        <v>11</v>
      </c>
    </row>
    <row r="294" spans="1:8" ht="18.75" x14ac:dyDescent="0.3">
      <c r="A294" s="2">
        <v>735</v>
      </c>
      <c r="B294" s="2" t="s">
        <v>618</v>
      </c>
      <c r="C294" s="3" t="str">
        <f>HYPERLINK("https://www.instagram.com/p/BRVXOTxhB2X/")</f>
        <v>https://www.instagram.com/p/BRVXOTxhB2X/</v>
      </c>
      <c r="D294" s="11" t="s">
        <v>816</v>
      </c>
      <c r="E294" s="5">
        <v>0.44231481481481483</v>
      </c>
      <c r="F294" s="6" t="s">
        <v>16</v>
      </c>
      <c r="G294" s="2">
        <v>52</v>
      </c>
      <c r="H294" s="7" t="s">
        <v>11</v>
      </c>
    </row>
    <row r="295" spans="1:8" ht="18.75" x14ac:dyDescent="0.3">
      <c r="A295" s="2">
        <v>734</v>
      </c>
      <c r="B295" s="2" t="s">
        <v>815</v>
      </c>
      <c r="C295" s="3" t="str">
        <f>HYPERLINK("https://www.instagram.com/p/BRXm7mNBzap/")</f>
        <v>https://www.instagram.com/p/BRXm7mNBzap/</v>
      </c>
      <c r="D295" s="11" t="s">
        <v>814</v>
      </c>
      <c r="E295" s="5">
        <v>0.31435185185185183</v>
      </c>
      <c r="F295" s="6" t="s">
        <v>41</v>
      </c>
      <c r="G295" s="2">
        <v>43</v>
      </c>
      <c r="H295" s="7" t="s">
        <v>11</v>
      </c>
    </row>
    <row r="296" spans="1:8" ht="18.75" x14ac:dyDescent="0.3">
      <c r="A296" s="2">
        <v>733</v>
      </c>
      <c r="B296" s="2" t="s">
        <v>809</v>
      </c>
      <c r="C296" s="3" t="str">
        <f>HYPERLINK("https://www.instagram.com/p/BRYIAiehc2X/")</f>
        <v>https://www.instagram.com/p/BRYIAiehc2X/</v>
      </c>
      <c r="D296" s="11" t="s">
        <v>814</v>
      </c>
      <c r="E296" s="5">
        <v>0.51506944444444447</v>
      </c>
      <c r="F296" s="6" t="s">
        <v>41</v>
      </c>
      <c r="G296" s="2">
        <v>65</v>
      </c>
      <c r="H296" s="7" t="s">
        <v>11</v>
      </c>
    </row>
    <row r="297" spans="1:8" ht="18.75" x14ac:dyDescent="0.3">
      <c r="A297" s="2">
        <v>732</v>
      </c>
      <c r="B297" s="2" t="s">
        <v>813</v>
      </c>
      <c r="C297" s="3" t="str">
        <f>HYPERLINK("https://www.instagram.com/p/BRc5IKGhYGK/")</f>
        <v>https://www.instagram.com/p/BRc5IKGhYGK/</v>
      </c>
      <c r="D297" s="11" t="s">
        <v>812</v>
      </c>
      <c r="E297" s="5">
        <v>0.36657407407407411</v>
      </c>
      <c r="F297" s="6" t="s">
        <v>13</v>
      </c>
      <c r="G297" s="2">
        <v>73</v>
      </c>
      <c r="H297" s="7" t="s">
        <v>11</v>
      </c>
    </row>
    <row r="298" spans="1:8" ht="18.75" x14ac:dyDescent="0.3">
      <c r="A298" s="2">
        <v>731</v>
      </c>
      <c r="B298" s="2" t="s">
        <v>11</v>
      </c>
      <c r="C298" s="3" t="str">
        <f>HYPERLINK("https://www.instagram.com/p/BRc5LSJhK9W/")</f>
        <v>https://www.instagram.com/p/BRc5LSJhK9W/</v>
      </c>
      <c r="D298" s="11" t="s">
        <v>812</v>
      </c>
      <c r="E298" s="5">
        <v>0.36687500000000001</v>
      </c>
      <c r="F298" s="6" t="s">
        <v>13</v>
      </c>
      <c r="G298" s="2">
        <v>73</v>
      </c>
      <c r="H298" s="7" t="s">
        <v>11</v>
      </c>
    </row>
    <row r="299" spans="1:8" ht="18.75" x14ac:dyDescent="0.3">
      <c r="A299" s="2">
        <v>730</v>
      </c>
      <c r="B299" s="2" t="s">
        <v>618</v>
      </c>
      <c r="C299" s="3" t="str">
        <f>HYPERLINK("https://www.instagram.com/p/BRdirwjh15G/")</f>
        <v>https://www.instagram.com/p/BRdirwjh15G/</v>
      </c>
      <c r="D299" s="11" t="s">
        <v>812</v>
      </c>
      <c r="E299" s="5">
        <v>0.61875000000000002</v>
      </c>
      <c r="F299" s="6" t="s">
        <v>13</v>
      </c>
      <c r="G299" s="2">
        <v>72</v>
      </c>
      <c r="H299" s="7" t="s">
        <v>11</v>
      </c>
    </row>
    <row r="300" spans="1:8" ht="18.75" x14ac:dyDescent="0.3">
      <c r="A300" s="2">
        <v>729</v>
      </c>
      <c r="B300" s="2" t="s">
        <v>810</v>
      </c>
      <c r="C300" s="3" t="str">
        <f>HYPERLINK("https://www.instagram.com/p/BRgbJj9hTlF/")</f>
        <v>https://www.instagram.com/p/BRgbJj9hTlF/</v>
      </c>
      <c r="D300" s="11" t="s">
        <v>811</v>
      </c>
      <c r="E300" s="5">
        <v>0.73811342592592588</v>
      </c>
      <c r="F300" s="6" t="s">
        <v>20</v>
      </c>
      <c r="G300" s="2">
        <v>85</v>
      </c>
      <c r="H300" s="7" t="s">
        <v>11</v>
      </c>
    </row>
    <row r="301" spans="1:8" ht="18.75" x14ac:dyDescent="0.3">
      <c r="A301" s="2">
        <v>728</v>
      </c>
      <c r="B301" s="2" t="s">
        <v>809</v>
      </c>
      <c r="C301" s="3" t="str">
        <f>HYPERLINK("https://www.instagram.com/p/BRi8WtnheuI/")</f>
        <v>https://www.instagram.com/p/BRi8WtnheuI/</v>
      </c>
      <c r="D301" s="11" t="s">
        <v>808</v>
      </c>
      <c r="E301" s="5">
        <v>0.71633101851851855</v>
      </c>
      <c r="F301" s="6" t="s">
        <v>10</v>
      </c>
      <c r="G301" s="2">
        <v>60</v>
      </c>
      <c r="H301" s="7" t="s">
        <v>11</v>
      </c>
    </row>
    <row r="302" spans="1:8" ht="18.75" x14ac:dyDescent="0.3">
      <c r="A302" s="2">
        <v>727</v>
      </c>
      <c r="B302" s="2" t="s">
        <v>807</v>
      </c>
      <c r="C302" s="3" t="str">
        <f>HYPERLINK("https://www.instagram.com/p/BRjA4hFBsS0/")</f>
        <v>https://www.instagram.com/p/BRjA4hFBsS0/</v>
      </c>
      <c r="D302" s="11" t="s">
        <v>808</v>
      </c>
      <c r="E302" s="5">
        <v>0.74380787037037033</v>
      </c>
      <c r="F302" s="6" t="s">
        <v>10</v>
      </c>
      <c r="G302" s="2">
        <v>76</v>
      </c>
      <c r="H302" s="7" t="s">
        <v>11</v>
      </c>
    </row>
    <row r="303" spans="1:8" ht="18.75" x14ac:dyDescent="0.3">
      <c r="A303" s="2">
        <v>726</v>
      </c>
      <c r="B303" s="2" t="s">
        <v>805</v>
      </c>
      <c r="C303" s="3" t="str">
        <f>HYPERLINK("https://www.instagram.com/p/BRlCXrDh1pT/")</f>
        <v>https://www.instagram.com/p/BRlCXrDh1pT/</v>
      </c>
      <c r="D303" s="11" t="s">
        <v>806</v>
      </c>
      <c r="E303" s="5">
        <v>0.52954861111111107</v>
      </c>
      <c r="F303" s="6" t="s">
        <v>34</v>
      </c>
      <c r="G303" s="2">
        <v>54</v>
      </c>
      <c r="H303" s="7" t="s">
        <v>11</v>
      </c>
    </row>
    <row r="304" spans="1:8" ht="18.75" x14ac:dyDescent="0.3">
      <c r="A304" s="2">
        <v>725</v>
      </c>
      <c r="B304" s="2" t="s">
        <v>75</v>
      </c>
      <c r="C304" s="3" t="str">
        <f>HYPERLINK("https://www.instagram.com/p/BRl7GephkKj/")</f>
        <v>https://www.instagram.com/p/BRl7GephkKj/</v>
      </c>
      <c r="D304" s="11" t="s">
        <v>806</v>
      </c>
      <c r="E304" s="5">
        <v>0.87380787037037033</v>
      </c>
      <c r="F304" s="6" t="s">
        <v>34</v>
      </c>
      <c r="G304" s="2">
        <v>83</v>
      </c>
      <c r="H304" s="7" t="s">
        <v>11</v>
      </c>
    </row>
    <row r="305" spans="1:8" ht="18.75" x14ac:dyDescent="0.3">
      <c r="A305" s="2">
        <v>724</v>
      </c>
      <c r="B305" s="2" t="s">
        <v>805</v>
      </c>
      <c r="C305" s="3" t="str">
        <f>HYPERLINK("https://www.instagram.com/p/BRpxXgKBcgq/")</f>
        <v>https://www.instagram.com/p/BRpxXgKBcgq/</v>
      </c>
      <c r="D305" s="11" t="s">
        <v>804</v>
      </c>
      <c r="E305" s="5">
        <v>0.3681828703703704</v>
      </c>
      <c r="F305" s="6" t="s">
        <v>41</v>
      </c>
      <c r="G305" s="2">
        <v>62</v>
      </c>
      <c r="H305" s="7" t="s">
        <v>11</v>
      </c>
    </row>
    <row r="306" spans="1:8" ht="18.75" x14ac:dyDescent="0.3">
      <c r="A306" s="2">
        <v>723</v>
      </c>
      <c r="B306" s="2" t="s">
        <v>75</v>
      </c>
      <c r="C306" s="3" t="str">
        <f>HYPERLINK("https://www.instagram.com/p/BRqj-9Vh1Ue/")</f>
        <v>https://www.instagram.com/p/BRqj-9Vh1Ue/</v>
      </c>
      <c r="D306" s="11" t="s">
        <v>804</v>
      </c>
      <c r="E306" s="5">
        <v>0.67533564814814817</v>
      </c>
      <c r="F306" s="6" t="s">
        <v>41</v>
      </c>
      <c r="G306" s="2">
        <v>79</v>
      </c>
      <c r="H306" s="7" t="s">
        <v>11</v>
      </c>
    </row>
    <row r="307" spans="1:8" ht="18.75" x14ac:dyDescent="0.3">
      <c r="A307" s="2">
        <v>722</v>
      </c>
      <c r="B307" s="2" t="s">
        <v>803</v>
      </c>
      <c r="C307" s="3" t="str">
        <f>HYPERLINK("https://www.instagram.com/p/BRrTSS7h3aQ/")</f>
        <v>https://www.instagram.com/p/BRrTSS7h3aQ/</v>
      </c>
      <c r="D307" s="11" t="s">
        <v>804</v>
      </c>
      <c r="E307" s="5">
        <v>0.96237268518518515</v>
      </c>
      <c r="F307" s="6" t="s">
        <v>41</v>
      </c>
      <c r="G307" s="2">
        <v>75</v>
      </c>
      <c r="H307" s="7" t="s">
        <v>11</v>
      </c>
    </row>
    <row r="308" spans="1:8" ht="18.75" x14ac:dyDescent="0.3">
      <c r="A308" s="2">
        <v>721</v>
      </c>
      <c r="B308" s="2" t="s">
        <v>11</v>
      </c>
      <c r="C308" s="3" t="str">
        <f>HYPERLINK("https://www.instagram.com/p/BRswbGkhwcV/")</f>
        <v>https://www.instagram.com/p/BRswbGkhwcV/</v>
      </c>
      <c r="D308" s="11" t="s">
        <v>802</v>
      </c>
      <c r="E308" s="5">
        <v>0.52754629629629635</v>
      </c>
      <c r="F308" s="6" t="s">
        <v>25</v>
      </c>
      <c r="G308" s="2">
        <v>65</v>
      </c>
      <c r="H308" s="7" t="s">
        <v>11</v>
      </c>
    </row>
    <row r="309" spans="1:8" ht="18.75" x14ac:dyDescent="0.3">
      <c r="A309" s="2">
        <v>720</v>
      </c>
      <c r="B309" s="2" t="s">
        <v>801</v>
      </c>
      <c r="C309" s="3" t="str">
        <f>HYPERLINK("https://www.instagram.com/p/BRxsRmdBtrQ/")</f>
        <v>https://www.instagram.com/p/BRxsRmdBtrQ/</v>
      </c>
      <c r="D309" s="11" t="s">
        <v>800</v>
      </c>
      <c r="E309" s="5">
        <v>0.44417824074074069</v>
      </c>
      <c r="F309" s="6" t="s">
        <v>20</v>
      </c>
      <c r="G309" s="2">
        <v>64</v>
      </c>
      <c r="H309" s="7" t="s">
        <v>11</v>
      </c>
    </row>
    <row r="310" spans="1:8" ht="18.75" x14ac:dyDescent="0.3">
      <c r="A310" s="2">
        <v>719</v>
      </c>
      <c r="B310" s="2" t="s">
        <v>75</v>
      </c>
      <c r="C310" s="3" t="str">
        <f>HYPERLINK("https://www.instagram.com/p/BRyUYF4ho4X/")</f>
        <v>https://www.instagram.com/p/BRyUYF4ho4X/</v>
      </c>
      <c r="D310" s="11" t="s">
        <v>800</v>
      </c>
      <c r="E310" s="5">
        <v>0.68751157407407404</v>
      </c>
      <c r="F310" s="6" t="s">
        <v>20</v>
      </c>
      <c r="G310" s="2">
        <v>66</v>
      </c>
      <c r="H310" s="7" t="s">
        <v>11</v>
      </c>
    </row>
    <row r="311" spans="1:8" ht="18.75" x14ac:dyDescent="0.3">
      <c r="A311" s="2">
        <v>718</v>
      </c>
      <c r="B311" s="2" t="s">
        <v>799</v>
      </c>
      <c r="C311" s="3" t="str">
        <f>HYPERLINK("https://www.instagram.com/p/BR0wSOJB3hq/")</f>
        <v>https://www.instagram.com/p/BR0wSOJB3hq/</v>
      </c>
      <c r="D311" s="11" t="s">
        <v>798</v>
      </c>
      <c r="E311" s="5">
        <v>0.63358796296296294</v>
      </c>
      <c r="F311" s="6" t="s">
        <v>10</v>
      </c>
      <c r="G311" s="2">
        <v>92</v>
      </c>
      <c r="H311" s="7" t="s">
        <v>11</v>
      </c>
    </row>
    <row r="312" spans="1:8" ht="18.75" x14ac:dyDescent="0.3">
      <c r="A312" s="2">
        <v>716</v>
      </c>
      <c r="B312" s="2" t="s">
        <v>796</v>
      </c>
      <c r="C312" s="3" t="str">
        <f>HYPERLINK("https://www.instagram.com/p/BR6grJXBb8x/")</f>
        <v>https://www.instagram.com/p/BR6grJXBb8x/</v>
      </c>
      <c r="D312" s="11" t="s">
        <v>797</v>
      </c>
      <c r="E312" s="5">
        <v>0.86902777777777773</v>
      </c>
      <c r="F312" s="6" t="s">
        <v>16</v>
      </c>
      <c r="G312" s="2">
        <v>88</v>
      </c>
      <c r="H312" s="7" t="s">
        <v>11</v>
      </c>
    </row>
    <row r="313" spans="1:8" ht="18.75" x14ac:dyDescent="0.3">
      <c r="A313" s="2">
        <v>715</v>
      </c>
      <c r="B313" s="2" t="s">
        <v>794</v>
      </c>
      <c r="C313" s="3" t="str">
        <f>HYPERLINK("https://www.instagram.com/p/BR7u8PXBOvP/")</f>
        <v>https://www.instagram.com/p/BR7u8PXBOvP/</v>
      </c>
      <c r="D313" s="11" t="s">
        <v>795</v>
      </c>
      <c r="E313" s="5">
        <v>0.3439699074074074</v>
      </c>
      <c r="F313" s="6" t="s">
        <v>41</v>
      </c>
      <c r="G313" s="2">
        <v>116</v>
      </c>
      <c r="H313" s="7" t="s">
        <v>11</v>
      </c>
    </row>
    <row r="314" spans="1:8" ht="18.75" x14ac:dyDescent="0.3">
      <c r="A314" s="2">
        <v>714</v>
      </c>
      <c r="B314" s="2" t="s">
        <v>75</v>
      </c>
      <c r="C314" s="3" t="str">
        <f>HYPERLINK("https://www.instagram.com/p/BSA-fSlBMky/")</f>
        <v>https://www.instagram.com/p/BSA-fSlBMky/</v>
      </c>
      <c r="D314" s="11" t="s">
        <v>793</v>
      </c>
      <c r="E314" s="5">
        <v>0.38012731481481482</v>
      </c>
      <c r="F314" s="6" t="s">
        <v>13</v>
      </c>
      <c r="G314" s="2">
        <v>80</v>
      </c>
      <c r="H314" s="7" t="s">
        <v>11</v>
      </c>
    </row>
    <row r="315" spans="1:8" ht="18.75" x14ac:dyDescent="0.3">
      <c r="A315" s="2">
        <v>713</v>
      </c>
      <c r="B315" s="2" t="s">
        <v>75</v>
      </c>
      <c r="C315" s="3" t="str">
        <f>HYPERLINK("https://www.instagram.com/p/BSBeO6yhgR9/")</f>
        <v>https://www.instagram.com/p/BSBeO6yhgR9/</v>
      </c>
      <c r="D315" s="11" t="s">
        <v>793</v>
      </c>
      <c r="E315" s="5">
        <v>0.57275462962962964</v>
      </c>
      <c r="F315" s="6" t="s">
        <v>13</v>
      </c>
      <c r="G315" s="2">
        <v>81</v>
      </c>
      <c r="H315" s="7" t="s">
        <v>11</v>
      </c>
    </row>
    <row r="316" spans="1:8" ht="18.75" x14ac:dyDescent="0.3">
      <c r="A316" s="2">
        <v>712</v>
      </c>
      <c r="B316" s="2" t="s">
        <v>75</v>
      </c>
      <c r="C316" s="3" t="str">
        <f>HYPERLINK("https://www.instagram.com/p/BSGOYoCB06V/")</f>
        <v>https://www.instagram.com/p/BSGOYoCB06V/</v>
      </c>
      <c r="D316" s="11" t="s">
        <v>792</v>
      </c>
      <c r="E316" s="5">
        <v>0.4183912037037037</v>
      </c>
      <c r="F316" s="6" t="s">
        <v>10</v>
      </c>
      <c r="G316" s="2">
        <v>120</v>
      </c>
      <c r="H316" s="7" t="s">
        <v>11</v>
      </c>
    </row>
    <row r="317" spans="1:8" ht="18.75" x14ac:dyDescent="0.3">
      <c r="A317" s="2">
        <v>711</v>
      </c>
      <c r="B317" s="2" t="s">
        <v>791</v>
      </c>
      <c r="C317" s="3" t="str">
        <f>HYPERLINK("https://www.instagram.com/p/BSG_OEchrtv/")</f>
        <v>https://www.instagram.com/p/BSG_OEchrtv/</v>
      </c>
      <c r="D317" s="11" t="s">
        <v>792</v>
      </c>
      <c r="E317" s="5">
        <v>0.71472222222222226</v>
      </c>
      <c r="F317" s="6" t="s">
        <v>10</v>
      </c>
      <c r="G317" s="2">
        <v>92</v>
      </c>
      <c r="H317" s="7" t="s">
        <v>11</v>
      </c>
    </row>
    <row r="318" spans="1:8" ht="18.75" x14ac:dyDescent="0.3">
      <c r="A318" s="2">
        <v>710</v>
      </c>
      <c r="B318" s="2" t="s">
        <v>789</v>
      </c>
      <c r="C318" s="3" t="str">
        <f>HYPERLINK("https://www.instagram.com/p/BSRkjHRBkza/")</f>
        <v>https://www.instagram.com/p/BSRkjHRBkza/</v>
      </c>
      <c r="D318" s="11" t="s">
        <v>790</v>
      </c>
      <c r="E318" s="5">
        <v>0.82486111111111116</v>
      </c>
      <c r="F318" s="6" t="s">
        <v>25</v>
      </c>
      <c r="G318" s="2">
        <v>80</v>
      </c>
      <c r="H318" s="7" t="s">
        <v>11</v>
      </c>
    </row>
    <row r="319" spans="1:8" ht="18.75" x14ac:dyDescent="0.3">
      <c r="A319" s="2">
        <v>709</v>
      </c>
      <c r="B319" s="2" t="s">
        <v>75</v>
      </c>
      <c r="C319" s="3" t="str">
        <f>HYPERLINK("https://www.instagram.com/p/BSWnpwqBtAU/")</f>
        <v>https://www.instagram.com/p/BSWnpwqBtAU/</v>
      </c>
      <c r="D319" s="11" t="s">
        <v>788</v>
      </c>
      <c r="E319" s="5">
        <v>0.78549768518518515</v>
      </c>
      <c r="F319" s="6" t="s">
        <v>20</v>
      </c>
      <c r="G319" s="2">
        <v>34</v>
      </c>
      <c r="H319" s="7" t="s">
        <v>11</v>
      </c>
    </row>
    <row r="320" spans="1:8" ht="18.75" x14ac:dyDescent="0.3">
      <c r="A320" s="2">
        <v>708</v>
      </c>
      <c r="B320" s="2" t="s">
        <v>75</v>
      </c>
      <c r="C320" s="3" t="str">
        <f>HYPERLINK("https://www.instagram.com/p/BSW-KREBIHN/")</f>
        <v>https://www.instagram.com/p/BSW-KREBIHN/</v>
      </c>
      <c r="D320" s="11" t="s">
        <v>788</v>
      </c>
      <c r="E320" s="5">
        <v>0.92208333333333337</v>
      </c>
      <c r="F320" s="6" t="s">
        <v>20</v>
      </c>
      <c r="G320" s="2">
        <v>87</v>
      </c>
      <c r="H320" s="7" t="s">
        <v>11</v>
      </c>
    </row>
    <row r="321" spans="1:8" ht="18.75" x14ac:dyDescent="0.3">
      <c r="A321" s="2">
        <v>707</v>
      </c>
      <c r="B321" s="2" t="s">
        <v>75</v>
      </c>
      <c r="C321" s="3" t="str">
        <f>HYPERLINK("https://www.instagram.com/p/BSYadcIh77C/")</f>
        <v>https://www.instagram.com/p/BSYadcIh77C/</v>
      </c>
      <c r="D321" s="11" t="s">
        <v>787</v>
      </c>
      <c r="E321" s="5">
        <v>0.48216435185185191</v>
      </c>
      <c r="F321" s="6" t="s">
        <v>10</v>
      </c>
      <c r="G321" s="2">
        <v>38</v>
      </c>
      <c r="H321" s="7" t="s">
        <v>11</v>
      </c>
    </row>
    <row r="322" spans="1:8" ht="18.75" x14ac:dyDescent="0.3">
      <c r="A322" s="2">
        <v>706</v>
      </c>
      <c r="B322" s="2" t="s">
        <v>786</v>
      </c>
      <c r="C322" s="3" t="str">
        <f>HYPERLINK("https://www.instagram.com/p/BSZFLNEBl5i/")</f>
        <v>https://www.instagram.com/p/BSZFLNEBl5i/</v>
      </c>
      <c r="D322" s="11" t="s">
        <v>787</v>
      </c>
      <c r="E322" s="5">
        <v>0.74136574074074069</v>
      </c>
      <c r="F322" s="6" t="s">
        <v>10</v>
      </c>
      <c r="G322" s="2">
        <v>100</v>
      </c>
      <c r="H322" s="7" t="s">
        <v>11</v>
      </c>
    </row>
    <row r="323" spans="1:8" ht="18.75" x14ac:dyDescent="0.3">
      <c r="A323" s="2">
        <v>705</v>
      </c>
      <c r="B323" s="2" t="s">
        <v>671</v>
      </c>
      <c r="C323" s="3" t="str">
        <f>HYPERLINK("https://www.instagram.com/p/BSelpg7hPbA/")</f>
        <v>https://www.instagram.com/p/BSelpg7hPbA/</v>
      </c>
      <c r="D323" s="11" t="s">
        <v>785</v>
      </c>
      <c r="E323" s="5">
        <v>0.88023148148148145</v>
      </c>
      <c r="F323" s="6" t="s">
        <v>16</v>
      </c>
      <c r="G323" s="2">
        <v>102</v>
      </c>
      <c r="H323" s="7" t="s">
        <v>11</v>
      </c>
    </row>
    <row r="324" spans="1:8" ht="18.75" x14ac:dyDescent="0.3">
      <c r="A324" s="2">
        <v>704</v>
      </c>
      <c r="B324" s="2" t="s">
        <v>75</v>
      </c>
      <c r="C324" s="3" t="str">
        <f>HYPERLINK("https://www.instagram.com/p/BSg6bklBEe4/")</f>
        <v>https://www.instagram.com/p/BSg6bklBEe4/</v>
      </c>
      <c r="D324" s="11" t="s">
        <v>784</v>
      </c>
      <c r="E324" s="5">
        <v>0.78306712962962965</v>
      </c>
      <c r="F324" s="6" t="s">
        <v>41</v>
      </c>
      <c r="G324" s="2">
        <v>84</v>
      </c>
      <c r="H324" s="7" t="s">
        <v>11</v>
      </c>
    </row>
    <row r="325" spans="1:8" ht="18.75" x14ac:dyDescent="0.3">
      <c r="A325" s="2">
        <v>703</v>
      </c>
      <c r="B325" s="2" t="s">
        <v>75</v>
      </c>
      <c r="C325" s="3" t="str">
        <f>HYPERLINK("https://www.instagram.com/p/BSk0fuThpgg/")</f>
        <v>https://www.instagram.com/p/BSk0fuThpgg/</v>
      </c>
      <c r="D325" s="11" t="s">
        <v>783</v>
      </c>
      <c r="E325" s="5">
        <v>0.30049768518518521</v>
      </c>
      <c r="F325" s="6" t="s">
        <v>13</v>
      </c>
      <c r="G325" s="2">
        <v>82</v>
      </c>
      <c r="H325" s="7" t="s">
        <v>11</v>
      </c>
    </row>
    <row r="326" spans="1:8" ht="18.75" x14ac:dyDescent="0.3">
      <c r="A326" s="2">
        <v>702</v>
      </c>
      <c r="B326" s="2" t="s">
        <v>782</v>
      </c>
      <c r="C326" s="3" t="str">
        <f>HYPERLINK("https://www.instagram.com/p/BSoBtBlBgdY/")</f>
        <v>https://www.instagram.com/p/BSoBtBlBgdY/</v>
      </c>
      <c r="D326" s="11" t="s">
        <v>780</v>
      </c>
      <c r="E326" s="5">
        <v>0.54572916666666671</v>
      </c>
      <c r="F326" s="6" t="s">
        <v>20</v>
      </c>
      <c r="G326" s="2">
        <v>59</v>
      </c>
      <c r="H326" s="7" t="s">
        <v>11</v>
      </c>
    </row>
    <row r="327" spans="1:8" ht="18.75" x14ac:dyDescent="0.3">
      <c r="A327" s="2">
        <v>701</v>
      </c>
      <c r="B327" s="2" t="s">
        <v>11</v>
      </c>
      <c r="C327" s="3" t="str">
        <f>HYPERLINK("https://www.instagram.com/p/BSoUYKtB6hr/")</f>
        <v>https://www.instagram.com/p/BSoUYKtB6hr/</v>
      </c>
      <c r="D327" s="11" t="s">
        <v>780</v>
      </c>
      <c r="E327" s="5">
        <v>0.65903935185185181</v>
      </c>
      <c r="F327" s="6" t="s">
        <v>20</v>
      </c>
      <c r="G327" s="2">
        <v>45</v>
      </c>
      <c r="H327" s="7" t="s">
        <v>11</v>
      </c>
    </row>
    <row r="328" spans="1:8" ht="18.75" x14ac:dyDescent="0.3">
      <c r="A328" s="2">
        <v>700</v>
      </c>
      <c r="B328" s="2" t="s">
        <v>781</v>
      </c>
      <c r="C328" s="3" t="str">
        <f>HYPERLINK("https://www.instagram.com/p/BSou_3thaNv/")</f>
        <v>https://www.instagram.com/p/BSou_3thaNv/</v>
      </c>
      <c r="D328" s="11" t="s">
        <v>780</v>
      </c>
      <c r="E328" s="5">
        <v>0.82057870370370367</v>
      </c>
      <c r="F328" s="6" t="s">
        <v>20</v>
      </c>
      <c r="G328" s="2">
        <v>60</v>
      </c>
      <c r="H328" s="7" t="s">
        <v>11</v>
      </c>
    </row>
    <row r="329" spans="1:8" ht="18.75" x14ac:dyDescent="0.3">
      <c r="A329" s="2">
        <v>699</v>
      </c>
      <c r="B329" s="2" t="s">
        <v>779</v>
      </c>
      <c r="C329" s="3" t="str">
        <f>HYPERLINK("https://www.instagram.com/p/BSpKTbshk1N/")</f>
        <v>https://www.instagram.com/p/BSpKTbshk1N/</v>
      </c>
      <c r="D329" s="11" t="s">
        <v>780</v>
      </c>
      <c r="E329" s="5">
        <v>0.98627314814814815</v>
      </c>
      <c r="F329" s="6" t="s">
        <v>20</v>
      </c>
      <c r="G329" s="2">
        <v>74</v>
      </c>
      <c r="H329" s="7" t="s">
        <v>11</v>
      </c>
    </row>
    <row r="330" spans="1:8" ht="18.75" x14ac:dyDescent="0.3">
      <c r="A330" s="2">
        <v>698</v>
      </c>
      <c r="B330" s="2" t="s">
        <v>751</v>
      </c>
      <c r="C330" s="3" t="str">
        <f>HYPERLINK("https://www.instagram.com/p/BSrVDVFBSxY/")</f>
        <v>https://www.instagram.com/p/BSrVDVFBSxY/</v>
      </c>
      <c r="D330" s="11" t="s">
        <v>777</v>
      </c>
      <c r="E330" s="5">
        <v>0.82821759259259264</v>
      </c>
      <c r="F330" s="6" t="s">
        <v>10</v>
      </c>
      <c r="G330" s="2">
        <v>70</v>
      </c>
      <c r="H330" s="7" t="s">
        <v>11</v>
      </c>
    </row>
    <row r="331" spans="1:8" ht="18.75" x14ac:dyDescent="0.3">
      <c r="A331" s="2">
        <v>697</v>
      </c>
      <c r="B331" s="2" t="s">
        <v>778</v>
      </c>
      <c r="C331" s="3" t="str">
        <f>HYPERLINK("https://www.instagram.com/p/BSreN77BdsS/")</f>
        <v>https://www.instagram.com/p/BSreN77BdsS/</v>
      </c>
      <c r="D331" s="11" t="s">
        <v>777</v>
      </c>
      <c r="E331" s="5">
        <v>0.88384259259259257</v>
      </c>
      <c r="F331" s="6" t="s">
        <v>10</v>
      </c>
      <c r="G331" s="2">
        <v>93</v>
      </c>
      <c r="H331" s="7" t="s">
        <v>11</v>
      </c>
    </row>
    <row r="332" spans="1:8" ht="18.75" x14ac:dyDescent="0.3">
      <c r="A332" s="2">
        <v>696</v>
      </c>
      <c r="B332" s="2" t="s">
        <v>776</v>
      </c>
      <c r="C332" s="3" t="str">
        <f>HYPERLINK("https://www.instagram.com/p/BSrq-pthbbm/")</f>
        <v>https://www.instagram.com/p/BSrq-pthbbm/</v>
      </c>
      <c r="D332" s="11" t="s">
        <v>777</v>
      </c>
      <c r="E332" s="5">
        <v>0.96127314814814813</v>
      </c>
      <c r="F332" s="6" t="s">
        <v>10</v>
      </c>
      <c r="G332" s="2">
        <v>69</v>
      </c>
      <c r="H332" s="7" t="s">
        <v>11</v>
      </c>
    </row>
    <row r="333" spans="1:8" ht="18.75" x14ac:dyDescent="0.3">
      <c r="A333" s="2">
        <v>695</v>
      </c>
      <c r="B333" s="2" t="s">
        <v>751</v>
      </c>
      <c r="C333" s="3" t="str">
        <f>HYPERLINK("https://www.instagram.com/p/BSsxHLJh4sB/")</f>
        <v>https://www.instagram.com/p/BSsxHLJh4sB/</v>
      </c>
      <c r="D333" s="11" t="s">
        <v>775</v>
      </c>
      <c r="E333" s="5">
        <v>0.38685185185185178</v>
      </c>
      <c r="F333" s="6" t="s">
        <v>34</v>
      </c>
      <c r="G333" s="2">
        <v>79</v>
      </c>
      <c r="H333" s="7" t="s">
        <v>11</v>
      </c>
    </row>
    <row r="334" spans="1:8" ht="18.75" x14ac:dyDescent="0.3">
      <c r="A334" s="2">
        <v>694</v>
      </c>
      <c r="B334" s="2" t="s">
        <v>751</v>
      </c>
      <c r="C334" s="3" t="str">
        <f>HYPERLINK("https://www.instagram.com/p/BSs6SrtB6sA/")</f>
        <v>https://www.instagram.com/p/BSs6SrtB6sA/</v>
      </c>
      <c r="D334" s="11" t="s">
        <v>775</v>
      </c>
      <c r="E334" s="5">
        <v>0.44255787037037042</v>
      </c>
      <c r="F334" s="6" t="s">
        <v>34</v>
      </c>
      <c r="G334" s="2">
        <v>66</v>
      </c>
      <c r="H334" s="7" t="s">
        <v>11</v>
      </c>
    </row>
    <row r="335" spans="1:8" ht="18.75" x14ac:dyDescent="0.3">
      <c r="A335" s="2">
        <v>693</v>
      </c>
      <c r="B335" s="2" t="s">
        <v>774</v>
      </c>
      <c r="C335" s="3" t="str">
        <f>HYPERLINK("https://www.instagram.com/p/BSuYEeJBOSy/")</f>
        <v>https://www.instagram.com/p/BSuYEeJBOSy/</v>
      </c>
      <c r="D335" s="11" t="s">
        <v>772</v>
      </c>
      <c r="E335" s="5">
        <v>1.1620370370370369E-2</v>
      </c>
      <c r="F335" s="6" t="s">
        <v>16</v>
      </c>
      <c r="G335" s="2">
        <v>74</v>
      </c>
      <c r="H335" s="7" t="s">
        <v>11</v>
      </c>
    </row>
    <row r="336" spans="1:8" ht="18.75" x14ac:dyDescent="0.3">
      <c r="A336" s="2">
        <v>692</v>
      </c>
      <c r="B336" s="2" t="s">
        <v>774</v>
      </c>
      <c r="C336" s="3" t="str">
        <f>HYPERLINK("https://www.instagram.com/p/BSuY-4HBDNZ/")</f>
        <v>https://www.instagram.com/p/BSuY-4HBDNZ/</v>
      </c>
      <c r="D336" s="11" t="s">
        <v>772</v>
      </c>
      <c r="E336" s="5">
        <v>1.7152777777777781E-2</v>
      </c>
      <c r="F336" s="6" t="s">
        <v>16</v>
      </c>
      <c r="G336" s="2">
        <v>76</v>
      </c>
      <c r="H336" s="7" t="s">
        <v>11</v>
      </c>
    </row>
    <row r="337" spans="1:8" ht="18.75" x14ac:dyDescent="0.3">
      <c r="A337" s="2">
        <v>691</v>
      </c>
      <c r="B337" s="2" t="s">
        <v>773</v>
      </c>
      <c r="C337" s="3" t="str">
        <f>HYPERLINK("https://www.instagram.com/p/BSuZD3yh7df/")</f>
        <v>https://www.instagram.com/p/BSuZD3yh7df/</v>
      </c>
      <c r="D337" s="11" t="s">
        <v>772</v>
      </c>
      <c r="E337" s="5">
        <v>1.7627314814814811E-2</v>
      </c>
      <c r="F337" s="6" t="s">
        <v>16</v>
      </c>
      <c r="G337" s="2">
        <v>61</v>
      </c>
      <c r="H337" s="7" t="s">
        <v>11</v>
      </c>
    </row>
    <row r="338" spans="1:8" ht="18.75" x14ac:dyDescent="0.3">
      <c r="A338" s="2">
        <v>690</v>
      </c>
      <c r="B338" s="2" t="s">
        <v>771</v>
      </c>
      <c r="C338" s="3" t="str">
        <f>HYPERLINK("https://www.instagram.com/p/BSvQ4K2Bc7Z/")</f>
        <v>https://www.instagram.com/p/BSvQ4K2Bc7Z/</v>
      </c>
      <c r="D338" s="11" t="s">
        <v>772</v>
      </c>
      <c r="E338" s="5">
        <v>0.35633101851851851</v>
      </c>
      <c r="F338" s="6" t="s">
        <v>16</v>
      </c>
      <c r="G338" s="2">
        <v>120</v>
      </c>
      <c r="H338" s="7" t="s">
        <v>11</v>
      </c>
    </row>
    <row r="339" spans="1:8" ht="18.75" x14ac:dyDescent="0.3">
      <c r="A339" s="2">
        <v>689</v>
      </c>
      <c r="B339" s="2" t="s">
        <v>771</v>
      </c>
      <c r="C339" s="3" t="str">
        <f>HYPERLINK("https://www.instagram.com/p/BSvRVf1haNV/")</f>
        <v>https://www.instagram.com/p/BSvRVf1haNV/</v>
      </c>
      <c r="D339" s="11" t="s">
        <v>772</v>
      </c>
      <c r="E339" s="5">
        <v>0.35912037037037042</v>
      </c>
      <c r="F339" s="6" t="s">
        <v>16</v>
      </c>
      <c r="G339" s="2">
        <v>51</v>
      </c>
      <c r="H339" s="7" t="s">
        <v>11</v>
      </c>
    </row>
    <row r="340" spans="1:8" ht="18.75" x14ac:dyDescent="0.3">
      <c r="A340" s="2">
        <v>688</v>
      </c>
      <c r="B340" s="2" t="s">
        <v>771</v>
      </c>
      <c r="C340" s="3" t="str">
        <f>HYPERLINK("https://www.instagram.com/p/BSvRozRBM3f/")</f>
        <v>https://www.instagram.com/p/BSvRozRBM3f/</v>
      </c>
      <c r="D340" s="11" t="s">
        <v>772</v>
      </c>
      <c r="E340" s="5">
        <v>0.36094907407407412</v>
      </c>
      <c r="F340" s="6" t="s">
        <v>16</v>
      </c>
      <c r="G340" s="2">
        <v>68</v>
      </c>
      <c r="H340" s="7" t="s">
        <v>11</v>
      </c>
    </row>
    <row r="341" spans="1:8" ht="18.75" x14ac:dyDescent="0.3">
      <c r="A341" s="2">
        <v>687</v>
      </c>
      <c r="B341" s="2" t="s">
        <v>767</v>
      </c>
      <c r="C341" s="3" t="str">
        <f>HYPERLINK("https://www.instagram.com/p/BSxxnYxhIxX/")</f>
        <v>https://www.instagram.com/p/BSxxnYxhIxX/</v>
      </c>
      <c r="D341" s="11" t="s">
        <v>770</v>
      </c>
      <c r="E341" s="5">
        <v>0.33171296296296299</v>
      </c>
      <c r="F341" s="6" t="s">
        <v>41</v>
      </c>
      <c r="G341" s="2">
        <v>72</v>
      </c>
      <c r="H341" s="7" t="s">
        <v>11</v>
      </c>
    </row>
    <row r="342" spans="1:8" ht="18.75" x14ac:dyDescent="0.3">
      <c r="A342" s="2">
        <v>686</v>
      </c>
      <c r="B342" s="2" t="s">
        <v>769</v>
      </c>
      <c r="C342" s="3" t="str">
        <f>HYPERLINK("https://www.instagram.com/p/BSxzs_JBYEd/")</f>
        <v>https://www.instagram.com/p/BSxzs_JBYEd/</v>
      </c>
      <c r="D342" s="11" t="s">
        <v>770</v>
      </c>
      <c r="E342" s="5">
        <v>0.34438657407407408</v>
      </c>
      <c r="F342" s="6" t="s">
        <v>41</v>
      </c>
      <c r="G342" s="2">
        <v>75</v>
      </c>
      <c r="H342" s="7" t="s">
        <v>11</v>
      </c>
    </row>
    <row r="343" spans="1:8" ht="18.75" x14ac:dyDescent="0.3">
      <c r="A343" s="2">
        <v>685</v>
      </c>
      <c r="B343" s="2" t="s">
        <v>767</v>
      </c>
      <c r="C343" s="3" t="str">
        <f>HYPERLINK("https://www.instagram.com/p/BS0jk19B2oI/")</f>
        <v>https://www.instagram.com/p/BS0jk19B2oI/</v>
      </c>
      <c r="D343" s="11" t="s">
        <v>768</v>
      </c>
      <c r="E343" s="5">
        <v>0.41160879629629632</v>
      </c>
      <c r="F343" s="6" t="s">
        <v>25</v>
      </c>
      <c r="G343" s="2">
        <v>81</v>
      </c>
      <c r="H343" s="7" t="s">
        <v>11</v>
      </c>
    </row>
    <row r="344" spans="1:8" ht="18.75" x14ac:dyDescent="0.3">
      <c r="A344" s="2">
        <v>684</v>
      </c>
      <c r="B344" s="2" t="s">
        <v>279</v>
      </c>
      <c r="C344" s="3" t="str">
        <f>HYPERLINK("https://www.instagram.com/p/BS4l1GMB572/")</f>
        <v>https://www.instagram.com/p/BS4l1GMB572/</v>
      </c>
      <c r="D344" s="11" t="s">
        <v>766</v>
      </c>
      <c r="E344" s="5">
        <v>0.97872685185185182</v>
      </c>
      <c r="F344" s="6" t="s">
        <v>13</v>
      </c>
      <c r="G344" s="2">
        <v>72</v>
      </c>
      <c r="H344" s="7" t="s">
        <v>11</v>
      </c>
    </row>
    <row r="345" spans="1:8" ht="18.75" x14ac:dyDescent="0.3">
      <c r="A345" s="2">
        <v>683</v>
      </c>
      <c r="B345" s="2" t="s">
        <v>279</v>
      </c>
      <c r="C345" s="3" t="str">
        <f>HYPERLINK("https://www.instagram.com/p/BS4mQgnhpD1/")</f>
        <v>https://www.instagram.com/p/BS4mQgnhpD1/</v>
      </c>
      <c r="D345" s="11" t="s">
        <v>766</v>
      </c>
      <c r="E345" s="5">
        <v>0.98133101851851856</v>
      </c>
      <c r="F345" s="6" t="s">
        <v>13</v>
      </c>
      <c r="G345" s="2">
        <v>90</v>
      </c>
      <c r="H345" s="7" t="s">
        <v>11</v>
      </c>
    </row>
    <row r="346" spans="1:8" ht="18.75" x14ac:dyDescent="0.3">
      <c r="A346" s="2">
        <v>682</v>
      </c>
      <c r="B346" s="2" t="s">
        <v>279</v>
      </c>
      <c r="C346" s="3" t="str">
        <f>HYPERLINK("https://www.instagram.com/p/BS4mub3hFRh/")</f>
        <v>https://www.instagram.com/p/BS4mub3hFRh/</v>
      </c>
      <c r="D346" s="11" t="s">
        <v>766</v>
      </c>
      <c r="E346" s="5">
        <v>0.98416666666666663</v>
      </c>
      <c r="F346" s="6" t="s">
        <v>13</v>
      </c>
      <c r="G346" s="2">
        <v>94</v>
      </c>
      <c r="H346" s="7" t="s">
        <v>11</v>
      </c>
    </row>
    <row r="347" spans="1:8" ht="18.75" x14ac:dyDescent="0.3">
      <c r="A347" s="2">
        <v>681</v>
      </c>
      <c r="B347" s="2" t="s">
        <v>754</v>
      </c>
      <c r="C347" s="3" t="str">
        <f>HYPERLINK("https://www.instagram.com/p/BS64fIGhFIj/")</f>
        <v>https://www.instagram.com/p/BS64fIGhFIj/</v>
      </c>
      <c r="D347" s="11" t="s">
        <v>764</v>
      </c>
      <c r="E347" s="5">
        <v>0.86866898148148153</v>
      </c>
      <c r="F347" s="6" t="s">
        <v>20</v>
      </c>
      <c r="G347" s="2">
        <v>60</v>
      </c>
      <c r="H347" s="7" t="s">
        <v>11</v>
      </c>
    </row>
    <row r="348" spans="1:8" ht="18.75" x14ac:dyDescent="0.3">
      <c r="A348" s="2">
        <v>680</v>
      </c>
      <c r="B348" s="2" t="s">
        <v>765</v>
      </c>
      <c r="C348" s="3" t="str">
        <f>HYPERLINK("https://www.instagram.com/p/BS65ABGBmdt/")</f>
        <v>https://www.instagram.com/p/BS65ABGBmdt/</v>
      </c>
      <c r="D348" s="11" t="s">
        <v>764</v>
      </c>
      <c r="E348" s="5">
        <v>0.87178240740740742</v>
      </c>
      <c r="F348" s="6" t="s">
        <v>20</v>
      </c>
      <c r="G348" s="2">
        <v>60</v>
      </c>
      <c r="H348" s="7" t="s">
        <v>11</v>
      </c>
    </row>
    <row r="349" spans="1:8" ht="18.75" x14ac:dyDescent="0.3">
      <c r="A349" s="2">
        <v>679</v>
      </c>
      <c r="B349" s="2" t="s">
        <v>754</v>
      </c>
      <c r="C349" s="3" t="str">
        <f>HYPERLINK("https://www.instagram.com/p/BS660iXhURa/")</f>
        <v>https://www.instagram.com/p/BS660iXhURa/</v>
      </c>
      <c r="D349" s="11" t="s">
        <v>764</v>
      </c>
      <c r="E349" s="5">
        <v>0.88283564814814819</v>
      </c>
      <c r="F349" s="6" t="s">
        <v>20</v>
      </c>
      <c r="G349" s="2">
        <v>54</v>
      </c>
      <c r="H349" s="7" t="s">
        <v>11</v>
      </c>
    </row>
    <row r="350" spans="1:8" ht="18.75" x14ac:dyDescent="0.3">
      <c r="A350" s="2">
        <v>678</v>
      </c>
      <c r="B350" s="2" t="s">
        <v>763</v>
      </c>
      <c r="C350" s="3" t="str">
        <f>HYPERLINK("https://www.instagram.com/p/BS8Ht9ZBMmp/")</f>
        <v>https://www.instagram.com/p/BS8Ht9ZBMmp/</v>
      </c>
      <c r="D350" s="11" t="s">
        <v>760</v>
      </c>
      <c r="E350" s="5">
        <v>0.34945601851851849</v>
      </c>
      <c r="F350" s="6" t="s">
        <v>10</v>
      </c>
      <c r="G350" s="2">
        <v>67</v>
      </c>
      <c r="H350" s="7" t="s">
        <v>11</v>
      </c>
    </row>
    <row r="351" spans="1:8" ht="18.75" x14ac:dyDescent="0.3">
      <c r="A351" s="2">
        <v>677</v>
      </c>
      <c r="B351" s="2" t="s">
        <v>762</v>
      </c>
      <c r="C351" s="3" t="str">
        <f>HYPERLINK("https://www.instagram.com/p/BS8n7ueBxKB/")</f>
        <v>https://www.instagram.com/p/BS8n7ueBxKB/</v>
      </c>
      <c r="D351" s="11" t="s">
        <v>760</v>
      </c>
      <c r="E351" s="5">
        <v>0.54494212962962962</v>
      </c>
      <c r="F351" s="6" t="s">
        <v>10</v>
      </c>
      <c r="G351" s="2">
        <v>80</v>
      </c>
      <c r="H351" s="7" t="s">
        <v>11</v>
      </c>
    </row>
    <row r="352" spans="1:8" ht="18.75" x14ac:dyDescent="0.3">
      <c r="A352" s="2">
        <v>676</v>
      </c>
      <c r="B352" s="2" t="s">
        <v>761</v>
      </c>
      <c r="C352" s="3" t="str">
        <f>HYPERLINK("https://www.instagram.com/p/BS8oY8UBA8l/")</f>
        <v>https://www.instagram.com/p/BS8oY8UBA8l/</v>
      </c>
      <c r="D352" s="11" t="s">
        <v>760</v>
      </c>
      <c r="E352" s="5">
        <v>0.54770833333333335</v>
      </c>
      <c r="F352" s="6" t="s">
        <v>10</v>
      </c>
      <c r="G352" s="2">
        <v>59</v>
      </c>
      <c r="H352" s="7" t="s">
        <v>11</v>
      </c>
    </row>
    <row r="353" spans="1:8" ht="18.75" x14ac:dyDescent="0.3">
      <c r="A353" s="2">
        <v>675</v>
      </c>
      <c r="B353" s="2" t="s">
        <v>758</v>
      </c>
      <c r="C353" s="3" t="str">
        <f>HYPERLINK("https://www.instagram.com/p/BS9HhxcBZXS/")</f>
        <v>https://www.instagram.com/p/BS9HhxcBZXS/</v>
      </c>
      <c r="D353" s="11" t="s">
        <v>760</v>
      </c>
      <c r="E353" s="5">
        <v>0.73665509259259254</v>
      </c>
      <c r="F353" s="6" t="s">
        <v>10</v>
      </c>
      <c r="G353" s="2">
        <v>81</v>
      </c>
      <c r="H353" s="7" t="s">
        <v>11</v>
      </c>
    </row>
    <row r="354" spans="1:8" ht="18.75" x14ac:dyDescent="0.3">
      <c r="A354" s="2">
        <v>674</v>
      </c>
      <c r="B354" s="2" t="s">
        <v>758</v>
      </c>
      <c r="C354" s="3" t="str">
        <f>HYPERLINK("https://www.instagram.com/p/BS_ZGJaBbqE/")</f>
        <v>https://www.instagram.com/p/BS_ZGJaBbqE/</v>
      </c>
      <c r="D354" s="11" t="s">
        <v>759</v>
      </c>
      <c r="E354" s="5">
        <v>0.61998842592592596</v>
      </c>
      <c r="F354" s="6" t="s">
        <v>34</v>
      </c>
      <c r="G354" s="2">
        <v>87</v>
      </c>
      <c r="H354" s="7" t="s">
        <v>11</v>
      </c>
    </row>
    <row r="355" spans="1:8" ht="18.75" x14ac:dyDescent="0.3">
      <c r="A355" s="2">
        <v>673</v>
      </c>
      <c r="B355" s="2" t="s">
        <v>260</v>
      </c>
      <c r="C355" s="3" t="str">
        <f>HYPERLINK("https://www.instagram.com/p/BS_lALShg9Y/")</f>
        <v>https://www.instagram.com/p/BS_lALShg9Y/</v>
      </c>
      <c r="D355" s="11" t="s">
        <v>759</v>
      </c>
      <c r="E355" s="5">
        <v>0.69224537037037037</v>
      </c>
      <c r="F355" s="6" t="s">
        <v>34</v>
      </c>
      <c r="G355" s="2">
        <v>96</v>
      </c>
      <c r="H355" s="7" t="s">
        <v>11</v>
      </c>
    </row>
    <row r="356" spans="1:8" ht="18.75" x14ac:dyDescent="0.3">
      <c r="A356" s="2">
        <v>672</v>
      </c>
      <c r="B356" s="2" t="s">
        <v>758</v>
      </c>
      <c r="C356" s="3" t="str">
        <f>HYPERLINK("https://www.instagram.com/p/BS_mg4chPlM/")</f>
        <v>https://www.instagram.com/p/BS_mg4chPlM/</v>
      </c>
      <c r="D356" s="11" t="s">
        <v>759</v>
      </c>
      <c r="E356" s="5">
        <v>0.70141203703703703</v>
      </c>
      <c r="F356" s="6" t="s">
        <v>34</v>
      </c>
      <c r="G356" s="2">
        <v>91</v>
      </c>
      <c r="H356" s="7" t="s">
        <v>11</v>
      </c>
    </row>
    <row r="357" spans="1:8" ht="18.75" x14ac:dyDescent="0.3">
      <c r="A357" s="2">
        <v>671</v>
      </c>
      <c r="B357" s="2" t="s">
        <v>757</v>
      </c>
      <c r="C357" s="3" t="str">
        <f>HYPERLINK("https://www.instagram.com/p/BTCYzcnhiHY/")</f>
        <v>https://www.instagram.com/p/BTCYzcnhiHY/</v>
      </c>
      <c r="D357" s="11" t="s">
        <v>756</v>
      </c>
      <c r="E357" s="5">
        <v>0.7832986111111111</v>
      </c>
      <c r="F357" s="6" t="s">
        <v>16</v>
      </c>
      <c r="G357" s="2">
        <v>168</v>
      </c>
      <c r="H357" s="7" t="s">
        <v>11</v>
      </c>
    </row>
    <row r="358" spans="1:8" ht="18.75" x14ac:dyDescent="0.3">
      <c r="A358" s="2">
        <v>670</v>
      </c>
      <c r="B358" s="2" t="s">
        <v>755</v>
      </c>
      <c r="C358" s="3" t="str">
        <f>HYPERLINK("https://www.instagram.com/p/BTCbxRLBVM5/")</f>
        <v>https://www.instagram.com/p/BTCbxRLBVM5/</v>
      </c>
      <c r="D358" s="11" t="s">
        <v>756</v>
      </c>
      <c r="E358" s="5">
        <v>0.80129629629629628</v>
      </c>
      <c r="F358" s="6" t="s">
        <v>16</v>
      </c>
      <c r="G358" s="2">
        <v>109</v>
      </c>
      <c r="H358" s="7" t="s">
        <v>11</v>
      </c>
    </row>
    <row r="359" spans="1:8" ht="18.75" x14ac:dyDescent="0.3">
      <c r="A359" s="2">
        <v>669</v>
      </c>
      <c r="B359" s="2" t="s">
        <v>754</v>
      </c>
      <c r="C359" s="3" t="str">
        <f>HYPERLINK("https://www.instagram.com/p/BTMUY2JBz6p/")</f>
        <v>https://www.instagram.com/p/BTMUY2JBz6p/</v>
      </c>
      <c r="D359" s="11" t="s">
        <v>753</v>
      </c>
      <c r="E359" s="5">
        <v>0.64011574074074074</v>
      </c>
      <c r="F359" s="6" t="s">
        <v>20</v>
      </c>
      <c r="G359" s="2">
        <v>94</v>
      </c>
      <c r="H359" s="7" t="s">
        <v>11</v>
      </c>
    </row>
    <row r="360" spans="1:8" ht="18.75" x14ac:dyDescent="0.3">
      <c r="A360" s="2">
        <v>668</v>
      </c>
      <c r="B360" s="2" t="s">
        <v>75</v>
      </c>
      <c r="C360" s="3" t="str">
        <f>HYPERLINK("https://www.instagram.com/p/BTMYkqWhC0t/")</f>
        <v>https://www.instagram.com/p/BTMYkqWhC0t/</v>
      </c>
      <c r="D360" s="11" t="s">
        <v>753</v>
      </c>
      <c r="E360" s="5">
        <v>0.6655092592592593</v>
      </c>
      <c r="F360" s="6" t="s">
        <v>20</v>
      </c>
      <c r="G360" s="2">
        <v>87</v>
      </c>
      <c r="H360" s="7" t="s">
        <v>11</v>
      </c>
    </row>
    <row r="361" spans="1:8" ht="18.75" x14ac:dyDescent="0.3">
      <c r="A361" s="2">
        <v>667</v>
      </c>
      <c r="B361" s="2" t="s">
        <v>11</v>
      </c>
      <c r="C361" s="3" t="str">
        <f>HYPERLINK("https://www.instagram.com/p/BTUMiziB-Pm/")</f>
        <v>https://www.instagram.com/p/BTUMiziB-Pm/</v>
      </c>
      <c r="D361" s="11" t="s">
        <v>752</v>
      </c>
      <c r="E361" s="5">
        <v>0.6994097222222222</v>
      </c>
      <c r="F361" s="6" t="s">
        <v>16</v>
      </c>
      <c r="G361" s="2">
        <v>81</v>
      </c>
      <c r="H361" s="7" t="s">
        <v>11</v>
      </c>
    </row>
    <row r="362" spans="1:8" ht="18.75" x14ac:dyDescent="0.3">
      <c r="A362" s="2">
        <v>666</v>
      </c>
      <c r="B362" s="2" t="s">
        <v>751</v>
      </c>
      <c r="C362" s="3" t="str">
        <f>HYPERLINK("https://www.instagram.com/p/BTUb6QxhERL/")</f>
        <v>https://www.instagram.com/p/BTUb6QxhERL/</v>
      </c>
      <c r="D362" s="11" t="s">
        <v>752</v>
      </c>
      <c r="E362" s="5">
        <v>0.79266203703703708</v>
      </c>
      <c r="F362" s="6" t="s">
        <v>16</v>
      </c>
      <c r="G362" s="2">
        <v>79</v>
      </c>
      <c r="H362" s="7" t="s">
        <v>11</v>
      </c>
    </row>
    <row r="363" spans="1:8" ht="18.75" x14ac:dyDescent="0.3">
      <c r="A363" s="2">
        <v>665</v>
      </c>
      <c r="B363" s="2" t="s">
        <v>75</v>
      </c>
      <c r="C363" s="3" t="str">
        <f>HYPERLINK("https://www.instagram.com/p/BTVvdfmhXYA/")</f>
        <v>https://www.instagram.com/p/BTVvdfmhXYA/</v>
      </c>
      <c r="D363" s="11" t="s">
        <v>750</v>
      </c>
      <c r="E363" s="5">
        <v>0.29965277777777782</v>
      </c>
      <c r="F363" s="6" t="s">
        <v>41</v>
      </c>
      <c r="G363" s="2">
        <v>118</v>
      </c>
      <c r="H363" s="7" t="s">
        <v>11</v>
      </c>
    </row>
    <row r="364" spans="1:8" ht="18.75" x14ac:dyDescent="0.3">
      <c r="A364" s="2">
        <v>664</v>
      </c>
      <c r="B364" s="2" t="s">
        <v>749</v>
      </c>
      <c r="C364" s="3" t="str">
        <f>HYPERLINK("https://www.instagram.com/p/BTW4u3ABQUM/")</f>
        <v>https://www.instagram.com/p/BTW4u3ABQUM/</v>
      </c>
      <c r="D364" s="11" t="s">
        <v>750</v>
      </c>
      <c r="E364" s="5">
        <v>0.74428240740740736</v>
      </c>
      <c r="F364" s="6" t="s">
        <v>41</v>
      </c>
      <c r="G364" s="2">
        <v>72</v>
      </c>
      <c r="H364" s="7" t="s">
        <v>11</v>
      </c>
    </row>
    <row r="365" spans="1:8" ht="18.75" x14ac:dyDescent="0.3">
      <c r="A365" s="2">
        <v>663</v>
      </c>
      <c r="B365" s="2" t="s">
        <v>747</v>
      </c>
      <c r="C365" s="3" t="str">
        <f>HYPERLINK("https://www.instagram.com/p/BTZMkGkhlk3/")</f>
        <v>https://www.instagram.com/p/BTZMkGkhlk3/</v>
      </c>
      <c r="D365" s="11" t="s">
        <v>748</v>
      </c>
      <c r="E365" s="5">
        <v>0.64134259259259263</v>
      </c>
      <c r="F365" s="6" t="s">
        <v>25</v>
      </c>
      <c r="G365" s="2">
        <v>90</v>
      </c>
      <c r="H365" s="7" t="s">
        <v>11</v>
      </c>
    </row>
    <row r="366" spans="1:8" ht="18.75" x14ac:dyDescent="0.3">
      <c r="A366" s="2">
        <v>662</v>
      </c>
      <c r="B366" s="2" t="s">
        <v>589</v>
      </c>
      <c r="C366" s="3" t="str">
        <f>HYPERLINK("https://www.instagram.com/p/BTa3ib-BZYC/")</f>
        <v>https://www.instagram.com/p/BTa3ib-BZYC/</v>
      </c>
      <c r="D366" s="11" t="s">
        <v>746</v>
      </c>
      <c r="E366" s="5">
        <v>0.29047453703703702</v>
      </c>
      <c r="F366" s="6" t="s">
        <v>13</v>
      </c>
      <c r="G366" s="2">
        <v>139</v>
      </c>
      <c r="H366" s="7" t="s">
        <v>11</v>
      </c>
    </row>
    <row r="367" spans="1:8" ht="18.75" x14ac:dyDescent="0.3">
      <c r="A367" s="2">
        <v>661</v>
      </c>
      <c r="B367" s="2" t="s">
        <v>745</v>
      </c>
      <c r="C367" s="3" t="str">
        <f>HYPERLINK("https://www.instagram.com/p/BTcInCrB8hw/")</f>
        <v>https://www.instagram.com/p/BTcInCrB8hw/</v>
      </c>
      <c r="D367" s="11" t="s">
        <v>746</v>
      </c>
      <c r="E367" s="5">
        <v>0.78243055555555552</v>
      </c>
      <c r="F367" s="6" t="s">
        <v>13</v>
      </c>
      <c r="G367" s="2">
        <v>108</v>
      </c>
      <c r="H367" s="7" t="s">
        <v>11</v>
      </c>
    </row>
    <row r="368" spans="1:8" ht="18.75" x14ac:dyDescent="0.3">
      <c r="A368" s="2">
        <v>660</v>
      </c>
      <c r="B368" s="2" t="s">
        <v>743</v>
      </c>
      <c r="C368" s="3" t="str">
        <f>HYPERLINK("https://www.instagram.com/p/BTc97RXBBfQ/")</f>
        <v>https://www.instagram.com/p/BTc97RXBBfQ/</v>
      </c>
      <c r="D368" s="11" t="s">
        <v>744</v>
      </c>
      <c r="E368" s="5">
        <v>0.10596064814814821</v>
      </c>
      <c r="F368" s="6" t="s">
        <v>20</v>
      </c>
      <c r="G368" s="2">
        <v>76</v>
      </c>
      <c r="H368" s="7" t="s">
        <v>11</v>
      </c>
    </row>
    <row r="369" spans="1:8" ht="18.75" x14ac:dyDescent="0.3">
      <c r="A369" s="2">
        <v>659</v>
      </c>
      <c r="B369" s="2" t="s">
        <v>603</v>
      </c>
      <c r="C369" s="3" t="str">
        <f>HYPERLINK("https://www.instagram.com/p/BTgu4BPhKNK/")</f>
        <v>https://www.instagram.com/p/BTgu4BPhKNK/</v>
      </c>
      <c r="D369" s="11" t="s">
        <v>742</v>
      </c>
      <c r="E369" s="5">
        <v>0.56807870370370372</v>
      </c>
      <c r="F369" s="6" t="s">
        <v>10</v>
      </c>
      <c r="G369" s="2">
        <v>97</v>
      </c>
      <c r="H369" s="7" t="s">
        <v>11</v>
      </c>
    </row>
    <row r="370" spans="1:8" ht="18.75" x14ac:dyDescent="0.3">
      <c r="A370" s="2">
        <v>658</v>
      </c>
      <c r="B370" s="2" t="s">
        <v>11</v>
      </c>
      <c r="C370" s="3" t="str">
        <f>HYPERLINK("https://www.instagram.com/p/BTjMoVWBu52/")</f>
        <v>https://www.instagram.com/p/BTjMoVWBu52/</v>
      </c>
      <c r="D370" s="11" t="s">
        <v>741</v>
      </c>
      <c r="E370" s="5">
        <v>0.52535879629629634</v>
      </c>
      <c r="F370" s="6" t="s">
        <v>34</v>
      </c>
      <c r="G370" s="2">
        <v>131</v>
      </c>
      <c r="H370" s="7" t="s">
        <v>11</v>
      </c>
    </row>
    <row r="371" spans="1:8" ht="18.75" x14ac:dyDescent="0.3">
      <c r="A371" s="2">
        <v>657</v>
      </c>
      <c r="B371" s="2" t="s">
        <v>740</v>
      </c>
      <c r="C371" s="3" t="str">
        <f>HYPERLINK("https://www.instagram.com/p/BTw16yqhLT9/")</f>
        <v>https://www.instagram.com/p/BTw16yqhLT9/</v>
      </c>
      <c r="D371" s="11" t="s">
        <v>739</v>
      </c>
      <c r="E371" s="5">
        <v>0.82460648148148152</v>
      </c>
      <c r="F371" s="6" t="s">
        <v>20</v>
      </c>
      <c r="G371" s="2">
        <v>86</v>
      </c>
      <c r="H371" s="7" t="s">
        <v>11</v>
      </c>
    </row>
    <row r="372" spans="1:8" ht="18.75" x14ac:dyDescent="0.3">
      <c r="A372" s="2">
        <v>656</v>
      </c>
      <c r="B372" s="2" t="s">
        <v>738</v>
      </c>
      <c r="C372" s="3" t="str">
        <f>HYPERLINK("https://www.instagram.com/p/BTw_YVthYlD/")</f>
        <v>https://www.instagram.com/p/BTw_YVthYlD/</v>
      </c>
      <c r="D372" s="11" t="s">
        <v>739</v>
      </c>
      <c r="E372" s="5">
        <v>0.88201388888888888</v>
      </c>
      <c r="F372" s="6" t="s">
        <v>20</v>
      </c>
      <c r="G372" s="2">
        <v>86</v>
      </c>
      <c r="H372" s="7" t="s">
        <v>11</v>
      </c>
    </row>
    <row r="373" spans="1:8" ht="18.75" x14ac:dyDescent="0.3">
      <c r="A373" s="2">
        <v>655</v>
      </c>
      <c r="B373" s="2" t="s">
        <v>737</v>
      </c>
      <c r="C373" s="3" t="str">
        <f>HYPERLINK("https://www.instagram.com/p/BTyU8y0hPkp/")</f>
        <v>https://www.instagram.com/p/BTyU8y0hPkp/</v>
      </c>
      <c r="D373" s="11" t="s">
        <v>735</v>
      </c>
      <c r="E373" s="5">
        <v>0.40126157407407409</v>
      </c>
      <c r="F373" s="6" t="s">
        <v>10</v>
      </c>
      <c r="G373" s="2">
        <v>93</v>
      </c>
      <c r="H373" s="7" t="s">
        <v>11</v>
      </c>
    </row>
    <row r="374" spans="1:8" ht="18.75" x14ac:dyDescent="0.3">
      <c r="A374" s="2">
        <v>654</v>
      </c>
      <c r="B374" s="2" t="s">
        <v>736</v>
      </c>
      <c r="C374" s="3" t="str">
        <f>HYPERLINK("https://www.instagram.com/p/BTybutJBRQA/")</f>
        <v>https://www.instagram.com/p/BTybutJBRQA/</v>
      </c>
      <c r="D374" s="11" t="s">
        <v>735</v>
      </c>
      <c r="E374" s="5">
        <v>0.44240740740740742</v>
      </c>
      <c r="F374" s="6" t="s">
        <v>10</v>
      </c>
      <c r="G374" s="2">
        <v>72</v>
      </c>
      <c r="H374" s="7" t="s">
        <v>11</v>
      </c>
    </row>
    <row r="375" spans="1:8" ht="18.75" x14ac:dyDescent="0.3">
      <c r="A375" s="2">
        <v>653</v>
      </c>
      <c r="B375" s="2" t="s">
        <v>733</v>
      </c>
      <c r="C375" s="3" t="str">
        <f>HYPERLINK("https://www.instagram.com/p/BTzjWishrZG/")</f>
        <v>https://www.instagram.com/p/BTzjWishrZG/</v>
      </c>
      <c r="D375" s="11" t="s">
        <v>735</v>
      </c>
      <c r="E375" s="5">
        <v>0.87702546296296291</v>
      </c>
      <c r="F375" s="6" t="s">
        <v>10</v>
      </c>
      <c r="G375" s="2">
        <v>74</v>
      </c>
      <c r="H375" s="7" t="s">
        <v>11</v>
      </c>
    </row>
    <row r="376" spans="1:8" ht="18.75" x14ac:dyDescent="0.3">
      <c r="A376" s="2">
        <v>652</v>
      </c>
      <c r="B376" s="2" t="s">
        <v>11</v>
      </c>
      <c r="C376" s="3" t="str">
        <f>HYPERLINK("https://www.instagram.com/p/BT0aHMZhY00/")</f>
        <v>https://www.instagram.com/p/BT0aHMZhY00/</v>
      </c>
      <c r="D376" s="11" t="s">
        <v>734</v>
      </c>
      <c r="E376" s="5">
        <v>0.20931712962962959</v>
      </c>
      <c r="F376" s="6" t="s">
        <v>34</v>
      </c>
      <c r="G376" s="2">
        <v>66</v>
      </c>
      <c r="H376" s="7" t="s">
        <v>11</v>
      </c>
    </row>
    <row r="377" spans="1:8" ht="18.75" x14ac:dyDescent="0.3">
      <c r="A377" s="2">
        <v>651</v>
      </c>
      <c r="B377" s="2" t="s">
        <v>733</v>
      </c>
      <c r="C377" s="3" t="str">
        <f>HYPERLINK("https://www.instagram.com/p/BT0pJlaB-4U/")</f>
        <v>https://www.instagram.com/p/BT0pJlaB-4U/</v>
      </c>
      <c r="D377" s="11" t="s">
        <v>734</v>
      </c>
      <c r="E377" s="5">
        <v>0.30056712962962961</v>
      </c>
      <c r="F377" s="6" t="s">
        <v>34</v>
      </c>
      <c r="G377" s="2">
        <v>86</v>
      </c>
      <c r="H377" s="7" t="s">
        <v>11</v>
      </c>
    </row>
    <row r="378" spans="1:8" ht="18.75" x14ac:dyDescent="0.3">
      <c r="A378" s="2">
        <v>650</v>
      </c>
      <c r="B378" s="2" t="s">
        <v>729</v>
      </c>
      <c r="C378" s="3" t="str">
        <f>HYPERLINK("https://www.instagram.com/p/BT4WvHvB5I4/")</f>
        <v>https://www.instagram.com/p/BT4WvHvB5I4/</v>
      </c>
      <c r="D378" s="11" t="s">
        <v>732</v>
      </c>
      <c r="E378" s="5">
        <v>0.74228009259259264</v>
      </c>
      <c r="F378" s="6" t="s">
        <v>16</v>
      </c>
      <c r="G378" s="2">
        <v>120</v>
      </c>
      <c r="H378" s="7" t="s">
        <v>11</v>
      </c>
    </row>
    <row r="379" spans="1:8" ht="18.75" x14ac:dyDescent="0.3">
      <c r="A379" s="2">
        <v>649</v>
      </c>
      <c r="B379" s="2" t="s">
        <v>729</v>
      </c>
      <c r="C379" s="3" t="str">
        <f>HYPERLINK("https://www.instagram.com/p/BT85OLyBsDs/")</f>
        <v>https://www.instagram.com/p/BT85OLyBsDs/</v>
      </c>
      <c r="D379" s="11" t="s">
        <v>731</v>
      </c>
      <c r="E379" s="5">
        <v>0.50498842592592597</v>
      </c>
      <c r="F379" s="6" t="s">
        <v>25</v>
      </c>
      <c r="G379" s="2">
        <v>84</v>
      </c>
      <c r="H379" s="7" t="s">
        <v>11</v>
      </c>
    </row>
    <row r="380" spans="1:8" ht="18.75" x14ac:dyDescent="0.3">
      <c r="A380" s="2">
        <v>648</v>
      </c>
      <c r="B380" s="2" t="s">
        <v>729</v>
      </c>
      <c r="C380" s="3" t="str">
        <f>HYPERLINK("https://www.instagram.com/p/BT-93_SBsgc/")</f>
        <v>https://www.instagram.com/p/BT-93_SBsgc/</v>
      </c>
      <c r="D380" s="11" t="s">
        <v>730</v>
      </c>
      <c r="E380" s="5">
        <v>0.30994212962962958</v>
      </c>
      <c r="F380" s="6" t="s">
        <v>13</v>
      </c>
      <c r="G380" s="2">
        <v>143</v>
      </c>
      <c r="H380" s="7" t="s">
        <v>11</v>
      </c>
    </row>
    <row r="381" spans="1:8" ht="18.75" x14ac:dyDescent="0.3">
      <c r="A381" s="2">
        <v>647</v>
      </c>
      <c r="B381" s="2" t="s">
        <v>75</v>
      </c>
      <c r="C381" s="3" t="str">
        <f>HYPERLINK("https://www.instagram.com/p/BUNKjoSh5cn/")</f>
        <v>https://www.instagram.com/p/BUNKjoSh5cn/</v>
      </c>
      <c r="D381" s="11" t="s">
        <v>728</v>
      </c>
      <c r="E381" s="5">
        <v>0.82395833333333335</v>
      </c>
      <c r="F381" s="6" t="s">
        <v>41</v>
      </c>
      <c r="G381" s="2">
        <v>92</v>
      </c>
      <c r="H381" s="7" t="s">
        <v>11</v>
      </c>
    </row>
    <row r="382" spans="1:8" ht="18.75" x14ac:dyDescent="0.3">
      <c r="A382" s="2">
        <v>646</v>
      </c>
      <c r="B382" s="2" t="s">
        <v>726</v>
      </c>
      <c r="C382" s="3" t="str">
        <f>HYPERLINK("https://www.instagram.com/p/BUO5PV6h--f/")</f>
        <v>https://www.instagram.com/p/BUO5PV6h--f/</v>
      </c>
      <c r="D382" s="11" t="s">
        <v>727</v>
      </c>
      <c r="E382" s="5">
        <v>0.49560185185185179</v>
      </c>
      <c r="F382" s="6" t="s">
        <v>25</v>
      </c>
      <c r="G382" s="2">
        <v>77</v>
      </c>
      <c r="H382" s="7" t="s">
        <v>11</v>
      </c>
    </row>
    <row r="383" spans="1:8" ht="18.75" x14ac:dyDescent="0.3">
      <c r="A383" s="2">
        <v>645</v>
      </c>
      <c r="B383" s="2" t="s">
        <v>725</v>
      </c>
      <c r="C383" s="3" t="str">
        <f>HYPERLINK("https://www.instagram.com/p/BURhrUxBomc/")</f>
        <v>https://www.instagram.com/p/BURhrUxBomc/</v>
      </c>
      <c r="D383" s="11" t="s">
        <v>724</v>
      </c>
      <c r="E383" s="5">
        <v>0.51769675925925929</v>
      </c>
      <c r="F383" s="6" t="s">
        <v>13</v>
      </c>
      <c r="G383" s="2">
        <v>92</v>
      </c>
      <c r="H383" s="7" t="s">
        <v>11</v>
      </c>
    </row>
    <row r="384" spans="1:8" ht="18.75" x14ac:dyDescent="0.3">
      <c r="A384" s="2">
        <v>644</v>
      </c>
      <c r="B384" s="2" t="s">
        <v>723</v>
      </c>
      <c r="C384" s="3" t="str">
        <f>HYPERLINK("https://www.instagram.com/p/BUSXu-XBw6F/")</f>
        <v>https://www.instagram.com/p/BUSXu-XBw6F/</v>
      </c>
      <c r="D384" s="11" t="s">
        <v>724</v>
      </c>
      <c r="E384" s="5">
        <v>0.84572916666666664</v>
      </c>
      <c r="F384" s="6" t="s">
        <v>13</v>
      </c>
      <c r="G384" s="2">
        <v>87</v>
      </c>
      <c r="H384" s="7" t="s">
        <v>11</v>
      </c>
    </row>
    <row r="385" spans="1:8" ht="18.75" x14ac:dyDescent="0.3">
      <c r="A385" s="2">
        <v>643</v>
      </c>
      <c r="B385" s="2" t="s">
        <v>75</v>
      </c>
      <c r="C385" s="3" t="str">
        <f>HYPERLINK("https://www.instagram.com/p/BUWr6_yB589/")</f>
        <v>https://www.instagram.com/p/BUWr6_yB589/</v>
      </c>
      <c r="D385" s="11" t="s">
        <v>722</v>
      </c>
      <c r="E385" s="5">
        <v>0.52167824074074076</v>
      </c>
      <c r="F385" s="6" t="s">
        <v>10</v>
      </c>
      <c r="G385" s="2">
        <v>73</v>
      </c>
      <c r="H385" s="7" t="s">
        <v>11</v>
      </c>
    </row>
    <row r="386" spans="1:8" ht="18.75" x14ac:dyDescent="0.3">
      <c r="A386" s="2">
        <v>642</v>
      </c>
      <c r="B386" s="2" t="s">
        <v>75</v>
      </c>
      <c r="C386" s="3" t="str">
        <f>HYPERLINK("https://www.instagram.com/p/BUYms9Th_5q/")</f>
        <v>https://www.instagram.com/p/BUYms9Th_5q/</v>
      </c>
      <c r="D386" s="11" t="s">
        <v>721</v>
      </c>
      <c r="E386" s="5">
        <v>0.26672453703703702</v>
      </c>
      <c r="F386" s="6" t="s">
        <v>34</v>
      </c>
      <c r="G386" s="2">
        <v>84</v>
      </c>
      <c r="H386" s="7" t="s">
        <v>11</v>
      </c>
    </row>
    <row r="387" spans="1:8" ht="18.75" x14ac:dyDescent="0.3">
      <c r="A387" s="2">
        <v>641</v>
      </c>
      <c r="B387" s="2" t="s">
        <v>75</v>
      </c>
      <c r="C387" s="3" t="str">
        <f>HYPERLINK("https://www.instagram.com/p/BUcgZ3JhOgJ/")</f>
        <v>https://www.instagram.com/p/BUcgZ3JhOgJ/</v>
      </c>
      <c r="D387" s="11" t="s">
        <v>720</v>
      </c>
      <c r="E387" s="5">
        <v>0.78195601851851848</v>
      </c>
      <c r="F387" s="6" t="s">
        <v>16</v>
      </c>
      <c r="G387" s="2">
        <v>63</v>
      </c>
      <c r="H387" s="7" t="s">
        <v>11</v>
      </c>
    </row>
    <row r="388" spans="1:8" ht="18.75" x14ac:dyDescent="0.3">
      <c r="A388" s="2">
        <v>640</v>
      </c>
      <c r="B388" s="2" t="s">
        <v>671</v>
      </c>
      <c r="C388" s="3" t="str">
        <f>HYPERLINK("https://www.instagram.com/p/BUeKoIBhCBN/")</f>
        <v>https://www.instagram.com/p/BUeKoIBhCBN/</v>
      </c>
      <c r="D388" s="11" t="s">
        <v>719</v>
      </c>
      <c r="E388" s="5">
        <v>0.42652777777777778</v>
      </c>
      <c r="F388" s="6" t="s">
        <v>41</v>
      </c>
      <c r="G388" s="2">
        <v>64</v>
      </c>
      <c r="H388" s="7" t="s">
        <v>11</v>
      </c>
    </row>
    <row r="389" spans="1:8" ht="18.75" x14ac:dyDescent="0.3">
      <c r="A389" s="2">
        <v>639</v>
      </c>
      <c r="B389" s="2" t="s">
        <v>717</v>
      </c>
      <c r="C389" s="3" t="str">
        <f>HYPERLINK("https://www.instagram.com/p/BUh66quhfRD/")</f>
        <v>https://www.instagram.com/p/BUh66quhfRD/</v>
      </c>
      <c r="D389" s="11" t="s">
        <v>718</v>
      </c>
      <c r="E389" s="5">
        <v>0.88464120370370369</v>
      </c>
      <c r="F389" s="6" t="s">
        <v>25</v>
      </c>
      <c r="G389" s="2">
        <v>108</v>
      </c>
      <c r="H389" s="7" t="s">
        <v>11</v>
      </c>
    </row>
    <row r="390" spans="1:8" ht="18.75" x14ac:dyDescent="0.3">
      <c r="A390" s="2">
        <v>638</v>
      </c>
      <c r="B390" s="2" t="s">
        <v>75</v>
      </c>
      <c r="C390" s="3" t="str">
        <f>HYPERLINK("https://www.instagram.com/p/BUi_p1ch1uI/")</f>
        <v>https://www.instagram.com/p/BUi_p1ch1uI/</v>
      </c>
      <c r="D390" s="11" t="s">
        <v>716</v>
      </c>
      <c r="E390" s="5">
        <v>0.30174768518518519</v>
      </c>
      <c r="F390" s="6" t="s">
        <v>13</v>
      </c>
      <c r="G390" s="2">
        <v>68</v>
      </c>
      <c r="H390" s="7" t="s">
        <v>11</v>
      </c>
    </row>
    <row r="391" spans="1:8" ht="18.75" x14ac:dyDescent="0.3">
      <c r="A391" s="2">
        <v>637</v>
      </c>
      <c r="B391" s="2" t="s">
        <v>75</v>
      </c>
      <c r="C391" s="3" t="str">
        <f>HYPERLINK("https://www.instagram.com/p/BUmqx7qhnLA/")</f>
        <v>https://www.instagram.com/p/BUmqx7qhnLA/</v>
      </c>
      <c r="D391" s="11" t="s">
        <v>715</v>
      </c>
      <c r="E391" s="5">
        <v>0.7285300925925926</v>
      </c>
      <c r="F391" s="6" t="s">
        <v>20</v>
      </c>
      <c r="G391" s="2">
        <v>79</v>
      </c>
      <c r="H391" s="7" t="s">
        <v>11</v>
      </c>
    </row>
    <row r="392" spans="1:8" ht="18.75" x14ac:dyDescent="0.3">
      <c r="A392" s="2">
        <v>635</v>
      </c>
      <c r="B392" s="2" t="s">
        <v>75</v>
      </c>
      <c r="C392" s="3" t="str">
        <f>HYPERLINK("https://www.instagram.com/p/BUpi1RyB9AM/")</f>
        <v>https://www.instagram.com/p/BUpi1RyB9AM/</v>
      </c>
      <c r="D392" s="11" t="s">
        <v>713</v>
      </c>
      <c r="E392" s="5">
        <v>0.84539351851851852</v>
      </c>
      <c r="F392" s="6" t="s">
        <v>10</v>
      </c>
      <c r="G392" s="2">
        <v>43</v>
      </c>
      <c r="H392" s="7" t="s">
        <v>11</v>
      </c>
    </row>
    <row r="393" spans="1:8" ht="18.75" x14ac:dyDescent="0.3">
      <c r="A393" s="2">
        <v>634</v>
      </c>
      <c r="B393" s="2" t="s">
        <v>75</v>
      </c>
      <c r="C393" s="3" t="str">
        <f>HYPERLINK("https://www.instagram.com/p/BUpjbDBBYBD/")</f>
        <v>https://www.instagram.com/p/BUpjbDBBYBD/</v>
      </c>
      <c r="D393" s="11" t="s">
        <v>713</v>
      </c>
      <c r="E393" s="5">
        <v>0.84896990740740741</v>
      </c>
      <c r="F393" s="6" t="s">
        <v>10</v>
      </c>
      <c r="G393" s="2">
        <v>64</v>
      </c>
      <c r="H393" s="7" t="s">
        <v>11</v>
      </c>
    </row>
    <row r="394" spans="1:8" ht="18.75" x14ac:dyDescent="0.3">
      <c r="A394" s="2">
        <v>633</v>
      </c>
      <c r="B394" s="2" t="s">
        <v>75</v>
      </c>
      <c r="C394" s="3" t="str">
        <f>HYPERLINK("https://www.instagram.com/p/BUqtM3uhUgk/")</f>
        <v>https://www.instagram.com/p/BUqtM3uhUgk/</v>
      </c>
      <c r="D394" s="11" t="s">
        <v>712</v>
      </c>
      <c r="E394" s="5">
        <v>0.29666666666666669</v>
      </c>
      <c r="F394" s="6" t="s">
        <v>34</v>
      </c>
      <c r="G394" s="2">
        <v>71</v>
      </c>
      <c r="H394" s="7" t="s">
        <v>11</v>
      </c>
    </row>
    <row r="395" spans="1:8" ht="18.75" x14ac:dyDescent="0.3">
      <c r="A395" s="2">
        <v>632</v>
      </c>
      <c r="B395" s="2" t="s">
        <v>75</v>
      </c>
      <c r="C395" s="3" t="str">
        <f>HYPERLINK("https://www.instagram.com/p/BUtZS2VheET/")</f>
        <v>https://www.instagram.com/p/BUtZS2VheET/</v>
      </c>
      <c r="D395" s="11" t="s">
        <v>711</v>
      </c>
      <c r="E395" s="5">
        <v>0.34096064814814808</v>
      </c>
      <c r="F395" s="6" t="s">
        <v>16</v>
      </c>
      <c r="G395" s="2">
        <v>84</v>
      </c>
      <c r="H395" s="7" t="s">
        <v>11</v>
      </c>
    </row>
    <row r="396" spans="1:8" ht="18.75" x14ac:dyDescent="0.3">
      <c r="A396" s="2">
        <v>631</v>
      </c>
      <c r="B396" s="2" t="s">
        <v>75</v>
      </c>
      <c r="C396" s="3" t="str">
        <f>HYPERLINK("https://www.instagram.com/p/BUtcpTLB1NA/")</f>
        <v>https://www.instagram.com/p/BUtcpTLB1NA/</v>
      </c>
      <c r="D396" s="11" t="s">
        <v>711</v>
      </c>
      <c r="E396" s="5">
        <v>0.36128472222222219</v>
      </c>
      <c r="F396" s="6" t="s">
        <v>16</v>
      </c>
      <c r="G396" s="2">
        <v>102</v>
      </c>
      <c r="H396" s="7" t="s">
        <v>11</v>
      </c>
    </row>
    <row r="397" spans="1:8" ht="18.75" x14ac:dyDescent="0.3">
      <c r="A397" s="2">
        <v>630</v>
      </c>
      <c r="B397" s="2" t="s">
        <v>75</v>
      </c>
      <c r="C397" s="3" t="str">
        <f>HYPERLINK("https://www.instagram.com/p/BUv3kiOBMnW/")</f>
        <v>https://www.instagram.com/p/BUv3kiOBMnW/</v>
      </c>
      <c r="D397" s="11" t="s">
        <v>710</v>
      </c>
      <c r="E397" s="5">
        <v>0.30140046296296302</v>
      </c>
      <c r="F397" s="6" t="s">
        <v>41</v>
      </c>
      <c r="G397" s="2">
        <v>57</v>
      </c>
      <c r="H397" s="7" t="s">
        <v>11</v>
      </c>
    </row>
    <row r="398" spans="1:8" ht="18.75" x14ac:dyDescent="0.3">
      <c r="A398" s="2">
        <v>629</v>
      </c>
      <c r="B398" s="2" t="s">
        <v>75</v>
      </c>
      <c r="C398" s="3" t="str">
        <f>HYPERLINK("https://www.instagram.com/p/BUxYuGnB7J0/")</f>
        <v>https://www.instagram.com/p/BUxYuGnB7J0/</v>
      </c>
      <c r="D398" s="11" t="s">
        <v>710</v>
      </c>
      <c r="E398" s="5">
        <v>0.89091435185185186</v>
      </c>
      <c r="F398" s="6" t="s">
        <v>41</v>
      </c>
      <c r="G398" s="2">
        <v>66</v>
      </c>
      <c r="H398" s="7" t="s">
        <v>11</v>
      </c>
    </row>
    <row r="399" spans="1:8" ht="18.75" x14ac:dyDescent="0.3">
      <c r="A399" s="2">
        <v>628</v>
      </c>
      <c r="B399" s="2" t="s">
        <v>11</v>
      </c>
      <c r="C399" s="3" t="str">
        <f>HYPERLINK("https://www.instagram.com/p/BU0-gqCBvOz/")</f>
        <v>https://www.instagram.com/p/BU0-gqCBvOz/</v>
      </c>
      <c r="D399" s="11" t="s">
        <v>709</v>
      </c>
      <c r="E399" s="5">
        <v>0.28531250000000002</v>
      </c>
      <c r="F399" s="6" t="s">
        <v>13</v>
      </c>
      <c r="G399" s="2">
        <v>61</v>
      </c>
      <c r="H399" s="7" t="s">
        <v>11</v>
      </c>
    </row>
    <row r="400" spans="1:8" ht="18.75" x14ac:dyDescent="0.3">
      <c r="A400" s="2">
        <v>627</v>
      </c>
      <c r="B400" s="2" t="s">
        <v>11</v>
      </c>
      <c r="C400" s="3" t="str">
        <f>HYPERLINK("https://www.instagram.com/p/BU2WZQqB_fe/")</f>
        <v>https://www.instagram.com/p/BU2WZQqB_fe/</v>
      </c>
      <c r="D400" s="11" t="s">
        <v>709</v>
      </c>
      <c r="E400" s="5">
        <v>0.81861111111111107</v>
      </c>
      <c r="F400" s="6" t="s">
        <v>13</v>
      </c>
      <c r="G400" s="2">
        <v>57</v>
      </c>
      <c r="H400" s="7" t="s">
        <v>11</v>
      </c>
    </row>
    <row r="401" spans="1:8" ht="18.75" x14ac:dyDescent="0.3">
      <c r="A401" s="2">
        <v>626</v>
      </c>
      <c r="B401" s="2" t="s">
        <v>200</v>
      </c>
      <c r="C401" s="3" t="str">
        <f>HYPERLINK("https://www.instagram.com/p/BU4ydPtBg0V/")</f>
        <v>https://www.instagram.com/p/BU4ydPtBg0V/</v>
      </c>
      <c r="D401" s="11" t="s">
        <v>708</v>
      </c>
      <c r="E401" s="5">
        <v>0.765625</v>
      </c>
      <c r="F401" s="6" t="s">
        <v>20</v>
      </c>
      <c r="G401" s="2">
        <v>67</v>
      </c>
      <c r="H401" s="7" t="s">
        <v>11</v>
      </c>
    </row>
    <row r="402" spans="1:8" ht="18.75" x14ac:dyDescent="0.3">
      <c r="A402" s="2">
        <v>625</v>
      </c>
      <c r="B402" s="2" t="s">
        <v>200</v>
      </c>
      <c r="C402" s="3" t="str">
        <f>HYPERLINK("https://www.instagram.com/p/BU4-1MThD0v/")</f>
        <v>https://www.instagram.com/p/BU4-1MThD0v/</v>
      </c>
      <c r="D402" s="11" t="s">
        <v>708</v>
      </c>
      <c r="E402" s="5">
        <v>0.84070601851851856</v>
      </c>
      <c r="F402" s="6" t="s">
        <v>20</v>
      </c>
      <c r="G402" s="2">
        <v>73</v>
      </c>
      <c r="H402" s="7" t="s">
        <v>11</v>
      </c>
    </row>
    <row r="403" spans="1:8" ht="18.75" x14ac:dyDescent="0.3">
      <c r="A403" s="2">
        <v>624</v>
      </c>
      <c r="B403" s="2" t="s">
        <v>200</v>
      </c>
      <c r="C403" s="3" t="str">
        <f>HYPERLINK("https://www.instagram.com/p/BU5_GjjhLyF/")</f>
        <v>https://www.instagram.com/p/BU5_GjjhLyF/</v>
      </c>
      <c r="D403" s="11" t="s">
        <v>707</v>
      </c>
      <c r="E403" s="5">
        <v>0.23071759259259261</v>
      </c>
      <c r="F403" s="6" t="s">
        <v>10</v>
      </c>
      <c r="G403" s="2">
        <v>72</v>
      </c>
      <c r="H403" s="7" t="s">
        <v>11</v>
      </c>
    </row>
    <row r="404" spans="1:8" ht="18.75" x14ac:dyDescent="0.3">
      <c r="A404" s="2">
        <v>623</v>
      </c>
      <c r="B404" s="2" t="s">
        <v>200</v>
      </c>
      <c r="C404" s="3" t="str">
        <f>HYPERLINK("https://www.instagram.com/p/BU6Sfg9hOv7/")</f>
        <v>https://www.instagram.com/p/BU6Sfg9hOv7/</v>
      </c>
      <c r="D404" s="11" t="s">
        <v>707</v>
      </c>
      <c r="E404" s="5">
        <v>0.34837962962962971</v>
      </c>
      <c r="F404" s="6" t="s">
        <v>10</v>
      </c>
      <c r="G404" s="2">
        <v>57</v>
      </c>
      <c r="H404" s="7" t="s">
        <v>11</v>
      </c>
    </row>
    <row r="405" spans="1:8" ht="18.75" x14ac:dyDescent="0.3">
      <c r="A405" s="2">
        <v>622</v>
      </c>
      <c r="B405" s="2" t="s">
        <v>200</v>
      </c>
      <c r="C405" s="3" t="str">
        <f>HYPERLINK("https://www.instagram.com/p/BU67zC-hp2Y/")</f>
        <v>https://www.instagram.com/p/BU67zC-hp2Y/</v>
      </c>
      <c r="D405" s="11" t="s">
        <v>707</v>
      </c>
      <c r="E405" s="5">
        <v>0.59902777777777783</v>
      </c>
      <c r="F405" s="6" t="s">
        <v>10</v>
      </c>
      <c r="G405" s="2">
        <v>106</v>
      </c>
      <c r="H405" s="7" t="s">
        <v>11</v>
      </c>
    </row>
    <row r="406" spans="1:8" ht="18.75" x14ac:dyDescent="0.3">
      <c r="A406" s="2">
        <v>621</v>
      </c>
      <c r="B406" s="2" t="s">
        <v>200</v>
      </c>
      <c r="C406" s="3" t="str">
        <f>HYPERLINK("https://www.instagram.com/p/BU7la8_BZEm/")</f>
        <v>https://www.instagram.com/p/BU7la8_BZEm/</v>
      </c>
      <c r="D406" s="11" t="s">
        <v>707</v>
      </c>
      <c r="E406" s="5">
        <v>0.85160879629629627</v>
      </c>
      <c r="F406" s="6" t="s">
        <v>10</v>
      </c>
      <c r="G406" s="2">
        <v>77</v>
      </c>
      <c r="H406" s="7" t="s">
        <v>11</v>
      </c>
    </row>
    <row r="407" spans="1:8" ht="18.75" x14ac:dyDescent="0.3">
      <c r="A407" s="2">
        <v>620</v>
      </c>
      <c r="B407" s="2" t="s">
        <v>705</v>
      </c>
      <c r="C407" s="3" t="str">
        <f>HYPERLINK("https://www.instagram.com/p/BU9rsYahbNr/")</f>
        <v>https://www.instagram.com/p/BU9rsYahbNr/</v>
      </c>
      <c r="D407" s="11" t="s">
        <v>706</v>
      </c>
      <c r="E407" s="5">
        <v>0.66638888888888892</v>
      </c>
      <c r="F407" s="6" t="s">
        <v>34</v>
      </c>
      <c r="G407" s="2">
        <v>77</v>
      </c>
      <c r="H407" s="7" t="s">
        <v>11</v>
      </c>
    </row>
    <row r="408" spans="1:8" ht="18.75" x14ac:dyDescent="0.3">
      <c r="A408" s="2">
        <v>619</v>
      </c>
      <c r="B408" s="2" t="s">
        <v>75</v>
      </c>
      <c r="C408" s="3" t="str">
        <f>HYPERLINK("https://www.instagram.com/p/BVCLhNkhK5g/")</f>
        <v>https://www.instagram.com/p/BVCLhNkhK5g/</v>
      </c>
      <c r="D408" s="11" t="s">
        <v>704</v>
      </c>
      <c r="E408" s="5">
        <v>0.41295138888888888</v>
      </c>
      <c r="F408" s="6" t="s">
        <v>41</v>
      </c>
      <c r="G408" s="2">
        <v>80</v>
      </c>
      <c r="H408" s="7" t="s">
        <v>11</v>
      </c>
    </row>
    <row r="409" spans="1:8" ht="18.75" x14ac:dyDescent="0.3">
      <c r="A409" s="2">
        <v>618</v>
      </c>
      <c r="B409" s="2" t="s">
        <v>75</v>
      </c>
      <c r="C409" s="3" t="str">
        <f>HYPERLINK("https://www.instagram.com/p/BVCsgCQBj7b/")</f>
        <v>https://www.instagram.com/p/BVCsgCQBj7b/</v>
      </c>
      <c r="D409" s="11" t="s">
        <v>704</v>
      </c>
      <c r="E409" s="5">
        <v>0.6130902777777778</v>
      </c>
      <c r="F409" s="6" t="s">
        <v>41</v>
      </c>
      <c r="G409" s="2">
        <v>60</v>
      </c>
      <c r="H409" s="7" t="s">
        <v>11</v>
      </c>
    </row>
    <row r="410" spans="1:8" ht="18.75" x14ac:dyDescent="0.3">
      <c r="A410" s="2">
        <v>617</v>
      </c>
      <c r="B410" s="2" t="s">
        <v>75</v>
      </c>
      <c r="C410" s="3" t="str">
        <f>HYPERLINK("https://www.instagram.com/p/BVEeAG8h8PT/")</f>
        <v>https://www.instagram.com/p/BVEeAG8h8PT/</v>
      </c>
      <c r="D410" s="11" t="s">
        <v>703</v>
      </c>
      <c r="E410" s="5">
        <v>0.30184027777777778</v>
      </c>
      <c r="F410" s="6" t="s">
        <v>25</v>
      </c>
      <c r="G410" s="2">
        <v>89</v>
      </c>
      <c r="H410" s="7" t="s">
        <v>11</v>
      </c>
    </row>
    <row r="411" spans="1:8" ht="18.75" x14ac:dyDescent="0.3">
      <c r="A411" s="2">
        <v>616</v>
      </c>
      <c r="B411" s="2" t="s">
        <v>11</v>
      </c>
      <c r="C411" s="3" t="str">
        <f>HYPERLINK("https://www.instagram.com/p/BVK-d44hmAy/")</f>
        <v>https://www.instagram.com/p/BVK-d44hmAy/</v>
      </c>
      <c r="D411" s="11" t="s">
        <v>702</v>
      </c>
      <c r="E411" s="5">
        <v>0.82900462962962962</v>
      </c>
      <c r="F411" s="6" t="s">
        <v>20</v>
      </c>
      <c r="G411" s="2">
        <v>67</v>
      </c>
      <c r="H411" s="7" t="s">
        <v>11</v>
      </c>
    </row>
    <row r="412" spans="1:8" ht="18.75" x14ac:dyDescent="0.3">
      <c r="A412" s="2">
        <v>615</v>
      </c>
      <c r="B412" s="2" t="s">
        <v>75</v>
      </c>
      <c r="C412" s="3" t="str">
        <f>HYPERLINK("https://www.instagram.com/p/BVK_QWJhXcc/")</f>
        <v>https://www.instagram.com/p/BVK_QWJhXcc/</v>
      </c>
      <c r="D412" s="11" t="s">
        <v>702</v>
      </c>
      <c r="E412" s="5">
        <v>0.83379629629629626</v>
      </c>
      <c r="F412" s="6" t="s">
        <v>20</v>
      </c>
      <c r="G412" s="2">
        <v>76</v>
      </c>
      <c r="H412" s="7" t="s">
        <v>11</v>
      </c>
    </row>
    <row r="413" spans="1:8" ht="18.75" x14ac:dyDescent="0.3">
      <c r="A413" s="2">
        <v>614</v>
      </c>
      <c r="B413" s="2" t="s">
        <v>587</v>
      </c>
      <c r="C413" s="3" t="str">
        <f>HYPERLINK("https://www.instagram.com/p/BVLFnVFhE9t/")</f>
        <v>https://www.instagram.com/p/BVLFnVFhE9t/</v>
      </c>
      <c r="D413" s="11" t="s">
        <v>702</v>
      </c>
      <c r="E413" s="5">
        <v>0.87238425925925922</v>
      </c>
      <c r="F413" s="6" t="s">
        <v>20</v>
      </c>
      <c r="G413" s="2">
        <v>81</v>
      </c>
      <c r="H413" s="7" t="s">
        <v>11</v>
      </c>
    </row>
    <row r="414" spans="1:8" ht="18.75" x14ac:dyDescent="0.3">
      <c r="A414" s="2">
        <v>613</v>
      </c>
      <c r="B414" s="2" t="s">
        <v>75</v>
      </c>
      <c r="C414" s="3" t="str">
        <f>HYPERLINK("https://www.instagram.com/p/BVNTUawB--n/")</f>
        <v>https://www.instagram.com/p/BVNTUawB--n/</v>
      </c>
      <c r="D414" s="11" t="s">
        <v>701</v>
      </c>
      <c r="E414" s="5">
        <v>0.73226851851851849</v>
      </c>
      <c r="F414" s="6" t="s">
        <v>10</v>
      </c>
      <c r="G414" s="2">
        <v>69</v>
      </c>
      <c r="H414" s="7" t="s">
        <v>11</v>
      </c>
    </row>
    <row r="415" spans="1:8" ht="18.75" x14ac:dyDescent="0.3">
      <c r="A415" s="2">
        <v>612</v>
      </c>
      <c r="B415" s="2" t="s">
        <v>75</v>
      </c>
      <c r="C415" s="3" t="str">
        <f>HYPERLINK("https://www.instagram.com/p/BVNbEY1h2_E/")</f>
        <v>https://www.instagram.com/p/BVNbEY1h2_E/</v>
      </c>
      <c r="D415" s="11" t="s">
        <v>701</v>
      </c>
      <c r="E415" s="5">
        <v>0.77929398148148143</v>
      </c>
      <c r="F415" s="6" t="s">
        <v>10</v>
      </c>
      <c r="G415" s="2">
        <v>75</v>
      </c>
      <c r="H415" s="7" t="s">
        <v>11</v>
      </c>
    </row>
    <row r="416" spans="1:8" ht="18.75" x14ac:dyDescent="0.3">
      <c r="A416" s="2">
        <v>611</v>
      </c>
      <c r="B416" s="2" t="s">
        <v>698</v>
      </c>
      <c r="C416" s="3" t="str">
        <f>HYPERLINK("https://www.instagram.com/p/BVOc1sSBqd3/")</f>
        <v>https://www.instagram.com/p/BVOc1sSBqd3/</v>
      </c>
      <c r="D416" s="11" t="s">
        <v>700</v>
      </c>
      <c r="E416" s="5">
        <v>0.1783912037037037</v>
      </c>
      <c r="F416" s="6" t="s">
        <v>34</v>
      </c>
      <c r="G416" s="2">
        <v>91</v>
      </c>
      <c r="H416" s="7" t="s">
        <v>11</v>
      </c>
    </row>
    <row r="417" spans="1:8" ht="18.75" x14ac:dyDescent="0.3">
      <c r="A417" s="2">
        <v>610</v>
      </c>
      <c r="B417" s="2" t="s">
        <v>699</v>
      </c>
      <c r="C417" s="3" t="str">
        <f>HYPERLINK("https://www.instagram.com/p/BVQJXIAhpJr/")</f>
        <v>https://www.instagram.com/p/BVQJXIAhpJr/</v>
      </c>
      <c r="D417" s="11" t="s">
        <v>700</v>
      </c>
      <c r="E417" s="5">
        <v>0.8369212962962963</v>
      </c>
      <c r="F417" s="6" t="s">
        <v>34</v>
      </c>
      <c r="G417" s="2">
        <v>70</v>
      </c>
      <c r="H417" s="7" t="s">
        <v>11</v>
      </c>
    </row>
    <row r="418" spans="1:8" ht="18.75" x14ac:dyDescent="0.3">
      <c r="A418" s="2">
        <v>609</v>
      </c>
      <c r="B418" s="2" t="s">
        <v>698</v>
      </c>
      <c r="C418" s="3" t="str">
        <f>HYPERLINK("https://www.instagram.com/p/BVRLILihNnw/")</f>
        <v>https://www.instagram.com/p/BVRLILihNnw/</v>
      </c>
      <c r="D418" s="11" t="s">
        <v>697</v>
      </c>
      <c r="E418" s="5">
        <v>0.23600694444444439</v>
      </c>
      <c r="F418" s="6" t="s">
        <v>16</v>
      </c>
      <c r="G418" s="2">
        <v>55</v>
      </c>
      <c r="H418" s="7" t="s">
        <v>11</v>
      </c>
    </row>
    <row r="419" spans="1:8" ht="18.75" x14ac:dyDescent="0.3">
      <c r="A419" s="2">
        <v>608</v>
      </c>
      <c r="B419" s="2" t="s">
        <v>696</v>
      </c>
      <c r="C419" s="3" t="str">
        <f>HYPERLINK("https://www.instagram.com/p/BVS5bughi6w/")</f>
        <v>https://www.instagram.com/p/BVS5bughi6w/</v>
      </c>
      <c r="D419" s="11" t="s">
        <v>697</v>
      </c>
      <c r="E419" s="5">
        <v>0.90535879629629634</v>
      </c>
      <c r="F419" s="6" t="s">
        <v>16</v>
      </c>
      <c r="G419" s="2">
        <v>63</v>
      </c>
      <c r="H419" s="7" t="s">
        <v>11</v>
      </c>
    </row>
    <row r="420" spans="1:8" ht="18.75" x14ac:dyDescent="0.3">
      <c r="A420" s="2">
        <v>607</v>
      </c>
      <c r="B420" s="2" t="s">
        <v>75</v>
      </c>
      <c r="C420" s="3" t="str">
        <f>HYPERLINK("https://www.instagram.com/p/BVVRRtNhxNI/")</f>
        <v>https://www.instagram.com/p/BVVRRtNhxNI/</v>
      </c>
      <c r="D420" s="11" t="s">
        <v>695</v>
      </c>
      <c r="E420" s="5">
        <v>0.8267592592592593</v>
      </c>
      <c r="F420" s="6" t="s">
        <v>41</v>
      </c>
      <c r="G420" s="2">
        <v>70</v>
      </c>
      <c r="H420" s="7" t="s">
        <v>11</v>
      </c>
    </row>
    <row r="421" spans="1:8" ht="18.75" x14ac:dyDescent="0.3">
      <c r="A421" s="2">
        <v>606</v>
      </c>
      <c r="B421" s="2" t="s">
        <v>75</v>
      </c>
      <c r="C421" s="3" t="str">
        <f>HYPERLINK("https://www.instagram.com/p/BVWegMhBiTU/")</f>
        <v>https://www.instagram.com/p/BVWegMhBiTU/</v>
      </c>
      <c r="D421" s="11" t="s">
        <v>694</v>
      </c>
      <c r="E421" s="5">
        <v>0.29538194444444438</v>
      </c>
      <c r="F421" s="6" t="s">
        <v>25</v>
      </c>
      <c r="G421" s="2">
        <v>76</v>
      </c>
      <c r="H421" s="7" t="s">
        <v>11</v>
      </c>
    </row>
    <row r="422" spans="1:8" ht="18.75" x14ac:dyDescent="0.3">
      <c r="A422" s="2">
        <v>605</v>
      </c>
      <c r="B422" s="2" t="s">
        <v>165</v>
      </c>
      <c r="C422" s="3" t="str">
        <f>HYPERLINK("https://www.instagram.com/p/BVZBzg0hfsg/")</f>
        <v>https://www.instagram.com/p/BVZBzg0hfsg/</v>
      </c>
      <c r="D422" s="11" t="s">
        <v>693</v>
      </c>
      <c r="E422" s="5">
        <v>0.28631944444444452</v>
      </c>
      <c r="F422" s="6" t="s">
        <v>13</v>
      </c>
      <c r="G422" s="2">
        <v>66</v>
      </c>
      <c r="H422" s="7" t="s">
        <v>11</v>
      </c>
    </row>
    <row r="423" spans="1:8" ht="18.75" x14ac:dyDescent="0.3">
      <c r="A423" s="2">
        <v>604</v>
      </c>
      <c r="B423" s="2" t="s">
        <v>75</v>
      </c>
      <c r="C423" s="3" t="str">
        <f>HYPERLINK("https://www.instagram.com/p/BVb9ifXBtBx/")</f>
        <v>https://www.instagram.com/p/BVb9ifXBtBx/</v>
      </c>
      <c r="D423" s="11" t="s">
        <v>692</v>
      </c>
      <c r="E423" s="5">
        <v>0.42552083333333329</v>
      </c>
      <c r="F423" s="6" t="s">
        <v>20</v>
      </c>
      <c r="G423" s="2">
        <v>72</v>
      </c>
      <c r="H423" s="7" t="s">
        <v>11</v>
      </c>
    </row>
    <row r="424" spans="1:8" ht="18.75" x14ac:dyDescent="0.3">
      <c r="A424" s="2">
        <v>603</v>
      </c>
      <c r="B424" s="2" t="s">
        <v>75</v>
      </c>
      <c r="C424" s="3" t="str">
        <f>HYPERLINK("https://www.instagram.com/p/BVcfAdoBLTS/")</f>
        <v>https://www.instagram.com/p/BVcfAdoBLTS/</v>
      </c>
      <c r="D424" s="11" t="s">
        <v>692</v>
      </c>
      <c r="E424" s="5">
        <v>0.62861111111111112</v>
      </c>
      <c r="F424" s="6" t="s">
        <v>20</v>
      </c>
      <c r="G424" s="2">
        <v>60</v>
      </c>
      <c r="H424" s="7" t="s">
        <v>11</v>
      </c>
    </row>
    <row r="425" spans="1:8" ht="18.75" x14ac:dyDescent="0.3">
      <c r="A425" s="2">
        <v>602</v>
      </c>
      <c r="B425" s="2" t="s">
        <v>165</v>
      </c>
      <c r="C425" s="3" t="str">
        <f>HYPERLINK("https://www.instagram.com/p/BVcwbGNBT4q/")</f>
        <v>https://www.instagram.com/p/BVcwbGNBT4q/</v>
      </c>
      <c r="D425" s="11" t="s">
        <v>692</v>
      </c>
      <c r="E425" s="5">
        <v>0.73429398148148151</v>
      </c>
      <c r="F425" s="6" t="s">
        <v>20</v>
      </c>
      <c r="G425" s="2">
        <v>91</v>
      </c>
      <c r="H425" s="7" t="s">
        <v>11</v>
      </c>
    </row>
    <row r="426" spans="1:8" ht="18.75" x14ac:dyDescent="0.3">
      <c r="A426" s="2">
        <v>601</v>
      </c>
      <c r="B426" s="2" t="s">
        <v>75</v>
      </c>
      <c r="C426" s="3" t="str">
        <f>HYPERLINK("https://www.instagram.com/p/BVePZ8xh08K/")</f>
        <v>https://www.instagram.com/p/BVePZ8xh08K/</v>
      </c>
      <c r="D426" s="11" t="s">
        <v>691</v>
      </c>
      <c r="E426" s="5">
        <v>0.31065972222222221</v>
      </c>
      <c r="F426" s="6" t="s">
        <v>10</v>
      </c>
      <c r="G426" s="2">
        <v>68</v>
      </c>
      <c r="H426" s="7" t="s">
        <v>11</v>
      </c>
    </row>
    <row r="427" spans="1:8" ht="18.75" x14ac:dyDescent="0.3">
      <c r="A427" s="2">
        <v>600</v>
      </c>
      <c r="B427" s="2" t="s">
        <v>75</v>
      </c>
      <c r="C427" s="3" t="str">
        <f>HYPERLINK("https://www.instagram.com/p/BVffMh8BZtL/")</f>
        <v>https://www.instagram.com/p/BVffMh8BZtL/</v>
      </c>
      <c r="D427" s="11" t="s">
        <v>691</v>
      </c>
      <c r="E427" s="5">
        <v>0.79483796296296294</v>
      </c>
      <c r="F427" s="6" t="s">
        <v>10</v>
      </c>
      <c r="G427" s="2">
        <v>75</v>
      </c>
      <c r="H427" s="7" t="s">
        <v>11</v>
      </c>
    </row>
    <row r="428" spans="1:8" ht="18.75" x14ac:dyDescent="0.3">
      <c r="A428" s="2">
        <v>599</v>
      </c>
      <c r="B428" s="2" t="s">
        <v>75</v>
      </c>
      <c r="C428" s="3" t="str">
        <f>HYPERLINK("https://www.instagram.com/p/BVhFPKxhPM2/")</f>
        <v>https://www.instagram.com/p/BVhFPKxhPM2/</v>
      </c>
      <c r="D428" s="11" t="s">
        <v>690</v>
      </c>
      <c r="E428" s="5">
        <v>0.41403935185185192</v>
      </c>
      <c r="F428" s="6" t="s">
        <v>34</v>
      </c>
      <c r="G428" s="2">
        <v>86</v>
      </c>
      <c r="H428" s="7" t="s">
        <v>11</v>
      </c>
    </row>
    <row r="429" spans="1:8" ht="18.75" x14ac:dyDescent="0.3">
      <c r="A429" s="2">
        <v>598</v>
      </c>
      <c r="B429" s="2" t="s">
        <v>75</v>
      </c>
      <c r="C429" s="3" t="str">
        <f>HYPERLINK("https://www.instagram.com/p/BVoh60OBUsH/")</f>
        <v>https://www.instagram.com/p/BVoh60OBUsH/</v>
      </c>
      <c r="D429" s="11" t="s">
        <v>689</v>
      </c>
      <c r="E429" s="5">
        <v>0.30662037037037038</v>
      </c>
      <c r="F429" s="6" t="s">
        <v>25</v>
      </c>
      <c r="G429" s="2">
        <v>80</v>
      </c>
      <c r="H429" s="7" t="s">
        <v>11</v>
      </c>
    </row>
    <row r="430" spans="1:8" ht="18.75" x14ac:dyDescent="0.3">
      <c r="A430" s="2">
        <v>597</v>
      </c>
      <c r="B430" s="2" t="s">
        <v>75</v>
      </c>
      <c r="C430" s="3" t="str">
        <f>HYPERLINK("https://www.instagram.com/p/BVpvYi6BhzE/")</f>
        <v>https://www.instagram.com/p/BVpvYi6BhzE/</v>
      </c>
      <c r="D430" s="11" t="s">
        <v>689</v>
      </c>
      <c r="E430" s="5">
        <v>0.77668981481481481</v>
      </c>
      <c r="F430" s="6" t="s">
        <v>25</v>
      </c>
      <c r="G430" s="2">
        <v>76</v>
      </c>
      <c r="H430" s="7" t="s">
        <v>11</v>
      </c>
    </row>
    <row r="431" spans="1:8" ht="18.75" x14ac:dyDescent="0.3">
      <c r="A431" s="2">
        <v>595</v>
      </c>
      <c r="B431" s="2" t="s">
        <v>11</v>
      </c>
      <c r="C431" s="3" t="str">
        <f>HYPERLINK("https://www.instagram.com/p/BVsW5XkhoTO/")</f>
        <v>https://www.instagram.com/p/BVsW5XkhoTO/</v>
      </c>
      <c r="D431" s="11" t="s">
        <v>688</v>
      </c>
      <c r="E431" s="5">
        <v>0.79318287037037039</v>
      </c>
      <c r="F431" s="6" t="s">
        <v>13</v>
      </c>
      <c r="G431" s="2">
        <v>73</v>
      </c>
      <c r="H431" s="7" t="s">
        <v>11</v>
      </c>
    </row>
    <row r="432" spans="1:8" ht="18.75" x14ac:dyDescent="0.3">
      <c r="A432" s="2">
        <v>594</v>
      </c>
      <c r="B432" s="2" t="s">
        <v>75</v>
      </c>
      <c r="C432" s="3" t="str">
        <f>HYPERLINK("https://www.instagram.com/p/BVuelV6hSFb/")</f>
        <v>https://www.instagram.com/p/BVuelV6hSFb/</v>
      </c>
      <c r="D432" s="11" t="s">
        <v>687</v>
      </c>
      <c r="E432" s="5">
        <v>0.61655092592592597</v>
      </c>
      <c r="F432" s="6" t="s">
        <v>20</v>
      </c>
      <c r="G432" s="2">
        <v>78</v>
      </c>
      <c r="H432" s="7" t="s">
        <v>11</v>
      </c>
    </row>
    <row r="433" spans="1:8" ht="18.75" x14ac:dyDescent="0.3">
      <c r="A433" s="2">
        <v>593</v>
      </c>
      <c r="B433" s="2" t="s">
        <v>75</v>
      </c>
      <c r="C433" s="3" t="str">
        <f>HYPERLINK("https://www.instagram.com/p/BVupGarBe9J/")</f>
        <v>https://www.instagram.com/p/BVupGarBe9J/</v>
      </c>
      <c r="D433" s="11" t="s">
        <v>687</v>
      </c>
      <c r="E433" s="5">
        <v>0.6803703703703704</v>
      </c>
      <c r="F433" s="6" t="s">
        <v>20</v>
      </c>
      <c r="G433" s="2">
        <v>76</v>
      </c>
      <c r="H433" s="7" t="s">
        <v>11</v>
      </c>
    </row>
    <row r="434" spans="1:8" ht="18.75" x14ac:dyDescent="0.3">
      <c r="A434" s="2">
        <v>592</v>
      </c>
      <c r="B434" s="2" t="s">
        <v>673</v>
      </c>
      <c r="C434" s="3" t="str">
        <f>HYPERLINK("https://www.instagram.com/p/BVwvcUBB3BT/")</f>
        <v>https://www.instagram.com/p/BVwvcUBB3BT/</v>
      </c>
      <c r="D434" s="11" t="s">
        <v>686</v>
      </c>
      <c r="E434" s="5">
        <v>0.49557870370370372</v>
      </c>
      <c r="F434" s="6" t="s">
        <v>10</v>
      </c>
      <c r="G434" s="2">
        <v>70</v>
      </c>
      <c r="H434" s="7" t="s">
        <v>11</v>
      </c>
    </row>
    <row r="435" spans="1:8" ht="18.75" x14ac:dyDescent="0.3">
      <c r="A435" s="2">
        <v>591</v>
      </c>
      <c r="B435" s="2" t="s">
        <v>75</v>
      </c>
      <c r="C435" s="3" t="str">
        <f>HYPERLINK("https://www.instagram.com/p/BVyzwiNhG8l/")</f>
        <v>https://www.instagram.com/p/BVyzwiNhG8l/</v>
      </c>
      <c r="D435" s="11" t="s">
        <v>685</v>
      </c>
      <c r="E435" s="5">
        <v>0.29848379629629629</v>
      </c>
      <c r="F435" s="6" t="s">
        <v>34</v>
      </c>
      <c r="G435" s="2">
        <v>86</v>
      </c>
      <c r="H435" s="7" t="s">
        <v>11</v>
      </c>
    </row>
    <row r="436" spans="1:8" ht="18.75" x14ac:dyDescent="0.3">
      <c r="A436" s="2">
        <v>590</v>
      </c>
      <c r="B436" s="2" t="s">
        <v>684</v>
      </c>
      <c r="C436" s="3" t="str">
        <f>HYPERLINK("https://www.instagram.com/p/BV0BzmZhlxa/")</f>
        <v>https://www.instagram.com/p/BV0BzmZhlxa/</v>
      </c>
      <c r="D436" s="11" t="s">
        <v>685</v>
      </c>
      <c r="E436" s="5">
        <v>0.77209490740740738</v>
      </c>
      <c r="F436" s="6" t="s">
        <v>34</v>
      </c>
      <c r="G436" s="2">
        <v>76</v>
      </c>
      <c r="H436" s="7" t="s">
        <v>11</v>
      </c>
    </row>
    <row r="437" spans="1:8" ht="18.75" x14ac:dyDescent="0.3">
      <c r="A437" s="2">
        <v>589</v>
      </c>
      <c r="B437" s="2" t="s">
        <v>75</v>
      </c>
      <c r="C437" s="3" t="str">
        <f>HYPERLINK("https://www.instagram.com/p/BV1VlGSBmir/")</f>
        <v>https://www.instagram.com/p/BV1VlGSBmir/</v>
      </c>
      <c r="D437" s="11" t="s">
        <v>683</v>
      </c>
      <c r="E437" s="5">
        <v>0.28043981481481478</v>
      </c>
      <c r="F437" s="6" t="s">
        <v>16</v>
      </c>
      <c r="G437" s="2">
        <v>84</v>
      </c>
      <c r="H437" s="7" t="s">
        <v>11</v>
      </c>
    </row>
    <row r="438" spans="1:8" ht="18.75" x14ac:dyDescent="0.3">
      <c r="A438" s="2">
        <v>587</v>
      </c>
      <c r="B438" s="2" t="s">
        <v>75</v>
      </c>
      <c r="C438" s="3" t="str">
        <f>HYPERLINK("https://www.instagram.com/p/BV34F7lhjfH/")</f>
        <v>https://www.instagram.com/p/BV34F7lhjfH/</v>
      </c>
      <c r="D438" s="11" t="s">
        <v>682</v>
      </c>
      <c r="E438" s="5">
        <v>0.26659722222222221</v>
      </c>
      <c r="F438" s="6" t="s">
        <v>41</v>
      </c>
      <c r="G438" s="2">
        <v>93</v>
      </c>
      <c r="H438" s="7" t="s">
        <v>11</v>
      </c>
    </row>
    <row r="439" spans="1:8" ht="18.75" x14ac:dyDescent="0.3">
      <c r="A439" s="2">
        <v>586</v>
      </c>
      <c r="B439" s="2" t="s">
        <v>680</v>
      </c>
      <c r="C439" s="3" t="str">
        <f>HYPERLINK("https://www.instagram.com/p/BV4pBNUhlSH/")</f>
        <v>https://www.instagram.com/p/BV4pBNUhlSH/</v>
      </c>
      <c r="D439" s="11" t="s">
        <v>682</v>
      </c>
      <c r="E439" s="5">
        <v>0.5634837962962963</v>
      </c>
      <c r="F439" s="6" t="s">
        <v>41</v>
      </c>
      <c r="G439" s="2">
        <v>82</v>
      </c>
      <c r="H439" s="7" t="s">
        <v>11</v>
      </c>
    </row>
    <row r="440" spans="1:8" ht="18.75" x14ac:dyDescent="0.3">
      <c r="A440" s="2">
        <v>585</v>
      </c>
      <c r="B440" s="2" t="s">
        <v>681</v>
      </c>
      <c r="C440" s="3" t="str">
        <f>HYPERLINK("https://www.instagram.com/p/BV5KG5sh65p/")</f>
        <v>https://www.instagram.com/p/BV5KG5sh65p/</v>
      </c>
      <c r="D440" s="11" t="s">
        <v>682</v>
      </c>
      <c r="E440" s="5">
        <v>0.76427083333333334</v>
      </c>
      <c r="F440" s="6" t="s">
        <v>41</v>
      </c>
      <c r="G440" s="2">
        <v>69</v>
      </c>
      <c r="H440" s="7" t="s">
        <v>11</v>
      </c>
    </row>
    <row r="441" spans="1:8" ht="18.75" x14ac:dyDescent="0.3">
      <c r="A441" s="2">
        <v>584</v>
      </c>
      <c r="B441" s="2" t="s">
        <v>680</v>
      </c>
      <c r="C441" s="3" t="str">
        <f>HYPERLINK("https://www.instagram.com/p/BV6brkthjvy/")</f>
        <v>https://www.instagram.com/p/BV6brkthjvy/</v>
      </c>
      <c r="D441" s="11" t="s">
        <v>679</v>
      </c>
      <c r="E441" s="5">
        <v>0.25927083333333328</v>
      </c>
      <c r="F441" s="6" t="s">
        <v>25</v>
      </c>
      <c r="G441" s="2">
        <v>81</v>
      </c>
      <c r="H441" s="7" t="s">
        <v>11</v>
      </c>
    </row>
    <row r="442" spans="1:8" ht="18.75" x14ac:dyDescent="0.3">
      <c r="A442" s="2">
        <v>583</v>
      </c>
      <c r="B442" s="2" t="s">
        <v>678</v>
      </c>
      <c r="C442" s="3" t="str">
        <f>HYPERLINK("https://www.instagram.com/p/BV7Guk3BmCT/")</f>
        <v>https://www.instagram.com/p/BV7Guk3BmCT/</v>
      </c>
      <c r="D442" s="11" t="s">
        <v>679</v>
      </c>
      <c r="E442" s="5">
        <v>0.52048611111111109</v>
      </c>
      <c r="F442" s="6" t="s">
        <v>25</v>
      </c>
      <c r="G442" s="2">
        <v>76</v>
      </c>
      <c r="H442" s="7" t="s">
        <v>11</v>
      </c>
    </row>
    <row r="443" spans="1:8" ht="18.75" x14ac:dyDescent="0.3">
      <c r="A443" s="2">
        <v>582</v>
      </c>
      <c r="B443" s="2" t="s">
        <v>676</v>
      </c>
      <c r="C443" s="3" t="str">
        <f>HYPERLINK("https://www.instagram.com/p/BV7gsKBhRrQ/")</f>
        <v>https://www.instagram.com/p/BV7gsKBhRrQ/</v>
      </c>
      <c r="D443" s="11" t="s">
        <v>679</v>
      </c>
      <c r="E443" s="5">
        <v>0.67803240740740744</v>
      </c>
      <c r="F443" s="6" t="s">
        <v>25</v>
      </c>
      <c r="G443" s="2">
        <v>70</v>
      </c>
      <c r="H443" s="7" t="s">
        <v>11</v>
      </c>
    </row>
    <row r="444" spans="1:8" ht="18.75" x14ac:dyDescent="0.3">
      <c r="A444" s="2">
        <v>581</v>
      </c>
      <c r="B444" s="2" t="s">
        <v>75</v>
      </c>
      <c r="C444" s="3" t="str">
        <f>HYPERLINK("https://www.instagram.com/p/BV8-XCKBvh2/")</f>
        <v>https://www.instagram.com/p/BV8-XCKBvh2/</v>
      </c>
      <c r="D444" s="11" t="s">
        <v>677</v>
      </c>
      <c r="E444" s="5">
        <v>0.2464351851851852</v>
      </c>
      <c r="F444" s="6" t="s">
        <v>13</v>
      </c>
      <c r="G444" s="2">
        <v>68</v>
      </c>
      <c r="H444" s="7" t="s">
        <v>11</v>
      </c>
    </row>
    <row r="445" spans="1:8" ht="18.75" x14ac:dyDescent="0.3">
      <c r="A445" s="2">
        <v>580</v>
      </c>
      <c r="B445" s="2" t="s">
        <v>678</v>
      </c>
      <c r="C445" s="3" t="str">
        <f>HYPERLINK("https://www.instagram.com/p/BV987JLByw6/")</f>
        <v>https://www.instagram.com/p/BV987JLByw6/</v>
      </c>
      <c r="D445" s="11" t="s">
        <v>677</v>
      </c>
      <c r="E445" s="5">
        <v>0.62607638888888884</v>
      </c>
      <c r="F445" s="6" t="s">
        <v>13</v>
      </c>
      <c r="G445" s="2">
        <v>61</v>
      </c>
      <c r="H445" s="7" t="s">
        <v>11</v>
      </c>
    </row>
    <row r="446" spans="1:8" ht="18.75" x14ac:dyDescent="0.3">
      <c r="A446" s="2">
        <v>579</v>
      </c>
      <c r="B446" s="2" t="s">
        <v>75</v>
      </c>
      <c r="C446" s="3" t="str">
        <f>HYPERLINK("https://www.instagram.com/p/BV-U5wnhNt6/")</f>
        <v>https://www.instagram.com/p/BV-U5wnhNt6/</v>
      </c>
      <c r="D446" s="11" t="s">
        <v>677</v>
      </c>
      <c r="E446" s="5">
        <v>0.77158564814814812</v>
      </c>
      <c r="F446" s="6" t="s">
        <v>13</v>
      </c>
      <c r="G446" s="2">
        <v>70</v>
      </c>
      <c r="H446" s="7" t="s">
        <v>11</v>
      </c>
    </row>
    <row r="447" spans="1:8" ht="18.75" x14ac:dyDescent="0.3">
      <c r="A447" s="2">
        <v>578</v>
      </c>
      <c r="B447" s="2" t="s">
        <v>676</v>
      </c>
      <c r="C447" s="3" t="str">
        <f>HYPERLINK("https://www.instagram.com/p/BV_4C8tBx7M/")</f>
        <v>https://www.instagram.com/p/BV_4C8tBx7M/</v>
      </c>
      <c r="D447" s="11" t="s">
        <v>675</v>
      </c>
      <c r="E447" s="5">
        <v>0.37320601851851848</v>
      </c>
      <c r="F447" s="6" t="s">
        <v>20</v>
      </c>
      <c r="G447" s="2">
        <v>76</v>
      </c>
      <c r="H447" s="7" t="s">
        <v>11</v>
      </c>
    </row>
    <row r="448" spans="1:8" ht="18.75" x14ac:dyDescent="0.3">
      <c r="A448" s="2">
        <v>577</v>
      </c>
      <c r="B448" s="2" t="s">
        <v>11</v>
      </c>
      <c r="C448" s="3" t="str">
        <f>HYPERLINK("https://www.instagram.com/p/BWAkGKQhgzM/")</f>
        <v>https://www.instagram.com/p/BWAkGKQhgzM/</v>
      </c>
      <c r="D448" s="11" t="s">
        <v>675</v>
      </c>
      <c r="E448" s="5">
        <v>0.64050925925925928</v>
      </c>
      <c r="F448" s="6" t="s">
        <v>20</v>
      </c>
      <c r="G448" s="2">
        <v>63</v>
      </c>
      <c r="H448" s="7" t="s">
        <v>11</v>
      </c>
    </row>
    <row r="449" spans="1:8" ht="18.75" x14ac:dyDescent="0.3">
      <c r="A449" s="2">
        <v>576</v>
      </c>
      <c r="B449" s="2" t="s">
        <v>11</v>
      </c>
      <c r="C449" s="3" t="str">
        <f>HYPERLINK("https://www.instagram.com/p/BWCe5Vxh3kA/")</f>
        <v>https://www.instagram.com/p/BWCe5Vxh3kA/</v>
      </c>
      <c r="D449" s="11" t="s">
        <v>674</v>
      </c>
      <c r="E449" s="5">
        <v>0.38567129629629632</v>
      </c>
      <c r="F449" s="6" t="s">
        <v>10</v>
      </c>
      <c r="G449" s="2">
        <v>63</v>
      </c>
      <c r="H449" s="7" t="s">
        <v>11</v>
      </c>
    </row>
    <row r="450" spans="1:8" ht="18.75" x14ac:dyDescent="0.3">
      <c r="A450" s="2">
        <v>575</v>
      </c>
      <c r="B450" s="2" t="s">
        <v>673</v>
      </c>
      <c r="C450" s="3" t="str">
        <f>HYPERLINK("https://www.instagram.com/p/BWDw9pvBQm8/")</f>
        <v>https://www.instagram.com/p/BWDw9pvBQm8/</v>
      </c>
      <c r="D450" s="11" t="s">
        <v>674</v>
      </c>
      <c r="E450" s="5">
        <v>0.88366898148148143</v>
      </c>
      <c r="F450" s="6" t="s">
        <v>10</v>
      </c>
      <c r="G450" s="2">
        <v>86</v>
      </c>
      <c r="H450" s="7" t="s">
        <v>11</v>
      </c>
    </row>
    <row r="451" spans="1:8" ht="18.75" x14ac:dyDescent="0.3">
      <c r="A451" s="2">
        <v>574</v>
      </c>
      <c r="B451" s="2" t="s">
        <v>671</v>
      </c>
      <c r="C451" s="3" t="str">
        <f>HYPERLINK("https://www.instagram.com/p/BWEyXTRB7Xg/")</f>
        <v>https://www.instagram.com/p/BWEyXTRB7Xg/</v>
      </c>
      <c r="D451" s="11" t="s">
        <v>672</v>
      </c>
      <c r="E451" s="5">
        <v>0.28053240740740742</v>
      </c>
      <c r="F451" s="6" t="s">
        <v>34</v>
      </c>
      <c r="G451" s="2">
        <v>105</v>
      </c>
      <c r="H451" s="7" t="s">
        <v>11</v>
      </c>
    </row>
    <row r="452" spans="1:8" ht="18.75" x14ac:dyDescent="0.3">
      <c r="A452" s="2">
        <v>573</v>
      </c>
      <c r="B452" s="2" t="s">
        <v>75</v>
      </c>
      <c r="C452" s="3" t="str">
        <f>HYPERLINK("https://www.instagram.com/p/BWF-yQ6hEqF/")</f>
        <v>https://www.instagram.com/p/BWF-yQ6hEqF/</v>
      </c>
      <c r="D452" s="11" t="s">
        <v>672</v>
      </c>
      <c r="E452" s="5">
        <v>0.74427083333333333</v>
      </c>
      <c r="F452" s="6" t="s">
        <v>34</v>
      </c>
      <c r="G452" s="2">
        <v>79</v>
      </c>
      <c r="H452" s="7" t="s">
        <v>11</v>
      </c>
    </row>
    <row r="453" spans="1:8" ht="18.75" x14ac:dyDescent="0.3">
      <c r="A453" s="2">
        <v>572</v>
      </c>
      <c r="B453" s="2" t="s">
        <v>671</v>
      </c>
      <c r="C453" s="3" t="str">
        <f>HYPERLINK("https://www.instagram.com/p/BWHTMLehT0T/")</f>
        <v>https://www.instagram.com/p/BWHTMLehT0T/</v>
      </c>
      <c r="D453" s="11" t="s">
        <v>670</v>
      </c>
      <c r="E453" s="5">
        <v>0.25644675925925919</v>
      </c>
      <c r="F453" s="6" t="s">
        <v>16</v>
      </c>
      <c r="G453" s="2">
        <v>63</v>
      </c>
      <c r="H453" s="7" t="s">
        <v>11</v>
      </c>
    </row>
    <row r="454" spans="1:8" ht="18.75" x14ac:dyDescent="0.3">
      <c r="A454" s="2">
        <v>571</v>
      </c>
      <c r="B454" s="2" t="s">
        <v>11</v>
      </c>
      <c r="C454" s="3" t="str">
        <f>HYPERLINK("https://www.instagram.com/p/BWHv_pBBMIQ/")</f>
        <v>https://www.instagram.com/p/BWHv_pBBMIQ/</v>
      </c>
      <c r="D454" s="11" t="s">
        <v>670</v>
      </c>
      <c r="E454" s="5">
        <v>0.43123842592592587</v>
      </c>
      <c r="F454" s="6" t="s">
        <v>16</v>
      </c>
      <c r="G454" s="2">
        <v>86</v>
      </c>
      <c r="H454" s="7" t="s">
        <v>11</v>
      </c>
    </row>
    <row r="455" spans="1:8" ht="18.75" x14ac:dyDescent="0.3">
      <c r="A455" s="2">
        <v>570</v>
      </c>
      <c r="B455" s="2" t="s">
        <v>671</v>
      </c>
      <c r="C455" s="3" t="str">
        <f>HYPERLINK("https://www.instagram.com/p/BWInNRKhVBK/")</f>
        <v>https://www.instagram.com/p/BWInNRKhVBK/</v>
      </c>
      <c r="D455" s="11" t="s">
        <v>670</v>
      </c>
      <c r="E455" s="5">
        <v>0.76627314814814818</v>
      </c>
      <c r="F455" s="6" t="s">
        <v>16</v>
      </c>
      <c r="G455" s="2">
        <v>72</v>
      </c>
      <c r="H455" s="7" t="s">
        <v>11</v>
      </c>
    </row>
    <row r="456" spans="1:8" ht="18.75" x14ac:dyDescent="0.3">
      <c r="A456" s="2">
        <v>569</v>
      </c>
      <c r="B456" s="2" t="s">
        <v>75</v>
      </c>
      <c r="C456" s="3" t="str">
        <f>HYPERLINK("https://www.instagram.com/p/BWI2H_yh3GU/")</f>
        <v>https://www.instagram.com/p/BWI2H_yh3GU/</v>
      </c>
      <c r="D456" s="11" t="s">
        <v>670</v>
      </c>
      <c r="E456" s="5">
        <v>0.85679398148148145</v>
      </c>
      <c r="F456" s="6" t="s">
        <v>16</v>
      </c>
      <c r="G456" s="2">
        <v>94</v>
      </c>
      <c r="H456" s="7" t="s">
        <v>11</v>
      </c>
    </row>
    <row r="457" spans="1:8" ht="18.75" x14ac:dyDescent="0.3">
      <c r="A457" s="2">
        <v>568</v>
      </c>
      <c r="B457" s="2" t="s">
        <v>75</v>
      </c>
      <c r="C457" s="3" t="str">
        <f>HYPERLINK("https://www.instagram.com/p/BWJ6G2Lhf51/")</f>
        <v>https://www.instagram.com/p/BWJ6G2Lhf51/</v>
      </c>
      <c r="D457" s="11" t="s">
        <v>669</v>
      </c>
      <c r="E457" s="5">
        <v>0.26932870370370371</v>
      </c>
      <c r="F457" s="6" t="s">
        <v>41</v>
      </c>
      <c r="G457" s="2">
        <v>96</v>
      </c>
      <c r="H457" s="7" t="s">
        <v>11</v>
      </c>
    </row>
    <row r="458" spans="1:8" ht="18.75" x14ac:dyDescent="0.3">
      <c r="A458" s="2">
        <v>567</v>
      </c>
      <c r="B458" s="2" t="s">
        <v>75</v>
      </c>
      <c r="C458" s="3" t="str">
        <f>HYPERLINK("https://www.instagram.com/p/BWM3oCoheqe/")</f>
        <v>https://www.instagram.com/p/BWM3oCoheqe/</v>
      </c>
      <c r="D458" s="11" t="s">
        <v>668</v>
      </c>
      <c r="E458" s="5">
        <v>0.41935185185185192</v>
      </c>
      <c r="F458" s="6" t="s">
        <v>25</v>
      </c>
      <c r="G458" s="2">
        <v>75</v>
      </c>
      <c r="H458" s="7" t="s">
        <v>11</v>
      </c>
    </row>
    <row r="459" spans="1:8" ht="18.75" x14ac:dyDescent="0.3">
      <c r="A459" s="2">
        <v>566</v>
      </c>
      <c r="B459" s="2" t="s">
        <v>667</v>
      </c>
      <c r="C459" s="3" t="str">
        <f>HYPERLINK("https://www.instagram.com/p/BWN4wAhhXKQ/")</f>
        <v>https://www.instagram.com/p/BWN4wAhhXKQ/</v>
      </c>
      <c r="D459" s="11" t="s">
        <v>668</v>
      </c>
      <c r="E459" s="5">
        <v>0.81453703703703706</v>
      </c>
      <c r="F459" s="6" t="s">
        <v>25</v>
      </c>
      <c r="G459" s="2">
        <v>73</v>
      </c>
      <c r="H459" s="7" t="s">
        <v>11</v>
      </c>
    </row>
    <row r="460" spans="1:8" ht="18.75" x14ac:dyDescent="0.3">
      <c r="A460" s="2">
        <v>565</v>
      </c>
      <c r="B460" s="2" t="s">
        <v>75</v>
      </c>
      <c r="C460" s="3" t="str">
        <f>HYPERLINK("https://www.instagram.com/p/BWQePBiB0Ov/")</f>
        <v>https://www.instagram.com/p/BWQePBiB0Ov/</v>
      </c>
      <c r="D460" s="11" t="s">
        <v>666</v>
      </c>
      <c r="E460" s="5">
        <v>0.8187268518518519</v>
      </c>
      <c r="F460" s="6" t="s">
        <v>13</v>
      </c>
      <c r="G460" s="2">
        <v>65</v>
      </c>
      <c r="H460" s="7" t="s">
        <v>11</v>
      </c>
    </row>
    <row r="461" spans="1:8" ht="18.75" x14ac:dyDescent="0.3">
      <c r="A461" s="2">
        <v>564</v>
      </c>
      <c r="B461" s="2" t="s">
        <v>75</v>
      </c>
      <c r="C461" s="3" t="str">
        <f>HYPERLINK("https://www.instagram.com/p/BWSN6MZhTxv/")</f>
        <v>https://www.instagram.com/p/BWSN6MZhTxv/</v>
      </c>
      <c r="D461" s="11" t="s">
        <v>665</v>
      </c>
      <c r="E461" s="5">
        <v>0.49637731481481479</v>
      </c>
      <c r="F461" s="6" t="s">
        <v>20</v>
      </c>
      <c r="G461" s="2">
        <v>58</v>
      </c>
      <c r="H461" s="7" t="s">
        <v>11</v>
      </c>
    </row>
    <row r="462" spans="1:8" ht="18.75" x14ac:dyDescent="0.3">
      <c r="A462" s="2">
        <v>563</v>
      </c>
      <c r="B462" s="2" t="s">
        <v>75</v>
      </c>
      <c r="C462" s="3" t="str">
        <f>HYPERLINK("https://www.instagram.com/p/BWSVlfnhfq_/")</f>
        <v>https://www.instagram.com/p/BWSVlfnhfq_/</v>
      </c>
      <c r="D462" s="11" t="s">
        <v>665</v>
      </c>
      <c r="E462" s="5">
        <v>0.54296296296296298</v>
      </c>
      <c r="F462" s="6" t="s">
        <v>20</v>
      </c>
      <c r="G462" s="2">
        <v>79</v>
      </c>
      <c r="H462" s="7" t="s">
        <v>11</v>
      </c>
    </row>
    <row r="463" spans="1:8" ht="18.75" x14ac:dyDescent="0.3">
      <c r="A463" s="2">
        <v>562</v>
      </c>
      <c r="B463" s="2" t="s">
        <v>75</v>
      </c>
      <c r="C463" s="3" t="str">
        <f>HYPERLINK("https://www.instagram.com/p/BWSc_ByBGHP/")</f>
        <v>https://www.instagram.com/p/BWSc_ByBGHP/</v>
      </c>
      <c r="D463" s="11" t="s">
        <v>665</v>
      </c>
      <c r="E463" s="5">
        <v>0.58785879629629634</v>
      </c>
      <c r="F463" s="6" t="s">
        <v>20</v>
      </c>
      <c r="G463" s="2">
        <v>74</v>
      </c>
      <c r="H463" s="7" t="s">
        <v>11</v>
      </c>
    </row>
    <row r="464" spans="1:8" ht="18.75" x14ac:dyDescent="0.3">
      <c r="A464" s="2">
        <v>561</v>
      </c>
      <c r="B464" s="2" t="s">
        <v>75</v>
      </c>
      <c r="C464" s="3" t="str">
        <f>HYPERLINK("https://www.instagram.com/p/BWVP4nxB4u0/")</f>
        <v>https://www.instagram.com/p/BWVP4nxB4u0/</v>
      </c>
      <c r="D464" s="11" t="s">
        <v>664</v>
      </c>
      <c r="E464" s="5">
        <v>0.67344907407407406</v>
      </c>
      <c r="F464" s="6" t="s">
        <v>10</v>
      </c>
      <c r="G464" s="2">
        <v>112</v>
      </c>
      <c r="H464" s="7" t="s">
        <v>11</v>
      </c>
    </row>
    <row r="465" spans="1:8" ht="18.75" x14ac:dyDescent="0.3">
      <c r="A465" s="2">
        <v>560</v>
      </c>
      <c r="B465" s="2" t="s">
        <v>75</v>
      </c>
      <c r="C465" s="3" t="str">
        <f>HYPERLINK("https://www.instagram.com/p/BWaQzXUhBbE/")</f>
        <v>https://www.instagram.com/p/BWaQzXUhBbE/</v>
      </c>
      <c r="D465" s="11" t="s">
        <v>663</v>
      </c>
      <c r="E465" s="5">
        <v>0.62083333333333335</v>
      </c>
      <c r="F465" s="6" t="s">
        <v>16</v>
      </c>
      <c r="G465" s="2">
        <v>69</v>
      </c>
      <c r="H465" s="7" t="s">
        <v>11</v>
      </c>
    </row>
    <row r="466" spans="1:8" ht="18.75" x14ac:dyDescent="0.3">
      <c r="A466" s="2">
        <v>559</v>
      </c>
      <c r="B466" s="2" t="s">
        <v>75</v>
      </c>
      <c r="C466" s="3" t="str">
        <f>HYPERLINK("https://www.instagram.com/p/BWahYYthcdo/")</f>
        <v>https://www.instagram.com/p/BWahYYthcdo/</v>
      </c>
      <c r="D466" s="11" t="s">
        <v>663</v>
      </c>
      <c r="E466" s="5">
        <v>0.72142361111111108</v>
      </c>
      <c r="F466" s="6" t="s">
        <v>16</v>
      </c>
      <c r="G466" s="2">
        <v>102</v>
      </c>
      <c r="H466" s="7" t="s">
        <v>11</v>
      </c>
    </row>
    <row r="467" spans="1:8" ht="18.75" x14ac:dyDescent="0.3">
      <c r="A467" s="2">
        <v>558</v>
      </c>
      <c r="B467" s="2" t="s">
        <v>662</v>
      </c>
      <c r="C467" s="3" t="str">
        <f>HYPERLINK("https://www.instagram.com/p/BWj1e9iBIei/")</f>
        <v>https://www.instagram.com/p/BWj1e9iBIei/</v>
      </c>
      <c r="D467" s="11" t="s">
        <v>661</v>
      </c>
      <c r="E467" s="5">
        <v>0.3386689814814815</v>
      </c>
      <c r="F467" s="6" t="s">
        <v>20</v>
      </c>
      <c r="G467" s="2">
        <v>125</v>
      </c>
      <c r="H467" s="7" t="s">
        <v>11</v>
      </c>
    </row>
    <row r="468" spans="1:8" ht="18.75" x14ac:dyDescent="0.3">
      <c r="A468" s="2">
        <v>557</v>
      </c>
      <c r="B468" s="2" t="s">
        <v>660</v>
      </c>
      <c r="C468" s="3" t="str">
        <f>HYPERLINK("https://www.instagram.com/p/BWkTbEBh_go/")</f>
        <v>https://www.instagram.com/p/BWkTbEBh_go/</v>
      </c>
      <c r="D468" s="11" t="s">
        <v>661</v>
      </c>
      <c r="E468" s="5">
        <v>0.52034722222222218</v>
      </c>
      <c r="F468" s="6" t="s">
        <v>20</v>
      </c>
      <c r="G468" s="2">
        <v>93</v>
      </c>
      <c r="H468" s="7" t="s">
        <v>11</v>
      </c>
    </row>
    <row r="469" spans="1:8" ht="18.75" x14ac:dyDescent="0.3">
      <c r="A469" s="2">
        <v>556</v>
      </c>
      <c r="B469" s="2" t="s">
        <v>657</v>
      </c>
      <c r="C469" s="3" t="str">
        <f>HYPERLINK("https://www.instagram.com/p/BWndaiUBpE_/")</f>
        <v>https://www.instagram.com/p/BWndaiUBpE_/</v>
      </c>
      <c r="D469" s="11" t="s">
        <v>658</v>
      </c>
      <c r="E469" s="5">
        <v>0.74606481481481479</v>
      </c>
      <c r="F469" s="6" t="s">
        <v>10</v>
      </c>
      <c r="G469" s="2">
        <v>95</v>
      </c>
      <c r="H469" s="7" t="s">
        <v>11</v>
      </c>
    </row>
    <row r="470" spans="1:8" ht="18.75" x14ac:dyDescent="0.3">
      <c r="A470" s="2">
        <v>555</v>
      </c>
      <c r="B470" s="2" t="s">
        <v>659</v>
      </c>
      <c r="C470" s="3" t="str">
        <f>HYPERLINK("https://www.instagram.com/p/BWnzzwdB0AO/")</f>
        <v>https://www.instagram.com/p/BWnzzwdB0AO/</v>
      </c>
      <c r="D470" s="11" t="s">
        <v>658</v>
      </c>
      <c r="E470" s="5">
        <v>0.88194444444444442</v>
      </c>
      <c r="F470" s="6" t="s">
        <v>10</v>
      </c>
      <c r="G470" s="2">
        <v>70</v>
      </c>
      <c r="H470" s="7" t="s">
        <v>11</v>
      </c>
    </row>
    <row r="471" spans="1:8" ht="18.75" x14ac:dyDescent="0.3">
      <c r="A471" s="2">
        <v>554</v>
      </c>
      <c r="B471" s="2" t="s">
        <v>657</v>
      </c>
      <c r="C471" s="3" t="str">
        <f>HYPERLINK("https://www.instagram.com/p/BWn1NFWBzYC/")</f>
        <v>https://www.instagram.com/p/BWn1NFWBzYC/</v>
      </c>
      <c r="D471" s="11" t="s">
        <v>658</v>
      </c>
      <c r="E471" s="5">
        <v>0.89041666666666663</v>
      </c>
      <c r="F471" s="6" t="s">
        <v>10</v>
      </c>
      <c r="G471" s="2">
        <v>84</v>
      </c>
      <c r="H471" s="7" t="s">
        <v>11</v>
      </c>
    </row>
    <row r="472" spans="1:8" ht="18.75" x14ac:dyDescent="0.3">
      <c r="A472" s="2">
        <v>553</v>
      </c>
      <c r="B472" s="2" t="s">
        <v>639</v>
      </c>
      <c r="C472" s="3" t="str">
        <f>HYPERLINK("https://www.instagram.com/p/BWqmvlLhVn5/")</f>
        <v>https://www.instagram.com/p/BWqmvlLhVn5/</v>
      </c>
      <c r="D472" s="11" t="s">
        <v>656</v>
      </c>
      <c r="E472" s="5">
        <v>0.96775462962962966</v>
      </c>
      <c r="F472" s="6" t="s">
        <v>34</v>
      </c>
      <c r="G472" s="2">
        <v>69</v>
      </c>
      <c r="H472" s="7" t="s">
        <v>11</v>
      </c>
    </row>
    <row r="473" spans="1:8" ht="18.75" x14ac:dyDescent="0.3">
      <c r="A473" s="2">
        <v>552</v>
      </c>
      <c r="B473" s="2" t="s">
        <v>639</v>
      </c>
      <c r="C473" s="3" t="str">
        <f>HYPERLINK("https://www.instagram.com/p/BWqnpXehZn6/")</f>
        <v>https://www.instagram.com/p/BWqnpXehZn6/</v>
      </c>
      <c r="D473" s="11" t="s">
        <v>656</v>
      </c>
      <c r="E473" s="5">
        <v>0.9732291666666667</v>
      </c>
      <c r="F473" s="6" t="s">
        <v>34</v>
      </c>
      <c r="G473" s="2">
        <v>101</v>
      </c>
      <c r="H473" s="7" t="s">
        <v>11</v>
      </c>
    </row>
    <row r="474" spans="1:8" ht="18.75" x14ac:dyDescent="0.3">
      <c r="A474" s="2">
        <v>551</v>
      </c>
      <c r="B474" s="2" t="s">
        <v>639</v>
      </c>
      <c r="C474" s="3" t="str">
        <f>HYPERLINK("https://www.instagram.com/p/BWqozfIBodw/")</f>
        <v>https://www.instagram.com/p/BWqozfIBodw/</v>
      </c>
      <c r="D474" s="11" t="s">
        <v>656</v>
      </c>
      <c r="E474" s="5">
        <v>0.98025462962962961</v>
      </c>
      <c r="F474" s="6" t="s">
        <v>34</v>
      </c>
      <c r="G474" s="2">
        <v>92</v>
      </c>
      <c r="H474" s="7" t="s">
        <v>11</v>
      </c>
    </row>
    <row r="475" spans="1:8" ht="18.75" x14ac:dyDescent="0.3">
      <c r="A475" s="2">
        <v>550</v>
      </c>
      <c r="B475" s="2" t="s">
        <v>654</v>
      </c>
      <c r="C475" s="3" t="str">
        <f>HYPERLINK("https://www.instagram.com/p/BWtERpGhS9V/")</f>
        <v>https://www.instagram.com/p/BWtERpGhS9V/</v>
      </c>
      <c r="D475" s="11" t="s">
        <v>655</v>
      </c>
      <c r="E475" s="5">
        <v>0.9236805555555555</v>
      </c>
      <c r="F475" s="6" t="s">
        <v>16</v>
      </c>
      <c r="G475" s="2">
        <v>85</v>
      </c>
      <c r="H475" s="7" t="s">
        <v>11</v>
      </c>
    </row>
    <row r="476" spans="1:8" ht="18.75" x14ac:dyDescent="0.3">
      <c r="A476" s="2">
        <v>549</v>
      </c>
      <c r="B476" s="2" t="s">
        <v>622</v>
      </c>
      <c r="C476" s="3" t="str">
        <f>HYPERLINK("https://www.instagram.com/p/BWvpd2ohA_1/")</f>
        <v>https://www.instagram.com/p/BWvpd2ohA_1/</v>
      </c>
      <c r="D476" s="11" t="s">
        <v>653</v>
      </c>
      <c r="E476" s="5">
        <v>0.92608796296296292</v>
      </c>
      <c r="F476" s="6" t="s">
        <v>41</v>
      </c>
      <c r="G476" s="2">
        <v>84</v>
      </c>
      <c r="H476" s="7" t="s">
        <v>11</v>
      </c>
    </row>
    <row r="477" spans="1:8" ht="18.75" x14ac:dyDescent="0.3">
      <c r="A477" s="2">
        <v>548</v>
      </c>
      <c r="B477" s="2" t="s">
        <v>652</v>
      </c>
      <c r="C477" s="3" t="str">
        <f>HYPERLINK("https://www.instagram.com/p/BWwymVrBbP0/")</f>
        <v>https://www.instagram.com/p/BWwymVrBbP0/</v>
      </c>
      <c r="D477" s="11" t="s">
        <v>651</v>
      </c>
      <c r="E477" s="5">
        <v>0.36986111111111108</v>
      </c>
      <c r="F477" s="6" t="s">
        <v>25</v>
      </c>
      <c r="G477" s="2">
        <v>110</v>
      </c>
      <c r="H477" s="7" t="s">
        <v>11</v>
      </c>
    </row>
    <row r="478" spans="1:8" ht="18.75" x14ac:dyDescent="0.3">
      <c r="A478" s="2">
        <v>547</v>
      </c>
      <c r="B478" s="2" t="s">
        <v>649</v>
      </c>
      <c r="C478" s="3" t="str">
        <f>HYPERLINK("https://www.instagram.com/p/BWyI_nvho0T/")</f>
        <v>https://www.instagram.com/p/BWyI_nvho0T/</v>
      </c>
      <c r="D478" s="11" t="s">
        <v>651</v>
      </c>
      <c r="E478" s="5">
        <v>0.8941203703703704</v>
      </c>
      <c r="F478" s="6" t="s">
        <v>25</v>
      </c>
      <c r="G478" s="2">
        <v>90</v>
      </c>
      <c r="H478" s="7" t="s">
        <v>11</v>
      </c>
    </row>
    <row r="479" spans="1:8" ht="18.75" x14ac:dyDescent="0.3">
      <c r="A479" s="2">
        <v>546</v>
      </c>
      <c r="B479" s="2" t="s">
        <v>622</v>
      </c>
      <c r="C479" s="3" t="str">
        <f>HYPERLINK("https://www.instagram.com/p/BWyWabYBrQ4/")</f>
        <v>https://www.instagram.com/p/BWyWabYBrQ4/</v>
      </c>
      <c r="D479" s="11" t="s">
        <v>651</v>
      </c>
      <c r="E479" s="5">
        <v>0.97554398148148147</v>
      </c>
      <c r="F479" s="6" t="s">
        <v>25</v>
      </c>
      <c r="G479" s="2">
        <v>91</v>
      </c>
      <c r="H479" s="7" t="s">
        <v>11</v>
      </c>
    </row>
    <row r="480" spans="1:8" ht="18.75" x14ac:dyDescent="0.3">
      <c r="A480" s="2">
        <v>545</v>
      </c>
      <c r="B480" s="2" t="s">
        <v>650</v>
      </c>
      <c r="C480" s="3" t="str">
        <f>HYPERLINK("https://www.instagram.com/p/BW0WRaUBauI/")</f>
        <v>https://www.instagram.com/p/BW0WRaUBauI/</v>
      </c>
      <c r="D480" s="11" t="s">
        <v>648</v>
      </c>
      <c r="E480" s="5">
        <v>0.75141203703703707</v>
      </c>
      <c r="F480" s="6" t="s">
        <v>13</v>
      </c>
      <c r="G480" s="2">
        <v>91</v>
      </c>
      <c r="H480" s="7" t="s">
        <v>11</v>
      </c>
    </row>
    <row r="481" spans="1:8" ht="18.75" x14ac:dyDescent="0.3">
      <c r="A481" s="2">
        <v>544</v>
      </c>
      <c r="B481" s="2" t="s">
        <v>649</v>
      </c>
      <c r="C481" s="3" t="str">
        <f>HYPERLINK("https://www.instagram.com/p/BW0XyR3hEVi/")</f>
        <v>https://www.instagram.com/p/BW0XyR3hEVi/</v>
      </c>
      <c r="D481" s="11" t="s">
        <v>648</v>
      </c>
      <c r="E481" s="5">
        <v>0.76060185185185181</v>
      </c>
      <c r="F481" s="6" t="s">
        <v>13</v>
      </c>
      <c r="G481" s="2">
        <v>76</v>
      </c>
      <c r="H481" s="7" t="s">
        <v>11</v>
      </c>
    </row>
    <row r="482" spans="1:8" ht="18.75" x14ac:dyDescent="0.3">
      <c r="A482" s="2">
        <v>543</v>
      </c>
      <c r="B482" s="2" t="s">
        <v>632</v>
      </c>
      <c r="C482" s="3" t="str">
        <f>HYPERLINK("https://www.instagram.com/p/BW0ZAsphBuU/")</f>
        <v>https://www.instagram.com/p/BW0ZAsphBuU/</v>
      </c>
      <c r="D482" s="11" t="s">
        <v>648</v>
      </c>
      <c r="E482" s="5">
        <v>0.76803240740740741</v>
      </c>
      <c r="F482" s="6" t="s">
        <v>13</v>
      </c>
      <c r="G482" s="2">
        <v>61</v>
      </c>
      <c r="H482" s="7" t="s">
        <v>11</v>
      </c>
    </row>
    <row r="483" spans="1:8" ht="18.75" x14ac:dyDescent="0.3">
      <c r="A483" s="2">
        <v>542</v>
      </c>
      <c r="B483" s="2" t="s">
        <v>632</v>
      </c>
      <c r="C483" s="3" t="str">
        <f>HYPERLINK("https://www.instagram.com/p/BW0i7LUBfLI/")</f>
        <v>https://www.instagram.com/p/BW0i7LUBfLI/</v>
      </c>
      <c r="D483" s="11" t="s">
        <v>648</v>
      </c>
      <c r="E483" s="5">
        <v>0.82819444444444446</v>
      </c>
      <c r="F483" s="6" t="s">
        <v>13</v>
      </c>
      <c r="G483" s="2">
        <v>92</v>
      </c>
      <c r="H483" s="7" t="s">
        <v>11</v>
      </c>
    </row>
    <row r="484" spans="1:8" ht="18.75" x14ac:dyDescent="0.3">
      <c r="A484" s="2">
        <v>541</v>
      </c>
      <c r="B484" s="2" t="s">
        <v>646</v>
      </c>
      <c r="C484" s="3" t="str">
        <f>HYPERLINK("https://www.instagram.com/p/BW2CtGTB9PS/")</f>
        <v>https://www.instagram.com/p/BW2CtGTB9PS/</v>
      </c>
      <c r="D484" s="11" t="s">
        <v>647</v>
      </c>
      <c r="E484" s="5">
        <v>0.40939814814814812</v>
      </c>
      <c r="F484" s="6" t="s">
        <v>20</v>
      </c>
      <c r="G484" s="2">
        <v>98</v>
      </c>
      <c r="H484" s="7" t="s">
        <v>11</v>
      </c>
    </row>
    <row r="485" spans="1:8" ht="18.75" x14ac:dyDescent="0.3">
      <c r="A485" s="2">
        <v>540</v>
      </c>
      <c r="B485" s="2" t="s">
        <v>641</v>
      </c>
      <c r="C485" s="3" t="str">
        <f>HYPERLINK("https://www.instagram.com/p/BW5CbwAB0gT/")</f>
        <v>https://www.instagram.com/p/BW5CbwAB0gT/</v>
      </c>
      <c r="D485" s="11" t="s">
        <v>645</v>
      </c>
      <c r="E485" s="5">
        <v>0.57283564814814814</v>
      </c>
      <c r="F485" s="6" t="s">
        <v>10</v>
      </c>
      <c r="G485" s="2">
        <v>90</v>
      </c>
      <c r="H485" s="7" t="s">
        <v>11</v>
      </c>
    </row>
    <row r="486" spans="1:8" ht="18.75" x14ac:dyDescent="0.3">
      <c r="A486" s="2">
        <v>539</v>
      </c>
      <c r="B486" s="2" t="s">
        <v>641</v>
      </c>
      <c r="C486" s="3" t="str">
        <f>HYPERLINK("https://www.instagram.com/p/BW7kEmDhhl2/")</f>
        <v>https://www.instagram.com/p/BW7kEmDhhl2/</v>
      </c>
      <c r="D486" s="11" t="s">
        <v>644</v>
      </c>
      <c r="E486" s="5">
        <v>0.55368055555555551</v>
      </c>
      <c r="F486" s="6" t="s">
        <v>34</v>
      </c>
      <c r="G486" s="2">
        <v>94</v>
      </c>
      <c r="H486" s="7" t="s">
        <v>11</v>
      </c>
    </row>
    <row r="487" spans="1:8" ht="18.75" x14ac:dyDescent="0.3">
      <c r="A487" s="2">
        <v>538</v>
      </c>
      <c r="B487" s="2" t="s">
        <v>643</v>
      </c>
      <c r="C487" s="3" t="str">
        <f>HYPERLINK("https://www.instagram.com/p/BW9_6zwBoYb/")</f>
        <v>https://www.instagram.com/p/BW9_6zwBoYb/</v>
      </c>
      <c r="D487" s="11" t="s">
        <v>642</v>
      </c>
      <c r="E487" s="5">
        <v>0.49938657407407411</v>
      </c>
      <c r="F487" s="6" t="s">
        <v>16</v>
      </c>
      <c r="G487" s="2">
        <v>97</v>
      </c>
      <c r="H487" s="7" t="s">
        <v>11</v>
      </c>
    </row>
    <row r="488" spans="1:8" ht="18.75" x14ac:dyDescent="0.3">
      <c r="A488" s="2">
        <v>537</v>
      </c>
      <c r="B488" s="2" t="s">
        <v>641</v>
      </c>
      <c r="C488" s="3" t="str">
        <f>HYPERLINK("https://www.instagram.com/p/BW_QCAQh36w/")</f>
        <v>https://www.instagram.com/p/BW_QCAQh36w/</v>
      </c>
      <c r="D488" s="11" t="s">
        <v>642</v>
      </c>
      <c r="E488" s="5">
        <v>0.98552083333333329</v>
      </c>
      <c r="F488" s="6" t="s">
        <v>16</v>
      </c>
      <c r="G488" s="2">
        <v>148</v>
      </c>
      <c r="H488" s="7" t="s">
        <v>11</v>
      </c>
    </row>
    <row r="489" spans="1:8" ht="18.75" x14ac:dyDescent="0.3">
      <c r="A489" s="2">
        <v>536</v>
      </c>
      <c r="B489" s="2" t="s">
        <v>639</v>
      </c>
      <c r="C489" s="3" t="str">
        <f>HYPERLINK("https://www.instagram.com/p/BXInPlMBc9Y/")</f>
        <v>https://www.instagram.com/p/BXInPlMBc9Y/</v>
      </c>
      <c r="D489" s="11" t="s">
        <v>640</v>
      </c>
      <c r="E489" s="5">
        <v>0.62163194444444447</v>
      </c>
      <c r="F489" s="6" t="s">
        <v>20</v>
      </c>
      <c r="G489" s="2">
        <v>139</v>
      </c>
      <c r="H489" s="7" t="s">
        <v>11</v>
      </c>
    </row>
    <row r="490" spans="1:8" ht="18.75" x14ac:dyDescent="0.3">
      <c r="A490" s="2">
        <v>535</v>
      </c>
      <c r="B490" s="2" t="s">
        <v>75</v>
      </c>
      <c r="C490" s="3" t="str">
        <f>HYPERLINK("https://www.instagram.com/p/BXpUA9xhqil/")</f>
        <v>https://www.instagram.com/p/BXpUA9xhqil/</v>
      </c>
      <c r="D490" s="11" t="s">
        <v>638</v>
      </c>
      <c r="E490" s="5">
        <v>0.32087962962962963</v>
      </c>
      <c r="F490" s="6" t="s">
        <v>13</v>
      </c>
      <c r="G490" s="2">
        <v>100</v>
      </c>
      <c r="H490" s="7" t="s">
        <v>11</v>
      </c>
    </row>
    <row r="491" spans="1:8" ht="18.75" x14ac:dyDescent="0.3">
      <c r="A491" s="2">
        <v>534</v>
      </c>
      <c r="B491" s="2" t="s">
        <v>636</v>
      </c>
      <c r="C491" s="3" t="str">
        <f>HYPERLINK("https://www.instagram.com/p/BXvRmzhhyu6/")</f>
        <v>https://www.instagram.com/p/BXvRmzhhyu6/</v>
      </c>
      <c r="D491" s="11" t="s">
        <v>637</v>
      </c>
      <c r="E491" s="5">
        <v>0.63643518518518516</v>
      </c>
      <c r="F491" s="6" t="s">
        <v>10</v>
      </c>
      <c r="G491" s="2">
        <v>120</v>
      </c>
      <c r="H491" s="7" t="s">
        <v>11</v>
      </c>
    </row>
    <row r="492" spans="1:8" ht="18.75" x14ac:dyDescent="0.3">
      <c r="A492" s="2">
        <v>533</v>
      </c>
      <c r="B492" s="2" t="s">
        <v>634</v>
      </c>
      <c r="C492" s="3" t="str">
        <f>HYPERLINK("https://www.instagram.com/p/BYA5bIzBeDK/")</f>
        <v>https://www.instagram.com/p/BYA5bIzBeDK/</v>
      </c>
      <c r="D492" s="11" t="s">
        <v>635</v>
      </c>
      <c r="E492" s="5">
        <v>0.48019675925925931</v>
      </c>
      <c r="F492" s="6" t="s">
        <v>10</v>
      </c>
      <c r="G492" s="2">
        <v>63</v>
      </c>
      <c r="H492" s="7" t="s">
        <v>11</v>
      </c>
    </row>
    <row r="493" spans="1:8" ht="18.75" x14ac:dyDescent="0.3">
      <c r="A493" s="2">
        <v>532</v>
      </c>
      <c r="B493" s="2" t="s">
        <v>634</v>
      </c>
      <c r="C493" s="3" t="str">
        <f>HYPERLINK("https://www.instagram.com/p/BYA7QdYh36S/")</f>
        <v>https://www.instagram.com/p/BYA7QdYh36S/</v>
      </c>
      <c r="D493" s="11" t="s">
        <v>635</v>
      </c>
      <c r="E493" s="5">
        <v>0.49131944444444442</v>
      </c>
      <c r="F493" s="6" t="s">
        <v>10</v>
      </c>
      <c r="G493" s="2">
        <v>65</v>
      </c>
      <c r="H493" s="7" t="s">
        <v>11</v>
      </c>
    </row>
    <row r="494" spans="1:8" ht="18.75" x14ac:dyDescent="0.3">
      <c r="A494" s="2">
        <v>531</v>
      </c>
      <c r="B494" s="2" t="s">
        <v>634</v>
      </c>
      <c r="C494" s="3" t="str">
        <f>HYPERLINK("https://www.instagram.com/p/BYBcf_LBWe2/")</f>
        <v>https://www.instagram.com/p/BYBcf_LBWe2/</v>
      </c>
      <c r="D494" s="11" t="s">
        <v>635</v>
      </c>
      <c r="E494" s="5">
        <v>0.6930439814814815</v>
      </c>
      <c r="F494" s="6" t="s">
        <v>10</v>
      </c>
      <c r="G494" s="2">
        <v>69</v>
      </c>
      <c r="H494" s="7" t="s">
        <v>11</v>
      </c>
    </row>
    <row r="495" spans="1:8" ht="18.75" x14ac:dyDescent="0.3">
      <c r="A495" s="2">
        <v>530</v>
      </c>
      <c r="B495" s="2" t="s">
        <v>632</v>
      </c>
      <c r="C495" s="3" t="str">
        <f>HYPERLINK("https://www.instagram.com/p/BYDUInyB32p/")</f>
        <v>https://www.instagram.com/p/BYDUInyB32p/</v>
      </c>
      <c r="D495" s="11" t="s">
        <v>633</v>
      </c>
      <c r="E495" s="5">
        <v>0.41900462962962959</v>
      </c>
      <c r="F495" s="6" t="s">
        <v>34</v>
      </c>
      <c r="G495" s="2">
        <v>69</v>
      </c>
      <c r="H495" s="7" t="s">
        <v>11</v>
      </c>
    </row>
    <row r="496" spans="1:8" ht="18.75" x14ac:dyDescent="0.3">
      <c r="A496" s="2">
        <v>529</v>
      </c>
      <c r="B496" s="2" t="s">
        <v>630</v>
      </c>
      <c r="C496" s="3" t="str">
        <f>HYPERLINK("https://www.instagram.com/p/BYGtLVKh9Qh/")</f>
        <v>https://www.instagram.com/p/BYGtLVKh9Qh/</v>
      </c>
      <c r="D496" s="11" t="s">
        <v>631</v>
      </c>
      <c r="E496" s="5">
        <v>0.73605324074074074</v>
      </c>
      <c r="F496" s="6" t="s">
        <v>16</v>
      </c>
      <c r="G496" s="2">
        <v>85</v>
      </c>
      <c r="H496" s="7" t="s">
        <v>11</v>
      </c>
    </row>
    <row r="497" spans="1:8" ht="18.75" x14ac:dyDescent="0.3">
      <c r="A497" s="2">
        <v>528</v>
      </c>
      <c r="B497" s="2" t="s">
        <v>587</v>
      </c>
      <c r="C497" s="3" t="str">
        <f>HYPERLINK("https://www.instagram.com/p/BYMWW6QBRKI/")</f>
        <v>https://www.instagram.com/p/BYMWW6QBRKI/</v>
      </c>
      <c r="D497" s="11" t="s">
        <v>629</v>
      </c>
      <c r="E497" s="5">
        <v>0.92774305555555558</v>
      </c>
      <c r="F497" s="6" t="s">
        <v>25</v>
      </c>
      <c r="G497" s="2">
        <v>83</v>
      </c>
      <c r="H497" s="7" t="s">
        <v>11</v>
      </c>
    </row>
    <row r="498" spans="1:8" ht="18.75" x14ac:dyDescent="0.3">
      <c r="A498" s="2">
        <v>527</v>
      </c>
      <c r="B498" s="2" t="s">
        <v>75</v>
      </c>
      <c r="C498" s="3" t="str">
        <f>HYPERLINK("https://www.instagram.com/p/BYN0ERlh4Hm/")</f>
        <v>https://www.instagram.com/p/BYN0ERlh4Hm/</v>
      </c>
      <c r="D498" s="11" t="s">
        <v>628</v>
      </c>
      <c r="E498" s="5">
        <v>0.49638888888888888</v>
      </c>
      <c r="F498" s="6" t="s">
        <v>13</v>
      </c>
      <c r="G498" s="2">
        <v>65</v>
      </c>
      <c r="H498" s="7" t="s">
        <v>11</v>
      </c>
    </row>
    <row r="499" spans="1:8" ht="18.75" x14ac:dyDescent="0.3">
      <c r="A499" s="2">
        <v>526</v>
      </c>
      <c r="B499" s="2" t="s">
        <v>627</v>
      </c>
      <c r="C499" s="3" t="str">
        <f>HYPERLINK("https://www.instagram.com/p/BYQNI_uhzX5/")</f>
        <v>https://www.instagram.com/p/BYQNI_uhzX5/</v>
      </c>
      <c r="D499" s="11" t="s">
        <v>626</v>
      </c>
      <c r="E499" s="5">
        <v>0.42526620370370372</v>
      </c>
      <c r="F499" s="6" t="s">
        <v>20</v>
      </c>
      <c r="G499" s="2">
        <v>65</v>
      </c>
      <c r="H499" s="7" t="s">
        <v>11</v>
      </c>
    </row>
    <row r="500" spans="1:8" ht="18.75" x14ac:dyDescent="0.3">
      <c r="A500" s="2">
        <v>525</v>
      </c>
      <c r="B500" s="2" t="s">
        <v>75</v>
      </c>
      <c r="C500" s="3" t="str">
        <f>HYPERLINK("https://www.instagram.com/p/BYRHtmbBqAj/")</f>
        <v>https://www.instagram.com/p/BYRHtmbBqAj/</v>
      </c>
      <c r="D500" s="11" t="s">
        <v>626</v>
      </c>
      <c r="E500" s="5">
        <v>0.78068287037037032</v>
      </c>
      <c r="F500" s="6" t="s">
        <v>20</v>
      </c>
      <c r="G500" s="2">
        <v>77</v>
      </c>
      <c r="H500" s="7" t="s">
        <v>11</v>
      </c>
    </row>
    <row r="501" spans="1:8" ht="18.75" x14ac:dyDescent="0.3">
      <c r="A501" s="2">
        <v>524</v>
      </c>
      <c r="B501" s="2" t="s">
        <v>625</v>
      </c>
      <c r="C501" s="3" t="str">
        <f>HYPERLINK("https://www.instagram.com/p/BYSzqkBB50l/")</f>
        <v>https://www.instagram.com/p/BYSzqkBB50l/</v>
      </c>
      <c r="D501" s="11" t="s">
        <v>624</v>
      </c>
      <c r="E501" s="5">
        <v>0.4357523148148148</v>
      </c>
      <c r="F501" s="6" t="s">
        <v>10</v>
      </c>
      <c r="G501" s="2">
        <v>65</v>
      </c>
      <c r="H501" s="7" t="s">
        <v>11</v>
      </c>
    </row>
    <row r="502" spans="1:8" ht="18.75" x14ac:dyDescent="0.3">
      <c r="A502" s="2">
        <v>523</v>
      </c>
      <c r="B502" s="2" t="s">
        <v>75</v>
      </c>
      <c r="C502" s="3" t="str">
        <f>HYPERLINK("https://www.instagram.com/p/BYTrdkwB5IW/")</f>
        <v>https://www.instagram.com/p/BYTrdkwB5IW/</v>
      </c>
      <c r="D502" s="11" t="s">
        <v>624</v>
      </c>
      <c r="E502" s="5">
        <v>0.77434027777777781</v>
      </c>
      <c r="F502" s="6" t="s">
        <v>10</v>
      </c>
      <c r="G502" s="2">
        <v>84</v>
      </c>
      <c r="H502" s="7" t="s">
        <v>11</v>
      </c>
    </row>
    <row r="503" spans="1:8" ht="18.75" x14ac:dyDescent="0.3">
      <c r="A503" s="2">
        <v>522</v>
      </c>
      <c r="B503" s="2" t="s">
        <v>622</v>
      </c>
      <c r="C503" s="3" t="str">
        <f>HYPERLINK("https://www.instagram.com/p/BYWVeZgBcg9/")</f>
        <v>https://www.instagram.com/p/BYWVeZgBcg9/</v>
      </c>
      <c r="D503" s="11" t="s">
        <v>623</v>
      </c>
      <c r="E503" s="5">
        <v>0.80600694444444443</v>
      </c>
      <c r="F503" s="6" t="s">
        <v>34</v>
      </c>
      <c r="G503" s="2">
        <v>91</v>
      </c>
      <c r="H503" s="7" t="s">
        <v>11</v>
      </c>
    </row>
    <row r="504" spans="1:8" ht="18.75" x14ac:dyDescent="0.3">
      <c r="A504" s="2">
        <v>521</v>
      </c>
      <c r="B504" s="2" t="s">
        <v>620</v>
      </c>
      <c r="C504" s="3" t="str">
        <f>HYPERLINK("https://www.instagram.com/p/BYYmnUKhsju/")</f>
        <v>https://www.instagram.com/p/BYYmnUKhsju/</v>
      </c>
      <c r="D504" s="11" t="s">
        <v>621</v>
      </c>
      <c r="E504" s="5">
        <v>0.6867361111111111</v>
      </c>
      <c r="F504" s="6" t="s">
        <v>16</v>
      </c>
      <c r="G504" s="2">
        <v>118</v>
      </c>
      <c r="H504" s="7" t="s">
        <v>11</v>
      </c>
    </row>
    <row r="505" spans="1:8" ht="18.75" x14ac:dyDescent="0.3">
      <c r="A505" s="2">
        <v>520</v>
      </c>
      <c r="B505" s="2" t="s">
        <v>75</v>
      </c>
      <c r="C505" s="3" t="str">
        <f>HYPERLINK("https://www.instagram.com/p/BYbNupTh2ju/")</f>
        <v>https://www.instagram.com/p/BYbNupTh2ju/</v>
      </c>
      <c r="D505" s="11" t="s">
        <v>619</v>
      </c>
      <c r="E505" s="5">
        <v>0.70081018518518523</v>
      </c>
      <c r="F505" s="6" t="s">
        <v>41</v>
      </c>
      <c r="G505" s="2">
        <v>74</v>
      </c>
      <c r="H505" s="7" t="s">
        <v>11</v>
      </c>
    </row>
    <row r="506" spans="1:8" ht="18.75" x14ac:dyDescent="0.3">
      <c r="A506" s="2">
        <v>519</v>
      </c>
      <c r="B506" s="2" t="s">
        <v>618</v>
      </c>
      <c r="C506" s="3" t="str">
        <f>HYPERLINK("https://www.instagram.com/p/BYbjlqABpWr/")</f>
        <v>https://www.instagram.com/p/BYbjlqABpWr/</v>
      </c>
      <c r="D506" s="11" t="s">
        <v>619</v>
      </c>
      <c r="E506" s="5">
        <v>0.83344907407407409</v>
      </c>
      <c r="F506" s="6" t="s">
        <v>41</v>
      </c>
      <c r="G506" s="2">
        <v>95</v>
      </c>
      <c r="H506" s="7" t="s">
        <v>11</v>
      </c>
    </row>
    <row r="507" spans="1:8" ht="18.75" x14ac:dyDescent="0.3">
      <c r="A507" s="2">
        <v>518</v>
      </c>
      <c r="B507" s="2" t="s">
        <v>75</v>
      </c>
      <c r="C507" s="3" t="str">
        <f>HYPERLINK("https://www.instagram.com/p/BYh_uDOBjWQ/")</f>
        <v>https://www.instagram.com/p/BYh_uDOBjWQ/</v>
      </c>
      <c r="D507" s="11" t="s">
        <v>617</v>
      </c>
      <c r="E507" s="5">
        <v>0.33432870370370371</v>
      </c>
      <c r="F507" s="6" t="s">
        <v>20</v>
      </c>
      <c r="G507" s="2">
        <v>77</v>
      </c>
      <c r="H507" s="7" t="s">
        <v>11</v>
      </c>
    </row>
    <row r="508" spans="1:8" ht="18.75" x14ac:dyDescent="0.3">
      <c r="A508" s="2">
        <v>517</v>
      </c>
      <c r="B508" s="2" t="s">
        <v>75</v>
      </c>
      <c r="C508" s="3" t="str">
        <f>HYPERLINK("https://www.instagram.com/p/BYiRZRYhkcN/")</f>
        <v>https://www.instagram.com/p/BYiRZRYhkcN/</v>
      </c>
      <c r="D508" s="11" t="s">
        <v>617</v>
      </c>
      <c r="E508" s="5">
        <v>0.44158564814814821</v>
      </c>
      <c r="F508" s="6" t="s">
        <v>20</v>
      </c>
      <c r="G508" s="2">
        <v>85</v>
      </c>
      <c r="H508" s="7" t="s">
        <v>11</v>
      </c>
    </row>
    <row r="509" spans="1:8" ht="18.75" x14ac:dyDescent="0.3">
      <c r="A509" s="2">
        <v>516</v>
      </c>
      <c r="B509" s="2" t="s">
        <v>616</v>
      </c>
      <c r="C509" s="3" t="str">
        <f>HYPERLINK("https://www.instagram.com/p/BYjTHhyBPKn/")</f>
        <v>https://www.instagram.com/p/BYjTHhyBPKn/</v>
      </c>
      <c r="D509" s="11" t="s">
        <v>617</v>
      </c>
      <c r="E509" s="5">
        <v>0.84040509259259255</v>
      </c>
      <c r="F509" s="6" t="s">
        <v>20</v>
      </c>
      <c r="G509" s="2">
        <v>99</v>
      </c>
      <c r="H509" s="7" t="s">
        <v>11</v>
      </c>
    </row>
    <row r="510" spans="1:8" ht="18.75" x14ac:dyDescent="0.3">
      <c r="A510" s="2">
        <v>515</v>
      </c>
      <c r="B510" s="2" t="s">
        <v>75</v>
      </c>
      <c r="C510" s="3" t="str">
        <f>HYPERLINK("https://www.instagram.com/p/BYk18SehHPm/")</f>
        <v>https://www.instagram.com/p/BYk18SehHPm/</v>
      </c>
      <c r="D510" s="11" t="s">
        <v>615</v>
      </c>
      <c r="E510" s="5">
        <v>0.4400810185185185</v>
      </c>
      <c r="F510" s="6" t="s">
        <v>10</v>
      </c>
      <c r="G510" s="2">
        <v>97</v>
      </c>
      <c r="H510" s="7" t="s">
        <v>11</v>
      </c>
    </row>
    <row r="511" spans="1:8" ht="18.75" x14ac:dyDescent="0.3">
      <c r="A511" s="2">
        <v>514</v>
      </c>
      <c r="B511" s="2" t="s">
        <v>75</v>
      </c>
      <c r="C511" s="3" t="str">
        <f>HYPERLINK("https://www.instagram.com/p/BYlhpLWhH7y/")</f>
        <v>https://www.instagram.com/p/BYlhpLWhH7y/</v>
      </c>
      <c r="D511" s="11" t="s">
        <v>615</v>
      </c>
      <c r="E511" s="5">
        <v>0.70526620370370374</v>
      </c>
      <c r="F511" s="6" t="s">
        <v>10</v>
      </c>
      <c r="G511" s="2">
        <v>78</v>
      </c>
      <c r="H511" s="7" t="s">
        <v>11</v>
      </c>
    </row>
    <row r="512" spans="1:8" ht="18.75" x14ac:dyDescent="0.3">
      <c r="A512" s="2">
        <v>513</v>
      </c>
      <c r="B512" s="2" t="s">
        <v>75</v>
      </c>
      <c r="C512" s="3" t="str">
        <f>HYPERLINK("https://www.instagram.com/p/BYpm0XMhR51/")</f>
        <v>https://www.instagram.com/p/BYpm0XMhR51/</v>
      </c>
      <c r="D512" s="11" t="s">
        <v>614</v>
      </c>
      <c r="E512" s="5">
        <v>0.29011574074074081</v>
      </c>
      <c r="F512" s="6" t="s">
        <v>16</v>
      </c>
      <c r="G512" s="2">
        <v>96</v>
      </c>
      <c r="H512" s="7" t="s">
        <v>11</v>
      </c>
    </row>
    <row r="513" spans="1:8" ht="18.75" x14ac:dyDescent="0.3">
      <c r="A513" s="2">
        <v>512</v>
      </c>
      <c r="B513" s="2" t="s">
        <v>75</v>
      </c>
      <c r="C513" s="3" t="str">
        <f>HYPERLINK("https://www.instagram.com/p/BYrIePaBSGR/")</f>
        <v>https://www.instagram.com/p/BYrIePaBSGR/</v>
      </c>
      <c r="D513" s="11" t="s">
        <v>614</v>
      </c>
      <c r="E513" s="5">
        <v>0.88269675925925928</v>
      </c>
      <c r="F513" s="6" t="s">
        <v>16</v>
      </c>
      <c r="G513" s="2">
        <v>78</v>
      </c>
      <c r="H513" s="7" t="s">
        <v>11</v>
      </c>
    </row>
    <row r="514" spans="1:8" ht="18.75" x14ac:dyDescent="0.3">
      <c r="A514" s="2">
        <v>511</v>
      </c>
      <c r="B514" s="2" t="s">
        <v>613</v>
      </c>
      <c r="C514" s="3" t="str">
        <f>HYPERLINK("https://www.instagram.com/p/BYrKXuRh8xy/")</f>
        <v>https://www.instagram.com/p/BYrKXuRh8xy/</v>
      </c>
      <c r="D514" s="11" t="s">
        <v>614</v>
      </c>
      <c r="E514" s="5">
        <v>0.89421296296296293</v>
      </c>
      <c r="F514" s="6" t="s">
        <v>16</v>
      </c>
      <c r="G514" s="2">
        <v>111</v>
      </c>
      <c r="H514" s="7" t="s">
        <v>11</v>
      </c>
    </row>
    <row r="515" spans="1:8" ht="18.75" x14ac:dyDescent="0.3">
      <c r="A515" s="2">
        <v>510</v>
      </c>
      <c r="B515" s="2" t="s">
        <v>611</v>
      </c>
      <c r="C515" s="3" t="str">
        <f>HYPERLINK("https://www.instagram.com/p/BYu3beAhDAn/")</f>
        <v>https://www.instagram.com/p/BYu3beAhDAn/</v>
      </c>
      <c r="D515" s="11" t="s">
        <v>612</v>
      </c>
      <c r="E515" s="5">
        <v>0.33271990740740742</v>
      </c>
      <c r="F515" s="6" t="s">
        <v>25</v>
      </c>
      <c r="G515" s="2">
        <v>60</v>
      </c>
      <c r="H515" s="7" t="s">
        <v>11</v>
      </c>
    </row>
    <row r="516" spans="1:8" ht="18.75" x14ac:dyDescent="0.3">
      <c r="A516" s="2">
        <v>509</v>
      </c>
      <c r="B516" s="2" t="s">
        <v>608</v>
      </c>
      <c r="C516" s="3" t="str">
        <f>HYPERLINK("https://www.instagram.com/p/BY1Wm51hKO-/")</f>
        <v>https://www.instagram.com/p/BY1Wm51hKO-/</v>
      </c>
      <c r="D516" s="11" t="s">
        <v>610</v>
      </c>
      <c r="E516" s="5">
        <v>0.8520833333333333</v>
      </c>
      <c r="F516" s="6" t="s">
        <v>20</v>
      </c>
      <c r="G516" s="2">
        <v>81</v>
      </c>
      <c r="H516" s="7" t="s">
        <v>11</v>
      </c>
    </row>
    <row r="517" spans="1:8" ht="18.75" x14ac:dyDescent="0.3">
      <c r="A517" s="2">
        <v>508</v>
      </c>
      <c r="B517" s="2" t="s">
        <v>11</v>
      </c>
      <c r="C517" s="3" t="str">
        <f>HYPERLINK("https://www.instagram.com/p/BY3tYtXhOZe/")</f>
        <v>https://www.instagram.com/p/BY3tYtXhOZe/</v>
      </c>
      <c r="D517" s="11" t="s">
        <v>609</v>
      </c>
      <c r="E517" s="5">
        <v>0.76702546296296292</v>
      </c>
      <c r="F517" s="6" t="s">
        <v>10</v>
      </c>
      <c r="G517" s="2">
        <v>71</v>
      </c>
      <c r="H517" s="7" t="s">
        <v>11</v>
      </c>
    </row>
    <row r="518" spans="1:8" ht="18.75" x14ac:dyDescent="0.3">
      <c r="A518" s="2">
        <v>507</v>
      </c>
      <c r="B518" s="2" t="s">
        <v>608</v>
      </c>
      <c r="C518" s="3" t="str">
        <f>HYPERLINK("https://www.instagram.com/p/BY32cwUhmbn/")</f>
        <v>https://www.instagram.com/p/BY32cwUhmbn/</v>
      </c>
      <c r="D518" s="11" t="s">
        <v>609</v>
      </c>
      <c r="E518" s="5">
        <v>0.82202546296296297</v>
      </c>
      <c r="F518" s="6" t="s">
        <v>10</v>
      </c>
      <c r="G518" s="2">
        <v>96</v>
      </c>
      <c r="H518" s="7" t="s">
        <v>11</v>
      </c>
    </row>
    <row r="519" spans="1:8" ht="18.75" x14ac:dyDescent="0.3">
      <c r="A519" s="2">
        <v>506</v>
      </c>
      <c r="B519" s="2" t="s">
        <v>75</v>
      </c>
      <c r="C519" s="3" t="str">
        <f>HYPERLINK("https://www.instagram.com/p/BY5Mnllh-Rw/")</f>
        <v>https://www.instagram.com/p/BY5Mnllh-Rw/</v>
      </c>
      <c r="D519" s="11" t="s">
        <v>607</v>
      </c>
      <c r="E519" s="5">
        <v>0.34491898148148148</v>
      </c>
      <c r="F519" s="6" t="s">
        <v>34</v>
      </c>
      <c r="G519" s="2">
        <v>67</v>
      </c>
      <c r="H519" s="7" t="s">
        <v>11</v>
      </c>
    </row>
    <row r="520" spans="1:8" ht="18.75" x14ac:dyDescent="0.3">
      <c r="A520" s="2">
        <v>505</v>
      </c>
      <c r="B520" s="2" t="s">
        <v>603</v>
      </c>
      <c r="C520" s="3" t="str">
        <f>HYPERLINK("https://www.instagram.com/p/BZGzOXcBjcK/")</f>
        <v>https://www.instagram.com/p/BZGzOXcBjcK/</v>
      </c>
      <c r="D520" s="11" t="s">
        <v>606</v>
      </c>
      <c r="E520" s="5">
        <v>0.62788194444444445</v>
      </c>
      <c r="F520" s="6" t="s">
        <v>20</v>
      </c>
      <c r="G520" s="2">
        <v>77</v>
      </c>
      <c r="H520" s="7" t="s">
        <v>11</v>
      </c>
    </row>
    <row r="521" spans="1:8" ht="18.75" x14ac:dyDescent="0.3">
      <c r="A521" s="2">
        <v>504</v>
      </c>
      <c r="B521" s="2" t="s">
        <v>603</v>
      </c>
      <c r="C521" s="3" t="str">
        <f>HYPERLINK("https://www.instagram.com/p/BZJ3yFrhkZj/")</f>
        <v>https://www.instagram.com/p/BZJ3yFrhkZj/</v>
      </c>
      <c r="D521" s="11" t="s">
        <v>605</v>
      </c>
      <c r="E521" s="5">
        <v>0.82062500000000005</v>
      </c>
      <c r="F521" s="6" t="s">
        <v>10</v>
      </c>
      <c r="G521" s="2">
        <v>71</v>
      </c>
      <c r="H521" s="7" t="s">
        <v>11</v>
      </c>
    </row>
    <row r="522" spans="1:8" ht="18.75" x14ac:dyDescent="0.3">
      <c r="A522" s="2">
        <v>503</v>
      </c>
      <c r="B522" s="2" t="s">
        <v>603</v>
      </c>
      <c r="C522" s="3" t="str">
        <f>HYPERLINK("https://www.instagram.com/p/BZLMo_dhfdZ/")</f>
        <v>https://www.instagram.com/p/BZLMo_dhfdZ/</v>
      </c>
      <c r="D522" s="11" t="s">
        <v>604</v>
      </c>
      <c r="E522" s="5">
        <v>0.33555555555555561</v>
      </c>
      <c r="F522" s="6" t="s">
        <v>34</v>
      </c>
      <c r="G522" s="2">
        <v>82</v>
      </c>
      <c r="H522" s="7" t="s">
        <v>11</v>
      </c>
    </row>
    <row r="523" spans="1:8" ht="18.75" x14ac:dyDescent="0.3">
      <c r="A523" s="2">
        <v>502</v>
      </c>
      <c r="B523" s="2" t="s">
        <v>601</v>
      </c>
      <c r="C523" s="3" t="str">
        <f>HYPERLINK("https://www.instagram.com/p/BZNq5tcBjB6/")</f>
        <v>https://www.instagram.com/p/BZNq5tcBjB6/</v>
      </c>
      <c r="D523" s="11" t="s">
        <v>602</v>
      </c>
      <c r="E523" s="5">
        <v>0.29590277777777779</v>
      </c>
      <c r="F523" s="6" t="s">
        <v>16</v>
      </c>
      <c r="G523" s="2">
        <v>83</v>
      </c>
      <c r="H523" s="7" t="s">
        <v>11</v>
      </c>
    </row>
    <row r="524" spans="1:8" ht="18.75" x14ac:dyDescent="0.3">
      <c r="A524" s="2">
        <v>501</v>
      </c>
      <c r="B524" s="2" t="s">
        <v>585</v>
      </c>
      <c r="C524" s="3" t="str">
        <f>HYPERLINK("https://www.instagram.com/p/BZbvBiHBFNX/")</f>
        <v>https://www.instagram.com/p/BZbvBiHBFNX/</v>
      </c>
      <c r="D524" s="11" t="s">
        <v>600</v>
      </c>
      <c r="E524" s="5">
        <v>0.75798611111111114</v>
      </c>
      <c r="F524" s="6" t="s">
        <v>10</v>
      </c>
      <c r="G524" s="2">
        <v>73</v>
      </c>
      <c r="H524" s="7" t="s">
        <v>11</v>
      </c>
    </row>
    <row r="525" spans="1:8" ht="18.75" x14ac:dyDescent="0.3">
      <c r="A525" s="2">
        <v>500</v>
      </c>
      <c r="B525" s="2" t="s">
        <v>11</v>
      </c>
      <c r="C525" s="3" t="str">
        <f>HYPERLINK("https://www.instagram.com/p/BZfuL5kBNDp/")</f>
        <v>https://www.instagram.com/p/BZfuL5kBNDp/</v>
      </c>
      <c r="D525" s="11" t="s">
        <v>599</v>
      </c>
      <c r="E525" s="5">
        <v>0.30634259259259261</v>
      </c>
      <c r="F525" s="6" t="s">
        <v>16</v>
      </c>
      <c r="G525" s="2">
        <v>66</v>
      </c>
      <c r="H525" s="7" t="s">
        <v>11</v>
      </c>
    </row>
    <row r="526" spans="1:8" ht="18.75" x14ac:dyDescent="0.3">
      <c r="A526" s="2">
        <v>499</v>
      </c>
      <c r="B526" s="2" t="s">
        <v>75</v>
      </c>
      <c r="C526" s="3" t="str">
        <f>HYPERLINK("https://www.instagram.com/p/BZscsEABYAo/")</f>
        <v>https://www.instagram.com/p/BZscsEABYAo/</v>
      </c>
      <c r="D526" s="11" t="s">
        <v>598</v>
      </c>
      <c r="E526" s="5">
        <v>0.24886574074074069</v>
      </c>
      <c r="F526" s="6" t="s">
        <v>10</v>
      </c>
      <c r="G526" s="2">
        <v>57</v>
      </c>
      <c r="H526" s="7" t="s">
        <v>11</v>
      </c>
    </row>
    <row r="527" spans="1:8" ht="18.75" x14ac:dyDescent="0.3">
      <c r="A527" s="2">
        <v>498</v>
      </c>
      <c r="B527" s="2" t="s">
        <v>75</v>
      </c>
      <c r="C527" s="3" t="str">
        <f>HYPERLINK("https://www.instagram.com/p/BZ1kozBhv3I/")</f>
        <v>https://www.instagram.com/p/BZ1kozBhv3I/</v>
      </c>
      <c r="D527" s="11" t="s">
        <v>597</v>
      </c>
      <c r="E527" s="5">
        <v>0.79234953703703703</v>
      </c>
      <c r="F527" s="6" t="s">
        <v>41</v>
      </c>
      <c r="G527" s="2">
        <v>101</v>
      </c>
      <c r="H527" s="7" t="s">
        <v>11</v>
      </c>
    </row>
    <row r="528" spans="1:8" ht="18.75" x14ac:dyDescent="0.3">
      <c r="A528" s="2">
        <v>497</v>
      </c>
      <c r="B528" s="2" t="s">
        <v>165</v>
      </c>
      <c r="C528" s="3" t="str">
        <f>HYPERLINK("https://www.instagram.com/p/BZ8bKZWhEqe/")</f>
        <v>https://www.instagram.com/p/BZ8bKZWhEqe/</v>
      </c>
      <c r="D528" s="11" t="s">
        <v>596</v>
      </c>
      <c r="E528" s="5">
        <v>0.45339120370370373</v>
      </c>
      <c r="F528" s="6" t="s">
        <v>20</v>
      </c>
      <c r="G528" s="2">
        <v>57</v>
      </c>
      <c r="H528" s="7" t="s">
        <v>11</v>
      </c>
    </row>
    <row r="529" spans="1:8" ht="18.75" x14ac:dyDescent="0.3">
      <c r="A529" s="2">
        <v>496</v>
      </c>
      <c r="B529" s="2" t="s">
        <v>594</v>
      </c>
      <c r="C529" s="3" t="str">
        <f>HYPERLINK("https://www.instagram.com/p/BZ_m-XpB6O2/")</f>
        <v>https://www.instagram.com/p/BZ_m-XpB6O2/</v>
      </c>
      <c r="D529" s="11" t="s">
        <v>595</v>
      </c>
      <c r="E529" s="5">
        <v>0.69015046296296301</v>
      </c>
      <c r="F529" s="6" t="s">
        <v>10</v>
      </c>
      <c r="G529" s="2">
        <v>67</v>
      </c>
      <c r="H529" s="7" t="s">
        <v>11</v>
      </c>
    </row>
    <row r="530" spans="1:8" ht="18.75" x14ac:dyDescent="0.3">
      <c r="A530" s="2">
        <v>495</v>
      </c>
      <c r="B530" s="2" t="s">
        <v>75</v>
      </c>
      <c r="C530" s="3" t="str">
        <f>HYPERLINK("https://www.instagram.com/p/BaBfCcdB4W2/")</f>
        <v>https://www.instagram.com/p/BaBfCcdB4W2/</v>
      </c>
      <c r="D530" s="11" t="s">
        <v>593</v>
      </c>
      <c r="E530" s="5">
        <v>0.41871527777777778</v>
      </c>
      <c r="F530" s="6" t="s">
        <v>34</v>
      </c>
      <c r="G530" s="2">
        <v>94</v>
      </c>
      <c r="H530" s="7" t="s">
        <v>11</v>
      </c>
    </row>
    <row r="531" spans="1:8" ht="18.75" x14ac:dyDescent="0.3">
      <c r="A531" s="2">
        <v>494</v>
      </c>
      <c r="B531" s="2" t="s">
        <v>75</v>
      </c>
      <c r="C531" s="3" t="str">
        <f>HYPERLINK("https://www.instagram.com/p/BaGbnFmhLdk/")</f>
        <v>https://www.instagram.com/p/BaGbnFmhLdk/</v>
      </c>
      <c r="D531" s="11" t="s">
        <v>592</v>
      </c>
      <c r="E531" s="5">
        <v>0.3397222222222222</v>
      </c>
      <c r="F531" s="6" t="s">
        <v>41</v>
      </c>
      <c r="G531" s="2">
        <v>74</v>
      </c>
      <c r="H531" s="7" t="s">
        <v>11</v>
      </c>
    </row>
    <row r="532" spans="1:8" ht="18.75" x14ac:dyDescent="0.3">
      <c r="A532" s="2">
        <v>493</v>
      </c>
      <c r="B532" s="2" t="s">
        <v>75</v>
      </c>
      <c r="C532" s="3" t="str">
        <f>HYPERLINK("https://www.instagram.com/p/BaM07jJBMH_/")</f>
        <v>https://www.instagram.com/p/BaM07jJBMH_/</v>
      </c>
      <c r="D532" s="11" t="s">
        <v>591</v>
      </c>
      <c r="E532" s="5">
        <v>0.82354166666666662</v>
      </c>
      <c r="F532" s="6" t="s">
        <v>13</v>
      </c>
      <c r="G532" s="2">
        <v>72</v>
      </c>
      <c r="H532" s="7" t="s">
        <v>11</v>
      </c>
    </row>
    <row r="533" spans="1:8" ht="18.75" x14ac:dyDescent="0.3">
      <c r="A533" s="2">
        <v>492</v>
      </c>
      <c r="B533" s="2" t="s">
        <v>75</v>
      </c>
      <c r="C533" s="3" t="str">
        <f>HYPERLINK("https://www.instagram.com/p/BaOoTN5hPAd/")</f>
        <v>https://www.instagram.com/p/BaOoTN5hPAd/</v>
      </c>
      <c r="D533" s="11" t="s">
        <v>590</v>
      </c>
      <c r="E533" s="5">
        <v>0.52362268518518518</v>
      </c>
      <c r="F533" s="6" t="s">
        <v>20</v>
      </c>
      <c r="G533" s="2">
        <v>55</v>
      </c>
      <c r="H533" s="7" t="s">
        <v>11</v>
      </c>
    </row>
    <row r="534" spans="1:8" ht="18.75" x14ac:dyDescent="0.3">
      <c r="A534" s="2">
        <v>491</v>
      </c>
      <c r="B534" s="2" t="s">
        <v>589</v>
      </c>
      <c r="C534" s="3" t="str">
        <f>HYPERLINK("https://www.instagram.com/p/BaPDS8tBEWs/")</f>
        <v>https://www.instagram.com/p/BaPDS8tBEWs/</v>
      </c>
      <c r="D534" s="11" t="s">
        <v>590</v>
      </c>
      <c r="E534" s="5">
        <v>0.68743055555555554</v>
      </c>
      <c r="F534" s="6" t="s">
        <v>20</v>
      </c>
      <c r="G534" s="2">
        <v>78</v>
      </c>
      <c r="H534" s="7" t="s">
        <v>11</v>
      </c>
    </row>
    <row r="535" spans="1:8" ht="18.75" x14ac:dyDescent="0.3">
      <c r="A535" s="2">
        <v>490</v>
      </c>
      <c r="B535" s="2" t="s">
        <v>587</v>
      </c>
      <c r="C535" s="3" t="str">
        <f>HYPERLINK("https://www.instagram.com/p/BaRUb5VBRB_/")</f>
        <v>https://www.instagram.com/p/BaRUb5VBRB_/</v>
      </c>
      <c r="D535" s="11" t="s">
        <v>588</v>
      </c>
      <c r="E535" s="5">
        <v>0.56815972222222222</v>
      </c>
      <c r="F535" s="6" t="s">
        <v>10</v>
      </c>
      <c r="G535" s="2">
        <v>67</v>
      </c>
      <c r="H535" s="7" t="s">
        <v>11</v>
      </c>
    </row>
    <row r="536" spans="1:8" ht="18.75" x14ac:dyDescent="0.3">
      <c r="A536" s="2">
        <v>489</v>
      </c>
      <c r="B536" s="2" t="s">
        <v>75</v>
      </c>
      <c r="C536" s="3" t="str">
        <f>HYPERLINK("https://www.instagram.com/p/BaUSHPgBwN9/")</f>
        <v>https://www.instagram.com/p/BaUSHPgBwN9/</v>
      </c>
      <c r="D536" s="11" t="s">
        <v>586</v>
      </c>
      <c r="E536" s="5">
        <v>0.71915509259259258</v>
      </c>
      <c r="F536" s="6" t="s">
        <v>34</v>
      </c>
      <c r="G536" s="2">
        <v>54</v>
      </c>
      <c r="H536" s="7" t="s">
        <v>11</v>
      </c>
    </row>
    <row r="537" spans="1:8" ht="18.75" x14ac:dyDescent="0.3">
      <c r="A537" s="2">
        <v>488</v>
      </c>
      <c r="B537" s="2" t="s">
        <v>585</v>
      </c>
      <c r="C537" s="3" t="str">
        <f>HYPERLINK("https://www.instagram.com/p/BaUcHOnh0jC/")</f>
        <v>https://www.instagram.com/p/BaUcHOnh0jC/</v>
      </c>
      <c r="D537" s="11" t="s">
        <v>586</v>
      </c>
      <c r="E537" s="5">
        <v>0.77982638888888889</v>
      </c>
      <c r="F537" s="6" t="s">
        <v>34</v>
      </c>
      <c r="G537" s="2">
        <v>71</v>
      </c>
      <c r="H537" s="7" t="s">
        <v>11</v>
      </c>
    </row>
    <row r="538" spans="1:8" ht="18.75" x14ac:dyDescent="0.3">
      <c r="A538" s="2">
        <v>487</v>
      </c>
      <c r="B538" s="2" t="s">
        <v>583</v>
      </c>
      <c r="C538" s="3" t="str">
        <f>HYPERLINK("https://www.instagram.com/p/BaZPIvthze6/")</f>
        <v>https://www.instagram.com/p/BaZPIvthze6/</v>
      </c>
      <c r="D538" s="11" t="s">
        <v>584</v>
      </c>
      <c r="E538" s="5">
        <v>0.6428935185185185</v>
      </c>
      <c r="F538" s="6" t="s">
        <v>41</v>
      </c>
      <c r="G538" s="2">
        <v>59</v>
      </c>
      <c r="H538" s="7" t="s">
        <v>11</v>
      </c>
    </row>
    <row r="539" spans="1:8" ht="18.75" x14ac:dyDescent="0.3">
      <c r="A539" s="2">
        <v>486</v>
      </c>
      <c r="B539" s="2" t="s">
        <v>581</v>
      </c>
      <c r="C539" s="3" t="str">
        <f>HYPERLINK("https://www.instagram.com/p/Bai04WqBp6S/")</f>
        <v>https://www.instagram.com/p/Bai04WqBp6S/</v>
      </c>
      <c r="D539" s="11" t="s">
        <v>582</v>
      </c>
      <c r="E539" s="5">
        <v>0.3671875</v>
      </c>
      <c r="F539" s="6" t="s">
        <v>10</v>
      </c>
      <c r="G539" s="2">
        <v>70</v>
      </c>
      <c r="H539" s="7" t="s">
        <v>11</v>
      </c>
    </row>
    <row r="540" spans="1:8" ht="18.75" x14ac:dyDescent="0.3">
      <c r="A540" s="2">
        <v>485</v>
      </c>
      <c r="B540" s="2" t="s">
        <v>581</v>
      </c>
      <c r="C540" s="3" t="str">
        <f>HYPERLINK("https://www.instagram.com/p/Bajpn5sheJe/")</f>
        <v>https://www.instagram.com/p/Bajpn5sheJe/</v>
      </c>
      <c r="D540" s="11" t="s">
        <v>582</v>
      </c>
      <c r="E540" s="5">
        <v>0.68723379629629633</v>
      </c>
      <c r="F540" s="6" t="s">
        <v>10</v>
      </c>
      <c r="G540" s="2">
        <v>63</v>
      </c>
      <c r="H540" s="7" t="s">
        <v>11</v>
      </c>
    </row>
    <row r="541" spans="1:8" ht="18.75" x14ac:dyDescent="0.3">
      <c r="A541" s="2">
        <v>484</v>
      </c>
      <c r="B541" s="2" t="s">
        <v>581</v>
      </c>
      <c r="C541" s="3" t="str">
        <f>HYPERLINK("https://www.instagram.com/p/BajwQCOhnhT/")</f>
        <v>https://www.instagram.com/p/BajwQCOhnhT/</v>
      </c>
      <c r="D541" s="11" t="s">
        <v>582</v>
      </c>
      <c r="E541" s="5">
        <v>0.72745370370370366</v>
      </c>
      <c r="F541" s="6" t="s">
        <v>10</v>
      </c>
      <c r="G541" s="2">
        <v>68</v>
      </c>
      <c r="H541" s="7" t="s">
        <v>11</v>
      </c>
    </row>
    <row r="542" spans="1:8" ht="18.75" x14ac:dyDescent="0.3">
      <c r="A542" s="2">
        <v>483</v>
      </c>
      <c r="B542" s="2" t="s">
        <v>75</v>
      </c>
      <c r="C542" s="3" t="str">
        <f>HYPERLINK("https://www.instagram.com/p/BaoVPJUhl23/")</f>
        <v>https://www.instagram.com/p/BaoVPJUhl23/</v>
      </c>
      <c r="D542" s="11" t="s">
        <v>580</v>
      </c>
      <c r="E542" s="5">
        <v>0.50533564814814813</v>
      </c>
      <c r="F542" s="6" t="s">
        <v>16</v>
      </c>
      <c r="G542" s="2">
        <v>61</v>
      </c>
      <c r="H542" s="7" t="s">
        <v>11</v>
      </c>
    </row>
    <row r="543" spans="1:8" ht="18.75" x14ac:dyDescent="0.3">
      <c r="A543" s="2">
        <v>482</v>
      </c>
      <c r="B543" s="2" t="s">
        <v>75</v>
      </c>
      <c r="C543" s="3" t="str">
        <f>HYPERLINK("https://www.instagram.com/p/Bao0fbyBaOj/")</f>
        <v>https://www.instagram.com/p/Bao0fbyBaOj/</v>
      </c>
      <c r="D543" s="11" t="s">
        <v>580</v>
      </c>
      <c r="E543" s="5">
        <v>0.69498842592592591</v>
      </c>
      <c r="F543" s="6" t="s">
        <v>16</v>
      </c>
      <c r="G543" s="2">
        <v>95</v>
      </c>
      <c r="H543" s="7" t="s">
        <v>11</v>
      </c>
    </row>
    <row r="544" spans="1:8" ht="18.75" x14ac:dyDescent="0.3">
      <c r="A544" s="2">
        <v>481</v>
      </c>
      <c r="B544" s="2" t="s">
        <v>165</v>
      </c>
      <c r="C544" s="3" t="str">
        <f>HYPERLINK("https://www.instagram.com/p/BatK9l1Bigk/")</f>
        <v>https://www.instagram.com/p/BatK9l1Bigk/</v>
      </c>
      <c r="D544" s="11" t="s">
        <v>579</v>
      </c>
      <c r="E544" s="5">
        <v>0.38479166666666659</v>
      </c>
      <c r="F544" s="6" t="s">
        <v>25</v>
      </c>
      <c r="G544" s="2">
        <v>72</v>
      </c>
      <c r="H544" s="7" t="s">
        <v>11</v>
      </c>
    </row>
    <row r="545" spans="1:8" ht="18.75" x14ac:dyDescent="0.3">
      <c r="A545" s="2">
        <v>480</v>
      </c>
      <c r="B545" s="2" t="s">
        <v>75</v>
      </c>
      <c r="C545" s="3" t="str">
        <f>HYPERLINK("https://www.instagram.com/p/BayjT7rh5gw/")</f>
        <v>https://www.instagram.com/p/BayjT7rh5gw/</v>
      </c>
      <c r="D545" s="11" t="s">
        <v>578</v>
      </c>
      <c r="E545" s="5">
        <v>0.47436342592592601</v>
      </c>
      <c r="F545" s="6" t="s">
        <v>20</v>
      </c>
      <c r="G545" s="2">
        <v>83</v>
      </c>
      <c r="H545" s="7" t="s">
        <v>11</v>
      </c>
    </row>
    <row r="546" spans="1:8" ht="18.75" x14ac:dyDescent="0.3">
      <c r="A546" s="2">
        <v>479</v>
      </c>
      <c r="B546" s="2" t="s">
        <v>75</v>
      </c>
      <c r="C546" s="3" t="str">
        <f>HYPERLINK("https://www.instagram.com/p/Ba1KQsEhZKa/")</f>
        <v>https://www.instagram.com/p/Ba1KQsEhZKa/</v>
      </c>
      <c r="D546" s="11" t="s">
        <v>577</v>
      </c>
      <c r="E546" s="5">
        <v>0.48743055555555548</v>
      </c>
      <c r="F546" s="6" t="s">
        <v>10</v>
      </c>
      <c r="G546" s="2">
        <v>116</v>
      </c>
      <c r="H546" s="7" t="s">
        <v>11</v>
      </c>
    </row>
    <row r="547" spans="1:8" ht="18.75" x14ac:dyDescent="0.3">
      <c r="A547" s="2">
        <v>478</v>
      </c>
      <c r="B547" s="2" t="s">
        <v>11</v>
      </c>
      <c r="C547" s="3" t="str">
        <f>HYPERLINK("https://www.instagram.com/p/Ba7eJgAhRaD/")</f>
        <v>https://www.instagram.com/p/Ba7eJgAhRaD/</v>
      </c>
      <c r="D547" s="11" t="s">
        <v>576</v>
      </c>
      <c r="E547" s="5">
        <v>0.93827546296296294</v>
      </c>
      <c r="F547" s="6" t="s">
        <v>16</v>
      </c>
      <c r="G547" s="2">
        <v>48</v>
      </c>
      <c r="H547" s="7" t="s">
        <v>11</v>
      </c>
    </row>
    <row r="548" spans="1:8" ht="18.75" x14ac:dyDescent="0.3">
      <c r="A548" s="2">
        <v>477</v>
      </c>
      <c r="B548" s="2" t="s">
        <v>75</v>
      </c>
      <c r="C548" s="3" t="str">
        <f>HYPERLINK("https://www.instagram.com/p/Ba7jwD7hOBg/")</f>
        <v>https://www.instagram.com/p/Ba7jwD7hOBg/</v>
      </c>
      <c r="D548" s="11" t="s">
        <v>576</v>
      </c>
      <c r="E548" s="5">
        <v>0.97228009259259263</v>
      </c>
      <c r="F548" s="6" t="s">
        <v>16</v>
      </c>
      <c r="G548" s="2">
        <v>65</v>
      </c>
      <c r="H548" s="7" t="s">
        <v>11</v>
      </c>
    </row>
    <row r="549" spans="1:8" ht="18.75" x14ac:dyDescent="0.3">
      <c r="A549" s="2">
        <v>476</v>
      </c>
      <c r="B549" s="2" t="s">
        <v>75</v>
      </c>
      <c r="C549" s="3" t="str">
        <f>HYPERLINK("https://www.instagram.com/p/Ba7j0oqheMa/")</f>
        <v>https://www.instagram.com/p/Ba7j0oqheMa/</v>
      </c>
      <c r="D549" s="11" t="s">
        <v>576</v>
      </c>
      <c r="E549" s="5">
        <v>0.97270833333333329</v>
      </c>
      <c r="F549" s="6" t="s">
        <v>16</v>
      </c>
      <c r="G549" s="2">
        <v>58</v>
      </c>
      <c r="H549" s="7" t="s">
        <v>11</v>
      </c>
    </row>
    <row r="550" spans="1:8" ht="18.75" x14ac:dyDescent="0.3">
      <c r="A550" s="2">
        <v>475</v>
      </c>
      <c r="B550" s="2" t="s">
        <v>75</v>
      </c>
      <c r="C550" s="3" t="str">
        <f>HYPERLINK("https://www.instagram.com/p/Ba8mfzPBJhj/")</f>
        <v>https://www.instagram.com/p/Ba8mfzPBJhj/</v>
      </c>
      <c r="D550" s="11" t="s">
        <v>575</v>
      </c>
      <c r="E550" s="5">
        <v>0.37730324074074068</v>
      </c>
      <c r="F550" s="6" t="s">
        <v>41</v>
      </c>
      <c r="G550" s="2">
        <v>91</v>
      </c>
      <c r="H550" s="7" t="s">
        <v>11</v>
      </c>
    </row>
    <row r="551" spans="1:8" ht="18.75" x14ac:dyDescent="0.3">
      <c r="A551" s="2">
        <v>474</v>
      </c>
      <c r="B551" s="2" t="s">
        <v>75</v>
      </c>
      <c r="C551" s="3" t="str">
        <f>HYPERLINK("https://www.instagram.com/p/Ba_FaWohoar/")</f>
        <v>https://www.instagram.com/p/Ba_FaWohoar/</v>
      </c>
      <c r="D551" s="11" t="s">
        <v>574</v>
      </c>
      <c r="E551" s="5">
        <v>0.34162037037037041</v>
      </c>
      <c r="F551" s="6" t="s">
        <v>25</v>
      </c>
      <c r="G551" s="2">
        <v>70</v>
      </c>
      <c r="H551" s="7" t="s">
        <v>11</v>
      </c>
    </row>
    <row r="552" spans="1:8" ht="18.75" x14ac:dyDescent="0.3">
      <c r="A552" s="2">
        <v>473</v>
      </c>
      <c r="B552" s="2" t="s">
        <v>75</v>
      </c>
      <c r="C552" s="3" t="str">
        <f>HYPERLINK("https://www.instagram.com/p/BbAH399B6sC/")</f>
        <v>https://www.instagram.com/p/BbAH399B6sC/</v>
      </c>
      <c r="D552" s="11" t="s">
        <v>574</v>
      </c>
      <c r="E552" s="5">
        <v>0.74493055555555554</v>
      </c>
      <c r="F552" s="6" t="s">
        <v>25</v>
      </c>
      <c r="G552" s="2">
        <v>70</v>
      </c>
      <c r="H552" s="7" t="s">
        <v>11</v>
      </c>
    </row>
    <row r="553" spans="1:8" ht="18.75" x14ac:dyDescent="0.3">
      <c r="A553" s="2">
        <v>472</v>
      </c>
      <c r="B553" s="2" t="s">
        <v>572</v>
      </c>
      <c r="C553" s="3" t="str">
        <f>HYPERLINK("https://www.instagram.com/p/BbDJXqXBhL7/")</f>
        <v>https://www.instagram.com/p/BbDJXqXBhL7/</v>
      </c>
      <c r="D553" s="11" t="s">
        <v>573</v>
      </c>
      <c r="E553" s="5">
        <v>0.91908564814814819</v>
      </c>
      <c r="F553" s="6" t="s">
        <v>13</v>
      </c>
      <c r="G553" s="2">
        <v>47</v>
      </c>
      <c r="H553" s="7" t="s">
        <v>11</v>
      </c>
    </row>
    <row r="554" spans="1:8" ht="18.75" x14ac:dyDescent="0.3">
      <c r="A554" s="2">
        <v>471</v>
      </c>
      <c r="B554" s="2" t="s">
        <v>571</v>
      </c>
      <c r="C554" s="3" t="str">
        <f>HYPERLINK("https://www.instagram.com/p/BbFsmJOhfTy/")</f>
        <v>https://www.instagram.com/p/BbFsmJOhfTy/</v>
      </c>
      <c r="D554" s="11" t="s">
        <v>570</v>
      </c>
      <c r="E554" s="5">
        <v>0.90956018518518522</v>
      </c>
      <c r="F554" s="6" t="s">
        <v>20</v>
      </c>
      <c r="G554" s="2">
        <v>71</v>
      </c>
      <c r="H554" s="7" t="s">
        <v>11</v>
      </c>
    </row>
    <row r="555" spans="1:8" ht="18.75" x14ac:dyDescent="0.3">
      <c r="A555" s="2">
        <v>470</v>
      </c>
      <c r="B555" s="2" t="s">
        <v>75</v>
      </c>
      <c r="C555" s="3" t="str">
        <f>HYPERLINK("https://www.instagram.com/p/BbFwaSshRas/")</f>
        <v>https://www.instagram.com/p/BbFwaSshRas/</v>
      </c>
      <c r="D555" s="11" t="s">
        <v>570</v>
      </c>
      <c r="E555" s="5">
        <v>0.9327199074074074</v>
      </c>
      <c r="F555" s="6" t="s">
        <v>20</v>
      </c>
      <c r="G555" s="2">
        <v>103</v>
      </c>
      <c r="H555" s="7" t="s">
        <v>11</v>
      </c>
    </row>
    <row r="556" spans="1:8" ht="18.75" x14ac:dyDescent="0.3">
      <c r="A556" s="2">
        <v>469</v>
      </c>
      <c r="B556" s="2" t="s">
        <v>161</v>
      </c>
      <c r="C556" s="3" t="str">
        <f>HYPERLINK("https://www.instagram.com/p/BbX1bHzhkmQ/")</f>
        <v>https://www.instagram.com/p/BbX1bHzhkmQ/</v>
      </c>
      <c r="D556" s="11" t="s">
        <v>569</v>
      </c>
      <c r="E556" s="5">
        <v>0.9536458333333333</v>
      </c>
      <c r="F556" s="6" t="s">
        <v>20</v>
      </c>
      <c r="G556" s="2">
        <v>84</v>
      </c>
      <c r="H556" s="7" t="s">
        <v>11</v>
      </c>
    </row>
    <row r="557" spans="1:8" ht="18.75" x14ac:dyDescent="0.3">
      <c r="A557" s="2">
        <v>468</v>
      </c>
      <c r="B557" s="2" t="s">
        <v>568</v>
      </c>
      <c r="C557" s="3" t="str">
        <f>HYPERLINK("https://www.instagram.com/p/BbZxQAUhkSg/")</f>
        <v>https://www.instagram.com/p/BbZxQAUhkSg/</v>
      </c>
      <c r="D557" s="11" t="s">
        <v>566</v>
      </c>
      <c r="E557" s="5">
        <v>0.70503472222222219</v>
      </c>
      <c r="F557" s="6" t="s">
        <v>10</v>
      </c>
      <c r="G557" s="2">
        <v>68</v>
      </c>
      <c r="H557" s="7" t="s">
        <v>11</v>
      </c>
    </row>
    <row r="558" spans="1:8" ht="18.75" x14ac:dyDescent="0.3">
      <c r="A558" s="2">
        <v>467</v>
      </c>
      <c r="B558" s="2" t="s">
        <v>11</v>
      </c>
      <c r="C558" s="3" t="str">
        <f>HYPERLINK("https://www.instagram.com/p/BbaOwG6hqnj/")</f>
        <v>https://www.instagram.com/p/BbaOwG6hqnj/</v>
      </c>
      <c r="D558" s="11" t="s">
        <v>566</v>
      </c>
      <c r="E558" s="5">
        <v>0.88406249999999997</v>
      </c>
      <c r="F558" s="6" t="s">
        <v>10</v>
      </c>
      <c r="G558" s="2">
        <v>88</v>
      </c>
      <c r="H558" s="7" t="s">
        <v>11</v>
      </c>
    </row>
    <row r="559" spans="1:8" ht="18.75" x14ac:dyDescent="0.3">
      <c r="A559" s="2">
        <v>466</v>
      </c>
      <c r="B559" s="2" t="s">
        <v>567</v>
      </c>
      <c r="C559" s="3" t="str">
        <f>HYPERLINK("https://www.instagram.com/p/BbaQ3yIhFf2/")</f>
        <v>https://www.instagram.com/p/BbaQ3yIhFf2/</v>
      </c>
      <c r="D559" s="11" t="s">
        <v>566</v>
      </c>
      <c r="E559" s="5">
        <v>0.89692129629629624</v>
      </c>
      <c r="F559" s="6" t="s">
        <v>10</v>
      </c>
      <c r="G559" s="2">
        <v>86</v>
      </c>
      <c r="H559" s="7" t="s">
        <v>11</v>
      </c>
    </row>
    <row r="560" spans="1:8" ht="18.75" x14ac:dyDescent="0.3">
      <c r="A560" s="2">
        <v>465</v>
      </c>
      <c r="B560" s="2" t="s">
        <v>565</v>
      </c>
      <c r="C560" s="3" t="str">
        <f>HYPERLINK("https://www.instagram.com/p/BbaSQ_OhwwK/")</f>
        <v>https://www.instagram.com/p/BbaSQ_OhwwK/</v>
      </c>
      <c r="D560" s="11" t="s">
        <v>566</v>
      </c>
      <c r="E560" s="5">
        <v>0.90538194444444442</v>
      </c>
      <c r="F560" s="6" t="s">
        <v>10</v>
      </c>
      <c r="G560" s="2">
        <v>98</v>
      </c>
      <c r="H560" s="7" t="s">
        <v>11</v>
      </c>
    </row>
    <row r="561" spans="1:8" ht="18.75" x14ac:dyDescent="0.3">
      <c r="A561" s="2">
        <v>464</v>
      </c>
      <c r="B561" s="2" t="s">
        <v>563</v>
      </c>
      <c r="C561" s="3" t="str">
        <f>HYPERLINK("https://www.instagram.com/p/Bbp5dv8BlSW/")</f>
        <v>https://www.instagram.com/p/Bbp5dv8BlSW/</v>
      </c>
      <c r="D561" s="11" t="s">
        <v>564</v>
      </c>
      <c r="E561" s="5">
        <v>0.96866898148148151</v>
      </c>
      <c r="F561" s="6" t="s">
        <v>20</v>
      </c>
      <c r="G561" s="2">
        <v>100</v>
      </c>
      <c r="H561" s="7" t="s">
        <v>11</v>
      </c>
    </row>
    <row r="562" spans="1:8" ht="18.75" x14ac:dyDescent="0.3">
      <c r="A562" s="2">
        <v>463</v>
      </c>
      <c r="B562" s="2" t="s">
        <v>561</v>
      </c>
      <c r="C562" s="3" t="str">
        <f>HYPERLINK("https://www.instagram.com/p/Bbu9n2Ehre3/")</f>
        <v>https://www.instagram.com/p/Bbu9n2Ehre3/</v>
      </c>
      <c r="D562" s="11" t="s">
        <v>562</v>
      </c>
      <c r="E562" s="5">
        <v>0.93570601851851853</v>
      </c>
      <c r="F562" s="6" t="s">
        <v>34</v>
      </c>
      <c r="G562" s="2">
        <v>92</v>
      </c>
      <c r="H562" s="7" t="s">
        <v>11</v>
      </c>
    </row>
    <row r="563" spans="1:8" ht="18.75" x14ac:dyDescent="0.3">
      <c r="A563" s="2">
        <v>462</v>
      </c>
      <c r="B563" s="2" t="s">
        <v>75</v>
      </c>
      <c r="C563" s="3" t="str">
        <f>HYPERLINK("https://www.instagram.com/p/Bb4sAjQhzlu/")</f>
        <v>https://www.instagram.com/p/Bb4sAjQhzlu/</v>
      </c>
      <c r="D563" s="11" t="s">
        <v>560</v>
      </c>
      <c r="E563" s="5">
        <v>0.71244212962962961</v>
      </c>
      <c r="F563" s="6" t="s">
        <v>13</v>
      </c>
      <c r="G563" s="2">
        <v>41</v>
      </c>
      <c r="H563" s="7" t="s">
        <v>11</v>
      </c>
    </row>
    <row r="564" spans="1:8" ht="18.75" x14ac:dyDescent="0.3">
      <c r="A564" s="2">
        <v>461</v>
      </c>
      <c r="B564" s="2" t="s">
        <v>11</v>
      </c>
      <c r="C564" s="3" t="str">
        <f>HYPERLINK("https://www.instagram.com/p/Bb-OnCRBH2v/")</f>
        <v>https://www.instagram.com/p/Bb-OnCRBH2v/</v>
      </c>
      <c r="D564" s="11" t="s">
        <v>559</v>
      </c>
      <c r="E564" s="5">
        <v>0.86421296296296302</v>
      </c>
      <c r="F564" s="6" t="s">
        <v>10</v>
      </c>
      <c r="G564" s="2">
        <v>76</v>
      </c>
      <c r="H564" s="7" t="s">
        <v>11</v>
      </c>
    </row>
    <row r="565" spans="1:8" ht="18.75" x14ac:dyDescent="0.3">
      <c r="A565" s="2">
        <v>460</v>
      </c>
      <c r="B565" s="2" t="s">
        <v>557</v>
      </c>
      <c r="C565" s="3" t="str">
        <f>HYPERLINK("https://www.instagram.com/p/BcDT5tPB1mK/")</f>
        <v>https://www.instagram.com/p/BcDT5tPB1mK/</v>
      </c>
      <c r="D565" s="11" t="s">
        <v>558</v>
      </c>
      <c r="E565" s="5">
        <v>0.83812500000000001</v>
      </c>
      <c r="F565" s="6" t="s">
        <v>16</v>
      </c>
      <c r="G565" s="2">
        <v>81</v>
      </c>
      <c r="H565" s="7" t="s">
        <v>11</v>
      </c>
    </row>
    <row r="566" spans="1:8" ht="18.75" x14ac:dyDescent="0.3">
      <c r="A566" s="2">
        <v>459</v>
      </c>
      <c r="B566" s="2" t="s">
        <v>75</v>
      </c>
      <c r="C566" s="3" t="str">
        <f>HYPERLINK("https://www.instagram.com/p/BcNSIrZhl3s/")</f>
        <v>https://www.instagram.com/p/BcNSIrZhl3s/</v>
      </c>
      <c r="D566" s="11" t="s">
        <v>556</v>
      </c>
      <c r="E566" s="5">
        <v>0.71103009259259264</v>
      </c>
      <c r="F566" s="6" t="s">
        <v>20</v>
      </c>
      <c r="G566" s="2">
        <v>75</v>
      </c>
      <c r="H566" s="7" t="s">
        <v>11</v>
      </c>
    </row>
    <row r="567" spans="1:8" ht="18.75" x14ac:dyDescent="0.3">
      <c r="A567" s="2">
        <v>458</v>
      </c>
      <c r="B567" s="2" t="s">
        <v>75</v>
      </c>
      <c r="C567" s="3" t="str">
        <f>HYPERLINK("https://www.instagram.com/p/BcPU9-9hiRQ/")</f>
        <v>https://www.instagram.com/p/BcPU9-9hiRQ/</v>
      </c>
      <c r="D567" s="11" t="s">
        <v>555</v>
      </c>
      <c r="E567" s="5">
        <v>0.50494212962962959</v>
      </c>
      <c r="F567" s="6" t="s">
        <v>10</v>
      </c>
      <c r="G567" s="2">
        <v>85</v>
      </c>
      <c r="H567" s="7" t="s">
        <v>11</v>
      </c>
    </row>
    <row r="568" spans="1:8" ht="18.75" x14ac:dyDescent="0.3">
      <c r="A568" s="2">
        <v>457</v>
      </c>
      <c r="B568" s="2" t="s">
        <v>11</v>
      </c>
      <c r="C568" s="3" t="str">
        <f>HYPERLINK("https://www.instagram.com/p/BcWjO1qBoaN/")</f>
        <v>https://www.instagram.com/p/BcWjO1qBoaN/</v>
      </c>
      <c r="D568" s="11" t="s">
        <v>554</v>
      </c>
      <c r="E568" s="5">
        <v>0.31002314814814808</v>
      </c>
      <c r="F568" s="6" t="s">
        <v>41</v>
      </c>
      <c r="G568" s="2">
        <v>69</v>
      </c>
      <c r="H568" s="7" t="s">
        <v>11</v>
      </c>
    </row>
    <row r="569" spans="1:8" ht="18.75" x14ac:dyDescent="0.3">
      <c r="A569" s="2">
        <v>456</v>
      </c>
      <c r="B569" s="2" t="s">
        <v>75</v>
      </c>
      <c r="C569" s="3" t="str">
        <f>HYPERLINK("https://www.instagram.com/p/BcX7gN0HNjt/")</f>
        <v>https://www.instagram.com/p/BcX7gN0HNjt/</v>
      </c>
      <c r="D569" s="11" t="s">
        <v>554</v>
      </c>
      <c r="E569" s="5">
        <v>0.84567129629629634</v>
      </c>
      <c r="F569" s="6" t="s">
        <v>41</v>
      </c>
      <c r="G569" s="2">
        <v>63</v>
      </c>
      <c r="H569" s="7" t="s">
        <v>11</v>
      </c>
    </row>
    <row r="570" spans="1:8" ht="18.75" x14ac:dyDescent="0.3">
      <c r="A570" s="2">
        <v>455</v>
      </c>
      <c r="B570" s="2" t="s">
        <v>11</v>
      </c>
      <c r="C570" s="3" t="str">
        <f>HYPERLINK("https://www.instagram.com/p/BccAYq-h_va/")</f>
        <v>https://www.instagram.com/p/BccAYq-h_va/</v>
      </c>
      <c r="D570" s="11" t="s">
        <v>553</v>
      </c>
      <c r="E570" s="5">
        <v>0.42873842592592593</v>
      </c>
      <c r="F570" s="6" t="s">
        <v>13</v>
      </c>
      <c r="G570" s="2">
        <v>96</v>
      </c>
      <c r="H570" s="7" t="s">
        <v>11</v>
      </c>
    </row>
    <row r="571" spans="1:8" ht="18.75" x14ac:dyDescent="0.3">
      <c r="A571" s="2">
        <v>454</v>
      </c>
      <c r="B571" s="2" t="s">
        <v>75</v>
      </c>
      <c r="C571" s="3" t="str">
        <f>HYPERLINK("https://www.instagram.com/p/Bce1xJdBIQH/")</f>
        <v>https://www.instagram.com/p/Bce1xJdBIQH/</v>
      </c>
      <c r="D571" s="11" t="s">
        <v>552</v>
      </c>
      <c r="E571" s="5">
        <v>0.52939814814814812</v>
      </c>
      <c r="F571" s="6" t="s">
        <v>20</v>
      </c>
      <c r="G571" s="2">
        <v>61</v>
      </c>
      <c r="H571" s="7" t="s">
        <v>11</v>
      </c>
    </row>
    <row r="572" spans="1:8" ht="18.75" x14ac:dyDescent="0.3">
      <c r="A572" s="2">
        <v>453</v>
      </c>
      <c r="B572" s="2" t="s">
        <v>75</v>
      </c>
      <c r="C572" s="3" t="str">
        <f>HYPERLINK("https://www.instagram.com/p/Bce2WTXB94H/")</f>
        <v>https://www.instagram.com/p/Bce2WTXB94H/</v>
      </c>
      <c r="D572" s="11" t="s">
        <v>552</v>
      </c>
      <c r="E572" s="5">
        <v>0.53291666666666671</v>
      </c>
      <c r="F572" s="6" t="s">
        <v>20</v>
      </c>
      <c r="G572" s="2">
        <v>85</v>
      </c>
      <c r="H572" s="7" t="s">
        <v>11</v>
      </c>
    </row>
    <row r="573" spans="1:8" ht="18.75" x14ac:dyDescent="0.3">
      <c r="A573" s="2">
        <v>452</v>
      </c>
      <c r="B573" s="2" t="s">
        <v>75</v>
      </c>
      <c r="C573" s="3" t="str">
        <f>HYPERLINK("https://www.instagram.com/p/BchkX3OBJkA/")</f>
        <v>https://www.instagram.com/p/BchkX3OBJkA/</v>
      </c>
      <c r="D573" s="11" t="s">
        <v>551</v>
      </c>
      <c r="E573" s="5">
        <v>0.58892361111111113</v>
      </c>
      <c r="F573" s="6" t="s">
        <v>10</v>
      </c>
      <c r="G573" s="2">
        <v>66</v>
      </c>
      <c r="H573" s="7" t="s">
        <v>11</v>
      </c>
    </row>
    <row r="574" spans="1:8" ht="18.75" x14ac:dyDescent="0.3">
      <c r="A574" s="2">
        <v>451</v>
      </c>
      <c r="B574" s="2" t="s">
        <v>75</v>
      </c>
      <c r="C574" s="3" t="str">
        <f>HYPERLINK("https://www.instagram.com/p/BcjcEepBY-0/")</f>
        <v>https://www.instagram.com/p/BcjcEepBY-0/</v>
      </c>
      <c r="D574" s="11" t="s">
        <v>550</v>
      </c>
      <c r="E574" s="5">
        <v>0.31526620370370367</v>
      </c>
      <c r="F574" s="6" t="s">
        <v>34</v>
      </c>
      <c r="G574" s="2">
        <v>81</v>
      </c>
      <c r="H574" s="7" t="s">
        <v>11</v>
      </c>
    </row>
    <row r="575" spans="1:8" ht="18.75" x14ac:dyDescent="0.3">
      <c r="A575" s="2">
        <v>450</v>
      </c>
      <c r="B575" s="2" t="s">
        <v>75</v>
      </c>
      <c r="C575" s="3" t="str">
        <f>HYPERLINK("https://www.instagram.com/p/BckOzJVhXkI/")</f>
        <v>https://www.instagram.com/p/BckOzJVhXkI/</v>
      </c>
      <c r="D575" s="11" t="s">
        <v>550</v>
      </c>
      <c r="E575" s="5">
        <v>0.62309027777777781</v>
      </c>
      <c r="F575" s="6" t="s">
        <v>34</v>
      </c>
      <c r="G575" s="2">
        <v>58</v>
      </c>
      <c r="H575" s="7" t="s">
        <v>11</v>
      </c>
    </row>
    <row r="576" spans="1:8" ht="18.75" x14ac:dyDescent="0.3">
      <c r="A576" s="2">
        <v>449</v>
      </c>
      <c r="B576" s="2" t="s">
        <v>75</v>
      </c>
      <c r="C576" s="3" t="str">
        <f>HYPERLINK("https://www.instagram.com/p/BcmD6VoBnQP/")</f>
        <v>https://www.instagram.com/p/BcmD6VoBnQP/</v>
      </c>
      <c r="D576" s="11" t="s">
        <v>549</v>
      </c>
      <c r="E576" s="5">
        <v>0.33374999999999999</v>
      </c>
      <c r="F576" s="6" t="s">
        <v>16</v>
      </c>
      <c r="G576" s="2">
        <v>70</v>
      </c>
      <c r="H576" s="7" t="s">
        <v>11</v>
      </c>
    </row>
    <row r="577" spans="1:8" ht="18.75" x14ac:dyDescent="0.3">
      <c r="A577" s="2">
        <v>448</v>
      </c>
      <c r="B577" s="2" t="s">
        <v>75</v>
      </c>
      <c r="C577" s="3" t="str">
        <f>HYPERLINK("https://www.instagram.com/p/BcqIF-2Bn9o/")</f>
        <v>https://www.instagram.com/p/BcqIF-2Bn9o/</v>
      </c>
      <c r="D577" s="11" t="s">
        <v>548</v>
      </c>
      <c r="E577" s="5">
        <v>0.91256944444444443</v>
      </c>
      <c r="F577" s="6" t="s">
        <v>41</v>
      </c>
      <c r="G577" s="2">
        <v>78</v>
      </c>
      <c r="H577" s="7" t="s">
        <v>11</v>
      </c>
    </row>
    <row r="578" spans="1:8" ht="18.75" x14ac:dyDescent="0.3">
      <c r="A578" s="2">
        <v>447</v>
      </c>
      <c r="B578" s="2" t="s">
        <v>547</v>
      </c>
      <c r="C578" s="3" t="str">
        <f>HYPERLINK("https://www.instagram.com/p/BcrktOuh9IC/")</f>
        <v>https://www.instagram.com/p/BcrktOuh9IC/</v>
      </c>
      <c r="D578" s="11" t="s">
        <v>545</v>
      </c>
      <c r="E578" s="5">
        <v>0.47456018518518522</v>
      </c>
      <c r="F578" s="6" t="s">
        <v>25</v>
      </c>
      <c r="G578" s="2">
        <v>56</v>
      </c>
      <c r="H578" s="7" t="s">
        <v>11</v>
      </c>
    </row>
    <row r="579" spans="1:8" ht="18.75" x14ac:dyDescent="0.3">
      <c r="A579" s="2">
        <v>446</v>
      </c>
      <c r="B579" s="2" t="s">
        <v>546</v>
      </c>
      <c r="C579" s="3" t="str">
        <f>HYPERLINK("https://www.instagram.com/p/Bcr7i9PhgHc/")</f>
        <v>https://www.instagram.com/p/Bcr7i9PhgHc/</v>
      </c>
      <c r="D579" s="11" t="s">
        <v>545</v>
      </c>
      <c r="E579" s="5">
        <v>0.61315972222222226</v>
      </c>
      <c r="F579" s="6" t="s">
        <v>25</v>
      </c>
      <c r="G579" s="2">
        <v>73</v>
      </c>
      <c r="H579" s="7" t="s">
        <v>11</v>
      </c>
    </row>
    <row r="580" spans="1:8" ht="18.75" x14ac:dyDescent="0.3">
      <c r="A580" s="2">
        <v>445</v>
      </c>
      <c r="B580" s="2" t="s">
        <v>543</v>
      </c>
      <c r="C580" s="3" t="str">
        <f>HYPERLINK("https://www.instagram.com/p/BcsmcQSBrLh/")</f>
        <v>https://www.instagram.com/p/BcsmcQSBrLh/</v>
      </c>
      <c r="D580" s="11" t="s">
        <v>545</v>
      </c>
      <c r="E580" s="5">
        <v>0.87344907407407413</v>
      </c>
      <c r="F580" s="6" t="s">
        <v>25</v>
      </c>
      <c r="G580" s="2">
        <v>72</v>
      </c>
      <c r="H580" s="7" t="s">
        <v>11</v>
      </c>
    </row>
    <row r="581" spans="1:8" ht="18.75" x14ac:dyDescent="0.3">
      <c r="A581" s="2">
        <v>444</v>
      </c>
      <c r="B581" s="2" t="s">
        <v>544</v>
      </c>
      <c r="C581" s="3" t="str">
        <f>HYPERLINK("https://www.instagram.com/p/BctUwx7hZRi/")</f>
        <v>https://www.instagram.com/p/BctUwx7hZRi/</v>
      </c>
      <c r="D581" s="11" t="s">
        <v>542</v>
      </c>
      <c r="E581" s="5">
        <v>0.154537037037037</v>
      </c>
      <c r="F581" s="6" t="s">
        <v>13</v>
      </c>
      <c r="G581" s="2">
        <v>57</v>
      </c>
      <c r="H581" s="7" t="s">
        <v>11</v>
      </c>
    </row>
    <row r="582" spans="1:8" ht="18.75" x14ac:dyDescent="0.3">
      <c r="A582" s="2">
        <v>443</v>
      </c>
      <c r="B582" s="2" t="s">
        <v>543</v>
      </c>
      <c r="C582" s="3" t="str">
        <f>HYPERLINK("https://www.instagram.com/p/BctsUzeh1IP/")</f>
        <v>https://www.instagram.com/p/BctsUzeh1IP/</v>
      </c>
      <c r="D582" s="11" t="s">
        <v>542</v>
      </c>
      <c r="E582" s="5">
        <v>0.29751157407407408</v>
      </c>
      <c r="F582" s="6" t="s">
        <v>13</v>
      </c>
      <c r="G582" s="2">
        <v>65</v>
      </c>
      <c r="H582" s="7" t="s">
        <v>11</v>
      </c>
    </row>
    <row r="583" spans="1:8" ht="18.75" x14ac:dyDescent="0.3">
      <c r="A583" s="2">
        <v>442</v>
      </c>
      <c r="B583" s="2" t="s">
        <v>541</v>
      </c>
      <c r="C583" s="3" t="str">
        <f>HYPERLINK("https://www.instagram.com/p/Bcu3zNohJei/")</f>
        <v>https://www.instagram.com/p/Bcu3zNohJei/</v>
      </c>
      <c r="D583" s="11" t="s">
        <v>542</v>
      </c>
      <c r="E583" s="5">
        <v>0.75550925925925927</v>
      </c>
      <c r="F583" s="6" t="s">
        <v>13</v>
      </c>
      <c r="G583" s="2">
        <v>58</v>
      </c>
      <c r="H583" s="7" t="s">
        <v>11</v>
      </c>
    </row>
    <row r="584" spans="1:8" ht="18.75" x14ac:dyDescent="0.3">
      <c r="A584" s="2">
        <v>441</v>
      </c>
      <c r="B584" s="2" t="s">
        <v>537</v>
      </c>
      <c r="C584" s="3" t="str">
        <f>HYPERLINK("https://www.instagram.com/p/BcxEv1vB_fg/")</f>
        <v>https://www.instagram.com/p/BcxEv1vB_fg/</v>
      </c>
      <c r="D584" s="11" t="s">
        <v>540</v>
      </c>
      <c r="E584" s="5">
        <v>0.61079861111111111</v>
      </c>
      <c r="F584" s="6" t="s">
        <v>20</v>
      </c>
      <c r="G584" s="2">
        <v>58</v>
      </c>
      <c r="H584" s="7" t="s">
        <v>11</v>
      </c>
    </row>
    <row r="585" spans="1:8" ht="18.75" x14ac:dyDescent="0.3">
      <c r="A585" s="2">
        <v>440</v>
      </c>
      <c r="B585" s="2" t="s">
        <v>537</v>
      </c>
      <c r="C585" s="3" t="str">
        <f>HYPERLINK("https://www.instagram.com/p/BcxFhLphFDj/")</f>
        <v>https://www.instagram.com/p/BcxFhLphFDj/</v>
      </c>
      <c r="D585" s="11" t="s">
        <v>540</v>
      </c>
      <c r="E585" s="5">
        <v>0.61547453703703703</v>
      </c>
      <c r="F585" s="6" t="s">
        <v>20</v>
      </c>
      <c r="G585" s="2">
        <v>65</v>
      </c>
      <c r="H585" s="7" t="s">
        <v>11</v>
      </c>
    </row>
    <row r="586" spans="1:8" ht="18.75" x14ac:dyDescent="0.3">
      <c r="A586" s="2">
        <v>439</v>
      </c>
      <c r="B586" s="2" t="s">
        <v>539</v>
      </c>
      <c r="C586" s="3" t="str">
        <f>HYPERLINK("https://www.instagram.com/p/Bc0tG2KhX66/")</f>
        <v>https://www.instagram.com/p/Bc0tG2KhX66/</v>
      </c>
      <c r="D586" s="11" t="s">
        <v>536</v>
      </c>
      <c r="E586" s="5">
        <v>2.0787037037037041E-2</v>
      </c>
      <c r="F586" s="6" t="s">
        <v>34</v>
      </c>
      <c r="G586" s="2">
        <v>67</v>
      </c>
      <c r="H586" s="7" t="s">
        <v>11</v>
      </c>
    </row>
    <row r="587" spans="1:8" ht="18.75" x14ac:dyDescent="0.3">
      <c r="A587" s="2">
        <v>438</v>
      </c>
      <c r="B587" s="2" t="s">
        <v>535</v>
      </c>
      <c r="C587" s="3" t="str">
        <f>HYPERLINK("https://www.instagram.com/p/Bc0uZNRBSJs/")</f>
        <v>https://www.instagram.com/p/Bc0uZNRBSJs/</v>
      </c>
      <c r="D587" s="11" t="s">
        <v>536</v>
      </c>
      <c r="E587" s="5">
        <v>2.8599537037037041E-2</v>
      </c>
      <c r="F587" s="6" t="s">
        <v>34</v>
      </c>
      <c r="G587" s="2">
        <v>61</v>
      </c>
      <c r="H587" s="7" t="s">
        <v>11</v>
      </c>
    </row>
    <row r="588" spans="1:8" ht="18.75" x14ac:dyDescent="0.3">
      <c r="A588" s="2">
        <v>437</v>
      </c>
      <c r="B588" s="2" t="s">
        <v>533</v>
      </c>
      <c r="C588" s="3" t="str">
        <f>HYPERLINK("https://www.instagram.com/p/Bc1ujFnBpgK/")</f>
        <v>https://www.instagram.com/p/Bc1ujFnBpgK/</v>
      </c>
      <c r="D588" s="11" t="s">
        <v>536</v>
      </c>
      <c r="E588" s="5">
        <v>0.41789351851851853</v>
      </c>
      <c r="F588" s="6" t="s">
        <v>34</v>
      </c>
      <c r="G588" s="2">
        <v>83</v>
      </c>
      <c r="H588" s="7" t="s">
        <v>11</v>
      </c>
    </row>
    <row r="589" spans="1:8" ht="18.75" x14ac:dyDescent="0.3">
      <c r="A589" s="2">
        <v>436</v>
      </c>
      <c r="B589" s="2" t="s">
        <v>538</v>
      </c>
      <c r="C589" s="3" t="str">
        <f>HYPERLINK("https://www.instagram.com/p/Bc1w44ah8Va/")</f>
        <v>https://www.instagram.com/p/Bc1w44ah8Va/</v>
      </c>
      <c r="D589" s="11" t="s">
        <v>536</v>
      </c>
      <c r="E589" s="5">
        <v>0.43210648148148151</v>
      </c>
      <c r="F589" s="6" t="s">
        <v>34</v>
      </c>
      <c r="G589" s="2">
        <v>66</v>
      </c>
      <c r="H589" s="7" t="s">
        <v>11</v>
      </c>
    </row>
    <row r="590" spans="1:8" ht="18.75" x14ac:dyDescent="0.3">
      <c r="A590" s="2">
        <v>435</v>
      </c>
      <c r="B590" s="2" t="s">
        <v>537</v>
      </c>
      <c r="C590" s="3" t="str">
        <f>HYPERLINK("https://www.instagram.com/p/Bc2lqVKhqWe/")</f>
        <v>https://www.instagram.com/p/Bc2lqVKhqWe/</v>
      </c>
      <c r="D590" s="11" t="s">
        <v>536</v>
      </c>
      <c r="E590" s="5">
        <v>0.75233796296296296</v>
      </c>
      <c r="F590" s="6" t="s">
        <v>34</v>
      </c>
      <c r="G590" s="2">
        <v>57</v>
      </c>
      <c r="H590" s="7" t="s">
        <v>11</v>
      </c>
    </row>
    <row r="591" spans="1:8" ht="18.75" x14ac:dyDescent="0.3">
      <c r="A591" s="2">
        <v>434</v>
      </c>
      <c r="B591" s="2" t="s">
        <v>535</v>
      </c>
      <c r="C591" s="3" t="str">
        <f>HYPERLINK("https://www.instagram.com/p/Bc3I7UMhavM/")</f>
        <v>https://www.instagram.com/p/Bc3I7UMhavM/</v>
      </c>
      <c r="D591" s="11" t="s">
        <v>536</v>
      </c>
      <c r="E591" s="5">
        <v>0.96633101851851855</v>
      </c>
      <c r="F591" s="6" t="s">
        <v>34</v>
      </c>
      <c r="G591" s="2">
        <v>70</v>
      </c>
      <c r="H591" s="7" t="s">
        <v>11</v>
      </c>
    </row>
    <row r="592" spans="1:8" ht="18.75" x14ac:dyDescent="0.3">
      <c r="A592" s="2">
        <v>433</v>
      </c>
      <c r="B592" s="2" t="s">
        <v>533</v>
      </c>
      <c r="C592" s="3" t="str">
        <f>HYPERLINK("https://www.instagram.com/p/Bc5ubVFh7Bm/")</f>
        <v>https://www.instagram.com/p/Bc5ubVFh7Bm/</v>
      </c>
      <c r="D592" s="11" t="s">
        <v>534</v>
      </c>
      <c r="E592" s="5">
        <v>0.97061342592592592</v>
      </c>
      <c r="F592" s="6" t="s">
        <v>16</v>
      </c>
      <c r="G592" s="2">
        <v>67</v>
      </c>
      <c r="H592" s="7" t="s">
        <v>11</v>
      </c>
    </row>
    <row r="593" spans="1:8" ht="18.75" x14ac:dyDescent="0.3">
      <c r="A593" s="2">
        <v>432</v>
      </c>
      <c r="B593" s="2" t="s">
        <v>11</v>
      </c>
      <c r="C593" s="3" t="str">
        <f>HYPERLINK("https://www.instagram.com/p/Bc-mNnZB1a6/")</f>
        <v>https://www.instagram.com/p/Bc-mNnZB1a6/</v>
      </c>
      <c r="D593" s="11" t="s">
        <v>532</v>
      </c>
      <c r="E593" s="5">
        <v>0.8625694444444445</v>
      </c>
      <c r="F593" s="6" t="s">
        <v>25</v>
      </c>
      <c r="G593" s="2">
        <v>84</v>
      </c>
      <c r="H593" s="7" t="s">
        <v>11</v>
      </c>
    </row>
    <row r="594" spans="1:8" ht="18.75" x14ac:dyDescent="0.3">
      <c r="A594" s="2">
        <v>431</v>
      </c>
      <c r="B594" s="2" t="s">
        <v>11</v>
      </c>
      <c r="C594" s="3" t="str">
        <f>HYPERLINK("https://www.instagram.com/p/BdCfYK4h8QE/")</f>
        <v>https://www.instagram.com/p/BdCfYK4h8QE/</v>
      </c>
      <c r="D594" s="11" t="s">
        <v>531</v>
      </c>
      <c r="E594" s="5">
        <v>0.37453703703703711</v>
      </c>
      <c r="F594" s="6" t="s">
        <v>20</v>
      </c>
      <c r="G594" s="2">
        <v>47</v>
      </c>
      <c r="H594" s="7" t="s">
        <v>11</v>
      </c>
    </row>
    <row r="595" spans="1:8" ht="18.75" x14ac:dyDescent="0.3">
      <c r="A595" s="2">
        <v>430</v>
      </c>
      <c r="B595" s="2" t="s">
        <v>75</v>
      </c>
      <c r="C595" s="3" t="str">
        <f>HYPERLINK("https://www.instagram.com/p/BdCtPvhhIQi/")</f>
        <v>https://www.instagram.com/p/BdCtPvhhIQi/</v>
      </c>
      <c r="D595" s="11" t="s">
        <v>531</v>
      </c>
      <c r="E595" s="5">
        <v>0.45869212962962957</v>
      </c>
      <c r="F595" s="6" t="s">
        <v>20</v>
      </c>
      <c r="G595" s="2">
        <v>68</v>
      </c>
      <c r="H595" s="7" t="s">
        <v>11</v>
      </c>
    </row>
    <row r="596" spans="1:8" ht="18.75" x14ac:dyDescent="0.3">
      <c r="A596" s="2">
        <v>429</v>
      </c>
      <c r="B596" s="2" t="s">
        <v>42</v>
      </c>
      <c r="C596" s="3" t="str">
        <f>HYPERLINK("https://www.instagram.com/p/BdMqn9JBcgh/")</f>
        <v>https://www.instagram.com/p/BdMqn9JBcgh/</v>
      </c>
      <c r="D596" s="11" t="s">
        <v>530</v>
      </c>
      <c r="E596" s="5">
        <v>0.32640046296296299</v>
      </c>
      <c r="F596" s="6" t="s">
        <v>41</v>
      </c>
      <c r="G596" s="2">
        <v>65</v>
      </c>
      <c r="H596" s="7" t="s">
        <v>11</v>
      </c>
    </row>
    <row r="597" spans="1:8" ht="18.75" x14ac:dyDescent="0.3">
      <c r="A597" s="2">
        <v>428</v>
      </c>
      <c r="B597" s="2" t="s">
        <v>529</v>
      </c>
      <c r="C597" s="3" t="str">
        <f>HYPERLINK("https://www.instagram.com/p/BdQNGNdh1wc/")</f>
        <v>https://www.instagram.com/p/BdQNGNdh1wc/</v>
      </c>
      <c r="D597" s="11" t="s">
        <v>528</v>
      </c>
      <c r="E597" s="5">
        <v>0.70067129629629632</v>
      </c>
      <c r="F597" s="6" t="s">
        <v>25</v>
      </c>
      <c r="G597" s="2">
        <v>78</v>
      </c>
      <c r="H597" s="7" t="s">
        <v>11</v>
      </c>
    </row>
    <row r="598" spans="1:8" ht="18.75" x14ac:dyDescent="0.3">
      <c r="A598" s="2">
        <v>427</v>
      </c>
      <c r="B598" s="2" t="s">
        <v>527</v>
      </c>
      <c r="C598" s="3" t="str">
        <f>HYPERLINK("https://www.instagram.com/p/BdQUXK7hN59/")</f>
        <v>https://www.instagram.com/p/BdQUXK7hN59/</v>
      </c>
      <c r="D598" s="11" t="s">
        <v>528</v>
      </c>
      <c r="E598" s="5">
        <v>0.7447569444444444</v>
      </c>
      <c r="F598" s="6" t="s">
        <v>25</v>
      </c>
      <c r="G598" s="2">
        <v>46</v>
      </c>
      <c r="H598" s="7" t="s">
        <v>11</v>
      </c>
    </row>
    <row r="599" spans="1:8" ht="18.75" x14ac:dyDescent="0.3">
      <c r="A599" s="2">
        <v>426</v>
      </c>
      <c r="B599" s="2" t="s">
        <v>527</v>
      </c>
      <c r="C599" s="3" t="str">
        <f>HYPERLINK("https://www.instagram.com/p/BdR7RjIBwcT/")</f>
        <v>https://www.instagram.com/p/BdR7RjIBwcT/</v>
      </c>
      <c r="D599" s="11" t="s">
        <v>525</v>
      </c>
      <c r="E599" s="5">
        <v>0.36924768518518519</v>
      </c>
      <c r="F599" s="6" t="s">
        <v>13</v>
      </c>
      <c r="G599" s="2">
        <v>79</v>
      </c>
      <c r="H599" s="7" t="s">
        <v>11</v>
      </c>
    </row>
    <row r="600" spans="1:8" ht="18.75" x14ac:dyDescent="0.3">
      <c r="A600" s="2">
        <v>425</v>
      </c>
      <c r="B600" s="2" t="s">
        <v>526</v>
      </c>
      <c r="C600" s="3" t="str">
        <f>HYPERLINK("https://www.instagram.com/p/BdSfu2VhEe2/")</f>
        <v>https://www.instagram.com/p/BdSfu2VhEe2/</v>
      </c>
      <c r="D600" s="11" t="s">
        <v>525</v>
      </c>
      <c r="E600" s="5">
        <v>0.59047453703703701</v>
      </c>
      <c r="F600" s="6" t="s">
        <v>13</v>
      </c>
      <c r="G600" s="2">
        <v>60</v>
      </c>
      <c r="H600" s="7" t="s">
        <v>11</v>
      </c>
    </row>
    <row r="601" spans="1:8" ht="18.75" x14ac:dyDescent="0.3">
      <c r="A601" s="2">
        <v>424</v>
      </c>
      <c r="B601" s="2" t="s">
        <v>11</v>
      </c>
      <c r="C601" s="3" t="str">
        <f>HYPERLINK("https://www.instagram.com/p/BdTRE51hvm3/")</f>
        <v>https://www.instagram.com/p/BdTRE51hvm3/</v>
      </c>
      <c r="D601" s="11" t="s">
        <v>525</v>
      </c>
      <c r="E601" s="5">
        <v>0.88990740740740737</v>
      </c>
      <c r="F601" s="6" t="s">
        <v>13</v>
      </c>
      <c r="G601" s="2">
        <v>59</v>
      </c>
      <c r="H601" s="7" t="s">
        <v>11</v>
      </c>
    </row>
    <row r="602" spans="1:8" ht="18.75" x14ac:dyDescent="0.3">
      <c r="A602" s="2">
        <v>423</v>
      </c>
      <c r="B602" s="2" t="s">
        <v>524</v>
      </c>
      <c r="C602" s="3" t="str">
        <f>HYPERLINK("https://www.instagram.com/p/BdUYwCDB4ru/")</f>
        <v>https://www.instagram.com/p/BdUYwCDB4ru/</v>
      </c>
      <c r="D602" s="11" t="s">
        <v>523</v>
      </c>
      <c r="E602" s="5">
        <v>0.32483796296296302</v>
      </c>
      <c r="F602" s="6" t="s">
        <v>20</v>
      </c>
      <c r="G602" s="2">
        <v>66</v>
      </c>
      <c r="H602" s="7" t="s">
        <v>11</v>
      </c>
    </row>
    <row r="603" spans="1:8" ht="18.75" x14ac:dyDescent="0.3">
      <c r="A603" s="2">
        <v>422</v>
      </c>
      <c r="B603" s="2" t="s">
        <v>524</v>
      </c>
      <c r="C603" s="3" t="str">
        <f>HYPERLINK("https://www.instagram.com/p/BdUneCMh2zl/")</f>
        <v>https://www.instagram.com/p/BdUneCMh2zl/</v>
      </c>
      <c r="D603" s="11" t="s">
        <v>523</v>
      </c>
      <c r="E603" s="5">
        <v>0.41414351851851849</v>
      </c>
      <c r="F603" s="6" t="s">
        <v>20</v>
      </c>
      <c r="G603" s="2">
        <v>57</v>
      </c>
      <c r="H603" s="7" t="s">
        <v>11</v>
      </c>
    </row>
    <row r="604" spans="1:8" ht="18.75" x14ac:dyDescent="0.3">
      <c r="A604" s="2">
        <v>421</v>
      </c>
      <c r="B604" s="2" t="s">
        <v>520</v>
      </c>
      <c r="C604" s="3" t="str">
        <f>HYPERLINK("https://www.instagram.com/p/BdVn7vbhFat/")</f>
        <v>https://www.instagram.com/p/BdVn7vbhFat/</v>
      </c>
      <c r="D604" s="11" t="s">
        <v>523</v>
      </c>
      <c r="E604" s="5">
        <v>0.80532407407407403</v>
      </c>
      <c r="F604" s="6" t="s">
        <v>20</v>
      </c>
      <c r="G604" s="2">
        <v>86</v>
      </c>
      <c r="H604" s="7" t="s">
        <v>11</v>
      </c>
    </row>
    <row r="605" spans="1:8" ht="18.75" x14ac:dyDescent="0.3">
      <c r="A605" s="2">
        <v>420</v>
      </c>
      <c r="B605" s="2" t="s">
        <v>522</v>
      </c>
      <c r="C605" s="3" t="str">
        <f>HYPERLINK("https://www.instagram.com/p/BdVzffMhUs1/")</f>
        <v>https://www.instagram.com/p/BdVzffMhUs1/</v>
      </c>
      <c r="D605" s="11" t="s">
        <v>523</v>
      </c>
      <c r="E605" s="5">
        <v>0.875462962962963</v>
      </c>
      <c r="F605" s="6" t="s">
        <v>20</v>
      </c>
      <c r="G605" s="2">
        <v>66</v>
      </c>
      <c r="H605" s="7" t="s">
        <v>11</v>
      </c>
    </row>
    <row r="606" spans="1:8" ht="18.75" x14ac:dyDescent="0.3">
      <c r="A606" s="2">
        <v>419</v>
      </c>
      <c r="B606" s="2" t="s">
        <v>522</v>
      </c>
      <c r="C606" s="3" t="str">
        <f>HYPERLINK("https://www.instagram.com/p/BdXnxjaBBIg/")</f>
        <v>https://www.instagram.com/p/BdXnxjaBBIg/</v>
      </c>
      <c r="D606" s="11" t="s">
        <v>521</v>
      </c>
      <c r="E606" s="5">
        <v>0.58108796296296295</v>
      </c>
      <c r="F606" s="6" t="s">
        <v>10</v>
      </c>
      <c r="G606" s="2">
        <v>48</v>
      </c>
      <c r="H606" s="7" t="s">
        <v>11</v>
      </c>
    </row>
    <row r="607" spans="1:8" ht="18.75" x14ac:dyDescent="0.3">
      <c r="A607" s="2">
        <v>418</v>
      </c>
      <c r="B607" s="2" t="s">
        <v>505</v>
      </c>
      <c r="C607" s="3" t="str">
        <f>HYPERLINK("https://www.instagram.com/p/BdYKYM2hVn4/")</f>
        <v>https://www.instagram.com/p/BdYKYM2hVn4/</v>
      </c>
      <c r="D607" s="11" t="s">
        <v>521</v>
      </c>
      <c r="E607" s="5">
        <v>0.79106481481481483</v>
      </c>
      <c r="F607" s="6" t="s">
        <v>10</v>
      </c>
      <c r="G607" s="2">
        <v>67</v>
      </c>
      <c r="H607" s="7" t="s">
        <v>11</v>
      </c>
    </row>
    <row r="608" spans="1:8" ht="18.75" x14ac:dyDescent="0.3">
      <c r="A608" s="2">
        <v>417</v>
      </c>
      <c r="B608" s="2" t="s">
        <v>520</v>
      </c>
      <c r="C608" s="3" t="str">
        <f>HYPERLINK("https://www.instagram.com/p/BdYfIKhheQK/")</f>
        <v>https://www.instagram.com/p/BdYfIKhheQK/</v>
      </c>
      <c r="D608" s="11" t="s">
        <v>521</v>
      </c>
      <c r="E608" s="5">
        <v>0.91697916666666668</v>
      </c>
      <c r="F608" s="6" t="s">
        <v>10</v>
      </c>
      <c r="G608" s="2">
        <v>60</v>
      </c>
      <c r="H608" s="7" t="s">
        <v>11</v>
      </c>
    </row>
    <row r="609" spans="1:8" ht="18.75" x14ac:dyDescent="0.3">
      <c r="A609" s="2">
        <v>416</v>
      </c>
      <c r="B609" s="2" t="s">
        <v>519</v>
      </c>
      <c r="C609" s="3" t="str">
        <f>HYPERLINK("https://www.instagram.com/p/BdZs6RnBxtl/")</f>
        <v>https://www.instagram.com/p/BdZs6RnBxtl/</v>
      </c>
      <c r="D609" s="11" t="s">
        <v>518</v>
      </c>
      <c r="E609" s="5">
        <v>0.38896990740740739</v>
      </c>
      <c r="F609" s="6" t="s">
        <v>34</v>
      </c>
      <c r="G609" s="2">
        <v>62</v>
      </c>
      <c r="H609" s="7" t="s">
        <v>11</v>
      </c>
    </row>
    <row r="610" spans="1:8" ht="18.75" x14ac:dyDescent="0.3">
      <c r="A610" s="2">
        <v>415</v>
      </c>
      <c r="B610" s="2" t="s">
        <v>517</v>
      </c>
      <c r="C610" s="3" t="str">
        <f>HYPERLINK("https://www.instagram.com/p/BdbL4c6BeHl/")</f>
        <v>https://www.instagram.com/p/BdbL4c6BeHl/</v>
      </c>
      <c r="D610" s="11" t="s">
        <v>518</v>
      </c>
      <c r="E610" s="5">
        <v>0.96527777777777779</v>
      </c>
      <c r="F610" s="6" t="s">
        <v>34</v>
      </c>
      <c r="G610" s="2">
        <v>59</v>
      </c>
      <c r="H610" s="7" t="s">
        <v>11</v>
      </c>
    </row>
    <row r="611" spans="1:8" ht="18.75" x14ac:dyDescent="0.3">
      <c r="A611" s="2">
        <v>414</v>
      </c>
      <c r="B611" s="2" t="s">
        <v>513</v>
      </c>
      <c r="C611" s="3" t="str">
        <f>HYPERLINK("https://www.instagram.com/p/BdcPEmihThp/")</f>
        <v>https://www.instagram.com/p/BdcPEmihThp/</v>
      </c>
      <c r="D611" s="11" t="s">
        <v>515</v>
      </c>
      <c r="E611" s="5">
        <v>0.37299768518518522</v>
      </c>
      <c r="F611" s="6" t="s">
        <v>16</v>
      </c>
      <c r="G611" s="2">
        <v>60</v>
      </c>
      <c r="H611" s="7" t="s">
        <v>11</v>
      </c>
    </row>
    <row r="612" spans="1:8" ht="18.75" x14ac:dyDescent="0.3">
      <c r="A612" s="2">
        <v>413</v>
      </c>
      <c r="B612" s="2" t="s">
        <v>516</v>
      </c>
      <c r="C612" s="3" t="str">
        <f>HYPERLINK("https://www.instagram.com/p/BddTDgThGaS/")</f>
        <v>https://www.instagram.com/p/BddTDgThGaS/</v>
      </c>
      <c r="D612" s="11" t="s">
        <v>515</v>
      </c>
      <c r="E612" s="5">
        <v>0.78552083333333333</v>
      </c>
      <c r="F612" s="6" t="s">
        <v>16</v>
      </c>
      <c r="G612" s="2">
        <v>77</v>
      </c>
      <c r="H612" s="7" t="s">
        <v>11</v>
      </c>
    </row>
    <row r="613" spans="1:8" ht="18.75" x14ac:dyDescent="0.3">
      <c r="A613" s="2">
        <v>412</v>
      </c>
      <c r="B613" s="2" t="s">
        <v>513</v>
      </c>
      <c r="C613" s="3" t="str">
        <f>HYPERLINK("https://www.instagram.com/p/BddZfvDhy0w/")</f>
        <v>https://www.instagram.com/p/BddZfvDhy0w/</v>
      </c>
      <c r="D613" s="11" t="s">
        <v>515</v>
      </c>
      <c r="E613" s="5">
        <v>0.82460648148148152</v>
      </c>
      <c r="F613" s="6" t="s">
        <v>16</v>
      </c>
      <c r="G613" s="2">
        <v>72</v>
      </c>
      <c r="H613" s="7" t="s">
        <v>11</v>
      </c>
    </row>
    <row r="614" spans="1:8" ht="18.75" x14ac:dyDescent="0.3">
      <c r="A614" s="2">
        <v>411</v>
      </c>
      <c r="B614" s="2" t="s">
        <v>514</v>
      </c>
      <c r="C614" s="3" t="str">
        <f>HYPERLINK("https://www.instagram.com/p/BdepD3RhFfe/")</f>
        <v>https://www.instagram.com/p/BdepD3RhFfe/</v>
      </c>
      <c r="D614" s="11" t="s">
        <v>512</v>
      </c>
      <c r="E614" s="5">
        <v>0.3074189814814815</v>
      </c>
      <c r="F614" s="6" t="s">
        <v>41</v>
      </c>
      <c r="G614" s="2">
        <v>79</v>
      </c>
      <c r="H614" s="7" t="s">
        <v>11</v>
      </c>
    </row>
    <row r="615" spans="1:8" ht="18.75" x14ac:dyDescent="0.3">
      <c r="A615" s="2">
        <v>410</v>
      </c>
      <c r="B615" s="2" t="s">
        <v>513</v>
      </c>
      <c r="C615" s="3" t="str">
        <f>HYPERLINK("https://www.instagram.com/p/BderfumBXm6/")</f>
        <v>https://www.instagram.com/p/BderfumBXm6/</v>
      </c>
      <c r="D615" s="11" t="s">
        <v>512</v>
      </c>
      <c r="E615" s="5">
        <v>0.32219907407407411</v>
      </c>
      <c r="F615" s="6" t="s">
        <v>41</v>
      </c>
      <c r="G615" s="2">
        <v>89</v>
      </c>
      <c r="H615" s="7" t="s">
        <v>11</v>
      </c>
    </row>
    <row r="616" spans="1:8" ht="18.75" x14ac:dyDescent="0.3">
      <c r="A616" s="2">
        <v>409</v>
      </c>
      <c r="B616" s="2" t="s">
        <v>513</v>
      </c>
      <c r="C616" s="3" t="str">
        <f>HYPERLINK("https://www.instagram.com/p/BdfcQhtBXRJ/")</f>
        <v>https://www.instagram.com/p/BdfcQhtBXRJ/</v>
      </c>
      <c r="D616" s="11" t="s">
        <v>512</v>
      </c>
      <c r="E616" s="5">
        <v>0.61809027777777781</v>
      </c>
      <c r="F616" s="6" t="s">
        <v>41</v>
      </c>
      <c r="G616" s="2">
        <v>55</v>
      </c>
      <c r="H616" s="7" t="s">
        <v>11</v>
      </c>
    </row>
    <row r="617" spans="1:8" ht="18.75" x14ac:dyDescent="0.3">
      <c r="A617" s="2">
        <v>408</v>
      </c>
      <c r="B617" s="2" t="s">
        <v>511</v>
      </c>
      <c r="C617" s="3" t="str">
        <f>HYPERLINK("https://www.instagram.com/p/Bdf7wESB468/")</f>
        <v>https://www.instagram.com/p/Bdf7wESB468/</v>
      </c>
      <c r="D617" s="11" t="s">
        <v>512</v>
      </c>
      <c r="E617" s="5">
        <v>0.80920138888888893</v>
      </c>
      <c r="F617" s="6" t="s">
        <v>41</v>
      </c>
      <c r="G617" s="2">
        <v>72</v>
      </c>
      <c r="H617" s="7" t="s">
        <v>11</v>
      </c>
    </row>
    <row r="618" spans="1:8" ht="18.75" x14ac:dyDescent="0.3">
      <c r="A618" s="2">
        <v>407</v>
      </c>
      <c r="B618" s="2" t="s">
        <v>510</v>
      </c>
      <c r="C618" s="3" t="str">
        <f>HYPERLINK("https://www.instagram.com/p/BdhgS-Wh085/")</f>
        <v>https://www.instagram.com/p/BdhgS-Wh085/</v>
      </c>
      <c r="D618" s="11" t="s">
        <v>509</v>
      </c>
      <c r="E618" s="5">
        <v>0.41931712962962958</v>
      </c>
      <c r="F618" s="6" t="s">
        <v>25</v>
      </c>
      <c r="G618" s="2">
        <v>64</v>
      </c>
      <c r="H618" s="7" t="s">
        <v>11</v>
      </c>
    </row>
    <row r="619" spans="1:8" ht="18.75" x14ac:dyDescent="0.3">
      <c r="A619" s="2">
        <v>406</v>
      </c>
      <c r="B619" s="2" t="s">
        <v>510</v>
      </c>
      <c r="C619" s="3" t="str">
        <f>HYPERLINK("https://www.instagram.com/p/BdhpRVXhlwB/")</f>
        <v>https://www.instagram.com/p/BdhpRVXhlwB/</v>
      </c>
      <c r="D619" s="11" t="s">
        <v>509</v>
      </c>
      <c r="E619" s="5">
        <v>0.47378472222222218</v>
      </c>
      <c r="F619" s="6" t="s">
        <v>25</v>
      </c>
      <c r="G619" s="2">
        <v>68</v>
      </c>
      <c r="H619" s="7" t="s">
        <v>11</v>
      </c>
    </row>
    <row r="620" spans="1:8" ht="18.75" x14ac:dyDescent="0.3">
      <c r="A620" s="2">
        <v>405</v>
      </c>
      <c r="B620" s="2" t="s">
        <v>510</v>
      </c>
      <c r="C620" s="3" t="str">
        <f>HYPERLINK("https://www.instagram.com/p/BdiB331hMZB/")</f>
        <v>https://www.instagram.com/p/BdiB331hMZB/</v>
      </c>
      <c r="D620" s="11" t="s">
        <v>509</v>
      </c>
      <c r="E620" s="5">
        <v>0.62306712962962962</v>
      </c>
      <c r="F620" s="6" t="s">
        <v>25</v>
      </c>
      <c r="G620" s="2">
        <v>70</v>
      </c>
      <c r="H620" s="7" t="s">
        <v>11</v>
      </c>
    </row>
    <row r="621" spans="1:8" ht="18.75" x14ac:dyDescent="0.3">
      <c r="A621" s="2">
        <v>404</v>
      </c>
      <c r="B621" s="2" t="s">
        <v>507</v>
      </c>
      <c r="C621" s="3" t="str">
        <f>HYPERLINK("https://www.instagram.com/p/BdifJawhrZ5/")</f>
        <v>https://www.instagram.com/p/BdifJawhrZ5/</v>
      </c>
      <c r="D621" s="11" t="s">
        <v>509</v>
      </c>
      <c r="E621" s="5">
        <v>0.80070601851851853</v>
      </c>
      <c r="F621" s="6" t="s">
        <v>25</v>
      </c>
      <c r="G621" s="2">
        <v>66</v>
      </c>
      <c r="H621" s="7" t="s">
        <v>11</v>
      </c>
    </row>
    <row r="622" spans="1:8" ht="18.75" x14ac:dyDescent="0.3">
      <c r="A622" s="2">
        <v>403</v>
      </c>
      <c r="B622" s="2" t="s">
        <v>508</v>
      </c>
      <c r="C622" s="3" t="str">
        <f>HYPERLINK("https://www.instagram.com/p/BdjHThdBzh6/")</f>
        <v>https://www.instagram.com/p/BdjHThdBzh6/</v>
      </c>
      <c r="D622" s="11" t="s">
        <v>506</v>
      </c>
      <c r="E622" s="5">
        <v>4.4398148148148138E-2</v>
      </c>
      <c r="F622" s="6" t="s">
        <v>13</v>
      </c>
      <c r="G622" s="2">
        <v>57</v>
      </c>
      <c r="H622" s="7" t="s">
        <v>11</v>
      </c>
    </row>
    <row r="623" spans="1:8" ht="18.75" x14ac:dyDescent="0.3">
      <c r="A623" s="2">
        <v>402</v>
      </c>
      <c r="B623" s="2" t="s">
        <v>507</v>
      </c>
      <c r="C623" s="3" t="str">
        <f>HYPERLINK("https://www.instagram.com/p/Bdj8fosh3PP/")</f>
        <v>https://www.instagram.com/p/Bdj8fosh3PP/</v>
      </c>
      <c r="D623" s="11" t="s">
        <v>506</v>
      </c>
      <c r="E623" s="5">
        <v>0.36715277777777777</v>
      </c>
      <c r="F623" s="6" t="s">
        <v>13</v>
      </c>
      <c r="G623" s="2">
        <v>59</v>
      </c>
      <c r="H623" s="7" t="s">
        <v>11</v>
      </c>
    </row>
    <row r="624" spans="1:8" ht="18.75" x14ac:dyDescent="0.3">
      <c r="A624" s="2">
        <v>401</v>
      </c>
      <c r="B624" s="2" t="s">
        <v>505</v>
      </c>
      <c r="C624" s="3" t="str">
        <f>HYPERLINK("https://www.instagram.com/p/BdlU11EhNPX/")</f>
        <v>https://www.instagram.com/p/BdlU11EhNPX/</v>
      </c>
      <c r="D624" s="11" t="s">
        <v>506</v>
      </c>
      <c r="E624" s="5">
        <v>0.90325231481481483</v>
      </c>
      <c r="F624" s="6" t="s">
        <v>13</v>
      </c>
      <c r="G624" s="2">
        <v>72</v>
      </c>
      <c r="H624" s="7" t="s">
        <v>11</v>
      </c>
    </row>
    <row r="625" spans="1:8" ht="18.75" x14ac:dyDescent="0.3">
      <c r="A625" s="2">
        <v>400</v>
      </c>
      <c r="B625" s="2" t="s">
        <v>11</v>
      </c>
      <c r="C625" s="3" t="str">
        <f>HYPERLINK("https://www.instagram.com/p/BdmjgoiBROy/")</f>
        <v>https://www.instagram.com/p/BdmjgoiBROy/</v>
      </c>
      <c r="D625" s="11" t="s">
        <v>504</v>
      </c>
      <c r="E625" s="5">
        <v>0.38062499999999999</v>
      </c>
      <c r="F625" s="6" t="s">
        <v>20</v>
      </c>
      <c r="G625" s="2">
        <v>52</v>
      </c>
      <c r="H625" s="7" t="s">
        <v>11</v>
      </c>
    </row>
    <row r="626" spans="1:8" ht="18.75" x14ac:dyDescent="0.3">
      <c r="A626" s="2">
        <v>399</v>
      </c>
      <c r="B626" s="2" t="s">
        <v>75</v>
      </c>
      <c r="C626" s="3" t="str">
        <f>HYPERLINK("https://www.instagram.com/p/BdptKptBQDM/")</f>
        <v>https://www.instagram.com/p/BdptKptBQDM/</v>
      </c>
      <c r="D626" s="11" t="s">
        <v>503</v>
      </c>
      <c r="E626" s="5">
        <v>0.60430555555555554</v>
      </c>
      <c r="F626" s="6" t="s">
        <v>10</v>
      </c>
      <c r="G626" s="2">
        <v>73</v>
      </c>
      <c r="H626" s="7" t="s">
        <v>11</v>
      </c>
    </row>
    <row r="627" spans="1:8" ht="18.75" x14ac:dyDescent="0.3">
      <c r="A627" s="2">
        <v>398</v>
      </c>
      <c r="B627" s="2" t="s">
        <v>11</v>
      </c>
      <c r="C627" s="3" t="str">
        <f>HYPERLINK("https://www.instagram.com/p/Bdp739QBK-0/")</f>
        <v>https://www.instagram.com/p/Bdp739QBK-0/</v>
      </c>
      <c r="D627" s="11" t="s">
        <v>503</v>
      </c>
      <c r="E627" s="5">
        <v>0.6935648148148148</v>
      </c>
      <c r="F627" s="6" t="s">
        <v>10</v>
      </c>
      <c r="G627" s="2">
        <v>58</v>
      </c>
      <c r="H627" s="7" t="s">
        <v>11</v>
      </c>
    </row>
    <row r="628" spans="1:8" ht="18.75" x14ac:dyDescent="0.3">
      <c r="A628" s="2">
        <v>397</v>
      </c>
      <c r="B628" s="2" t="s">
        <v>502</v>
      </c>
      <c r="C628" s="3" t="str">
        <f>HYPERLINK("https://www.instagram.com/p/BdrpGhSh_vU/")</f>
        <v>https://www.instagram.com/p/BdrpGhSh_vU/</v>
      </c>
      <c r="D628" s="11" t="s">
        <v>501</v>
      </c>
      <c r="E628" s="5">
        <v>0.35636574074074068</v>
      </c>
      <c r="F628" s="6" t="s">
        <v>34</v>
      </c>
      <c r="G628" s="2">
        <v>85</v>
      </c>
      <c r="H628" s="7" t="s">
        <v>11</v>
      </c>
    </row>
    <row r="629" spans="1:8" ht="18.75" x14ac:dyDescent="0.3">
      <c r="A629" s="2">
        <v>396</v>
      </c>
      <c r="B629" s="2" t="s">
        <v>75</v>
      </c>
      <c r="C629" s="3" t="str">
        <f>HYPERLINK("https://www.instagram.com/p/Bds4KlFhfD4/")</f>
        <v>https://www.instagram.com/p/Bds4KlFhfD4/</v>
      </c>
      <c r="D629" s="11" t="s">
        <v>501</v>
      </c>
      <c r="E629" s="5">
        <v>0.83613425925925922</v>
      </c>
      <c r="F629" s="6" t="s">
        <v>34</v>
      </c>
      <c r="G629" s="2">
        <v>79</v>
      </c>
      <c r="H629" s="7" t="s">
        <v>11</v>
      </c>
    </row>
    <row r="630" spans="1:8" ht="18.75" x14ac:dyDescent="0.3">
      <c r="A630" s="2">
        <v>395</v>
      </c>
      <c r="B630" s="2" t="s">
        <v>11</v>
      </c>
      <c r="C630" s="3" t="str">
        <f>HYPERLINK("https://www.instagram.com/p/BeKhpRKBJog/")</f>
        <v>https://www.instagram.com/p/BeKhpRKBJog/</v>
      </c>
      <c r="D630" s="11" t="s">
        <v>500</v>
      </c>
      <c r="E630" s="5">
        <v>0.35032407407407412</v>
      </c>
      <c r="F630" s="6" t="s">
        <v>20</v>
      </c>
      <c r="G630" s="2">
        <v>51</v>
      </c>
      <c r="H630" s="7" t="s">
        <v>11</v>
      </c>
    </row>
    <row r="631" spans="1:8" ht="18.75" x14ac:dyDescent="0.3">
      <c r="A631" s="2">
        <v>394</v>
      </c>
      <c r="B631" s="2" t="s">
        <v>75</v>
      </c>
      <c r="C631" s="3" t="str">
        <f>HYPERLINK("https://www.instagram.com/p/BeLIt7DhJqZ/")</f>
        <v>https://www.instagram.com/p/BeLIt7DhJqZ/</v>
      </c>
      <c r="D631" s="11" t="s">
        <v>500</v>
      </c>
      <c r="E631" s="5">
        <v>0.58741898148148153</v>
      </c>
      <c r="F631" s="6" t="s">
        <v>20</v>
      </c>
      <c r="G631" s="2">
        <v>62</v>
      </c>
      <c r="H631" s="7" t="s">
        <v>11</v>
      </c>
    </row>
    <row r="632" spans="1:8" ht="18.75" x14ac:dyDescent="0.3">
      <c r="A632" s="2">
        <v>393</v>
      </c>
      <c r="B632" s="2" t="s">
        <v>75</v>
      </c>
      <c r="C632" s="3" t="str">
        <f>HYPERLINK("https://www.instagram.com/p/BeN4o9YB0iR/")</f>
        <v>https://www.instagram.com/p/BeN4o9YB0iR/</v>
      </c>
      <c r="D632" s="11" t="s">
        <v>499</v>
      </c>
      <c r="E632" s="5">
        <v>0.65494212962962961</v>
      </c>
      <c r="F632" s="6" t="s">
        <v>10</v>
      </c>
      <c r="G632" s="2">
        <v>58</v>
      </c>
      <c r="H632" s="7" t="s">
        <v>11</v>
      </c>
    </row>
    <row r="633" spans="1:8" ht="18.75" x14ac:dyDescent="0.3">
      <c r="A633" s="2">
        <v>392</v>
      </c>
      <c r="B633" s="2" t="s">
        <v>11</v>
      </c>
      <c r="C633" s="3" t="str">
        <f>HYPERLINK("https://www.instagram.com/p/BeOPo6rBwtS/")</f>
        <v>https://www.instagram.com/p/BeOPo6rBwtS/</v>
      </c>
      <c r="D633" s="11" t="s">
        <v>499</v>
      </c>
      <c r="E633" s="5">
        <v>0.79451388888888885</v>
      </c>
      <c r="F633" s="6" t="s">
        <v>10</v>
      </c>
      <c r="G633" s="2">
        <v>62</v>
      </c>
      <c r="H633" s="7" t="s">
        <v>11</v>
      </c>
    </row>
    <row r="634" spans="1:8" ht="18.75" x14ac:dyDescent="0.3">
      <c r="A634" s="2">
        <v>391</v>
      </c>
      <c r="B634" s="2" t="s">
        <v>75</v>
      </c>
      <c r="C634" s="3" t="str">
        <f>HYPERLINK("https://www.instagram.com/p/BeQnBJKBwdr/")</f>
        <v>https://www.instagram.com/p/BeQnBJKBwdr/</v>
      </c>
      <c r="D634" s="11" t="s">
        <v>498</v>
      </c>
      <c r="E634" s="5">
        <v>0.71310185185185182</v>
      </c>
      <c r="F634" s="6" t="s">
        <v>34</v>
      </c>
      <c r="G634" s="2">
        <v>63</v>
      </c>
      <c r="H634" s="7" t="s">
        <v>11</v>
      </c>
    </row>
    <row r="635" spans="1:8" ht="18.75" x14ac:dyDescent="0.3">
      <c r="A635" s="2">
        <v>390</v>
      </c>
      <c r="B635" s="2" t="s">
        <v>11</v>
      </c>
      <c r="C635" s="3" t="str">
        <f>HYPERLINK("https://www.instagram.com/p/BeTIbstBoKU/")</f>
        <v>https://www.instagram.com/p/BeTIbstBoKU/</v>
      </c>
      <c r="D635" s="11" t="s">
        <v>497</v>
      </c>
      <c r="E635" s="5">
        <v>0.69259259259259254</v>
      </c>
      <c r="F635" s="6" t="s">
        <v>16</v>
      </c>
      <c r="G635" s="2">
        <v>59</v>
      </c>
      <c r="H635" s="7" t="s">
        <v>11</v>
      </c>
    </row>
    <row r="636" spans="1:8" ht="18.75" x14ac:dyDescent="0.3">
      <c r="A636" s="2">
        <v>389</v>
      </c>
      <c r="B636" s="2" t="s">
        <v>11</v>
      </c>
      <c r="C636" s="3" t="str">
        <f>HYPERLINK("https://www.instagram.com/p/BeaPs1ZhQ56/")</f>
        <v>https://www.instagram.com/p/BeaPs1ZhQ56/</v>
      </c>
      <c r="D636" s="11" t="s">
        <v>496</v>
      </c>
      <c r="E636" s="5">
        <v>0.45521990740740742</v>
      </c>
      <c r="F636" s="6" t="s">
        <v>13</v>
      </c>
      <c r="G636" s="2">
        <v>71</v>
      </c>
      <c r="H636" s="7" t="s">
        <v>11</v>
      </c>
    </row>
    <row r="637" spans="1:8" ht="18.75" x14ac:dyDescent="0.3">
      <c r="A637" s="2">
        <v>388</v>
      </c>
      <c r="B637" s="2" t="s">
        <v>11</v>
      </c>
      <c r="C637" s="3" t="str">
        <f>HYPERLINK("https://www.instagram.com/p/Bedmo1cBegk/")</f>
        <v>https://www.instagram.com/p/Bedmo1cBegk/</v>
      </c>
      <c r="D637" s="11" t="s">
        <v>495</v>
      </c>
      <c r="E637" s="5">
        <v>0.75949074074074074</v>
      </c>
      <c r="F637" s="6" t="s">
        <v>20</v>
      </c>
      <c r="G637" s="2">
        <v>70</v>
      </c>
      <c r="H637" s="7" t="s">
        <v>11</v>
      </c>
    </row>
    <row r="638" spans="1:8" ht="18.75" x14ac:dyDescent="0.3">
      <c r="A638" s="2">
        <v>387</v>
      </c>
      <c r="B638" s="2" t="s">
        <v>75</v>
      </c>
      <c r="C638" s="3" t="str">
        <f>HYPERLINK("https://www.instagram.com/p/BefqiXOBCgW/")</f>
        <v>https://www.instagram.com/p/BefqiXOBCgW/</v>
      </c>
      <c r="D638" s="11" t="s">
        <v>494</v>
      </c>
      <c r="E638" s="5">
        <v>0.55987268518518518</v>
      </c>
      <c r="F638" s="6" t="s">
        <v>10</v>
      </c>
      <c r="G638" s="2">
        <v>90</v>
      </c>
      <c r="H638" s="7" t="s">
        <v>11</v>
      </c>
    </row>
    <row r="639" spans="1:8" ht="18.75" x14ac:dyDescent="0.3">
      <c r="A639" s="2">
        <v>386</v>
      </c>
      <c r="B639" s="2" t="s">
        <v>75</v>
      </c>
      <c r="C639" s="3" t="str">
        <f>HYPERLINK("https://www.instagram.com/p/BegsNgiB-GE/")</f>
        <v>https://www.instagram.com/p/BegsNgiB-GE/</v>
      </c>
      <c r="D639" s="11" t="s">
        <v>494</v>
      </c>
      <c r="E639" s="5">
        <v>0.95839120370370368</v>
      </c>
      <c r="F639" s="6" t="s">
        <v>10</v>
      </c>
      <c r="G639" s="2">
        <v>85</v>
      </c>
      <c r="H639" s="7" t="s">
        <v>11</v>
      </c>
    </row>
    <row r="640" spans="1:8" ht="18.75" x14ac:dyDescent="0.3">
      <c r="A640" s="2">
        <v>385</v>
      </c>
      <c r="B640" s="2" t="s">
        <v>493</v>
      </c>
      <c r="C640" s="3" t="str">
        <f>HYPERLINK("https://www.instagram.com/p/BemukEjBs7g/")</f>
        <v>https://www.instagram.com/p/BemukEjBs7g/</v>
      </c>
      <c r="D640" s="11" t="s">
        <v>492</v>
      </c>
      <c r="E640" s="5">
        <v>0.30283564814814817</v>
      </c>
      <c r="F640" s="6" t="s">
        <v>41</v>
      </c>
      <c r="G640" s="2">
        <v>54</v>
      </c>
      <c r="H640" s="7" t="s">
        <v>11</v>
      </c>
    </row>
    <row r="641" spans="1:8" ht="18.75" x14ac:dyDescent="0.3">
      <c r="A641" s="2">
        <v>384</v>
      </c>
      <c r="B641" s="2" t="s">
        <v>491</v>
      </c>
      <c r="C641" s="3" t="str">
        <f>HYPERLINK("https://www.instagram.com/p/BeoNU8gBlec/")</f>
        <v>https://www.instagram.com/p/BeoNU8gBlec/</v>
      </c>
      <c r="D641" s="11" t="s">
        <v>492</v>
      </c>
      <c r="E641" s="5">
        <v>0.87788194444444445</v>
      </c>
      <c r="F641" s="6" t="s">
        <v>41</v>
      </c>
      <c r="G641" s="2">
        <v>91</v>
      </c>
      <c r="H641" s="7" t="s">
        <v>11</v>
      </c>
    </row>
    <row r="642" spans="1:8" ht="18.75" x14ac:dyDescent="0.3">
      <c r="A642" s="2">
        <v>383</v>
      </c>
      <c r="B642" s="2" t="s">
        <v>75</v>
      </c>
      <c r="C642" s="3" t="str">
        <f>HYPERLINK("https://www.instagram.com/p/BevZmkbhlbD/")</f>
        <v>https://www.instagram.com/p/BevZmkbhlbD/</v>
      </c>
      <c r="D642" s="11" t="s">
        <v>490</v>
      </c>
      <c r="E642" s="5">
        <v>0.67090277777777774</v>
      </c>
      <c r="F642" s="6" t="s">
        <v>20</v>
      </c>
      <c r="G642" s="2">
        <v>87</v>
      </c>
      <c r="H642" s="7" t="s">
        <v>11</v>
      </c>
    </row>
    <row r="643" spans="1:8" ht="18.75" x14ac:dyDescent="0.3">
      <c r="A643" s="2">
        <v>382</v>
      </c>
      <c r="B643" s="2" t="s">
        <v>75</v>
      </c>
      <c r="C643" s="3" t="str">
        <f>HYPERLINK("https://www.instagram.com/p/Bexl6OCh6-6/")</f>
        <v>https://www.instagram.com/p/Bexl6OCh6-6/</v>
      </c>
      <c r="D643" s="11" t="s">
        <v>489</v>
      </c>
      <c r="E643" s="5">
        <v>0.52230324074074075</v>
      </c>
      <c r="F643" s="6" t="s">
        <v>10</v>
      </c>
      <c r="G643" s="2">
        <v>74</v>
      </c>
      <c r="H643" s="7" t="s">
        <v>11</v>
      </c>
    </row>
    <row r="644" spans="1:8" ht="18.75" x14ac:dyDescent="0.3">
      <c r="A644" s="2">
        <v>381</v>
      </c>
      <c r="B644" s="2" t="s">
        <v>487</v>
      </c>
      <c r="C644" s="3" t="str">
        <f>HYPERLINK("https://www.instagram.com/p/Be3xAtVhN-N/")</f>
        <v>https://www.instagram.com/p/Be3xAtVhN-N/</v>
      </c>
      <c r="D644" s="11" t="s">
        <v>488</v>
      </c>
      <c r="E644" s="5">
        <v>0.91983796296296294</v>
      </c>
      <c r="F644" s="6" t="s">
        <v>16</v>
      </c>
      <c r="G644" s="2">
        <v>66</v>
      </c>
      <c r="H644" s="7" t="s">
        <v>11</v>
      </c>
    </row>
    <row r="645" spans="1:8" ht="18.75" x14ac:dyDescent="0.3">
      <c r="A645" s="2">
        <v>380</v>
      </c>
      <c r="B645" s="2" t="s">
        <v>75</v>
      </c>
      <c r="C645" s="3" t="str">
        <f>HYPERLINK("https://www.instagram.com/p/Be412WcBlkO/")</f>
        <v>https://www.instagram.com/p/Be412WcBlkO/</v>
      </c>
      <c r="D645" s="11" t="s">
        <v>486</v>
      </c>
      <c r="E645" s="5">
        <v>0.33755787037037038</v>
      </c>
      <c r="F645" s="6" t="s">
        <v>41</v>
      </c>
      <c r="G645" s="2">
        <v>89</v>
      </c>
      <c r="H645" s="7" t="s">
        <v>11</v>
      </c>
    </row>
    <row r="646" spans="1:8" ht="18.75" x14ac:dyDescent="0.3">
      <c r="A646" s="2">
        <v>379</v>
      </c>
      <c r="B646" s="2" t="s">
        <v>75</v>
      </c>
      <c r="C646" s="3" t="str">
        <f>HYPERLINK("https://www.instagram.com/p/Be8skx_Bc-K/")</f>
        <v>https://www.instagram.com/p/Be8skx_Bc-K/</v>
      </c>
      <c r="D646" s="11" t="s">
        <v>485</v>
      </c>
      <c r="E646" s="5">
        <v>0.83472222222222225</v>
      </c>
      <c r="F646" s="6" t="s">
        <v>25</v>
      </c>
      <c r="G646" s="2">
        <v>68</v>
      </c>
      <c r="H646" s="7" t="s">
        <v>11</v>
      </c>
    </row>
    <row r="647" spans="1:8" ht="18.75" x14ac:dyDescent="0.3">
      <c r="A647" s="2">
        <v>378</v>
      </c>
      <c r="B647" s="2" t="s">
        <v>11</v>
      </c>
      <c r="C647" s="3" t="str">
        <f>HYPERLINK("https://www.instagram.com/p/Be_GZOLhlbY/")</f>
        <v>https://www.instagram.com/p/Be_GZOLhlbY/</v>
      </c>
      <c r="D647" s="11" t="s">
        <v>484</v>
      </c>
      <c r="E647" s="5">
        <v>0.76812499999999995</v>
      </c>
      <c r="F647" s="6" t="s">
        <v>13</v>
      </c>
      <c r="G647" s="2">
        <v>83</v>
      </c>
      <c r="H647" s="7" t="s">
        <v>11</v>
      </c>
    </row>
    <row r="648" spans="1:8" ht="18.75" x14ac:dyDescent="0.3">
      <c r="A648" s="2">
        <v>377</v>
      </c>
      <c r="B648" s="2" t="s">
        <v>483</v>
      </c>
      <c r="C648" s="3" t="str">
        <f>HYPERLINK("https://www.instagram.com/p/Be_ZBtMBD2P/")</f>
        <v>https://www.instagram.com/p/Be_ZBtMBD2P/</v>
      </c>
      <c r="D648" s="11" t="s">
        <v>484</v>
      </c>
      <c r="E648" s="5">
        <v>0.88119212962962967</v>
      </c>
      <c r="F648" s="6" t="s">
        <v>13</v>
      </c>
      <c r="G648" s="2">
        <v>129</v>
      </c>
      <c r="H648" s="7" t="s">
        <v>11</v>
      </c>
    </row>
    <row r="649" spans="1:8" ht="18.75" x14ac:dyDescent="0.3">
      <c r="A649" s="2">
        <v>376</v>
      </c>
      <c r="B649" s="2" t="s">
        <v>11</v>
      </c>
      <c r="C649" s="3" t="str">
        <f>HYPERLINK("https://www.instagram.com/p/BfBEi0zhD7L/")</f>
        <v>https://www.instagram.com/p/BfBEi0zhD7L/</v>
      </c>
      <c r="D649" s="11" t="s">
        <v>482</v>
      </c>
      <c r="E649" s="5">
        <v>0.53362268518518519</v>
      </c>
      <c r="F649" s="6" t="s">
        <v>20</v>
      </c>
      <c r="G649" s="2">
        <v>94</v>
      </c>
      <c r="H649" s="7" t="s">
        <v>11</v>
      </c>
    </row>
    <row r="650" spans="1:8" ht="18.75" x14ac:dyDescent="0.3">
      <c r="A650" s="2">
        <v>375</v>
      </c>
      <c r="B650" s="2" t="s">
        <v>480</v>
      </c>
      <c r="C650" s="3" t="str">
        <f>HYPERLINK("https://www.instagram.com/p/BfEXdATBtmr/")</f>
        <v>https://www.instagram.com/p/BfEXdATBtmr/</v>
      </c>
      <c r="D650" s="11" t="s">
        <v>481</v>
      </c>
      <c r="E650" s="5">
        <v>0.81344907407407407</v>
      </c>
      <c r="F650" s="6" t="s">
        <v>10</v>
      </c>
      <c r="G650" s="2">
        <v>81</v>
      </c>
      <c r="H650" s="7" t="s">
        <v>11</v>
      </c>
    </row>
    <row r="651" spans="1:8" ht="18.75" x14ac:dyDescent="0.3">
      <c r="A651" s="2">
        <v>374</v>
      </c>
      <c r="B651" s="2" t="s">
        <v>75</v>
      </c>
      <c r="C651" s="3" t="str">
        <f>HYPERLINK("https://www.instagram.com/p/BfFuB4NhmYj/")</f>
        <v>https://www.instagram.com/p/BfFuB4NhmYj/</v>
      </c>
      <c r="D651" s="11" t="s">
        <v>479</v>
      </c>
      <c r="E651" s="5">
        <v>0.33880787037037041</v>
      </c>
      <c r="F651" s="6" t="s">
        <v>34</v>
      </c>
      <c r="G651" s="2">
        <v>98</v>
      </c>
      <c r="H651" s="7" t="s">
        <v>11</v>
      </c>
    </row>
    <row r="652" spans="1:8" ht="18.75" x14ac:dyDescent="0.3">
      <c r="A652" s="2">
        <v>373</v>
      </c>
      <c r="B652" s="2" t="s">
        <v>477</v>
      </c>
      <c r="C652" s="3" t="str">
        <f>HYPERLINK("https://www.instagram.com/p/BfMEhtgBsKb/")</f>
        <v>https://www.instagram.com/p/BfMEhtgBsKb/</v>
      </c>
      <c r="D652" s="11" t="s">
        <v>478</v>
      </c>
      <c r="E652" s="5">
        <v>0.80548611111111112</v>
      </c>
      <c r="F652" s="6" t="s">
        <v>41</v>
      </c>
      <c r="G652" s="2">
        <v>102</v>
      </c>
      <c r="H652" s="7" t="s">
        <v>11</v>
      </c>
    </row>
    <row r="653" spans="1:8" ht="18.75" x14ac:dyDescent="0.3">
      <c r="A653" s="2">
        <v>372</v>
      </c>
      <c r="B653" s="2" t="s">
        <v>75</v>
      </c>
      <c r="C653" s="3" t="str">
        <f>HYPERLINK("https://www.instagram.com/p/BfNqd8RBdiJ/")</f>
        <v>https://www.instagram.com/p/BfNqd8RBdiJ/</v>
      </c>
      <c r="D653" s="11" t="s">
        <v>476</v>
      </c>
      <c r="E653" s="5">
        <v>0.42408564814814809</v>
      </c>
      <c r="F653" s="6" t="s">
        <v>25</v>
      </c>
      <c r="G653" s="2">
        <v>111</v>
      </c>
      <c r="H653" s="7" t="s">
        <v>11</v>
      </c>
    </row>
    <row r="654" spans="1:8" ht="18.75" x14ac:dyDescent="0.3">
      <c r="A654" s="2">
        <v>371</v>
      </c>
      <c r="B654" s="2" t="s">
        <v>8</v>
      </c>
      <c r="C654" s="3" t="str">
        <f>HYPERLINK("https://www.instagram.com/p/BfT49VRhr_a/")</f>
        <v>https://www.instagram.com/p/BfT49VRhr_a/</v>
      </c>
      <c r="D654" s="11" t="s">
        <v>475</v>
      </c>
      <c r="E654" s="5">
        <v>0.84218749999999998</v>
      </c>
      <c r="F654" s="6" t="s">
        <v>20</v>
      </c>
      <c r="G654" s="2">
        <v>128</v>
      </c>
      <c r="H654" s="7" t="s">
        <v>11</v>
      </c>
    </row>
    <row r="655" spans="1:8" ht="18.75" x14ac:dyDescent="0.3">
      <c r="A655" s="2">
        <v>370</v>
      </c>
      <c r="B655" s="2" t="s">
        <v>8</v>
      </c>
      <c r="C655" s="3" t="str">
        <f>HYPERLINK("https://www.instagram.com/p/BfV3I43h5wJ/")</f>
        <v>https://www.instagram.com/p/BfV3I43h5wJ/</v>
      </c>
      <c r="D655" s="11" t="s">
        <v>474</v>
      </c>
      <c r="E655" s="5">
        <v>0.60787037037037039</v>
      </c>
      <c r="F655" s="6" t="s">
        <v>10</v>
      </c>
      <c r="G655" s="2">
        <v>123</v>
      </c>
      <c r="H655" s="7" t="s">
        <v>11</v>
      </c>
    </row>
    <row r="656" spans="1:8" ht="18.75" x14ac:dyDescent="0.3">
      <c r="A656" s="2">
        <v>369</v>
      </c>
      <c r="B656" s="2" t="s">
        <v>186</v>
      </c>
      <c r="C656" s="3" t="str">
        <f>HYPERLINK("https://www.instagram.com/p/BfWMcTdhUZy/")</f>
        <v>https://www.instagram.com/p/BfWMcTdhUZy/</v>
      </c>
      <c r="D656" s="11" t="s">
        <v>474</v>
      </c>
      <c r="E656" s="5">
        <v>0.73714120370370373</v>
      </c>
      <c r="F656" s="6" t="s">
        <v>10</v>
      </c>
      <c r="G656" s="2">
        <v>116</v>
      </c>
      <c r="H656" s="7" t="s">
        <v>11</v>
      </c>
    </row>
    <row r="657" spans="1:8" ht="18.75" x14ac:dyDescent="0.3">
      <c r="A657" s="2">
        <v>368</v>
      </c>
      <c r="B657" s="2" t="s">
        <v>8</v>
      </c>
      <c r="C657" s="3" t="str">
        <f>HYPERLINK("https://www.instagram.com/p/BfXqD_UhSJ7/")</f>
        <v>https://www.instagram.com/p/BfXqD_UhSJ7/</v>
      </c>
      <c r="D657" s="11" t="s">
        <v>473</v>
      </c>
      <c r="E657" s="5">
        <v>0.30523148148148149</v>
      </c>
      <c r="F657" s="6" t="s">
        <v>34</v>
      </c>
      <c r="G657" s="2">
        <v>182</v>
      </c>
      <c r="H657" s="7" t="s">
        <v>11</v>
      </c>
    </row>
    <row r="658" spans="1:8" ht="18.75" x14ac:dyDescent="0.3">
      <c r="A658" s="2">
        <v>367</v>
      </c>
      <c r="B658" s="2" t="s">
        <v>11</v>
      </c>
      <c r="C658" s="3" t="str">
        <f>HYPERLINK("https://www.instagram.com/p/BfY5gMcBjmP/")</f>
        <v>https://www.instagram.com/p/BfY5gMcBjmP/</v>
      </c>
      <c r="D658" s="11" t="s">
        <v>473</v>
      </c>
      <c r="E658" s="5">
        <v>0.78729166666666661</v>
      </c>
      <c r="F658" s="6" t="s">
        <v>34</v>
      </c>
      <c r="G658" s="2">
        <v>201</v>
      </c>
      <c r="H658" s="7" t="s">
        <v>11</v>
      </c>
    </row>
    <row r="659" spans="1:8" ht="18.75" x14ac:dyDescent="0.3">
      <c r="A659" s="2">
        <v>366</v>
      </c>
      <c r="B659" s="2" t="s">
        <v>8</v>
      </c>
      <c r="C659" s="3" t="str">
        <f>HYPERLINK("https://www.instagram.com/p/Bfc4ht3hBSt/")</f>
        <v>https://www.instagram.com/p/Bfc4ht3hBSt/</v>
      </c>
      <c r="D659" s="11" t="s">
        <v>472</v>
      </c>
      <c r="E659" s="5">
        <v>0.33481481481481479</v>
      </c>
      <c r="F659" s="6" t="s">
        <v>41</v>
      </c>
      <c r="G659" s="2">
        <v>265</v>
      </c>
      <c r="H659" s="7" t="s">
        <v>11</v>
      </c>
    </row>
    <row r="660" spans="1:8" ht="18.75" x14ac:dyDescent="0.3">
      <c r="A660" s="2">
        <v>365</v>
      </c>
      <c r="B660" s="2" t="s">
        <v>11</v>
      </c>
      <c r="C660" s="3" t="str">
        <f>HYPERLINK("https://www.instagram.com/p/BffeuyShVGU/")</f>
        <v>https://www.instagram.com/p/BffeuyShVGU/</v>
      </c>
      <c r="D660" s="11" t="s">
        <v>471</v>
      </c>
      <c r="E660" s="5">
        <v>0.34336805555555561</v>
      </c>
      <c r="F660" s="6" t="s">
        <v>25</v>
      </c>
      <c r="G660" s="2">
        <v>329</v>
      </c>
      <c r="H660" s="7" t="s">
        <v>11</v>
      </c>
    </row>
    <row r="661" spans="1:8" ht="18.75" x14ac:dyDescent="0.3">
      <c r="A661" s="2">
        <v>364</v>
      </c>
      <c r="B661" s="2" t="s">
        <v>469</v>
      </c>
      <c r="C661" s="3" t="str">
        <f>HYPERLINK("https://www.instagram.com/p/BfsfksDB4AY/")</f>
        <v>https://www.instagram.com/p/BfsfksDB4AY/</v>
      </c>
      <c r="D661" s="11" t="s">
        <v>470</v>
      </c>
      <c r="E661" s="5">
        <v>0.39717592592592588</v>
      </c>
      <c r="F661" s="6" t="s">
        <v>16</v>
      </c>
      <c r="G661" s="2">
        <v>293</v>
      </c>
      <c r="H661" s="7" t="s">
        <v>11</v>
      </c>
    </row>
    <row r="662" spans="1:8" ht="18.75" x14ac:dyDescent="0.3">
      <c r="A662" s="2">
        <v>363</v>
      </c>
      <c r="B662" s="2" t="s">
        <v>42</v>
      </c>
      <c r="C662" s="3" t="str">
        <f>HYPERLINK("https://www.instagram.com/p/Bf0I7wthKNy/")</f>
        <v>https://www.instagram.com/p/Bf0I7wthKNy/</v>
      </c>
      <c r="D662" s="11" t="s">
        <v>468</v>
      </c>
      <c r="E662" s="5">
        <v>0.36668981481481477</v>
      </c>
      <c r="F662" s="6" t="s">
        <v>13</v>
      </c>
      <c r="G662" s="2">
        <v>192</v>
      </c>
      <c r="H662" s="7" t="s">
        <v>11</v>
      </c>
    </row>
    <row r="663" spans="1:8" ht="18.75" x14ac:dyDescent="0.3">
      <c r="A663" s="2">
        <v>362</v>
      </c>
      <c r="B663" s="2" t="s">
        <v>465</v>
      </c>
      <c r="C663" s="3" t="str">
        <f>HYPERLINK("https://www.instagram.com/p/Bf6MseghG8g/")</f>
        <v>https://www.instagram.com/p/Bf6MseghG8g/</v>
      </c>
      <c r="D663" s="11" t="s">
        <v>467</v>
      </c>
      <c r="E663" s="5">
        <v>0.71968750000000004</v>
      </c>
      <c r="F663" s="6" t="s">
        <v>10</v>
      </c>
      <c r="G663" s="2">
        <v>211</v>
      </c>
      <c r="H663" s="7" t="s">
        <v>11</v>
      </c>
    </row>
    <row r="664" spans="1:8" ht="18.75" x14ac:dyDescent="0.3">
      <c r="A664" s="2">
        <v>361</v>
      </c>
      <c r="B664" s="2" t="s">
        <v>465</v>
      </c>
      <c r="C664" s="3" t="str">
        <f>HYPERLINK("https://www.instagram.com/p/Bf-aRQABiQ9/")</f>
        <v>https://www.instagram.com/p/Bf-aRQABiQ9/</v>
      </c>
      <c r="D664" s="11" t="s">
        <v>466</v>
      </c>
      <c r="E664" s="5">
        <v>0.35549768518518521</v>
      </c>
      <c r="F664" s="6" t="s">
        <v>16</v>
      </c>
      <c r="G664" s="2">
        <v>151</v>
      </c>
      <c r="H664" s="7" t="s">
        <v>11</v>
      </c>
    </row>
    <row r="665" spans="1:8" ht="18.75" x14ac:dyDescent="0.3">
      <c r="A665" s="2">
        <v>360</v>
      </c>
      <c r="B665" s="2" t="s">
        <v>465</v>
      </c>
      <c r="C665" s="3" t="str">
        <f>HYPERLINK("https://www.instagram.com/p/Bf-asVJBXF6/")</f>
        <v>https://www.instagram.com/p/Bf-asVJBXF6/</v>
      </c>
      <c r="D665" s="11" t="s">
        <v>466</v>
      </c>
      <c r="E665" s="5">
        <v>0.35806712962962961</v>
      </c>
      <c r="F665" s="6" t="s">
        <v>16</v>
      </c>
      <c r="G665" s="2">
        <v>180</v>
      </c>
      <c r="H665" s="7" t="s">
        <v>11</v>
      </c>
    </row>
    <row r="666" spans="1:8" ht="18.75" x14ac:dyDescent="0.3">
      <c r="A666" s="2">
        <v>359</v>
      </c>
      <c r="B666" s="2" t="s">
        <v>200</v>
      </c>
      <c r="C666" s="3" t="str">
        <f>HYPERLINK("https://www.instagram.com/p/BgAr3GYnuYS/")</f>
        <v>https://www.instagram.com/p/BgAr3GYnuYS/</v>
      </c>
      <c r="D666" s="11" t="s">
        <v>464</v>
      </c>
      <c r="E666" s="5">
        <v>0.23896990740740739</v>
      </c>
      <c r="F666" s="6" t="s">
        <v>41</v>
      </c>
      <c r="G666" s="2">
        <v>155</v>
      </c>
      <c r="H666" s="7" t="s">
        <v>11</v>
      </c>
    </row>
    <row r="667" spans="1:8" ht="18.75" x14ac:dyDescent="0.3">
      <c r="A667" s="2">
        <v>358</v>
      </c>
      <c r="B667" s="2" t="s">
        <v>463</v>
      </c>
      <c r="C667" s="3" t="str">
        <f>HYPERLINK("https://www.instagram.com/p/BgCVKaCnRFg/")</f>
        <v>https://www.instagram.com/p/BgCVKaCnRFg/</v>
      </c>
      <c r="D667" s="11" t="s">
        <v>464</v>
      </c>
      <c r="E667" s="5">
        <v>0.87796296296296295</v>
      </c>
      <c r="F667" s="6" t="s">
        <v>41</v>
      </c>
      <c r="G667" s="2">
        <v>173</v>
      </c>
      <c r="H667" s="7" t="s">
        <v>11</v>
      </c>
    </row>
    <row r="668" spans="1:8" ht="18.75" x14ac:dyDescent="0.3">
      <c r="A668" s="2">
        <v>357</v>
      </c>
      <c r="B668" s="2" t="s">
        <v>8</v>
      </c>
      <c r="C668" s="3" t="str">
        <f>HYPERLINK("https://www.instagram.com/p/BgD8s0pntrO/")</f>
        <v>https://www.instagram.com/p/BgD8s0pntrO/</v>
      </c>
      <c r="D668" s="11" t="s">
        <v>462</v>
      </c>
      <c r="E668" s="5">
        <v>0.50623842592592594</v>
      </c>
      <c r="F668" s="6" t="s">
        <v>25</v>
      </c>
      <c r="G668" s="2">
        <v>175</v>
      </c>
      <c r="H668" s="7" t="s">
        <v>11</v>
      </c>
    </row>
    <row r="669" spans="1:8" ht="18.75" x14ac:dyDescent="0.3">
      <c r="A669" s="2">
        <v>356</v>
      </c>
      <c r="B669" s="2" t="s">
        <v>11</v>
      </c>
      <c r="C669" s="3" t="str">
        <f>HYPERLINK("https://www.instagram.com/p/BgEsELaHKQP/")</f>
        <v>https://www.instagram.com/p/BgEsELaHKQP/</v>
      </c>
      <c r="D669" s="11" t="s">
        <v>462</v>
      </c>
      <c r="E669" s="5">
        <v>0.79365740740740742</v>
      </c>
      <c r="F669" s="6" t="s">
        <v>25</v>
      </c>
      <c r="G669" s="2">
        <v>182</v>
      </c>
      <c r="H669" s="7" t="s">
        <v>11</v>
      </c>
    </row>
    <row r="670" spans="1:8" ht="18.75" x14ac:dyDescent="0.3">
      <c r="A670" s="2">
        <v>355</v>
      </c>
      <c r="B670" s="2" t="s">
        <v>8</v>
      </c>
      <c r="C670" s="3" t="str">
        <f>HYPERLINK("https://www.instagram.com/p/BgHkRxgnUaQ/")</f>
        <v>https://www.instagram.com/p/BgHkRxgnUaQ/</v>
      </c>
      <c r="D670" s="11" t="s">
        <v>461</v>
      </c>
      <c r="E670" s="5">
        <v>0.91148148148148145</v>
      </c>
      <c r="F670" s="6" t="s">
        <v>13</v>
      </c>
      <c r="G670" s="2">
        <v>169</v>
      </c>
      <c r="H670" s="7" t="s">
        <v>11</v>
      </c>
    </row>
    <row r="671" spans="1:8" ht="18.75" x14ac:dyDescent="0.3">
      <c r="A671" s="2">
        <v>354</v>
      </c>
      <c r="B671" s="2" t="s">
        <v>460</v>
      </c>
      <c r="C671" s="3" t="str">
        <f>HYPERLINK("https://www.instagram.com/p/BgJu2YwH76h/")</f>
        <v>https://www.instagram.com/p/BgJu2YwH76h/</v>
      </c>
      <c r="D671" s="11" t="s">
        <v>459</v>
      </c>
      <c r="E671" s="5">
        <v>0.75236111111111115</v>
      </c>
      <c r="F671" s="6" t="s">
        <v>20</v>
      </c>
      <c r="G671" s="2">
        <v>212</v>
      </c>
      <c r="H671" s="7" t="s">
        <v>11</v>
      </c>
    </row>
    <row r="672" spans="1:8" ht="18.75" x14ac:dyDescent="0.3">
      <c r="A672" s="2">
        <v>353</v>
      </c>
      <c r="B672" s="2" t="s">
        <v>8</v>
      </c>
      <c r="C672" s="3" t="str">
        <f>HYPERLINK("https://www.instagram.com/p/BgJyVojnCMV/")</f>
        <v>https://www.instagram.com/p/BgJyVojnCMV/</v>
      </c>
      <c r="D672" s="11" t="s">
        <v>459</v>
      </c>
      <c r="E672" s="5">
        <v>0.77353009259259264</v>
      </c>
      <c r="F672" s="6" t="s">
        <v>20</v>
      </c>
      <c r="G672" s="2">
        <v>297</v>
      </c>
      <c r="H672" s="7" t="s">
        <v>11</v>
      </c>
    </row>
    <row r="673" spans="1:8" ht="18.75" x14ac:dyDescent="0.3">
      <c r="A673" s="2">
        <v>352</v>
      </c>
      <c r="B673" s="2" t="s">
        <v>8</v>
      </c>
      <c r="C673" s="3" t="str">
        <f>HYPERLINK("https://www.instagram.com/p/BgN316PHoop/")</f>
        <v>https://www.instagram.com/p/BgN316PHoop/</v>
      </c>
      <c r="D673" s="11" t="s">
        <v>458</v>
      </c>
      <c r="E673" s="5">
        <v>0.36038194444444438</v>
      </c>
      <c r="F673" s="6" t="s">
        <v>34</v>
      </c>
      <c r="G673" s="2">
        <v>264</v>
      </c>
      <c r="H673" s="7" t="s">
        <v>11</v>
      </c>
    </row>
    <row r="674" spans="1:8" ht="18.75" x14ac:dyDescent="0.3">
      <c r="A674" s="2">
        <v>351</v>
      </c>
      <c r="B674" s="2" t="s">
        <v>456</v>
      </c>
      <c r="C674" s="3" t="str">
        <f>HYPERLINK("https://www.instagram.com/p/BgVcx8bnuTy/")</f>
        <v>https://www.instagram.com/p/BgVcx8bnuTy/</v>
      </c>
      <c r="D674" s="11" t="s">
        <v>457</v>
      </c>
      <c r="E674" s="5">
        <v>0.30305555555555558</v>
      </c>
      <c r="F674" s="6" t="s">
        <v>25</v>
      </c>
      <c r="G674" s="2">
        <v>212</v>
      </c>
      <c r="H674" s="7" t="s">
        <v>11</v>
      </c>
    </row>
    <row r="675" spans="1:8" ht="18.75" x14ac:dyDescent="0.3">
      <c r="A675" s="2">
        <v>350</v>
      </c>
      <c r="B675" s="2" t="s">
        <v>75</v>
      </c>
      <c r="C675" s="3" t="str">
        <f>HYPERLINK("https://www.instagram.com/p/BgbghTqHteB/")</f>
        <v>https://www.instagram.com/p/BgbghTqHteB/</v>
      </c>
      <c r="D675" s="11" t="s">
        <v>455</v>
      </c>
      <c r="E675" s="5">
        <v>0.65591435185185187</v>
      </c>
      <c r="F675" s="6" t="s">
        <v>20</v>
      </c>
      <c r="G675" s="2">
        <v>183</v>
      </c>
      <c r="H675" s="7" t="s">
        <v>11</v>
      </c>
    </row>
    <row r="676" spans="1:8" ht="18.75" x14ac:dyDescent="0.3">
      <c r="A676" s="2">
        <v>349</v>
      </c>
      <c r="B676" s="2" t="s">
        <v>8</v>
      </c>
      <c r="C676" s="3" t="str">
        <f>HYPERLINK("https://www.instagram.com/p/Bgb5dBhHkGF/")</f>
        <v>https://www.instagram.com/p/Bgb5dBhHkGF/</v>
      </c>
      <c r="D676" s="11" t="s">
        <v>455</v>
      </c>
      <c r="E676" s="5">
        <v>0.80721064814814814</v>
      </c>
      <c r="F676" s="6" t="s">
        <v>20</v>
      </c>
      <c r="G676" s="2">
        <v>231</v>
      </c>
      <c r="H676" s="7" t="s">
        <v>11</v>
      </c>
    </row>
    <row r="677" spans="1:8" ht="18.75" x14ac:dyDescent="0.3">
      <c r="A677" s="2">
        <v>348</v>
      </c>
      <c r="B677" s="2" t="s">
        <v>11</v>
      </c>
      <c r="C677" s="3" t="str">
        <f>HYPERLINK("https://www.instagram.com/p/Bgf9ObkH_-X/")</f>
        <v>https://www.instagram.com/p/Bgf9ObkH_-X/</v>
      </c>
      <c r="D677" s="11" t="s">
        <v>454</v>
      </c>
      <c r="E677" s="5">
        <v>0.38355324074074082</v>
      </c>
      <c r="F677" s="6" t="s">
        <v>34</v>
      </c>
      <c r="G677" s="2">
        <v>226</v>
      </c>
      <c r="H677" s="7" t="s">
        <v>11</v>
      </c>
    </row>
    <row r="678" spans="1:8" ht="18.75" x14ac:dyDescent="0.3">
      <c r="A678" s="2">
        <v>347</v>
      </c>
      <c r="B678" s="2" t="s">
        <v>8</v>
      </c>
      <c r="C678" s="3" t="str">
        <f>HYPERLINK("https://www.instagram.com/p/Bgt0shrBpNy/")</f>
        <v>https://www.instagram.com/p/Bgt0shrBpNy/</v>
      </c>
      <c r="D678" s="11" t="s">
        <v>453</v>
      </c>
      <c r="E678" s="5">
        <v>0.76885416666666662</v>
      </c>
      <c r="F678" s="6" t="s">
        <v>20</v>
      </c>
      <c r="G678" s="2">
        <v>149</v>
      </c>
      <c r="H678" s="7" t="s">
        <v>11</v>
      </c>
    </row>
    <row r="679" spans="1:8" ht="18.75" x14ac:dyDescent="0.3">
      <c r="A679" s="2">
        <v>346</v>
      </c>
      <c r="B679" s="2" t="s">
        <v>451</v>
      </c>
      <c r="C679" s="3" t="str">
        <f>HYPERLINK("https://www.instagram.com/p/BgvQ3HXhdCX/")</f>
        <v>https://www.instagram.com/p/BgvQ3HXhdCX/</v>
      </c>
      <c r="D679" s="11" t="s">
        <v>452</v>
      </c>
      <c r="E679" s="5">
        <v>0.328125</v>
      </c>
      <c r="F679" s="6" t="s">
        <v>10</v>
      </c>
      <c r="G679" s="2">
        <v>176</v>
      </c>
      <c r="H679" s="7" t="s">
        <v>11</v>
      </c>
    </row>
    <row r="680" spans="1:8" ht="18.75" x14ac:dyDescent="0.3">
      <c r="A680" s="2">
        <v>345</v>
      </c>
      <c r="B680" s="2" t="s">
        <v>8</v>
      </c>
      <c r="C680" s="3" t="str">
        <f>HYPERLINK("https://www.instagram.com/p/Bgx2vMhhXD1/")</f>
        <v>https://www.instagram.com/p/Bgx2vMhhXD1/</v>
      </c>
      <c r="D680" s="11" t="s">
        <v>450</v>
      </c>
      <c r="E680" s="5">
        <v>0.33468750000000003</v>
      </c>
      <c r="F680" s="6" t="s">
        <v>34</v>
      </c>
      <c r="G680" s="2">
        <v>179</v>
      </c>
      <c r="H680" s="7" t="s">
        <v>11</v>
      </c>
    </row>
    <row r="681" spans="1:8" ht="18.75" x14ac:dyDescent="0.3">
      <c r="A681" s="2">
        <v>344</v>
      </c>
      <c r="B681" s="2" t="s">
        <v>8</v>
      </c>
      <c r="C681" s="3" t="str">
        <f>HYPERLINK("https://www.instagram.com/p/Bg25swVBr_c/")</f>
        <v>https://www.instagram.com/p/Bg25swVBr_c/</v>
      </c>
      <c r="D681" s="11" t="s">
        <v>449</v>
      </c>
      <c r="E681" s="5">
        <v>0.29446759259259259</v>
      </c>
      <c r="F681" s="6" t="s">
        <v>41</v>
      </c>
      <c r="G681" s="2">
        <v>168</v>
      </c>
      <c r="H681" s="7" t="s">
        <v>11</v>
      </c>
    </row>
    <row r="682" spans="1:8" ht="18.75" x14ac:dyDescent="0.3">
      <c r="A682" s="2">
        <v>343</v>
      </c>
      <c r="B682" s="2" t="s">
        <v>8</v>
      </c>
      <c r="C682" s="3" t="str">
        <f>HYPERLINK("https://www.instagram.com/p/BhGT16fBKSr/")</f>
        <v>https://www.instagram.com/p/BhGT16fBKSr/</v>
      </c>
      <c r="D682" s="11" t="s">
        <v>448</v>
      </c>
      <c r="E682" s="5">
        <v>0.27853009259259259</v>
      </c>
      <c r="F682" s="6" t="s">
        <v>16</v>
      </c>
      <c r="G682" s="2">
        <v>136</v>
      </c>
      <c r="H682" s="7" t="s">
        <v>11</v>
      </c>
    </row>
    <row r="683" spans="1:8" ht="18.75" x14ac:dyDescent="0.3">
      <c r="A683" s="2">
        <v>342</v>
      </c>
      <c r="B683" s="2" t="s">
        <v>8</v>
      </c>
      <c r="C683" s="3" t="str">
        <f>HYPERLINK("https://www.instagram.com/p/BhOG9PjBivx/")</f>
        <v>https://www.instagram.com/p/BhOG9PjBivx/</v>
      </c>
      <c r="D683" s="11" t="s">
        <v>447</v>
      </c>
      <c r="E683" s="5">
        <v>0.30723379629629632</v>
      </c>
      <c r="F683" s="6" t="s">
        <v>13</v>
      </c>
      <c r="G683" s="2">
        <v>118</v>
      </c>
      <c r="H683" s="7" t="s">
        <v>11</v>
      </c>
    </row>
    <row r="684" spans="1:8" ht="18.75" x14ac:dyDescent="0.3">
      <c r="A684" s="2">
        <v>341</v>
      </c>
      <c r="B684" s="2" t="s">
        <v>8</v>
      </c>
      <c r="C684" s="3" t="str">
        <f>HYPERLINK("https://www.instagram.com/p/BhQpDkil5Je/")</f>
        <v>https://www.instagram.com/p/BhQpDkil5Je/</v>
      </c>
      <c r="D684" s="11" t="s">
        <v>446</v>
      </c>
      <c r="E684" s="5">
        <v>0.29086805555555562</v>
      </c>
      <c r="F684" s="6" t="s">
        <v>20</v>
      </c>
      <c r="G684" s="2">
        <v>91</v>
      </c>
      <c r="H684" s="7" t="s">
        <v>11</v>
      </c>
    </row>
    <row r="685" spans="1:8" ht="18.75" x14ac:dyDescent="0.3">
      <c r="A685" s="2">
        <v>340</v>
      </c>
      <c r="B685" s="2" t="s">
        <v>442</v>
      </c>
      <c r="C685" s="3" t="str">
        <f>HYPERLINK("https://www.instagram.com/p/BhR_ifrF9At/")</f>
        <v>https://www.instagram.com/p/BhR_ifrF9At/</v>
      </c>
      <c r="D685" s="11" t="s">
        <v>446</v>
      </c>
      <c r="E685" s="5">
        <v>0.81565972222222227</v>
      </c>
      <c r="F685" s="6" t="s">
        <v>20</v>
      </c>
      <c r="G685" s="2">
        <v>110</v>
      </c>
      <c r="H685" s="7" t="s">
        <v>11</v>
      </c>
    </row>
    <row r="686" spans="1:8" ht="18.75" x14ac:dyDescent="0.3">
      <c r="A686" s="2">
        <v>339</v>
      </c>
      <c r="B686" s="2" t="s">
        <v>438</v>
      </c>
      <c r="C686" s="3" t="str">
        <f>HYPERLINK("https://www.instagram.com/p/BhUNQekFRNC/")</f>
        <v>https://www.instagram.com/p/BhUNQekFRNC/</v>
      </c>
      <c r="D686" s="11" t="s">
        <v>445</v>
      </c>
      <c r="E686" s="5">
        <v>0.67562500000000003</v>
      </c>
      <c r="F686" s="6" t="s">
        <v>10</v>
      </c>
      <c r="G686" s="2">
        <v>156</v>
      </c>
      <c r="H686" s="7" t="s">
        <v>11</v>
      </c>
    </row>
    <row r="687" spans="1:8" ht="18.75" x14ac:dyDescent="0.3">
      <c r="A687" s="2">
        <v>338</v>
      </c>
      <c r="B687" s="2" t="s">
        <v>442</v>
      </c>
      <c r="C687" s="3" t="str">
        <f>HYPERLINK("https://www.instagram.com/p/BhUv5HGFDbR/")</f>
        <v>https://www.instagram.com/p/BhUv5HGFDbR/</v>
      </c>
      <c r="D687" s="11" t="s">
        <v>445</v>
      </c>
      <c r="E687" s="5">
        <v>0.88579861111111113</v>
      </c>
      <c r="F687" s="6" t="s">
        <v>10</v>
      </c>
      <c r="G687" s="2">
        <v>166</v>
      </c>
      <c r="H687" s="7" t="s">
        <v>11</v>
      </c>
    </row>
    <row r="688" spans="1:8" ht="18.75" x14ac:dyDescent="0.3">
      <c r="A688" s="2">
        <v>337</v>
      </c>
      <c r="B688" s="2" t="s">
        <v>442</v>
      </c>
      <c r="C688" s="3" t="str">
        <f>HYPERLINK("https://www.instagram.com/p/BhV4GcXlDOv/")</f>
        <v>https://www.instagram.com/p/BhV4GcXlDOv/</v>
      </c>
      <c r="D688" s="11" t="s">
        <v>443</v>
      </c>
      <c r="E688" s="5">
        <v>0.32396990740740739</v>
      </c>
      <c r="F688" s="6" t="s">
        <v>34</v>
      </c>
      <c r="G688" s="2">
        <v>155</v>
      </c>
      <c r="H688" s="7" t="s">
        <v>11</v>
      </c>
    </row>
    <row r="689" spans="1:8" ht="18.75" x14ac:dyDescent="0.3">
      <c r="A689" s="2">
        <v>336</v>
      </c>
      <c r="B689" s="2" t="s">
        <v>444</v>
      </c>
      <c r="C689" s="3" t="str">
        <f>HYPERLINK("https://www.instagram.com/p/BhWSBWblD0M/")</f>
        <v>https://www.instagram.com/p/BhWSBWblD0M/</v>
      </c>
      <c r="D689" s="11" t="s">
        <v>443</v>
      </c>
      <c r="E689" s="5">
        <v>0.48126157407407399</v>
      </c>
      <c r="F689" s="6" t="s">
        <v>34</v>
      </c>
      <c r="G689" s="2">
        <v>128</v>
      </c>
      <c r="H689" s="7" t="s">
        <v>11</v>
      </c>
    </row>
    <row r="690" spans="1:8" ht="18.75" x14ac:dyDescent="0.3">
      <c r="A690" s="2">
        <v>335</v>
      </c>
      <c r="B690" s="2" t="s">
        <v>442</v>
      </c>
      <c r="C690" s="3" t="str">
        <f>HYPERLINK("https://www.instagram.com/p/BhXCHd-F0t2/")</f>
        <v>https://www.instagram.com/p/BhXCHd-F0t2/</v>
      </c>
      <c r="D690" s="11" t="s">
        <v>443</v>
      </c>
      <c r="E690" s="5">
        <v>0.77311342592592591</v>
      </c>
      <c r="F690" s="6" t="s">
        <v>34</v>
      </c>
      <c r="G690" s="2">
        <v>157</v>
      </c>
      <c r="H690" s="7" t="s">
        <v>11</v>
      </c>
    </row>
    <row r="691" spans="1:8" ht="18.75" x14ac:dyDescent="0.3">
      <c r="A691" s="2">
        <v>334</v>
      </c>
      <c r="B691" s="2" t="s">
        <v>11</v>
      </c>
      <c r="C691" s="3" t="str">
        <f>HYPERLINK("https://www.instagram.com/p/BhYXizGljxW/")</f>
        <v>https://www.instagram.com/p/BhYXizGljxW/</v>
      </c>
      <c r="D691" s="11" t="s">
        <v>441</v>
      </c>
      <c r="E691" s="5">
        <v>0.29149305555555549</v>
      </c>
      <c r="F691" s="6" t="s">
        <v>16</v>
      </c>
      <c r="G691" s="2">
        <v>161</v>
      </c>
      <c r="H691" s="7" t="s">
        <v>11</v>
      </c>
    </row>
    <row r="692" spans="1:8" ht="18.75" x14ac:dyDescent="0.3">
      <c r="A692" s="2">
        <v>333</v>
      </c>
      <c r="B692" s="2" t="s">
        <v>438</v>
      </c>
      <c r="C692" s="3" t="str">
        <f>HYPERLINK("https://www.instagram.com/p/BhbIalUFYIw/")</f>
        <v>https://www.instagram.com/p/BhbIalUFYIw/</v>
      </c>
      <c r="D692" s="11" t="s">
        <v>440</v>
      </c>
      <c r="E692" s="5">
        <v>0.36478009259259259</v>
      </c>
      <c r="F692" s="6" t="s">
        <v>41</v>
      </c>
      <c r="G692" s="2">
        <v>147</v>
      </c>
      <c r="H692" s="7" t="s">
        <v>11</v>
      </c>
    </row>
    <row r="693" spans="1:8" ht="18.75" x14ac:dyDescent="0.3">
      <c r="A693" s="2">
        <v>332</v>
      </c>
      <c r="B693" s="2" t="s">
        <v>438</v>
      </c>
      <c r="C693" s="3" t="str">
        <f>HYPERLINK("https://www.instagram.com/p/BhePf8AlCad/")</f>
        <v>https://www.instagram.com/p/BhePf8AlCad/</v>
      </c>
      <c r="D693" s="11" t="s">
        <v>439</v>
      </c>
      <c r="E693" s="5">
        <v>0.57284722222222217</v>
      </c>
      <c r="F693" s="6" t="s">
        <v>25</v>
      </c>
      <c r="G693" s="2">
        <v>92</v>
      </c>
      <c r="H693" s="7" t="s">
        <v>11</v>
      </c>
    </row>
    <row r="694" spans="1:8" ht="18.75" x14ac:dyDescent="0.3">
      <c r="A694" s="2">
        <v>331</v>
      </c>
      <c r="B694" s="2" t="s">
        <v>436</v>
      </c>
      <c r="C694" s="3" t="str">
        <f>HYPERLINK("https://www.instagram.com/p/BhhNkW5FBqK/")</f>
        <v>https://www.instagram.com/p/BhhNkW5FBqK/</v>
      </c>
      <c r="D694" s="11" t="s">
        <v>437</v>
      </c>
      <c r="E694" s="5">
        <v>0.72621527777777772</v>
      </c>
      <c r="F694" s="6" t="s">
        <v>13</v>
      </c>
      <c r="G694" s="2">
        <v>159</v>
      </c>
      <c r="H694" s="7" t="s">
        <v>11</v>
      </c>
    </row>
    <row r="695" spans="1:8" ht="18.75" x14ac:dyDescent="0.3">
      <c r="A695" s="2">
        <v>330</v>
      </c>
      <c r="B695" s="2" t="s">
        <v>11</v>
      </c>
      <c r="C695" s="3" t="str">
        <f>HYPERLINK("https://www.instagram.com/p/Bhy8Wh0lciq/")</f>
        <v>https://www.instagram.com/p/Bhy8Wh0lciq/</v>
      </c>
      <c r="D695" s="11" t="s">
        <v>435</v>
      </c>
      <c r="E695" s="5">
        <v>0.61225694444444445</v>
      </c>
      <c r="F695" s="6" t="s">
        <v>13</v>
      </c>
      <c r="G695" s="2">
        <v>87</v>
      </c>
      <c r="H695" s="7" t="s">
        <v>11</v>
      </c>
    </row>
    <row r="696" spans="1:8" ht="18.75" x14ac:dyDescent="0.3">
      <c r="A696" s="2">
        <v>329</v>
      </c>
      <c r="B696" s="2" t="s">
        <v>433</v>
      </c>
      <c r="C696" s="3" t="str">
        <f>HYPERLINK("https://www.instagram.com/p/Bh52VY-Fje4/")</f>
        <v>https://www.instagram.com/p/Bh52VY-Fje4/</v>
      </c>
      <c r="D696" s="11" t="s">
        <v>434</v>
      </c>
      <c r="E696" s="5">
        <v>0.29425925925925928</v>
      </c>
      <c r="F696" s="6" t="s">
        <v>34</v>
      </c>
      <c r="G696" s="2">
        <v>143</v>
      </c>
      <c r="H696" s="7" t="s">
        <v>11</v>
      </c>
    </row>
    <row r="697" spans="1:8" ht="18.75" x14ac:dyDescent="0.3">
      <c r="A697" s="2">
        <v>328</v>
      </c>
      <c r="B697" s="2" t="s">
        <v>8</v>
      </c>
      <c r="C697" s="3" t="str">
        <f>HYPERLINK("https://www.instagram.com/p/Bh8VlHYF69H/")</f>
        <v>https://www.instagram.com/p/Bh8VlHYF69H/</v>
      </c>
      <c r="D697" s="11" t="s">
        <v>432</v>
      </c>
      <c r="E697" s="5">
        <v>0.26059027777777782</v>
      </c>
      <c r="F697" s="6" t="s">
        <v>16</v>
      </c>
      <c r="G697" s="2">
        <v>140</v>
      </c>
      <c r="H697" s="7" t="s">
        <v>11</v>
      </c>
    </row>
    <row r="698" spans="1:8" ht="18.75" x14ac:dyDescent="0.3">
      <c r="A698" s="2">
        <v>327</v>
      </c>
      <c r="B698" s="2" t="s">
        <v>430</v>
      </c>
      <c r="C698" s="3" t="str">
        <f>HYPERLINK("https://www.instagram.com/p/BiBeROcFu4h/")</f>
        <v>https://www.instagram.com/p/BiBeROcFu4h/</v>
      </c>
      <c r="D698" s="11" t="s">
        <v>431</v>
      </c>
      <c r="E698" s="5">
        <v>0.25512731481481482</v>
      </c>
      <c r="F698" s="6" t="s">
        <v>25</v>
      </c>
      <c r="G698" s="2">
        <v>147</v>
      </c>
      <c r="H698" s="7" t="s">
        <v>11</v>
      </c>
    </row>
    <row r="699" spans="1:8" ht="18.75" x14ac:dyDescent="0.3">
      <c r="A699" s="2">
        <v>326</v>
      </c>
      <c r="B699" s="2" t="s">
        <v>8</v>
      </c>
      <c r="C699" s="3" t="str">
        <f>HYPERLINK("https://www.instagram.com/p/BiEqMmsFRX4/")</f>
        <v>https://www.instagram.com/p/BiEqMmsFRX4/</v>
      </c>
      <c r="D699" s="11" t="s">
        <v>429</v>
      </c>
      <c r="E699" s="5">
        <v>0.49259259259259258</v>
      </c>
      <c r="F699" s="6" t="s">
        <v>13</v>
      </c>
      <c r="G699" s="2">
        <v>125</v>
      </c>
      <c r="H699" s="7" t="s">
        <v>11</v>
      </c>
    </row>
    <row r="700" spans="1:8" ht="18.75" x14ac:dyDescent="0.3">
      <c r="A700" s="2">
        <v>325</v>
      </c>
      <c r="B700" s="2" t="s">
        <v>123</v>
      </c>
      <c r="C700" s="3" t="str">
        <f>HYPERLINK("https://www.instagram.com/p/BiK7xCwFaXu/")</f>
        <v>https://www.instagram.com/p/BiK7xCwFaXu/</v>
      </c>
      <c r="D700" s="11" t="s">
        <v>428</v>
      </c>
      <c r="E700" s="5">
        <v>0.92937499999999995</v>
      </c>
      <c r="F700" s="6" t="s">
        <v>10</v>
      </c>
      <c r="G700" s="2">
        <v>151</v>
      </c>
      <c r="H700" s="7" t="s">
        <v>11</v>
      </c>
    </row>
    <row r="701" spans="1:8" ht="18.75" x14ac:dyDescent="0.3">
      <c r="A701" s="2">
        <v>324</v>
      </c>
      <c r="B701" s="2" t="s">
        <v>417</v>
      </c>
      <c r="C701" s="3" t="str">
        <f>HYPERLINK("https://www.instagram.com/p/BiNZRmFlWSn/")</f>
        <v>https://www.instagram.com/p/BiNZRmFlWSn/</v>
      </c>
      <c r="D701" s="11" t="s">
        <v>427</v>
      </c>
      <c r="E701" s="5">
        <v>0.885162037037037</v>
      </c>
      <c r="F701" s="6" t="s">
        <v>34</v>
      </c>
      <c r="G701" s="2">
        <v>195</v>
      </c>
      <c r="H701" s="7" t="s">
        <v>11</v>
      </c>
    </row>
    <row r="702" spans="1:8" ht="18.75" x14ac:dyDescent="0.3">
      <c r="A702" s="2">
        <v>323</v>
      </c>
      <c r="B702" s="2" t="s">
        <v>417</v>
      </c>
      <c r="C702" s="3" t="str">
        <f>HYPERLINK("https://www.instagram.com/p/BiP-q5FlXqG/")</f>
        <v>https://www.instagram.com/p/BiP-q5FlXqG/</v>
      </c>
      <c r="D702" s="11" t="s">
        <v>426</v>
      </c>
      <c r="E702" s="5">
        <v>0.88879629629629631</v>
      </c>
      <c r="F702" s="6" t="s">
        <v>16</v>
      </c>
      <c r="G702" s="2">
        <v>187</v>
      </c>
      <c r="H702" s="7" t="s">
        <v>11</v>
      </c>
    </row>
    <row r="703" spans="1:8" ht="18.75" x14ac:dyDescent="0.3">
      <c r="A703" s="2">
        <v>322</v>
      </c>
      <c r="B703" s="2" t="s">
        <v>424</v>
      </c>
      <c r="C703" s="3" t="str">
        <f>HYPERLINK("https://www.instagram.com/p/BiSQgn2FCD3/")</f>
        <v>https://www.instagram.com/p/BiSQgn2FCD3/</v>
      </c>
      <c r="D703" s="11" t="s">
        <v>425</v>
      </c>
      <c r="E703" s="5">
        <v>0.77377314814814813</v>
      </c>
      <c r="F703" s="6" t="s">
        <v>41</v>
      </c>
      <c r="G703" s="2">
        <v>411</v>
      </c>
      <c r="H703" s="7" t="s">
        <v>11</v>
      </c>
    </row>
    <row r="704" spans="1:8" ht="18.75" x14ac:dyDescent="0.3">
      <c r="A704" s="2">
        <v>321</v>
      </c>
      <c r="B704" s="2" t="s">
        <v>422</v>
      </c>
      <c r="C704" s="3" t="str">
        <f>HYPERLINK("https://www.instagram.com/p/BiVFQa6jlCh/")</f>
        <v>https://www.instagram.com/p/BiVFQa6jlCh/</v>
      </c>
      <c r="D704" s="11" t="s">
        <v>423</v>
      </c>
      <c r="E704" s="5">
        <v>0.87057870370370372</v>
      </c>
      <c r="F704" s="6" t="s">
        <v>25</v>
      </c>
      <c r="G704" s="2">
        <v>426</v>
      </c>
      <c r="H704" s="7" t="s">
        <v>11</v>
      </c>
    </row>
    <row r="705" spans="1:8" ht="18.75" x14ac:dyDescent="0.3">
      <c r="A705" s="2">
        <v>320</v>
      </c>
      <c r="B705" s="2" t="s">
        <v>417</v>
      </c>
      <c r="C705" s="3" t="str">
        <f>HYPERLINK("https://www.instagram.com/p/BiY3QaBjGoZ/")</f>
        <v>https://www.instagram.com/p/BiY3QaBjGoZ/</v>
      </c>
      <c r="D705" s="11" t="s">
        <v>421</v>
      </c>
      <c r="E705" s="5">
        <v>0.33906249999999999</v>
      </c>
      <c r="F705" s="6" t="s">
        <v>20</v>
      </c>
      <c r="G705" s="2">
        <v>523</v>
      </c>
      <c r="H705" s="7" t="s">
        <v>11</v>
      </c>
    </row>
    <row r="706" spans="1:8" ht="18.75" x14ac:dyDescent="0.3">
      <c r="A706" s="2">
        <v>319</v>
      </c>
      <c r="B706" s="2" t="s">
        <v>422</v>
      </c>
      <c r="C706" s="3" t="str">
        <f>HYPERLINK("https://www.instagram.com/p/BiZeBVTD-L3/")</f>
        <v>https://www.instagram.com/p/BiZeBVTD-L3/</v>
      </c>
      <c r="D706" s="11" t="s">
        <v>421</v>
      </c>
      <c r="E706" s="5">
        <v>0.57429398148148147</v>
      </c>
      <c r="F706" s="6" t="s">
        <v>20</v>
      </c>
      <c r="G706" s="2">
        <v>288</v>
      </c>
      <c r="H706" s="7" t="s">
        <v>11</v>
      </c>
    </row>
    <row r="707" spans="1:8" ht="18.75" x14ac:dyDescent="0.3">
      <c r="A707" s="2">
        <v>318</v>
      </c>
      <c r="B707" s="2" t="s">
        <v>192</v>
      </c>
      <c r="C707" s="3" t="str">
        <f>HYPERLINK("https://www.instagram.com/p/BiaQd2SDI0x/")</f>
        <v>https://www.instagram.com/p/BiaQd2SDI0x/</v>
      </c>
      <c r="D707" s="11" t="s">
        <v>421</v>
      </c>
      <c r="E707" s="5">
        <v>0.88040509259259259</v>
      </c>
      <c r="F707" s="6" t="s">
        <v>20</v>
      </c>
      <c r="G707" s="2">
        <v>247</v>
      </c>
      <c r="H707" s="7" t="s">
        <v>11</v>
      </c>
    </row>
    <row r="708" spans="1:8" ht="18.75" x14ac:dyDescent="0.3">
      <c r="A708" s="2">
        <v>317</v>
      </c>
      <c r="B708" s="2" t="s">
        <v>8</v>
      </c>
      <c r="C708" s="3" t="str">
        <f>HYPERLINK("https://www.instagram.com/p/BibqKRADKcQ/")</f>
        <v>https://www.instagram.com/p/BibqKRADKcQ/</v>
      </c>
      <c r="D708" s="11" t="s">
        <v>420</v>
      </c>
      <c r="E708" s="5">
        <v>0.4246875</v>
      </c>
      <c r="F708" s="6" t="s">
        <v>10</v>
      </c>
      <c r="G708" s="2">
        <v>222</v>
      </c>
      <c r="H708" s="7" t="s">
        <v>11</v>
      </c>
    </row>
    <row r="709" spans="1:8" ht="18.75" x14ac:dyDescent="0.3">
      <c r="A709" s="2">
        <v>316</v>
      </c>
      <c r="B709" s="2" t="s">
        <v>192</v>
      </c>
      <c r="C709" s="3" t="str">
        <f>HYPERLINK("https://www.instagram.com/p/BidrcJqjbNd/")</f>
        <v>https://www.instagram.com/p/BidrcJqjbNd/</v>
      </c>
      <c r="D709" s="11" t="s">
        <v>419</v>
      </c>
      <c r="E709" s="5">
        <v>0.2091666666666667</v>
      </c>
      <c r="F709" s="6" t="s">
        <v>34</v>
      </c>
      <c r="G709" s="2">
        <v>238</v>
      </c>
      <c r="H709" s="7" t="s">
        <v>11</v>
      </c>
    </row>
    <row r="710" spans="1:8" ht="18.75" x14ac:dyDescent="0.3">
      <c r="A710" s="2">
        <v>315</v>
      </c>
      <c r="B710" s="2" t="s">
        <v>417</v>
      </c>
      <c r="C710" s="3" t="str">
        <f>HYPERLINK("https://www.instagram.com/p/BikBnYBjv0L/")</f>
        <v>https://www.instagram.com/p/BikBnYBjv0L/</v>
      </c>
      <c r="D710" s="11" t="s">
        <v>418</v>
      </c>
      <c r="E710" s="5">
        <v>0.67390046296296291</v>
      </c>
      <c r="F710" s="6" t="s">
        <v>41</v>
      </c>
      <c r="G710" s="2">
        <v>168</v>
      </c>
      <c r="H710" s="7" t="s">
        <v>11</v>
      </c>
    </row>
    <row r="711" spans="1:8" ht="18.75" x14ac:dyDescent="0.3">
      <c r="A711" s="2">
        <v>314</v>
      </c>
      <c r="B711" s="2" t="s">
        <v>8</v>
      </c>
      <c r="C711" s="3" t="str">
        <f>HYPERLINK("https://www.instagram.com/p/BioPbhAjuI8/")</f>
        <v>https://www.instagram.com/p/BioPbhAjuI8/</v>
      </c>
      <c r="D711" s="11" t="s">
        <v>416</v>
      </c>
      <c r="E711" s="5">
        <v>0.31118055555555563</v>
      </c>
      <c r="F711" s="6" t="s">
        <v>13</v>
      </c>
      <c r="G711" s="2">
        <v>143</v>
      </c>
      <c r="H711" s="7" t="s">
        <v>11</v>
      </c>
    </row>
    <row r="712" spans="1:8" ht="18.75" x14ac:dyDescent="0.3">
      <c r="A712" s="2">
        <v>313</v>
      </c>
      <c r="B712" s="2" t="s">
        <v>408</v>
      </c>
      <c r="C712" s="3" t="str">
        <f>HYPERLINK("https://www.instagram.com/p/BiuaEyeFKvB/")</f>
        <v>https://www.instagram.com/p/BiuaEyeFKvB/</v>
      </c>
      <c r="D712" s="11" t="s">
        <v>415</v>
      </c>
      <c r="E712" s="5">
        <v>0.7059375</v>
      </c>
      <c r="F712" s="6" t="s">
        <v>10</v>
      </c>
      <c r="G712" s="2">
        <v>170</v>
      </c>
      <c r="H712" s="7" t="s">
        <v>11</v>
      </c>
    </row>
    <row r="713" spans="1:8" ht="18.75" x14ac:dyDescent="0.3">
      <c r="A713" s="2">
        <v>312</v>
      </c>
      <c r="B713" s="2" t="s">
        <v>408</v>
      </c>
      <c r="C713" s="3" t="str">
        <f>HYPERLINK("https://www.instagram.com/p/BiubQW4F1UD/")</f>
        <v>https://www.instagram.com/p/BiubQW4F1UD/</v>
      </c>
      <c r="D713" s="11" t="s">
        <v>415</v>
      </c>
      <c r="E713" s="5">
        <v>0.71310185185185182</v>
      </c>
      <c r="F713" s="6" t="s">
        <v>10</v>
      </c>
      <c r="G713" s="2">
        <v>219</v>
      </c>
      <c r="H713" s="7" t="s">
        <v>11</v>
      </c>
    </row>
    <row r="714" spans="1:8" ht="18.75" x14ac:dyDescent="0.3">
      <c r="A714" s="2">
        <v>311</v>
      </c>
      <c r="B714" s="2" t="s">
        <v>8</v>
      </c>
      <c r="C714" s="3" t="str">
        <f>HYPERLINK("https://www.instagram.com/p/BixQrRJjgJ3/")</f>
        <v>https://www.instagram.com/p/BixQrRJjgJ3/</v>
      </c>
      <c r="D714" s="11" t="s">
        <v>414</v>
      </c>
      <c r="E714" s="5">
        <v>0.81399305555555557</v>
      </c>
      <c r="F714" s="6" t="s">
        <v>34</v>
      </c>
      <c r="G714" s="2">
        <v>272</v>
      </c>
      <c r="H714" s="7" t="s">
        <v>11</v>
      </c>
    </row>
    <row r="715" spans="1:8" ht="18.75" x14ac:dyDescent="0.3">
      <c r="A715" s="2">
        <v>310</v>
      </c>
      <c r="B715" s="2" t="s">
        <v>8</v>
      </c>
      <c r="C715" s="3" t="str">
        <f>HYPERLINK("https://www.instagram.com/p/Bi1S3qUjBtp/")</f>
        <v>https://www.instagram.com/p/Bi1S3qUjBtp/</v>
      </c>
      <c r="D715" s="11" t="s">
        <v>413</v>
      </c>
      <c r="E715" s="5">
        <v>0.38075231481481481</v>
      </c>
      <c r="F715" s="6" t="s">
        <v>41</v>
      </c>
      <c r="G715" s="2">
        <v>213</v>
      </c>
      <c r="H715" s="7" t="s">
        <v>11</v>
      </c>
    </row>
    <row r="716" spans="1:8" ht="18.75" x14ac:dyDescent="0.3">
      <c r="A716" s="2">
        <v>309</v>
      </c>
      <c r="B716" s="2" t="s">
        <v>8</v>
      </c>
      <c r="C716" s="3" t="str">
        <f>HYPERLINK("https://www.instagram.com/p/Bi10c4wjeeS/")</f>
        <v>https://www.instagram.com/p/Bi10c4wjeeS/</v>
      </c>
      <c r="D716" s="11" t="s">
        <v>413</v>
      </c>
      <c r="E716" s="5">
        <v>0.58452546296296293</v>
      </c>
      <c r="F716" s="6" t="s">
        <v>41</v>
      </c>
      <c r="G716" s="2">
        <v>289</v>
      </c>
      <c r="H716" s="7" t="s">
        <v>11</v>
      </c>
    </row>
    <row r="717" spans="1:8" ht="18.75" x14ac:dyDescent="0.3">
      <c r="A717" s="2">
        <v>308</v>
      </c>
      <c r="B717" s="2" t="s">
        <v>410</v>
      </c>
      <c r="C717" s="3" t="str">
        <f>HYPERLINK("https://www.instagram.com/p/Bi5RUMSlfzA/")</f>
        <v>https://www.instagram.com/p/Bi5RUMSlfzA/</v>
      </c>
      <c r="D717" s="11" t="s">
        <v>412</v>
      </c>
      <c r="E717" s="5">
        <v>0.92476851851851849</v>
      </c>
      <c r="F717" s="6" t="s">
        <v>25</v>
      </c>
      <c r="G717" s="2">
        <v>261</v>
      </c>
      <c r="H717" s="7" t="s">
        <v>11</v>
      </c>
    </row>
    <row r="718" spans="1:8" ht="18.75" x14ac:dyDescent="0.3">
      <c r="A718" s="2">
        <v>307</v>
      </c>
      <c r="B718" s="2" t="s">
        <v>410</v>
      </c>
      <c r="C718" s="3" t="str">
        <f>HYPERLINK("https://www.instagram.com/p/Bi6Hv68Ff-Z/")</f>
        <v>https://www.instagram.com/p/Bi6Hv68Ff-Z/</v>
      </c>
      <c r="D718" s="11" t="s">
        <v>411</v>
      </c>
      <c r="E718" s="5">
        <v>0.25506944444444452</v>
      </c>
      <c r="F718" s="6" t="s">
        <v>13</v>
      </c>
      <c r="G718" s="2">
        <v>272</v>
      </c>
      <c r="H718" s="7" t="s">
        <v>11</v>
      </c>
    </row>
    <row r="719" spans="1:8" ht="18.75" x14ac:dyDescent="0.3">
      <c r="A719" s="2">
        <v>306</v>
      </c>
      <c r="B719" s="2" t="s">
        <v>8</v>
      </c>
      <c r="C719" s="3" t="str">
        <f>HYPERLINK("https://www.instagram.com/p/BjB8GbQFdj4/")</f>
        <v>https://www.instagram.com/p/BjB8GbQFdj4/</v>
      </c>
      <c r="D719" s="11" t="s">
        <v>409</v>
      </c>
      <c r="E719" s="5">
        <v>0.29128472222222218</v>
      </c>
      <c r="F719" s="6" t="s">
        <v>34</v>
      </c>
      <c r="G719" s="2">
        <v>244</v>
      </c>
      <c r="H719" s="7" t="s">
        <v>11</v>
      </c>
    </row>
    <row r="720" spans="1:8" ht="18.75" x14ac:dyDescent="0.3">
      <c r="A720" s="2">
        <v>305</v>
      </c>
      <c r="B720" s="2" t="s">
        <v>75</v>
      </c>
      <c r="C720" s="3" t="str">
        <f>HYPERLINK("https://www.instagram.com/p/BjDOjLdFUF8/")</f>
        <v>https://www.instagram.com/p/BjDOjLdFUF8/</v>
      </c>
      <c r="D720" s="11" t="s">
        <v>409</v>
      </c>
      <c r="E720" s="5">
        <v>0.79159722222222217</v>
      </c>
      <c r="F720" s="6" t="s">
        <v>34</v>
      </c>
      <c r="G720" s="2">
        <v>261</v>
      </c>
      <c r="H720" s="7" t="s">
        <v>11</v>
      </c>
    </row>
    <row r="721" spans="1:8" ht="18.75" x14ac:dyDescent="0.3">
      <c r="A721" s="2">
        <v>304</v>
      </c>
      <c r="B721" s="2" t="s">
        <v>408</v>
      </c>
      <c r="C721" s="3" t="str">
        <f>HYPERLINK("https://www.instagram.com/p/BjDaW1AFaA6/")</f>
        <v>https://www.instagram.com/p/BjDaW1AFaA6/</v>
      </c>
      <c r="D721" s="11" t="s">
        <v>409</v>
      </c>
      <c r="E721" s="5">
        <v>0.86324074074074075</v>
      </c>
      <c r="F721" s="6" t="s">
        <v>34</v>
      </c>
      <c r="G721" s="2">
        <v>298</v>
      </c>
      <c r="H721" s="7" t="s">
        <v>11</v>
      </c>
    </row>
    <row r="722" spans="1:8" ht="18.75" x14ac:dyDescent="0.3">
      <c r="A722" s="2">
        <v>303</v>
      </c>
      <c r="B722" s="2" t="s">
        <v>8</v>
      </c>
      <c r="C722" s="3" t="str">
        <f>HYPERLINK("https://www.instagram.com/p/BjMLk6TlWHV/")</f>
        <v>https://www.instagram.com/p/BjMLk6TlWHV/</v>
      </c>
      <c r="D722" s="11" t="s">
        <v>407</v>
      </c>
      <c r="E722" s="5">
        <v>0.26880787037037029</v>
      </c>
      <c r="F722" s="6" t="s">
        <v>13</v>
      </c>
      <c r="G722" s="2">
        <v>266</v>
      </c>
      <c r="H722" s="7" t="s">
        <v>11</v>
      </c>
    </row>
    <row r="723" spans="1:8" ht="18.75" x14ac:dyDescent="0.3">
      <c r="A723" s="2">
        <v>302</v>
      </c>
      <c r="B723" s="2" t="s">
        <v>405</v>
      </c>
      <c r="C723" s="3" t="str">
        <f>HYPERLINK("https://www.instagram.com/p/BjRiZkLFd6i/")</f>
        <v>https://www.instagram.com/p/BjRiZkLFd6i/</v>
      </c>
      <c r="D723" s="11" t="s">
        <v>406</v>
      </c>
      <c r="E723" s="5">
        <v>0.34910879629629632</v>
      </c>
      <c r="F723" s="6" t="s">
        <v>10</v>
      </c>
      <c r="G723" s="2">
        <v>234</v>
      </c>
      <c r="H723" s="7" t="s">
        <v>11</v>
      </c>
    </row>
    <row r="724" spans="1:8" ht="18.75" x14ac:dyDescent="0.3">
      <c r="A724" s="2">
        <v>301</v>
      </c>
      <c r="B724" s="2" t="s">
        <v>405</v>
      </c>
      <c r="C724" s="3" t="str">
        <f>HYPERLINK("https://www.instagram.com/p/BjS9-I8FBLF/")</f>
        <v>https://www.instagram.com/p/BjS9-I8FBLF/</v>
      </c>
      <c r="D724" s="11" t="s">
        <v>406</v>
      </c>
      <c r="E724" s="5">
        <v>0.90478009259259262</v>
      </c>
      <c r="F724" s="6" t="s">
        <v>10</v>
      </c>
      <c r="G724" s="2">
        <v>220</v>
      </c>
      <c r="H724" s="7" t="s">
        <v>11</v>
      </c>
    </row>
    <row r="725" spans="1:8" ht="18.75" x14ac:dyDescent="0.3">
      <c r="A725" s="2">
        <v>300</v>
      </c>
      <c r="B725" s="2" t="s">
        <v>403</v>
      </c>
      <c r="C725" s="3" t="str">
        <f>HYPERLINK("https://www.instagram.com/p/BjT4wmjl3dg/")</f>
        <v>https://www.instagram.com/p/BjT4wmjl3dg/</v>
      </c>
      <c r="D725" s="11" t="s">
        <v>404</v>
      </c>
      <c r="E725" s="5">
        <v>0.26151620370370371</v>
      </c>
      <c r="F725" s="6" t="s">
        <v>34</v>
      </c>
      <c r="G725" s="2">
        <v>232</v>
      </c>
      <c r="H725" s="7" t="s">
        <v>11</v>
      </c>
    </row>
    <row r="726" spans="1:8" ht="18.75" x14ac:dyDescent="0.3">
      <c r="A726" s="2">
        <v>299</v>
      </c>
      <c r="B726" s="2" t="s">
        <v>403</v>
      </c>
      <c r="C726" s="3" t="str">
        <f>HYPERLINK("https://www.instagram.com/p/BjUPsjDlIxV/")</f>
        <v>https://www.instagram.com/p/BjUPsjDlIxV/</v>
      </c>
      <c r="D726" s="11" t="s">
        <v>404</v>
      </c>
      <c r="E726" s="5">
        <v>0.40069444444444452</v>
      </c>
      <c r="F726" s="6" t="s">
        <v>34</v>
      </c>
      <c r="G726" s="2">
        <v>296</v>
      </c>
      <c r="H726" s="7" t="s">
        <v>11</v>
      </c>
    </row>
    <row r="727" spans="1:8" ht="18.75" x14ac:dyDescent="0.3">
      <c r="A727" s="2">
        <v>298</v>
      </c>
      <c r="B727" s="2" t="s">
        <v>398</v>
      </c>
      <c r="C727" s="3" t="str">
        <f>HYPERLINK("https://www.instagram.com/p/BjUes4YlFv1/")</f>
        <v>https://www.instagram.com/p/BjUes4YlFv1/</v>
      </c>
      <c r="D727" s="11" t="s">
        <v>404</v>
      </c>
      <c r="E727" s="5">
        <v>0.49174768518518519</v>
      </c>
      <c r="F727" s="6" t="s">
        <v>34</v>
      </c>
      <c r="G727" s="2">
        <v>463</v>
      </c>
      <c r="H727" s="7" t="s">
        <v>11</v>
      </c>
    </row>
    <row r="728" spans="1:8" ht="18.75" x14ac:dyDescent="0.3">
      <c r="A728" s="2">
        <v>297</v>
      </c>
      <c r="B728" s="2" t="s">
        <v>403</v>
      </c>
      <c r="C728" s="3" t="str">
        <f>HYPERLINK("https://www.instagram.com/p/BjZAPzXlpQ9/")</f>
        <v>https://www.instagram.com/p/BjZAPzXlpQ9/</v>
      </c>
      <c r="D728" s="11" t="s">
        <v>402</v>
      </c>
      <c r="E728" s="5">
        <v>0.24876157407407409</v>
      </c>
      <c r="F728" s="6" t="s">
        <v>41</v>
      </c>
      <c r="G728" s="2">
        <v>468</v>
      </c>
      <c r="H728" s="7" t="s">
        <v>11</v>
      </c>
    </row>
    <row r="729" spans="1:8" ht="18.75" x14ac:dyDescent="0.3">
      <c r="A729" s="2">
        <v>296</v>
      </c>
      <c r="B729" s="2" t="s">
        <v>398</v>
      </c>
      <c r="C729" s="3" t="str">
        <f>HYPERLINK("https://www.instagram.com/p/BjZJS9KFdsX/")</f>
        <v>https://www.instagram.com/p/BjZJS9KFdsX/</v>
      </c>
      <c r="D729" s="11" t="s">
        <v>402</v>
      </c>
      <c r="E729" s="5">
        <v>0.30366898148148153</v>
      </c>
      <c r="F729" s="6" t="s">
        <v>41</v>
      </c>
      <c r="G729" s="2">
        <v>398</v>
      </c>
      <c r="H729" s="7" t="s">
        <v>11</v>
      </c>
    </row>
    <row r="730" spans="1:8" ht="18.75" x14ac:dyDescent="0.3">
      <c r="A730" s="2">
        <v>295</v>
      </c>
      <c r="B730" s="2" t="s">
        <v>400</v>
      </c>
      <c r="C730" s="3" t="str">
        <f>HYPERLINK("https://www.instagram.com/p/Bjbj90flFxa/")</f>
        <v>https://www.instagram.com/p/Bjbj90flFxa/</v>
      </c>
      <c r="D730" s="11" t="s">
        <v>401</v>
      </c>
      <c r="E730" s="5">
        <v>0.24223379629629629</v>
      </c>
      <c r="F730" s="6" t="s">
        <v>25</v>
      </c>
      <c r="G730" s="2">
        <v>272</v>
      </c>
      <c r="H730" s="7" t="s">
        <v>11</v>
      </c>
    </row>
    <row r="731" spans="1:8" ht="18.75" x14ac:dyDescent="0.3">
      <c r="A731" s="2">
        <v>294</v>
      </c>
      <c r="B731" s="2" t="s">
        <v>398</v>
      </c>
      <c r="C731" s="3" t="str">
        <f>HYPERLINK("https://www.instagram.com/p/BjeHF3VliR_/")</f>
        <v>https://www.instagram.com/p/BjeHF3VliR_/</v>
      </c>
      <c r="D731" s="11" t="s">
        <v>399</v>
      </c>
      <c r="E731" s="5">
        <v>0.2320949074074074</v>
      </c>
      <c r="F731" s="6" t="s">
        <v>13</v>
      </c>
      <c r="G731" s="2">
        <v>198</v>
      </c>
      <c r="H731" s="7" t="s">
        <v>11</v>
      </c>
    </row>
    <row r="732" spans="1:8" ht="18.75" x14ac:dyDescent="0.3">
      <c r="A732" s="2">
        <v>293</v>
      </c>
      <c r="B732" s="2" t="s">
        <v>395</v>
      </c>
      <c r="C732" s="3" t="str">
        <f>HYPERLINK("https://www.instagram.com/p/BjguSHFlIRQ/")</f>
        <v>https://www.instagram.com/p/BjguSHFlIRQ/</v>
      </c>
      <c r="D732" s="11" t="s">
        <v>397</v>
      </c>
      <c r="E732" s="5">
        <v>0.24664351851851851</v>
      </c>
      <c r="F732" s="6" t="s">
        <v>20</v>
      </c>
      <c r="G732" s="2">
        <v>283</v>
      </c>
      <c r="H732" s="7" t="s">
        <v>11</v>
      </c>
    </row>
    <row r="733" spans="1:8" ht="18.75" x14ac:dyDescent="0.3">
      <c r="A733" s="2">
        <v>292</v>
      </c>
      <c r="B733" s="2" t="s">
        <v>395</v>
      </c>
      <c r="C733" s="3" t="str">
        <f>HYPERLINK("https://www.instagram.com/p/BjgybOHlUR5/")</f>
        <v>https://www.instagram.com/p/BjgybOHlUR5/</v>
      </c>
      <c r="D733" s="11" t="s">
        <v>397</v>
      </c>
      <c r="E733" s="5">
        <v>0.27178240740740739</v>
      </c>
      <c r="F733" s="6" t="s">
        <v>20</v>
      </c>
      <c r="G733" s="2">
        <v>339</v>
      </c>
      <c r="H733" s="7" t="s">
        <v>11</v>
      </c>
    </row>
    <row r="734" spans="1:8" ht="18.75" x14ac:dyDescent="0.3">
      <c r="A734" s="2">
        <v>291</v>
      </c>
      <c r="B734" s="2" t="s">
        <v>395</v>
      </c>
      <c r="C734" s="3" t="str">
        <f>HYPERLINK("https://www.instagram.com/p/BjgyfvZFaFC/")</f>
        <v>https://www.instagram.com/p/BjgyfvZFaFC/</v>
      </c>
      <c r="D734" s="11" t="s">
        <v>397</v>
      </c>
      <c r="E734" s="5">
        <v>0.27221064814814822</v>
      </c>
      <c r="F734" s="6" t="s">
        <v>20</v>
      </c>
      <c r="G734" s="2">
        <v>496</v>
      </c>
      <c r="H734" s="7" t="s">
        <v>11</v>
      </c>
    </row>
    <row r="735" spans="1:8" ht="18.75" x14ac:dyDescent="0.3">
      <c r="A735" s="2">
        <v>290</v>
      </c>
      <c r="B735" s="2" t="s">
        <v>395</v>
      </c>
      <c r="C735" s="3" t="str">
        <f>HYPERLINK("https://www.instagram.com/p/BjmmnYlFbxR/")</f>
        <v>https://www.instagram.com/p/BjmmnYlFbxR/</v>
      </c>
      <c r="D735" s="11" t="s">
        <v>396</v>
      </c>
      <c r="E735" s="5">
        <v>0.53027777777777774</v>
      </c>
      <c r="F735" s="6" t="s">
        <v>34</v>
      </c>
      <c r="G735" s="2">
        <v>437</v>
      </c>
      <c r="H735" s="7" t="s">
        <v>11</v>
      </c>
    </row>
    <row r="736" spans="1:8" ht="18.75" x14ac:dyDescent="0.3">
      <c r="A736" s="2">
        <v>289</v>
      </c>
      <c r="B736" s="2" t="s">
        <v>8</v>
      </c>
      <c r="C736" s="3" t="str">
        <f>HYPERLINK("https://www.instagram.com/p/Bjq6GruFkLs/")</f>
        <v>https://www.instagram.com/p/Bjq6GruFkLs/</v>
      </c>
      <c r="D736" s="11" t="s">
        <v>394</v>
      </c>
      <c r="E736" s="5">
        <v>0.20199074074074069</v>
      </c>
      <c r="F736" s="6" t="s">
        <v>41</v>
      </c>
      <c r="G736" s="2">
        <v>435</v>
      </c>
      <c r="H736" s="7" t="s">
        <v>11</v>
      </c>
    </row>
    <row r="737" spans="1:8" ht="18.75" x14ac:dyDescent="0.3">
      <c r="A737" s="2">
        <v>288</v>
      </c>
      <c r="B737" s="2" t="s">
        <v>393</v>
      </c>
      <c r="C737" s="3" t="str">
        <f>HYPERLINK("https://www.instagram.com/p/BjsSSC8Fqf0/")</f>
        <v>https://www.instagram.com/p/BjsSSC8Fqf0/</v>
      </c>
      <c r="D737" s="11" t="s">
        <v>394</v>
      </c>
      <c r="E737" s="5">
        <v>0.73706018518518523</v>
      </c>
      <c r="F737" s="6" t="s">
        <v>41</v>
      </c>
      <c r="G737" s="2">
        <v>271</v>
      </c>
      <c r="H737" s="7" t="s">
        <v>11</v>
      </c>
    </row>
    <row r="738" spans="1:8" ht="18.75" x14ac:dyDescent="0.3">
      <c r="A738" s="2">
        <v>287</v>
      </c>
      <c r="B738" s="2" t="s">
        <v>8</v>
      </c>
      <c r="C738" s="3" t="str">
        <f>HYPERLINK("https://www.instagram.com/p/Bju6npylTFn/")</f>
        <v>https://www.instagram.com/p/Bju6npylTFn/</v>
      </c>
      <c r="D738" s="11" t="s">
        <v>392</v>
      </c>
      <c r="E738" s="5">
        <v>0.75856481481481486</v>
      </c>
      <c r="F738" s="6" t="s">
        <v>25</v>
      </c>
      <c r="G738" s="2">
        <v>245</v>
      </c>
      <c r="H738" s="7" t="s">
        <v>11</v>
      </c>
    </row>
    <row r="739" spans="1:8" ht="18.75" x14ac:dyDescent="0.3">
      <c r="A739" s="2">
        <v>286</v>
      </c>
      <c r="B739" s="2" t="s">
        <v>361</v>
      </c>
      <c r="C739" s="3" t="str">
        <f>HYPERLINK("https://www.instagram.com/p/BjwNesgFc3s/")</f>
        <v>https://www.instagram.com/p/BjwNesgFc3s/</v>
      </c>
      <c r="D739" s="11" t="s">
        <v>391</v>
      </c>
      <c r="E739" s="5">
        <v>0.26136574074074082</v>
      </c>
      <c r="F739" s="6" t="s">
        <v>13</v>
      </c>
      <c r="G739" s="2">
        <v>383</v>
      </c>
      <c r="H739" s="7" t="s">
        <v>11</v>
      </c>
    </row>
    <row r="740" spans="1:8" ht="18.75" x14ac:dyDescent="0.3">
      <c r="A740" s="2">
        <v>285</v>
      </c>
      <c r="B740" s="2" t="s">
        <v>8</v>
      </c>
      <c r="C740" s="3" t="str">
        <f>HYPERLINK("https://www.instagram.com/p/Bj2Uov6l3jf/")</f>
        <v>https://www.instagram.com/p/Bj2Uov6l3jf/</v>
      </c>
      <c r="D740" s="11" t="s">
        <v>390</v>
      </c>
      <c r="E740" s="5">
        <v>0.63496527777777778</v>
      </c>
      <c r="F740" s="6" t="s">
        <v>10</v>
      </c>
      <c r="G740" s="2">
        <v>362</v>
      </c>
      <c r="H740" s="7" t="s">
        <v>11</v>
      </c>
    </row>
    <row r="741" spans="1:8" ht="18.75" x14ac:dyDescent="0.3">
      <c r="A741" s="2">
        <v>284</v>
      </c>
      <c r="B741" s="2" t="s">
        <v>389</v>
      </c>
      <c r="C741" s="3" t="str">
        <f>HYPERLINK("https://www.instagram.com/p/Bj2kEkTFZgq/")</f>
        <v>https://www.instagram.com/p/Bj2kEkTFZgq/</v>
      </c>
      <c r="D741" s="11" t="s">
        <v>390</v>
      </c>
      <c r="E741" s="5">
        <v>0.72862268518518514</v>
      </c>
      <c r="F741" s="6" t="s">
        <v>10</v>
      </c>
      <c r="G741" s="2">
        <v>374</v>
      </c>
      <c r="H741" s="7" t="s">
        <v>11</v>
      </c>
    </row>
    <row r="742" spans="1:8" ht="18.75" x14ac:dyDescent="0.3">
      <c r="A742" s="2">
        <v>283</v>
      </c>
      <c r="B742" s="2" t="s">
        <v>8</v>
      </c>
      <c r="C742" s="3" t="str">
        <f>HYPERLINK("https://www.instagram.com/p/Bj5P1JZltr8/")</f>
        <v>https://www.instagram.com/p/Bj5P1JZltr8/</v>
      </c>
      <c r="D742" s="11" t="s">
        <v>388</v>
      </c>
      <c r="E742" s="5">
        <v>0.77089120370370368</v>
      </c>
      <c r="F742" s="6" t="s">
        <v>34</v>
      </c>
      <c r="G742" s="2">
        <v>222</v>
      </c>
      <c r="H742" s="7" t="s">
        <v>11</v>
      </c>
    </row>
    <row r="743" spans="1:8" ht="18.75" x14ac:dyDescent="0.3">
      <c r="A743" s="2">
        <v>282</v>
      </c>
      <c r="B743" s="2" t="s">
        <v>8</v>
      </c>
      <c r="C743" s="3" t="str">
        <f>HYPERLINK("https://www.instagram.com/p/Bj6iCROlZqe/")</f>
        <v>https://www.instagram.com/p/Bj6iCROlZqe/</v>
      </c>
      <c r="D743" s="11" t="s">
        <v>387</v>
      </c>
      <c r="E743" s="5">
        <v>0.2697222222222222</v>
      </c>
      <c r="F743" s="6" t="s">
        <v>16</v>
      </c>
      <c r="G743" s="2">
        <v>292</v>
      </c>
      <c r="H743" s="7" t="s">
        <v>11</v>
      </c>
    </row>
    <row r="744" spans="1:8" ht="18.75" x14ac:dyDescent="0.3">
      <c r="A744" s="2">
        <v>281</v>
      </c>
      <c r="B744" s="2" t="s">
        <v>8</v>
      </c>
      <c r="C744" s="3" t="str">
        <f>HYPERLINK("https://www.instagram.com/p/BkDiF0GF-5E/")</f>
        <v>https://www.instagram.com/p/BkDiF0GF-5E/</v>
      </c>
      <c r="D744" s="11" t="s">
        <v>386</v>
      </c>
      <c r="E744" s="5">
        <v>0.76531249999999995</v>
      </c>
      <c r="F744" s="6" t="s">
        <v>13</v>
      </c>
      <c r="G744" s="2">
        <v>251</v>
      </c>
      <c r="H744" s="7" t="s">
        <v>11</v>
      </c>
    </row>
    <row r="745" spans="1:8" ht="18.75" x14ac:dyDescent="0.3">
      <c r="A745" s="2">
        <v>280</v>
      </c>
      <c r="B745" s="2" t="s">
        <v>8</v>
      </c>
      <c r="C745" s="3" t="str">
        <f>HYPERLINK("https://www.instagram.com/p/BkFJJDXFUgi/")</f>
        <v>https://www.instagram.com/p/BkFJJDXFUgi/</v>
      </c>
      <c r="D745" s="11" t="s">
        <v>385</v>
      </c>
      <c r="E745" s="5">
        <v>0.39063657407407409</v>
      </c>
      <c r="F745" s="6" t="s">
        <v>20</v>
      </c>
      <c r="G745" s="2">
        <v>390</v>
      </c>
      <c r="H745" s="7" t="s">
        <v>11</v>
      </c>
    </row>
    <row r="746" spans="1:8" ht="18.75" x14ac:dyDescent="0.3">
      <c r="A746" s="2">
        <v>279</v>
      </c>
      <c r="B746" s="2" t="s">
        <v>8</v>
      </c>
      <c r="C746" s="3" t="str">
        <f>HYPERLINK("https://www.instagram.com/p/BkH0GlJln1y/")</f>
        <v>https://www.instagram.com/p/BkH0GlJln1y/</v>
      </c>
      <c r="D746" s="11" t="s">
        <v>384</v>
      </c>
      <c r="E746" s="5">
        <v>0.42805555555555558</v>
      </c>
      <c r="F746" s="6" t="s">
        <v>10</v>
      </c>
      <c r="G746" s="2">
        <v>385</v>
      </c>
      <c r="H746" s="7" t="s">
        <v>11</v>
      </c>
    </row>
    <row r="747" spans="1:8" ht="18.75" x14ac:dyDescent="0.3">
      <c r="A747" s="2">
        <v>278</v>
      </c>
      <c r="B747" s="2" t="s">
        <v>8</v>
      </c>
      <c r="C747" s="3" t="str">
        <f>HYPERLINK("https://www.instagram.com/p/BkNxkPqlUfS/")</f>
        <v>https://www.instagram.com/p/BkNxkPqlUfS/</v>
      </c>
      <c r="D747" s="11" t="s">
        <v>383</v>
      </c>
      <c r="E747" s="5">
        <v>0.74283564814814818</v>
      </c>
      <c r="F747" s="6" t="s">
        <v>16</v>
      </c>
      <c r="G747" s="2">
        <v>363</v>
      </c>
      <c r="H747" s="7" t="s">
        <v>11</v>
      </c>
    </row>
    <row r="748" spans="1:8" ht="18.75" x14ac:dyDescent="0.3">
      <c r="A748" s="2">
        <v>277</v>
      </c>
      <c r="B748" s="2" t="s">
        <v>8</v>
      </c>
      <c r="C748" s="3" t="str">
        <f>HYPERLINK("https://www.instagram.com/p/BkRt6_1l2kc/")</f>
        <v>https://www.instagram.com/p/BkRt6_1l2kc/</v>
      </c>
      <c r="D748" s="11" t="s">
        <v>382</v>
      </c>
      <c r="E748" s="5">
        <v>0.27416666666666673</v>
      </c>
      <c r="F748" s="6" t="s">
        <v>25</v>
      </c>
      <c r="G748" s="2">
        <v>405</v>
      </c>
      <c r="H748" s="7" t="s">
        <v>11</v>
      </c>
    </row>
    <row r="749" spans="1:8" ht="18.75" x14ac:dyDescent="0.3">
      <c r="A749" s="2">
        <v>276</v>
      </c>
      <c r="B749" s="2" t="s">
        <v>381</v>
      </c>
      <c r="C749" s="3" t="str">
        <f>HYPERLINK("https://www.instagram.com/p/BkTNBfnFTz4/")</f>
        <v>https://www.instagram.com/p/BkTNBfnFTz4/</v>
      </c>
      <c r="D749" s="11" t="s">
        <v>382</v>
      </c>
      <c r="E749" s="5">
        <v>0.85124999999999995</v>
      </c>
      <c r="F749" s="6" t="s">
        <v>25</v>
      </c>
      <c r="G749" s="2">
        <v>421</v>
      </c>
      <c r="H749" s="7" t="s">
        <v>11</v>
      </c>
    </row>
    <row r="750" spans="1:8" ht="18.75" x14ac:dyDescent="0.3">
      <c r="A750" s="2">
        <v>275</v>
      </c>
      <c r="B750" s="2" t="s">
        <v>8</v>
      </c>
      <c r="C750" s="3" t="str">
        <f>HYPERLINK("https://www.instagram.com/p/BkXm2ACFvcv/")</f>
        <v>https://www.instagram.com/p/BkXm2ACFvcv/</v>
      </c>
      <c r="D750" s="11" t="s">
        <v>380</v>
      </c>
      <c r="E750" s="5">
        <v>0.56137731481481479</v>
      </c>
      <c r="F750" s="6" t="s">
        <v>20</v>
      </c>
      <c r="G750" s="2">
        <v>485</v>
      </c>
      <c r="H750" s="7" t="s">
        <v>11</v>
      </c>
    </row>
    <row r="751" spans="1:8" ht="18.75" x14ac:dyDescent="0.3">
      <c r="A751" s="2">
        <v>274</v>
      </c>
      <c r="B751" s="2" t="s">
        <v>8</v>
      </c>
      <c r="C751" s="3" t="str">
        <f>HYPERLINK("https://www.instagram.com/p/BkcEAhOFreh/")</f>
        <v>https://www.instagram.com/p/BkcEAhOFreh/</v>
      </c>
      <c r="D751" s="11" t="s">
        <v>379</v>
      </c>
      <c r="E751" s="5">
        <v>0.29180555555555548</v>
      </c>
      <c r="F751" s="6" t="s">
        <v>34</v>
      </c>
      <c r="G751" s="2">
        <v>441</v>
      </c>
      <c r="H751" s="7" t="s">
        <v>11</v>
      </c>
    </row>
    <row r="752" spans="1:8" ht="18.75" x14ac:dyDescent="0.3">
      <c r="A752" s="2">
        <v>273</v>
      </c>
      <c r="B752" s="2" t="s">
        <v>8</v>
      </c>
      <c r="C752" s="3" t="str">
        <f>HYPERLINK("https://www.instagram.com/p/BkimKgFFHuF/")</f>
        <v>https://www.instagram.com/p/BkimKgFFHuF/</v>
      </c>
      <c r="D752" s="11" t="s">
        <v>378</v>
      </c>
      <c r="E752" s="5">
        <v>0.82923611111111106</v>
      </c>
      <c r="F752" s="6" t="s">
        <v>41</v>
      </c>
      <c r="G752" s="2">
        <v>326</v>
      </c>
      <c r="H752" s="7" t="s">
        <v>11</v>
      </c>
    </row>
    <row r="753" spans="1:8" ht="18.75" x14ac:dyDescent="0.3">
      <c r="A753" s="2">
        <v>272</v>
      </c>
      <c r="B753" s="2" t="s">
        <v>368</v>
      </c>
      <c r="C753" s="3" t="str">
        <f>HYPERLINK("https://www.instagram.com/p/Bkni5UHFXed/")</f>
        <v>https://www.instagram.com/p/Bkni5UHFXed/</v>
      </c>
      <c r="D753" s="11" t="s">
        <v>377</v>
      </c>
      <c r="E753" s="5">
        <v>0.75120370370370371</v>
      </c>
      <c r="F753" s="6" t="s">
        <v>13</v>
      </c>
      <c r="G753" s="2">
        <v>404</v>
      </c>
      <c r="H753" s="7" t="s">
        <v>11</v>
      </c>
    </row>
    <row r="754" spans="1:8" ht="18.75" x14ac:dyDescent="0.3">
      <c r="A754" s="2">
        <v>270</v>
      </c>
      <c r="B754" s="2" t="s">
        <v>368</v>
      </c>
      <c r="C754" s="3" t="str">
        <f>HYPERLINK("https://www.instagram.com/p/BkzYEgLFATN/")</f>
        <v>https://www.instagram.com/p/BkzYEgLFATN/</v>
      </c>
      <c r="D754" s="11" t="s">
        <v>375</v>
      </c>
      <c r="E754" s="5">
        <v>0.34585648148148151</v>
      </c>
      <c r="F754" s="6" t="s">
        <v>41</v>
      </c>
      <c r="G754" s="2">
        <v>381</v>
      </c>
      <c r="H754" s="7" t="s">
        <v>11</v>
      </c>
    </row>
    <row r="755" spans="1:8" ht="18.75" x14ac:dyDescent="0.3">
      <c r="A755" s="2">
        <v>269</v>
      </c>
      <c r="B755" s="2" t="s">
        <v>368</v>
      </c>
      <c r="C755" s="3" t="str">
        <f>HYPERLINK("https://www.instagram.com/p/Bk2ECTZlkf6/")</f>
        <v>https://www.instagram.com/p/Bk2ECTZlkf6/</v>
      </c>
      <c r="D755" s="11" t="s">
        <v>374</v>
      </c>
      <c r="E755" s="5">
        <v>0.38936342592592588</v>
      </c>
      <c r="F755" s="6" t="s">
        <v>25</v>
      </c>
      <c r="G755" s="2">
        <v>335</v>
      </c>
      <c r="H755" s="7" t="s">
        <v>11</v>
      </c>
    </row>
    <row r="756" spans="1:8" ht="18.75" x14ac:dyDescent="0.3">
      <c r="A756" s="2">
        <v>268</v>
      </c>
      <c r="B756" s="2" t="s">
        <v>373</v>
      </c>
      <c r="C756" s="3" t="str">
        <f>HYPERLINK("https://www.instagram.com/p/Bk3BaA2lKBl/")</f>
        <v>https://www.instagram.com/p/Bk3BaA2lKBl/</v>
      </c>
      <c r="D756" s="11" t="s">
        <v>374</v>
      </c>
      <c r="E756" s="5">
        <v>0.76177083333333329</v>
      </c>
      <c r="F756" s="6" t="s">
        <v>25</v>
      </c>
      <c r="G756" s="2">
        <v>386</v>
      </c>
      <c r="H756" s="7" t="s">
        <v>11</v>
      </c>
    </row>
    <row r="757" spans="1:8" ht="18.75" x14ac:dyDescent="0.3">
      <c r="A757" s="2">
        <v>267</v>
      </c>
      <c r="B757" s="2" t="s">
        <v>368</v>
      </c>
      <c r="C757" s="3" t="str">
        <f>HYPERLINK("https://www.instagram.com/p/Bk4bFWlFgQy/")</f>
        <v>https://www.instagram.com/p/Bk4bFWlFgQy/</v>
      </c>
      <c r="D757" s="11" t="s">
        <v>372</v>
      </c>
      <c r="E757" s="5">
        <v>0.30594907407407412</v>
      </c>
      <c r="F757" s="6" t="s">
        <v>13</v>
      </c>
      <c r="G757" s="2">
        <v>459</v>
      </c>
      <c r="H757" s="7" t="s">
        <v>11</v>
      </c>
    </row>
    <row r="758" spans="1:8" ht="18.75" x14ac:dyDescent="0.3">
      <c r="A758" s="2">
        <v>266</v>
      </c>
      <c r="B758" s="2" t="s">
        <v>368</v>
      </c>
      <c r="C758" s="3" t="str">
        <f>HYPERLINK("https://www.instagram.com/p/Bk5PdiPF0I0/")</f>
        <v>https://www.instagram.com/p/Bk5PdiPF0I0/</v>
      </c>
      <c r="D758" s="11" t="s">
        <v>372</v>
      </c>
      <c r="E758" s="5">
        <v>0.62378472222222225</v>
      </c>
      <c r="F758" s="6" t="s">
        <v>13</v>
      </c>
      <c r="G758" s="2">
        <v>466</v>
      </c>
      <c r="H758" s="7" t="s">
        <v>11</v>
      </c>
    </row>
    <row r="759" spans="1:8" ht="18.75" x14ac:dyDescent="0.3">
      <c r="A759" s="2">
        <v>265</v>
      </c>
      <c r="B759" s="2" t="s">
        <v>370</v>
      </c>
      <c r="C759" s="3" t="str">
        <f>HYPERLINK("https://www.instagram.com/p/Bk6187Blrux/")</f>
        <v>https://www.instagram.com/p/Bk6187Blrux/</v>
      </c>
      <c r="D759" s="11" t="s">
        <v>371</v>
      </c>
      <c r="E759" s="5">
        <v>0.2457060185185185</v>
      </c>
      <c r="F759" s="6" t="s">
        <v>20</v>
      </c>
      <c r="G759" s="2">
        <v>386</v>
      </c>
      <c r="H759" s="7" t="s">
        <v>11</v>
      </c>
    </row>
    <row r="760" spans="1:8" ht="18.75" x14ac:dyDescent="0.3">
      <c r="A760" s="2">
        <v>264</v>
      </c>
      <c r="B760" s="2" t="s">
        <v>368</v>
      </c>
      <c r="C760" s="3" t="str">
        <f>HYPERLINK("https://www.instagram.com/p/Bk9ZZRvFMh4/")</f>
        <v>https://www.instagram.com/p/Bk9ZZRvFMh4/</v>
      </c>
      <c r="D760" s="11" t="s">
        <v>369</v>
      </c>
      <c r="E760" s="5">
        <v>0.23751157407407411</v>
      </c>
      <c r="F760" s="6" t="s">
        <v>10</v>
      </c>
      <c r="G760" s="2">
        <v>263</v>
      </c>
      <c r="H760" s="7" t="s">
        <v>11</v>
      </c>
    </row>
    <row r="761" spans="1:8" ht="18.75" x14ac:dyDescent="0.3">
      <c r="A761" s="2">
        <v>263</v>
      </c>
      <c r="B761" s="2" t="s">
        <v>8</v>
      </c>
      <c r="C761" s="3" t="str">
        <f>HYPERLINK("https://www.instagram.com/p/BlA6gmzln41/")</f>
        <v>https://www.instagram.com/p/BlA6gmzln41/</v>
      </c>
      <c r="D761" s="11" t="s">
        <v>367</v>
      </c>
      <c r="E761" s="5">
        <v>0.6035300925925926</v>
      </c>
      <c r="F761" s="6" t="s">
        <v>34</v>
      </c>
      <c r="G761" s="2">
        <v>336</v>
      </c>
      <c r="H761" s="7" t="s">
        <v>11</v>
      </c>
    </row>
    <row r="762" spans="1:8" ht="18.75" x14ac:dyDescent="0.3">
      <c r="A762" s="2">
        <v>262</v>
      </c>
      <c r="B762" s="2" t="s">
        <v>8</v>
      </c>
      <c r="C762" s="3" t="str">
        <f>HYPERLINK("https://www.instagram.com/p/BlD10ixF4gp/")</f>
        <v>https://www.instagram.com/p/BlD10ixF4gp/</v>
      </c>
      <c r="D762" s="11" t="s">
        <v>366</v>
      </c>
      <c r="E762" s="5">
        <v>0.74017361111111113</v>
      </c>
      <c r="F762" s="6" t="s">
        <v>16</v>
      </c>
      <c r="G762" s="2">
        <v>298</v>
      </c>
      <c r="H762" s="7" t="s">
        <v>11</v>
      </c>
    </row>
    <row r="763" spans="1:8" ht="18.75" x14ac:dyDescent="0.3">
      <c r="A763" s="2">
        <v>261</v>
      </c>
      <c r="B763" s="2" t="s">
        <v>8</v>
      </c>
      <c r="C763" s="3" t="str">
        <f>HYPERLINK("https://www.instagram.com/p/BlN_wDglS2b/")</f>
        <v>https://www.instagram.com/p/BlN_wDglS2b/</v>
      </c>
      <c r="D763" s="11" t="s">
        <v>365</v>
      </c>
      <c r="E763" s="5">
        <v>0.68403935185185183</v>
      </c>
      <c r="F763" s="6" t="s">
        <v>20</v>
      </c>
      <c r="G763" s="2">
        <v>348</v>
      </c>
      <c r="H763" s="7" t="s">
        <v>11</v>
      </c>
    </row>
    <row r="764" spans="1:8" ht="18.75" x14ac:dyDescent="0.3">
      <c r="A764" s="2">
        <v>260</v>
      </c>
      <c r="B764" s="2" t="s">
        <v>8</v>
      </c>
      <c r="C764" s="3" t="str">
        <f>HYPERLINK("https://www.instagram.com/p/BlQrH46lLY9/")</f>
        <v>https://www.instagram.com/p/BlQrH46lLY9/</v>
      </c>
      <c r="D764" s="11" t="s">
        <v>364</v>
      </c>
      <c r="E764" s="5">
        <v>0.72395833333333337</v>
      </c>
      <c r="F764" s="6" t="s">
        <v>10</v>
      </c>
      <c r="G764" s="2">
        <v>445</v>
      </c>
      <c r="H764" s="7" t="s">
        <v>11</v>
      </c>
    </row>
    <row r="765" spans="1:8" ht="18.75" x14ac:dyDescent="0.3">
      <c r="A765" s="2">
        <v>259</v>
      </c>
      <c r="B765" s="2" t="s">
        <v>8</v>
      </c>
      <c r="C765" s="3" t="str">
        <f>HYPERLINK("https://www.instagram.com/p/BlpY0xKFMU2/")</f>
        <v>https://www.instagram.com/p/BlpY0xKFMU2/</v>
      </c>
      <c r="D765" s="11" t="s">
        <v>363</v>
      </c>
      <c r="E765" s="5">
        <v>0.32195601851851852</v>
      </c>
      <c r="F765" s="6" t="s">
        <v>41</v>
      </c>
      <c r="G765" s="2">
        <v>358</v>
      </c>
      <c r="H765" s="7" t="s">
        <v>11</v>
      </c>
    </row>
    <row r="766" spans="1:8" ht="18.75" x14ac:dyDescent="0.3">
      <c r="A766" s="2">
        <v>258</v>
      </c>
      <c r="B766" s="2" t="s">
        <v>361</v>
      </c>
      <c r="C766" s="3" t="str">
        <f>HYPERLINK("https://www.instagram.com/p/BmNZQW6lpXT/")</f>
        <v>https://www.instagram.com/p/BmNZQW6lpXT/</v>
      </c>
      <c r="D766" s="11" t="s">
        <v>362</v>
      </c>
      <c r="E766" s="5">
        <v>0.30557870370370371</v>
      </c>
      <c r="F766" s="6" t="s">
        <v>41</v>
      </c>
      <c r="G766" s="2">
        <v>284</v>
      </c>
      <c r="H766" s="7" t="s">
        <v>11</v>
      </c>
    </row>
    <row r="767" spans="1:8" ht="18.75" x14ac:dyDescent="0.3">
      <c r="A767" s="2">
        <v>257</v>
      </c>
      <c r="B767" s="2" t="s">
        <v>8</v>
      </c>
      <c r="C767" s="3" t="str">
        <f>HYPERLINK("https://www.instagram.com/p/BmiMbxcFeP5/")</f>
        <v>https://www.instagram.com/p/BmiMbxcFeP5/</v>
      </c>
      <c r="D767" s="11" t="s">
        <v>360</v>
      </c>
      <c r="E767" s="5">
        <v>0.38336805555555548</v>
      </c>
      <c r="F767" s="6" t="s">
        <v>25</v>
      </c>
      <c r="G767" s="2">
        <v>207</v>
      </c>
      <c r="H767" s="7" t="s">
        <v>11</v>
      </c>
    </row>
    <row r="768" spans="1:8" ht="18.75" x14ac:dyDescent="0.3">
      <c r="A768" s="2">
        <v>256</v>
      </c>
      <c r="B768" s="2" t="s">
        <v>8</v>
      </c>
      <c r="C768" s="3" t="str">
        <f>HYPERLINK("https://www.instagram.com/p/BmkThXRl2od/")</f>
        <v>https://www.instagram.com/p/BmkThXRl2od/</v>
      </c>
      <c r="D768" s="11" t="s">
        <v>359</v>
      </c>
      <c r="E768" s="5">
        <v>0.20310185185185181</v>
      </c>
      <c r="F768" s="6" t="s">
        <v>13</v>
      </c>
      <c r="G768" s="2">
        <v>207</v>
      </c>
      <c r="H768" s="7" t="s">
        <v>11</v>
      </c>
    </row>
    <row r="769" spans="1:8" ht="18.75" x14ac:dyDescent="0.3">
      <c r="A769" s="2">
        <v>255</v>
      </c>
      <c r="B769" s="2" t="s">
        <v>357</v>
      </c>
      <c r="C769" s="3" t="str">
        <f>HYPERLINK("https://www.instagram.com/p/BmowLvMFV8h/")</f>
        <v>https://www.instagram.com/p/BmowLvMFV8h/</v>
      </c>
      <c r="D769" s="11" t="s">
        <v>358</v>
      </c>
      <c r="E769" s="5">
        <v>0.93047453703703709</v>
      </c>
      <c r="F769" s="6" t="s">
        <v>20</v>
      </c>
      <c r="G769" s="2">
        <v>174</v>
      </c>
      <c r="H769" s="7" t="s">
        <v>11</v>
      </c>
    </row>
    <row r="770" spans="1:8" ht="18.75" x14ac:dyDescent="0.3">
      <c r="A770" s="2">
        <v>254</v>
      </c>
      <c r="B770" s="2" t="s">
        <v>355</v>
      </c>
      <c r="C770" s="3" t="str">
        <f>HYPERLINK("https://www.instagram.com/p/BmqiRodFIYR/")</f>
        <v>https://www.instagram.com/p/BmqiRodFIYR/</v>
      </c>
      <c r="D770" s="11" t="s">
        <v>356</v>
      </c>
      <c r="E770" s="5">
        <v>0.62280092592592595</v>
      </c>
      <c r="F770" s="6" t="s">
        <v>10</v>
      </c>
      <c r="G770" s="2">
        <v>173</v>
      </c>
      <c r="H770" s="7" t="s">
        <v>11</v>
      </c>
    </row>
    <row r="771" spans="1:8" ht="18.75" x14ac:dyDescent="0.3">
      <c r="A771" s="2">
        <v>253</v>
      </c>
      <c r="B771" s="2" t="s">
        <v>343</v>
      </c>
      <c r="C771" s="3" t="str">
        <f>HYPERLINK("https://www.instagram.com/p/BmsWTthFZzQ/")</f>
        <v>https://www.instagram.com/p/BmsWTthFZzQ/</v>
      </c>
      <c r="D771" s="11" t="s">
        <v>354</v>
      </c>
      <c r="E771" s="5">
        <v>0.32689814814814822</v>
      </c>
      <c r="F771" s="6" t="s">
        <v>34</v>
      </c>
      <c r="G771" s="2">
        <v>255</v>
      </c>
      <c r="H771" s="7" t="s">
        <v>11</v>
      </c>
    </row>
    <row r="772" spans="1:8" ht="18.75" x14ac:dyDescent="0.3">
      <c r="A772" s="2">
        <v>252</v>
      </c>
      <c r="B772" s="2" t="s">
        <v>343</v>
      </c>
      <c r="C772" s="3" t="str">
        <f>HYPERLINK("https://www.instagram.com/p/Bmuswmkl0tC/")</f>
        <v>https://www.instagram.com/p/Bmuswmkl0tC/</v>
      </c>
      <c r="D772" s="11" t="s">
        <v>353</v>
      </c>
      <c r="E772" s="5">
        <v>0.23986111111111111</v>
      </c>
      <c r="F772" s="6" t="s">
        <v>16</v>
      </c>
      <c r="G772" s="2">
        <v>299</v>
      </c>
      <c r="H772" s="7" t="s">
        <v>11</v>
      </c>
    </row>
    <row r="773" spans="1:8" ht="18.75" x14ac:dyDescent="0.3">
      <c r="A773" s="2">
        <v>251</v>
      </c>
      <c r="B773" s="2" t="s">
        <v>343</v>
      </c>
      <c r="C773" s="3" t="str">
        <f>HYPERLINK("https://www.instagram.com/p/BmwTlYaFB7T/")</f>
        <v>https://www.instagram.com/p/BmwTlYaFB7T/</v>
      </c>
      <c r="D773" s="11" t="s">
        <v>353</v>
      </c>
      <c r="E773" s="5">
        <v>0.86381944444444447</v>
      </c>
      <c r="F773" s="6" t="s">
        <v>16</v>
      </c>
      <c r="G773" s="2">
        <v>408</v>
      </c>
      <c r="H773" s="7" t="s">
        <v>11</v>
      </c>
    </row>
    <row r="774" spans="1:8" ht="18.75" x14ac:dyDescent="0.3">
      <c r="A774" s="2">
        <v>250</v>
      </c>
      <c r="B774" s="2" t="s">
        <v>351</v>
      </c>
      <c r="C774" s="3" t="str">
        <f>HYPERLINK("https://www.instagram.com/p/BmxpLZ0lVaw/")</f>
        <v>https://www.instagram.com/p/BmxpLZ0lVaw/</v>
      </c>
      <c r="D774" s="11" t="s">
        <v>352</v>
      </c>
      <c r="E774" s="5">
        <v>0.38321759259259258</v>
      </c>
      <c r="F774" s="6" t="s">
        <v>41</v>
      </c>
      <c r="G774" s="2">
        <v>270</v>
      </c>
      <c r="H774" s="7" t="s">
        <v>11</v>
      </c>
    </row>
    <row r="775" spans="1:8" ht="18.75" x14ac:dyDescent="0.3">
      <c r="A775" s="2">
        <v>249</v>
      </c>
      <c r="B775" s="2" t="s">
        <v>343</v>
      </c>
      <c r="C775" s="3" t="str">
        <f>HYPERLINK("https://www.instagram.com/p/Bm0EhQJl94H/")</f>
        <v>https://www.instagram.com/p/Bm0EhQJl94H/</v>
      </c>
      <c r="D775" s="11" t="s">
        <v>349</v>
      </c>
      <c r="E775" s="5">
        <v>0.3258449074074074</v>
      </c>
      <c r="F775" s="6" t="s">
        <v>25</v>
      </c>
      <c r="G775" s="2">
        <v>239</v>
      </c>
      <c r="H775" s="7" t="s">
        <v>11</v>
      </c>
    </row>
    <row r="776" spans="1:8" ht="18.75" x14ac:dyDescent="0.3">
      <c r="A776" s="2">
        <v>248</v>
      </c>
      <c r="B776" s="2" t="s">
        <v>350</v>
      </c>
      <c r="C776" s="3" t="str">
        <f>HYPERLINK("https://www.instagram.com/p/Bm0pz5sllNV/")</f>
        <v>https://www.instagram.com/p/Bm0pz5sllNV/</v>
      </c>
      <c r="D776" s="11" t="s">
        <v>349</v>
      </c>
      <c r="E776" s="5">
        <v>0.55214120370370368</v>
      </c>
      <c r="F776" s="6" t="s">
        <v>25</v>
      </c>
      <c r="G776" s="2">
        <v>210</v>
      </c>
      <c r="H776" s="7" t="s">
        <v>11</v>
      </c>
    </row>
    <row r="777" spans="1:8" ht="18.75" x14ac:dyDescent="0.3">
      <c r="A777" s="2">
        <v>247</v>
      </c>
      <c r="B777" s="2" t="s">
        <v>347</v>
      </c>
      <c r="C777" s="3" t="str">
        <f>HYPERLINK("https://www.instagram.com/p/Bm1Wg3ClWgy/")</f>
        <v>https://www.instagram.com/p/Bm1Wg3ClWgy/</v>
      </c>
      <c r="D777" s="11" t="s">
        <v>349</v>
      </c>
      <c r="E777" s="5">
        <v>0.82340277777777782</v>
      </c>
      <c r="F777" s="6" t="s">
        <v>25</v>
      </c>
      <c r="G777" s="2">
        <v>306</v>
      </c>
      <c r="H777" s="7" t="s">
        <v>11</v>
      </c>
    </row>
    <row r="778" spans="1:8" ht="18.75" x14ac:dyDescent="0.3">
      <c r="A778" s="2">
        <v>246</v>
      </c>
      <c r="B778" s="2" t="s">
        <v>345</v>
      </c>
      <c r="C778" s="3" t="str">
        <f>HYPERLINK("https://www.instagram.com/p/Bm5EnCEFJx6/")</f>
        <v>https://www.instagram.com/p/Bm5EnCEFJx6/</v>
      </c>
      <c r="D778" s="11" t="s">
        <v>348</v>
      </c>
      <c r="E778" s="5">
        <v>0.2682060185185185</v>
      </c>
      <c r="F778" s="6" t="s">
        <v>20</v>
      </c>
      <c r="G778" s="2">
        <v>214</v>
      </c>
      <c r="H778" s="7" t="s">
        <v>11</v>
      </c>
    </row>
    <row r="779" spans="1:8" ht="18.75" x14ac:dyDescent="0.3">
      <c r="A779" s="2">
        <v>245</v>
      </c>
      <c r="B779" s="2" t="s">
        <v>347</v>
      </c>
      <c r="C779" s="3" t="str">
        <f>HYPERLINK("https://www.instagram.com/p/Bm6BBuPlXx0/")</f>
        <v>https://www.instagram.com/p/Bm6BBuPlXx0/</v>
      </c>
      <c r="D779" s="11" t="s">
        <v>348</v>
      </c>
      <c r="E779" s="5">
        <v>0.63482638888888887</v>
      </c>
      <c r="F779" s="6" t="s">
        <v>20</v>
      </c>
      <c r="G779" s="2">
        <v>124</v>
      </c>
      <c r="H779" s="7" t="s">
        <v>11</v>
      </c>
    </row>
    <row r="780" spans="1:8" ht="18.75" x14ac:dyDescent="0.3">
      <c r="A780" s="2">
        <v>244</v>
      </c>
      <c r="B780" s="2" t="s">
        <v>345</v>
      </c>
      <c r="C780" s="3" t="str">
        <f>HYPERLINK("https://www.instagram.com/p/Bm7aPqyFdR-/")</f>
        <v>https://www.instagram.com/p/Bm7aPqyFdR-/</v>
      </c>
      <c r="D780" s="11" t="s">
        <v>346</v>
      </c>
      <c r="E780" s="5">
        <v>0.17621527777777779</v>
      </c>
      <c r="F780" s="6" t="s">
        <v>10</v>
      </c>
      <c r="G780" s="2">
        <v>180</v>
      </c>
      <c r="H780" s="7" t="s">
        <v>11</v>
      </c>
    </row>
    <row r="781" spans="1:8" ht="18.75" x14ac:dyDescent="0.3">
      <c r="A781" s="2">
        <v>243</v>
      </c>
      <c r="B781" s="2" t="s">
        <v>343</v>
      </c>
      <c r="C781" s="3" t="str">
        <f>HYPERLINK("https://www.instagram.com/p/Bm-udxllu2r/")</f>
        <v>https://www.instagram.com/p/Bm-udxllu2r/</v>
      </c>
      <c r="D781" s="11" t="s">
        <v>344</v>
      </c>
      <c r="E781" s="5">
        <v>0.46399305555555548</v>
      </c>
      <c r="F781" s="6" t="s">
        <v>34</v>
      </c>
      <c r="G781" s="2">
        <v>132</v>
      </c>
      <c r="H781" s="7" t="s">
        <v>11</v>
      </c>
    </row>
    <row r="782" spans="1:8" ht="18.75" x14ac:dyDescent="0.3">
      <c r="A782" s="2">
        <v>242</v>
      </c>
      <c r="B782" s="2" t="s">
        <v>343</v>
      </c>
      <c r="C782" s="3" t="str">
        <f>HYPERLINK("https://www.instagram.com/p/Bm-vI4flWRt/")</f>
        <v>https://www.instagram.com/p/Bm-vI4flWRt/</v>
      </c>
      <c r="D782" s="11" t="s">
        <v>344</v>
      </c>
      <c r="E782" s="5">
        <v>0.46807870370370369</v>
      </c>
      <c r="F782" s="6" t="s">
        <v>34</v>
      </c>
      <c r="G782" s="2">
        <v>200</v>
      </c>
      <c r="H782" s="7" t="s">
        <v>11</v>
      </c>
    </row>
    <row r="783" spans="1:8" ht="18.75" x14ac:dyDescent="0.3">
      <c r="A783" s="2">
        <v>241</v>
      </c>
      <c r="B783" s="2" t="s">
        <v>342</v>
      </c>
      <c r="C783" s="3" t="str">
        <f>HYPERLINK("https://www.instagram.com/p/BnBWKvGlV9R/")</f>
        <v>https://www.instagram.com/p/BnBWKvGlV9R/</v>
      </c>
      <c r="D783" s="11" t="s">
        <v>341</v>
      </c>
      <c r="E783" s="5">
        <v>0.4816435185185185</v>
      </c>
      <c r="F783" s="6" t="s">
        <v>16</v>
      </c>
      <c r="G783" s="2">
        <v>206</v>
      </c>
      <c r="H783" s="7" t="s">
        <v>11</v>
      </c>
    </row>
    <row r="784" spans="1:8" ht="18.75" x14ac:dyDescent="0.3">
      <c r="A784" s="2">
        <v>240</v>
      </c>
      <c r="B784" s="2" t="s">
        <v>340</v>
      </c>
      <c r="C784" s="3" t="str">
        <f>HYPERLINK("https://www.instagram.com/p/BnBenYSFTPn/")</f>
        <v>https://www.instagram.com/p/BnBenYSFTPn/</v>
      </c>
      <c r="D784" s="11" t="s">
        <v>341</v>
      </c>
      <c r="E784" s="5">
        <v>0.53290509259259256</v>
      </c>
      <c r="F784" s="6" t="s">
        <v>16</v>
      </c>
      <c r="G784" s="2">
        <v>197</v>
      </c>
      <c r="H784" s="7" t="s">
        <v>11</v>
      </c>
    </row>
    <row r="785" spans="1:8" ht="18.75" x14ac:dyDescent="0.3">
      <c r="A785" s="2">
        <v>239</v>
      </c>
      <c r="B785" s="2" t="s">
        <v>333</v>
      </c>
      <c r="C785" s="3" t="str">
        <f>HYPERLINK("https://www.instagram.com/p/BnDSrfCleGA/")</f>
        <v>https://www.instagram.com/p/BnDSrfCleGA/</v>
      </c>
      <c r="D785" s="11" t="s">
        <v>339</v>
      </c>
      <c r="E785" s="5">
        <v>0.23719907407407409</v>
      </c>
      <c r="F785" s="6" t="s">
        <v>41</v>
      </c>
      <c r="G785" s="2">
        <v>193</v>
      </c>
      <c r="H785" s="7" t="s">
        <v>11</v>
      </c>
    </row>
    <row r="786" spans="1:8" ht="18.75" x14ac:dyDescent="0.3">
      <c r="A786" s="2">
        <v>238</v>
      </c>
      <c r="B786" s="2" t="s">
        <v>337</v>
      </c>
      <c r="C786" s="3" t="str">
        <f>HYPERLINK("https://www.instagram.com/p/BnJtgLRF2e0/")</f>
        <v>https://www.instagram.com/p/BnJtgLRF2e0/</v>
      </c>
      <c r="D786" s="11" t="s">
        <v>338</v>
      </c>
      <c r="E786" s="5">
        <v>0.73012731481481485</v>
      </c>
      <c r="F786" s="6" t="s">
        <v>13</v>
      </c>
      <c r="G786" s="2">
        <v>207</v>
      </c>
      <c r="H786" s="7" t="s">
        <v>11</v>
      </c>
    </row>
    <row r="787" spans="1:8" ht="18.75" x14ac:dyDescent="0.3">
      <c r="A787" s="2">
        <v>237</v>
      </c>
      <c r="B787" s="2" t="s">
        <v>333</v>
      </c>
      <c r="C787" s="3" t="str">
        <f>HYPERLINK("https://www.instagram.com/p/BnLY0n6lSkq/")</f>
        <v>https://www.instagram.com/p/BnLY0n6lSkq/</v>
      </c>
      <c r="D787" s="11" t="s">
        <v>336</v>
      </c>
      <c r="E787" s="5">
        <v>0.38136574074074081</v>
      </c>
      <c r="F787" s="6" t="s">
        <v>20</v>
      </c>
      <c r="G787" s="2">
        <v>243</v>
      </c>
      <c r="H787" s="7" t="s">
        <v>11</v>
      </c>
    </row>
    <row r="788" spans="1:8" ht="18.75" x14ac:dyDescent="0.3">
      <c r="A788" s="2">
        <v>236</v>
      </c>
      <c r="B788" s="2" t="s">
        <v>331</v>
      </c>
      <c r="C788" s="3" t="str">
        <f>HYPERLINK("https://www.instagram.com/p/BnOHkY8FSKP/")</f>
        <v>https://www.instagram.com/p/BnOHkY8FSKP/</v>
      </c>
      <c r="D788" s="11" t="s">
        <v>335</v>
      </c>
      <c r="E788" s="5">
        <v>0.4417476851851852</v>
      </c>
      <c r="F788" s="6" t="s">
        <v>10</v>
      </c>
      <c r="G788" s="2">
        <v>286</v>
      </c>
      <c r="H788" s="7" t="s">
        <v>11</v>
      </c>
    </row>
    <row r="789" spans="1:8" ht="18.75" x14ac:dyDescent="0.3">
      <c r="A789" s="2">
        <v>235</v>
      </c>
      <c r="B789" s="2" t="s">
        <v>333</v>
      </c>
      <c r="C789" s="3" t="str">
        <f>HYPERLINK("https://www.instagram.com/p/BnRUU3nl-dW/")</f>
        <v>https://www.instagram.com/p/BnRUU3nl-dW/</v>
      </c>
      <c r="D789" s="11" t="s">
        <v>334</v>
      </c>
      <c r="E789" s="5">
        <v>0.68424768518518519</v>
      </c>
      <c r="F789" s="6" t="s">
        <v>34</v>
      </c>
      <c r="G789" s="2">
        <v>254</v>
      </c>
      <c r="H789" s="7" t="s">
        <v>11</v>
      </c>
    </row>
    <row r="790" spans="1:8" ht="18.75" x14ac:dyDescent="0.3">
      <c r="A790" s="2">
        <v>234</v>
      </c>
      <c r="B790" s="2" t="s">
        <v>331</v>
      </c>
      <c r="C790" s="3" t="str">
        <f>HYPERLINK("https://www.instagram.com/p/BnVjgxAlr0J/")</f>
        <v>https://www.instagram.com/p/BnVjgxAlr0J/</v>
      </c>
      <c r="D790" s="11" t="s">
        <v>332</v>
      </c>
      <c r="E790" s="5">
        <v>0.32984953703703701</v>
      </c>
      <c r="F790" s="6" t="s">
        <v>41</v>
      </c>
      <c r="G790" s="2">
        <v>242</v>
      </c>
      <c r="H790" s="7" t="s">
        <v>11</v>
      </c>
    </row>
    <row r="791" spans="1:8" ht="18.75" x14ac:dyDescent="0.3">
      <c r="A791" s="2">
        <v>233</v>
      </c>
      <c r="B791" s="2" t="s">
        <v>329</v>
      </c>
      <c r="C791" s="3" t="str">
        <f>HYPERLINK("https://www.instagram.com/p/BnYL-v-FsWS/")</f>
        <v>https://www.instagram.com/p/BnYL-v-FsWS/</v>
      </c>
      <c r="D791" s="11" t="s">
        <v>330</v>
      </c>
      <c r="E791" s="5">
        <v>0.35214120370370372</v>
      </c>
      <c r="F791" s="6" t="s">
        <v>25</v>
      </c>
      <c r="G791" s="2">
        <v>246</v>
      </c>
      <c r="H791" s="7" t="s">
        <v>11</v>
      </c>
    </row>
    <row r="792" spans="1:8" ht="18.75" x14ac:dyDescent="0.3">
      <c r="A792" s="2">
        <v>232</v>
      </c>
      <c r="B792" s="2" t="s">
        <v>327</v>
      </c>
      <c r="C792" s="3" t="str">
        <f>HYPERLINK("https://www.instagram.com/p/BnbpsTkF3TU/")</f>
        <v>https://www.instagram.com/p/BnbpsTkF3TU/</v>
      </c>
      <c r="D792" s="11" t="s">
        <v>328</v>
      </c>
      <c r="E792" s="5">
        <v>0.69751157407407405</v>
      </c>
      <c r="F792" s="6" t="s">
        <v>13</v>
      </c>
      <c r="G792" s="2">
        <v>167</v>
      </c>
      <c r="H792" s="7" t="s">
        <v>11</v>
      </c>
    </row>
    <row r="793" spans="1:8" ht="18.75" x14ac:dyDescent="0.3">
      <c r="A793" s="2">
        <v>231</v>
      </c>
      <c r="B793" s="2" t="s">
        <v>325</v>
      </c>
      <c r="C793" s="3" t="str">
        <f>HYPERLINK("https://www.instagram.com/p/Bndg57-lkQY/")</f>
        <v>https://www.instagram.com/p/Bndg57-lkQY/</v>
      </c>
      <c r="D793" s="11" t="s">
        <v>326</v>
      </c>
      <c r="E793" s="5">
        <v>0.42091435185185178</v>
      </c>
      <c r="F793" s="6" t="s">
        <v>20</v>
      </c>
      <c r="G793" s="2">
        <v>272</v>
      </c>
      <c r="H793" s="7" t="s">
        <v>11</v>
      </c>
    </row>
    <row r="794" spans="1:8" ht="18.75" x14ac:dyDescent="0.3">
      <c r="A794" s="2">
        <v>230</v>
      </c>
      <c r="B794" s="2" t="s">
        <v>8</v>
      </c>
      <c r="C794" s="3" t="str">
        <f>HYPERLINK("https://www.instagram.com/p/BnieWnhF0fG/")</f>
        <v>https://www.instagram.com/p/BnieWnhF0fG/</v>
      </c>
      <c r="D794" s="11" t="s">
        <v>324</v>
      </c>
      <c r="E794" s="5">
        <v>0.34724537037037029</v>
      </c>
      <c r="F794" s="6" t="s">
        <v>34</v>
      </c>
      <c r="G794" s="2">
        <v>361</v>
      </c>
      <c r="H794" s="7" t="s">
        <v>11</v>
      </c>
    </row>
    <row r="795" spans="1:8" ht="18.75" x14ac:dyDescent="0.3">
      <c r="A795" s="2">
        <v>229</v>
      </c>
      <c r="B795" s="2" t="s">
        <v>161</v>
      </c>
      <c r="C795" s="3" t="str">
        <f>HYPERLINK("https://www.instagram.com/p/BnlwQKiF3ie/")</f>
        <v>https://www.instagram.com/p/BnlwQKiF3ie/</v>
      </c>
      <c r="D795" s="11" t="s">
        <v>323</v>
      </c>
      <c r="E795" s="5">
        <v>0.62093750000000003</v>
      </c>
      <c r="F795" s="6" t="s">
        <v>16</v>
      </c>
      <c r="G795" s="2">
        <v>309</v>
      </c>
      <c r="H795" s="7" t="s">
        <v>11</v>
      </c>
    </row>
    <row r="796" spans="1:8" ht="18.75" x14ac:dyDescent="0.3">
      <c r="A796" s="2">
        <v>228</v>
      </c>
      <c r="B796" s="2" t="s">
        <v>8</v>
      </c>
      <c r="C796" s="3" t="str">
        <f>HYPERLINK("https://www.instagram.com/p/BnswNusFmJq/")</f>
        <v>https://www.instagram.com/p/BnswNusFmJq/</v>
      </c>
      <c r="D796" s="11" t="s">
        <v>322</v>
      </c>
      <c r="E796" s="5">
        <v>0.33923611111111113</v>
      </c>
      <c r="F796" s="6" t="s">
        <v>13</v>
      </c>
      <c r="G796" s="2">
        <v>249</v>
      </c>
      <c r="H796" s="7" t="s">
        <v>11</v>
      </c>
    </row>
    <row r="797" spans="1:8" ht="18.75" x14ac:dyDescent="0.3">
      <c r="A797" s="2">
        <v>227</v>
      </c>
      <c r="B797" s="2" t="s">
        <v>320</v>
      </c>
      <c r="C797" s="3" t="str">
        <f>HYPERLINK("https://www.instagram.com/p/BnwsEpAFTvl/")</f>
        <v>https://www.instagram.com/p/BnwsEpAFTvl/</v>
      </c>
      <c r="D797" s="11" t="s">
        <v>321</v>
      </c>
      <c r="E797" s="5">
        <v>0.86754629629629632</v>
      </c>
      <c r="F797" s="6" t="s">
        <v>20</v>
      </c>
      <c r="G797" s="2">
        <v>275</v>
      </c>
      <c r="H797" s="7" t="s">
        <v>11</v>
      </c>
    </row>
    <row r="798" spans="1:8" ht="18.75" x14ac:dyDescent="0.3">
      <c r="A798" s="2">
        <v>226</v>
      </c>
      <c r="B798" s="2" t="s">
        <v>318</v>
      </c>
      <c r="C798" s="3" t="str">
        <f>HYPERLINK("https://www.instagram.com/p/Bn0gmoElgrM/")</f>
        <v>https://www.instagram.com/p/Bn0gmoElgrM/</v>
      </c>
      <c r="D798" s="11" t="s">
        <v>319</v>
      </c>
      <c r="E798" s="5">
        <v>0.35140046296296301</v>
      </c>
      <c r="F798" s="6" t="s">
        <v>34</v>
      </c>
      <c r="G798" s="2">
        <v>250</v>
      </c>
      <c r="H798" s="7" t="s">
        <v>11</v>
      </c>
    </row>
    <row r="799" spans="1:8" ht="18.75" x14ac:dyDescent="0.3">
      <c r="A799" s="2">
        <v>225</v>
      </c>
      <c r="B799" s="2" t="s">
        <v>161</v>
      </c>
      <c r="C799" s="3" t="str">
        <f>HYPERLINK("https://www.instagram.com/p/Bn5rn4rlbF4/")</f>
        <v>https://www.instagram.com/p/Bn5rn4rlbF4/</v>
      </c>
      <c r="D799" s="11" t="s">
        <v>317</v>
      </c>
      <c r="E799" s="5">
        <v>0.36008101851851848</v>
      </c>
      <c r="F799" s="6" t="s">
        <v>41</v>
      </c>
      <c r="G799" s="2">
        <v>240</v>
      </c>
      <c r="H799" s="7" t="s">
        <v>11</v>
      </c>
    </row>
    <row r="800" spans="1:8" ht="18.75" x14ac:dyDescent="0.3">
      <c r="A800" s="2">
        <v>224</v>
      </c>
      <c r="B800" s="2" t="s">
        <v>42</v>
      </c>
      <c r="C800" s="3" t="str">
        <f>HYPERLINK("https://www.instagram.com/p/Bn-uFWnHpi9/")</f>
        <v>https://www.instagram.com/p/Bn-uFWnHpi9/</v>
      </c>
      <c r="D800" s="11" t="s">
        <v>316</v>
      </c>
      <c r="E800" s="5">
        <v>0.31681712962962971</v>
      </c>
      <c r="F800" s="6" t="s">
        <v>13</v>
      </c>
      <c r="G800" s="2">
        <v>205</v>
      </c>
      <c r="H800" s="7" t="s">
        <v>11</v>
      </c>
    </row>
    <row r="801" spans="1:8" ht="18.75" x14ac:dyDescent="0.3">
      <c r="A801" s="2">
        <v>223</v>
      </c>
      <c r="B801" s="2" t="s">
        <v>315</v>
      </c>
      <c r="C801" s="3" t="str">
        <f>HYPERLINK("https://www.instagram.com/p/BoEDrlwnt2t/")</f>
        <v>https://www.instagram.com/p/BoEDrlwnt2t/</v>
      </c>
      <c r="D801" s="11" t="s">
        <v>314</v>
      </c>
      <c r="E801" s="5">
        <v>0.38967592592592593</v>
      </c>
      <c r="F801" s="6" t="s">
        <v>10</v>
      </c>
      <c r="G801" s="2">
        <v>308</v>
      </c>
      <c r="H801" s="7" t="s">
        <v>11</v>
      </c>
    </row>
    <row r="802" spans="1:8" ht="18.75" x14ac:dyDescent="0.3">
      <c r="A802" s="2">
        <v>222</v>
      </c>
      <c r="B802" s="2" t="s">
        <v>313</v>
      </c>
      <c r="C802" s="3" t="str">
        <f>HYPERLINK("https://www.instagram.com/p/BoFfQzeHOA4/")</f>
        <v>https://www.instagram.com/p/BoFfQzeHOA4/</v>
      </c>
      <c r="D802" s="11" t="s">
        <v>314</v>
      </c>
      <c r="E802" s="5">
        <v>0.94540509259259264</v>
      </c>
      <c r="F802" s="6" t="s">
        <v>10</v>
      </c>
      <c r="G802" s="2">
        <v>311</v>
      </c>
      <c r="H802" s="7" t="s">
        <v>11</v>
      </c>
    </row>
    <row r="803" spans="1:8" ht="18.75" x14ac:dyDescent="0.3">
      <c r="A803" s="2">
        <v>221</v>
      </c>
      <c r="B803" s="2" t="s">
        <v>313</v>
      </c>
      <c r="C803" s="3" t="str">
        <f>HYPERLINK("https://www.instagram.com/p/BoFfY_GHXAP/")</f>
        <v>https://www.instagram.com/p/BoFfY_GHXAP/</v>
      </c>
      <c r="D803" s="11" t="s">
        <v>314</v>
      </c>
      <c r="E803" s="5">
        <v>0.94618055555555558</v>
      </c>
      <c r="F803" s="6" t="s">
        <v>10</v>
      </c>
      <c r="G803" s="2">
        <v>378</v>
      </c>
      <c r="H803" s="7" t="s">
        <v>11</v>
      </c>
    </row>
    <row r="804" spans="1:8" ht="18.75" x14ac:dyDescent="0.3">
      <c r="A804" s="2">
        <v>220</v>
      </c>
      <c r="B804" s="2" t="s">
        <v>75</v>
      </c>
      <c r="C804" s="3" t="str">
        <f>HYPERLINK("https://www.instagram.com/p/BoOKVu4nv2j/")</f>
        <v>https://www.instagram.com/p/BoOKVu4nv2j/</v>
      </c>
      <c r="D804" s="11" t="s">
        <v>312</v>
      </c>
      <c r="E804" s="5">
        <v>0.31370370370370371</v>
      </c>
      <c r="F804" s="6" t="s">
        <v>25</v>
      </c>
      <c r="G804" s="2">
        <v>292</v>
      </c>
      <c r="H804" s="7" t="s">
        <v>11</v>
      </c>
    </row>
    <row r="805" spans="1:8" ht="18.75" x14ac:dyDescent="0.3">
      <c r="A805" s="2">
        <v>219</v>
      </c>
      <c r="B805" s="2" t="s">
        <v>75</v>
      </c>
      <c r="C805" s="3" t="str">
        <f>HYPERLINK("https://www.instagram.com/p/BoSJppuH-Q2/")</f>
        <v>https://www.instagram.com/p/BoSJppuH-Q2/</v>
      </c>
      <c r="D805" s="11" t="s">
        <v>311</v>
      </c>
      <c r="E805" s="5">
        <v>0.86296296296296293</v>
      </c>
      <c r="F805" s="6" t="s">
        <v>13</v>
      </c>
      <c r="G805" s="2">
        <v>243</v>
      </c>
      <c r="H805" s="7" t="s">
        <v>11</v>
      </c>
    </row>
    <row r="806" spans="1:8" ht="18.75" x14ac:dyDescent="0.3">
      <c r="A806" s="2">
        <v>218</v>
      </c>
      <c r="B806" s="2" t="s">
        <v>22</v>
      </c>
      <c r="C806" s="3" t="str">
        <f>HYPERLINK("https://www.instagram.com/p/BoXVxNFH46K/")</f>
        <v>https://www.instagram.com/p/BoXVxNFH46K/</v>
      </c>
      <c r="D806" s="11" t="s">
        <v>310</v>
      </c>
      <c r="E806" s="5">
        <v>0.87831018518518522</v>
      </c>
      <c r="F806" s="6" t="s">
        <v>10</v>
      </c>
      <c r="G806" s="2">
        <v>221</v>
      </c>
      <c r="H806" s="7" t="s">
        <v>11</v>
      </c>
    </row>
    <row r="807" spans="1:8" ht="18.75" x14ac:dyDescent="0.3">
      <c r="A807" s="2">
        <v>217</v>
      </c>
      <c r="B807" s="2" t="s">
        <v>8</v>
      </c>
      <c r="C807" s="3" t="str">
        <f>HYPERLINK("https://www.instagram.com/p/BoZRZ4CnnkW/")</f>
        <v>https://www.instagram.com/p/BoZRZ4CnnkW/</v>
      </c>
      <c r="D807" s="11" t="s">
        <v>309</v>
      </c>
      <c r="E807" s="5">
        <v>0.62854166666666667</v>
      </c>
      <c r="F807" s="6" t="s">
        <v>34</v>
      </c>
      <c r="G807" s="2">
        <v>260</v>
      </c>
      <c r="H807" s="7" t="s">
        <v>11</v>
      </c>
    </row>
    <row r="808" spans="1:8" ht="18.75" x14ac:dyDescent="0.3">
      <c r="A808" s="2">
        <v>216</v>
      </c>
      <c r="B808" s="2" t="s">
        <v>307</v>
      </c>
      <c r="C808" s="3" t="str">
        <f>HYPERLINK("https://www.instagram.com/p/BoeuJAihjkM/")</f>
        <v>https://www.instagram.com/p/BoeuJAihjkM/</v>
      </c>
      <c r="D808" s="11" t="s">
        <v>308</v>
      </c>
      <c r="E808" s="5">
        <v>0.74473379629629632</v>
      </c>
      <c r="F808" s="6" t="s">
        <v>41</v>
      </c>
      <c r="G808" s="2">
        <v>262</v>
      </c>
      <c r="H808" s="7" t="s">
        <v>11</v>
      </c>
    </row>
    <row r="809" spans="1:8" ht="18.75" x14ac:dyDescent="0.3">
      <c r="A809" s="2">
        <v>215</v>
      </c>
      <c r="B809" s="2" t="s">
        <v>8</v>
      </c>
      <c r="C809" s="3" t="str">
        <f>HYPERLINK("https://www.instagram.com/p/BokJ61DBGEg/")</f>
        <v>https://www.instagram.com/p/BokJ61DBGEg/</v>
      </c>
      <c r="D809" s="11" t="s">
        <v>306</v>
      </c>
      <c r="E809" s="5">
        <v>0.85510416666666667</v>
      </c>
      <c r="F809" s="6" t="s">
        <v>13</v>
      </c>
      <c r="G809" s="2">
        <v>208</v>
      </c>
      <c r="H809" s="7" t="s">
        <v>11</v>
      </c>
    </row>
    <row r="810" spans="1:8" ht="18.75" x14ac:dyDescent="0.3">
      <c r="A810" s="2">
        <v>213</v>
      </c>
      <c r="B810" s="2" t="s">
        <v>11</v>
      </c>
      <c r="C810" s="3" t="str">
        <f>HYPERLINK("https://www.instagram.com/p/Bov3CbvnfqU/")</f>
        <v>https://www.instagram.com/p/Bov3CbvnfqU/</v>
      </c>
      <c r="D810" s="11" t="s">
        <v>304</v>
      </c>
      <c r="E810" s="5">
        <v>0.40086805555555549</v>
      </c>
      <c r="F810" s="6" t="s">
        <v>41</v>
      </c>
      <c r="G810" s="2">
        <v>154</v>
      </c>
      <c r="H810" s="7" t="s">
        <v>11</v>
      </c>
    </row>
    <row r="811" spans="1:8" ht="18.75" x14ac:dyDescent="0.3">
      <c r="A811" s="2">
        <v>212</v>
      </c>
      <c r="B811" s="2" t="s">
        <v>8</v>
      </c>
      <c r="C811" s="3" t="str">
        <f>HYPERLINK("https://www.instagram.com/p/BoyZTWgnQPx/")</f>
        <v>https://www.instagram.com/p/BoyZTWgnQPx/</v>
      </c>
      <c r="D811" s="11" t="s">
        <v>303</v>
      </c>
      <c r="E811" s="5">
        <v>0.38550925925925927</v>
      </c>
      <c r="F811" s="6" t="s">
        <v>25</v>
      </c>
      <c r="G811" s="2">
        <v>173</v>
      </c>
      <c r="H811" s="7" t="s">
        <v>11</v>
      </c>
    </row>
    <row r="812" spans="1:8" ht="18.75" x14ac:dyDescent="0.3">
      <c r="A812" s="2">
        <v>211</v>
      </c>
      <c r="B812" s="2" t="s">
        <v>292</v>
      </c>
      <c r="C812" s="3" t="str">
        <f>HYPERLINK("https://www.instagram.com/p/Bo3OSvrHLfM/")</f>
        <v>https://www.instagram.com/p/Bo3OSvrHLfM/</v>
      </c>
      <c r="D812" s="11" t="s">
        <v>302</v>
      </c>
      <c r="E812" s="5">
        <v>0.26050925925925927</v>
      </c>
      <c r="F812" s="6" t="s">
        <v>20</v>
      </c>
      <c r="G812" s="2">
        <v>198</v>
      </c>
      <c r="H812" s="7" t="s">
        <v>11</v>
      </c>
    </row>
    <row r="813" spans="1:8" ht="18.75" x14ac:dyDescent="0.3">
      <c r="A813" s="2">
        <v>210</v>
      </c>
      <c r="B813" s="2" t="s">
        <v>295</v>
      </c>
      <c r="C813" s="3" t="str">
        <f>HYPERLINK("https://www.instagram.com/p/Bo4jWDIn9BB/")</f>
        <v>https://www.instagram.com/p/Bo4jWDIn9BB/</v>
      </c>
      <c r="D813" s="11" t="s">
        <v>302</v>
      </c>
      <c r="E813" s="5">
        <v>0.77662037037037035</v>
      </c>
      <c r="F813" s="6" t="s">
        <v>20</v>
      </c>
      <c r="G813" s="2">
        <v>249</v>
      </c>
      <c r="H813" s="7" t="s">
        <v>11</v>
      </c>
    </row>
    <row r="814" spans="1:8" ht="18.75" x14ac:dyDescent="0.3">
      <c r="A814" s="2">
        <v>209</v>
      </c>
      <c r="B814" s="2" t="s">
        <v>292</v>
      </c>
      <c r="C814" s="3" t="str">
        <f>HYPERLINK("https://www.instagram.com/p/Bo8cQ3kHdkq/")</f>
        <v>https://www.instagram.com/p/Bo8cQ3kHdkq/</v>
      </c>
      <c r="D814" s="11" t="s">
        <v>301</v>
      </c>
      <c r="E814" s="5">
        <v>0.2870949074074074</v>
      </c>
      <c r="F814" s="6" t="s">
        <v>34</v>
      </c>
      <c r="G814" s="2">
        <v>239</v>
      </c>
      <c r="H814" s="7" t="s">
        <v>11</v>
      </c>
    </row>
    <row r="815" spans="1:8" ht="18.75" x14ac:dyDescent="0.3">
      <c r="A815" s="2">
        <v>208</v>
      </c>
      <c r="B815" s="2" t="s">
        <v>300</v>
      </c>
      <c r="C815" s="3" t="str">
        <f>HYPERLINK("https://www.instagram.com/p/Bo90D_kHYfp/")</f>
        <v>https://www.instagram.com/p/Bo90D_kHYfp/</v>
      </c>
      <c r="D815" s="11" t="s">
        <v>301</v>
      </c>
      <c r="E815" s="5">
        <v>0.81987268518518519</v>
      </c>
      <c r="F815" s="6" t="s">
        <v>34</v>
      </c>
      <c r="G815" s="2">
        <v>226</v>
      </c>
      <c r="H815" s="7" t="s">
        <v>11</v>
      </c>
    </row>
    <row r="816" spans="1:8" ht="18.75" x14ac:dyDescent="0.3">
      <c r="A816" s="2">
        <v>207</v>
      </c>
      <c r="B816" s="2" t="s">
        <v>292</v>
      </c>
      <c r="C816" s="3" t="str">
        <f>HYPERLINK("https://www.instagram.com/p/Bo_NGxtnNzF/")</f>
        <v>https://www.instagram.com/p/Bo_NGxtnNzF/</v>
      </c>
      <c r="D816" s="11" t="s">
        <v>299</v>
      </c>
      <c r="E816" s="5">
        <v>0.36019675925925931</v>
      </c>
      <c r="F816" s="6" t="s">
        <v>16</v>
      </c>
      <c r="G816" s="2">
        <v>275</v>
      </c>
      <c r="H816" s="7" t="s">
        <v>11</v>
      </c>
    </row>
    <row r="817" spans="1:8" ht="18.75" x14ac:dyDescent="0.3">
      <c r="A817" s="2">
        <v>206</v>
      </c>
      <c r="B817" s="2" t="s">
        <v>298</v>
      </c>
      <c r="C817" s="3" t="str">
        <f>HYPERLINK("https://www.instagram.com/p/BpAFKszH1t9/")</f>
        <v>https://www.instagram.com/p/BpAFKszH1t9/</v>
      </c>
      <c r="D817" s="11" t="s">
        <v>299</v>
      </c>
      <c r="E817" s="5">
        <v>0.70038194444444446</v>
      </c>
      <c r="F817" s="6" t="s">
        <v>16</v>
      </c>
      <c r="G817" s="2">
        <v>284</v>
      </c>
      <c r="H817" s="7" t="s">
        <v>11</v>
      </c>
    </row>
    <row r="818" spans="1:8" ht="18.75" x14ac:dyDescent="0.3">
      <c r="A818" s="2">
        <v>205</v>
      </c>
      <c r="B818" s="2" t="s">
        <v>292</v>
      </c>
      <c r="C818" s="3" t="str">
        <f>HYPERLINK("https://www.instagram.com/p/BpCYN9SHlW7/")</f>
        <v>https://www.instagram.com/p/BpCYN9SHlW7/</v>
      </c>
      <c r="D818" s="11" t="s">
        <v>297</v>
      </c>
      <c r="E818" s="5">
        <v>0.59270833333333328</v>
      </c>
      <c r="F818" s="6" t="s">
        <v>41</v>
      </c>
      <c r="G818" s="2">
        <v>232</v>
      </c>
      <c r="H818" s="7" t="s">
        <v>11</v>
      </c>
    </row>
    <row r="819" spans="1:8" ht="18.75" x14ac:dyDescent="0.3">
      <c r="A819" s="2">
        <v>204</v>
      </c>
      <c r="B819" s="2" t="s">
        <v>295</v>
      </c>
      <c r="C819" s="3" t="str">
        <f>HYPERLINK("https://www.instagram.com/p/BpEmr4fH7m0/")</f>
        <v>https://www.instagram.com/p/BpEmr4fH7m0/</v>
      </c>
      <c r="D819" s="11" t="s">
        <v>296</v>
      </c>
      <c r="E819" s="5">
        <v>0.4572222222222222</v>
      </c>
      <c r="F819" s="6" t="s">
        <v>25</v>
      </c>
      <c r="G819" s="2">
        <v>283</v>
      </c>
      <c r="H819" s="7" t="s">
        <v>11</v>
      </c>
    </row>
    <row r="820" spans="1:8" ht="18.75" x14ac:dyDescent="0.3">
      <c r="A820" s="2">
        <v>203</v>
      </c>
      <c r="B820" s="2" t="s">
        <v>8</v>
      </c>
      <c r="C820" s="3" t="str">
        <f>HYPERLINK("https://www.instagram.com/p/BpHDDc_nPgM/")</f>
        <v>https://www.instagram.com/p/BpHDDc_nPgM/</v>
      </c>
      <c r="D820" s="11" t="s">
        <v>294</v>
      </c>
      <c r="E820" s="5">
        <v>0.40608796296296301</v>
      </c>
      <c r="F820" s="6" t="s">
        <v>13</v>
      </c>
      <c r="G820" s="2">
        <v>326</v>
      </c>
      <c r="H820" s="7" t="s">
        <v>11</v>
      </c>
    </row>
    <row r="821" spans="1:8" ht="18.75" x14ac:dyDescent="0.3">
      <c r="A821" s="2">
        <v>202</v>
      </c>
      <c r="B821" s="2" t="s">
        <v>292</v>
      </c>
      <c r="C821" s="3" t="str">
        <f>HYPERLINK("https://www.instagram.com/p/BpJnvkYHTm_/")</f>
        <v>https://www.instagram.com/p/BpJnvkYHTm_/</v>
      </c>
      <c r="D821" s="11" t="s">
        <v>293</v>
      </c>
      <c r="E821" s="5">
        <v>0.40545138888888888</v>
      </c>
      <c r="F821" s="6" t="s">
        <v>20</v>
      </c>
      <c r="G821" s="2">
        <v>341</v>
      </c>
      <c r="H821" s="7" t="s">
        <v>11</v>
      </c>
    </row>
    <row r="822" spans="1:8" ht="18.75" x14ac:dyDescent="0.3">
      <c r="A822" s="2">
        <v>201</v>
      </c>
      <c r="B822" s="2" t="s">
        <v>11</v>
      </c>
      <c r="C822" s="3" t="str">
        <f>HYPERLINK("https://www.instagram.com/p/BpRyHCUnJky/")</f>
        <v>https://www.instagram.com/p/BpRyHCUnJky/</v>
      </c>
      <c r="D822" s="11" t="s">
        <v>291</v>
      </c>
      <c r="E822" s="5">
        <v>0.57525462962962959</v>
      </c>
      <c r="F822" s="6" t="s">
        <v>16</v>
      </c>
      <c r="G822" s="2">
        <v>276</v>
      </c>
      <c r="H822" s="7" t="s">
        <v>11</v>
      </c>
    </row>
    <row r="823" spans="1:8" ht="18.75" x14ac:dyDescent="0.3">
      <c r="A823" s="2">
        <v>200</v>
      </c>
      <c r="B823" s="2" t="s">
        <v>289</v>
      </c>
      <c r="C823" s="3" t="str">
        <f>HYPERLINK("https://www.instagram.com/p/BpcKsqlnvmK/")</f>
        <v>https://www.instagram.com/p/BpcKsqlnvmK/</v>
      </c>
      <c r="D823" s="11" t="s">
        <v>290</v>
      </c>
      <c r="E823" s="5">
        <v>0.60806712962962961</v>
      </c>
      <c r="F823" s="6" t="s">
        <v>20</v>
      </c>
      <c r="G823" s="2">
        <v>289</v>
      </c>
      <c r="H823" s="7" t="s">
        <v>11</v>
      </c>
    </row>
    <row r="824" spans="1:8" ht="18.75" x14ac:dyDescent="0.3">
      <c r="A824" s="2">
        <v>199</v>
      </c>
      <c r="B824" s="2" t="s">
        <v>8</v>
      </c>
      <c r="C824" s="3" t="str">
        <f>HYPERLINK("https://www.instagram.com/p/BpeohahBb3c/")</f>
        <v>https://www.instagram.com/p/BpeohahBb3c/</v>
      </c>
      <c r="D824" s="11" t="s">
        <v>288</v>
      </c>
      <c r="E824" s="5">
        <v>0.56576388888888884</v>
      </c>
      <c r="F824" s="6" t="s">
        <v>10</v>
      </c>
      <c r="G824" s="2">
        <v>319</v>
      </c>
      <c r="H824" s="7" t="s">
        <v>11</v>
      </c>
    </row>
    <row r="825" spans="1:8" ht="18.75" x14ac:dyDescent="0.3">
      <c r="A825" s="2">
        <v>198</v>
      </c>
      <c r="B825" s="2" t="s">
        <v>8</v>
      </c>
      <c r="C825" s="3" t="str">
        <f>HYPERLINK("https://www.instagram.com/p/BpiLebUHQ21/")</f>
        <v>https://www.instagram.com/p/BpiLebUHQ21/</v>
      </c>
      <c r="D825" s="11" t="s">
        <v>287</v>
      </c>
      <c r="E825" s="5">
        <v>0.94295138888888885</v>
      </c>
      <c r="F825" s="6" t="s">
        <v>34</v>
      </c>
      <c r="G825" s="2">
        <v>338</v>
      </c>
      <c r="H825" s="7" t="s">
        <v>11</v>
      </c>
    </row>
    <row r="826" spans="1:8" ht="18.75" x14ac:dyDescent="0.3">
      <c r="A826" s="2">
        <v>197</v>
      </c>
      <c r="B826" s="2" t="s">
        <v>8</v>
      </c>
      <c r="C826" s="3" t="str">
        <f>HYPERLINK("https://www.instagram.com/p/BpwYt6Unvrw/")</f>
        <v>https://www.instagram.com/p/BpwYt6Unvrw/</v>
      </c>
      <c r="D826" s="11" t="s">
        <v>286</v>
      </c>
      <c r="E826" s="5">
        <v>0.46037037037037037</v>
      </c>
      <c r="F826" s="6" t="s">
        <v>10</v>
      </c>
      <c r="G826" s="2">
        <v>292</v>
      </c>
      <c r="H826" s="7" t="s">
        <v>11</v>
      </c>
    </row>
    <row r="827" spans="1:8" ht="18.75" x14ac:dyDescent="0.3">
      <c r="A827" s="2">
        <v>196</v>
      </c>
      <c r="B827" s="2" t="s">
        <v>284</v>
      </c>
      <c r="C827" s="3" t="str">
        <f>HYPERLINK("https://www.instagram.com/p/BpzUxIrHsjI/")</f>
        <v>https://www.instagram.com/p/BpzUxIrHsjI/</v>
      </c>
      <c r="D827" s="11" t="s">
        <v>285</v>
      </c>
      <c r="E827" s="5">
        <v>0.60149305555555554</v>
      </c>
      <c r="F827" s="6" t="s">
        <v>34</v>
      </c>
      <c r="G827" s="2">
        <v>278</v>
      </c>
      <c r="H827" s="7" t="s">
        <v>11</v>
      </c>
    </row>
    <row r="828" spans="1:8" ht="18.75" x14ac:dyDescent="0.3">
      <c r="A828" s="2">
        <v>195</v>
      </c>
      <c r="B828" s="2" t="s">
        <v>8</v>
      </c>
      <c r="C828" s="3" t="str">
        <f>HYPERLINK("https://www.instagram.com/p/Bp4L5IcnZhR/")</f>
        <v>https://www.instagram.com/p/Bp4L5IcnZhR/</v>
      </c>
      <c r="D828" s="11" t="s">
        <v>283</v>
      </c>
      <c r="E828" s="5">
        <v>0.48944444444444452</v>
      </c>
      <c r="F828" s="6" t="s">
        <v>41</v>
      </c>
      <c r="G828" s="2">
        <v>205</v>
      </c>
      <c r="H828" s="7" t="s">
        <v>11</v>
      </c>
    </row>
    <row r="829" spans="1:8" ht="18.75" x14ac:dyDescent="0.3">
      <c r="A829" s="2">
        <v>194</v>
      </c>
      <c r="B829" s="2" t="s">
        <v>281</v>
      </c>
      <c r="C829" s="3" t="str">
        <f>HYPERLINK("https://www.instagram.com/p/Bp_rqzzn31r/")</f>
        <v>https://www.instagram.com/p/Bp_rqzzn31r/</v>
      </c>
      <c r="D829" s="11" t="s">
        <v>282</v>
      </c>
      <c r="E829" s="5">
        <v>0.40079861111111109</v>
      </c>
      <c r="F829" s="6" t="s">
        <v>20</v>
      </c>
      <c r="G829" s="2">
        <v>282</v>
      </c>
      <c r="H829" s="7" t="s">
        <v>11</v>
      </c>
    </row>
    <row r="830" spans="1:8" ht="18.75" x14ac:dyDescent="0.3">
      <c r="A830" s="2">
        <v>193</v>
      </c>
      <c r="B830" s="2" t="s">
        <v>279</v>
      </c>
      <c r="C830" s="3" t="str">
        <f>HYPERLINK("https://www.instagram.com/p/BqDwQvBnEts/")</f>
        <v>https://www.instagram.com/p/BqDwQvBnEts/</v>
      </c>
      <c r="D830" s="11" t="s">
        <v>280</v>
      </c>
      <c r="E830" s="5">
        <v>0.9821064814814815</v>
      </c>
      <c r="F830" s="6" t="s">
        <v>10</v>
      </c>
      <c r="G830" s="2">
        <v>342</v>
      </c>
      <c r="H830" s="7" t="s">
        <v>11</v>
      </c>
    </row>
    <row r="831" spans="1:8" ht="18.75" x14ac:dyDescent="0.3">
      <c r="A831" s="2">
        <v>192</v>
      </c>
      <c r="B831" s="2" t="s">
        <v>277</v>
      </c>
      <c r="C831" s="3" t="str">
        <f>HYPERLINK("https://www.instagram.com/p/BqGQKNfHnf8/")</f>
        <v>https://www.instagram.com/p/BqGQKNfHnf8/</v>
      </c>
      <c r="D831" s="11" t="s">
        <v>278</v>
      </c>
      <c r="E831" s="5">
        <v>0.95239583333333333</v>
      </c>
      <c r="F831" s="6" t="s">
        <v>34</v>
      </c>
      <c r="G831" s="2">
        <v>346</v>
      </c>
      <c r="H831" s="7" t="s">
        <v>11</v>
      </c>
    </row>
    <row r="832" spans="1:8" ht="18.75" x14ac:dyDescent="0.3">
      <c r="A832" s="2">
        <v>191</v>
      </c>
      <c r="B832" s="2" t="s">
        <v>8</v>
      </c>
      <c r="C832" s="3" t="str">
        <f>HYPERLINK("https://www.instagram.com/p/BqJ24qwnMBg/")</f>
        <v>https://www.instagram.com/p/BqJ24qwnMBg/</v>
      </c>
      <c r="D832" s="11" t="s">
        <v>276</v>
      </c>
      <c r="E832" s="5">
        <v>0.35247685185185179</v>
      </c>
      <c r="F832" s="6" t="s">
        <v>41</v>
      </c>
      <c r="G832" s="2">
        <v>260</v>
      </c>
      <c r="H832" s="7" t="s">
        <v>11</v>
      </c>
    </row>
    <row r="833" spans="1:8" ht="18.75" x14ac:dyDescent="0.3">
      <c r="A833" s="2">
        <v>190</v>
      </c>
      <c r="B833" s="2" t="s">
        <v>11</v>
      </c>
      <c r="C833" s="3" t="str">
        <f>HYPERLINK("https://www.instagram.com/p/BqPIU3EB6fl/")</f>
        <v>https://www.instagram.com/p/BqPIU3EB6fl/</v>
      </c>
      <c r="D833" s="11" t="s">
        <v>275</v>
      </c>
      <c r="E833" s="5">
        <v>0.40011574074074069</v>
      </c>
      <c r="F833" s="6" t="s">
        <v>13</v>
      </c>
      <c r="G833" s="2">
        <v>300</v>
      </c>
      <c r="H833" s="7" t="s">
        <v>11</v>
      </c>
    </row>
    <row r="834" spans="1:8" ht="18.75" x14ac:dyDescent="0.3">
      <c r="A834" s="2">
        <v>189</v>
      </c>
      <c r="B834" s="2" t="s">
        <v>8</v>
      </c>
      <c r="C834" s="3" t="str">
        <f>HYPERLINK("https://www.instagram.com/p/BqZUlHxnj-q/")</f>
        <v>https://www.instagram.com/p/BqZUlHxnj-q/</v>
      </c>
      <c r="D834" s="11" t="s">
        <v>274</v>
      </c>
      <c r="E834" s="5">
        <v>0.3580902777777778</v>
      </c>
      <c r="F834" s="6" t="s">
        <v>16</v>
      </c>
      <c r="G834" s="2">
        <v>306</v>
      </c>
      <c r="H834" s="7" t="s">
        <v>11</v>
      </c>
    </row>
    <row r="835" spans="1:8" ht="18.75" x14ac:dyDescent="0.3">
      <c r="A835" s="2">
        <v>188</v>
      </c>
      <c r="B835" s="2" t="s">
        <v>268</v>
      </c>
      <c r="C835" s="3" t="str">
        <f>HYPERLINK("https://www.instagram.com/p/Bqku8zdHAPn/")</f>
        <v>https://www.instagram.com/p/Bqku8zdHAPn/</v>
      </c>
      <c r="D835" s="11" t="s">
        <v>273</v>
      </c>
      <c r="E835" s="5">
        <v>0.79008101851851853</v>
      </c>
      <c r="F835" s="6" t="s">
        <v>20</v>
      </c>
      <c r="G835" s="2">
        <v>298</v>
      </c>
      <c r="H835" s="7" t="s">
        <v>11</v>
      </c>
    </row>
    <row r="836" spans="1:8" ht="18.75" x14ac:dyDescent="0.3">
      <c r="A836" s="2">
        <v>187</v>
      </c>
      <c r="B836" s="2" t="s">
        <v>268</v>
      </c>
      <c r="C836" s="3" t="str">
        <f>HYPERLINK("https://www.instagram.com/p/BqnX51RHPEH/")</f>
        <v>https://www.instagram.com/p/BqnX51RHPEH/</v>
      </c>
      <c r="D836" s="11" t="s">
        <v>272</v>
      </c>
      <c r="E836" s="5">
        <v>0.8153125</v>
      </c>
      <c r="F836" s="6" t="s">
        <v>10</v>
      </c>
      <c r="G836" s="2">
        <v>604</v>
      </c>
      <c r="H836" s="7" t="s">
        <v>11</v>
      </c>
    </row>
    <row r="837" spans="1:8" ht="18.75" x14ac:dyDescent="0.3">
      <c r="A837" s="2">
        <v>186</v>
      </c>
      <c r="B837" s="2" t="s">
        <v>268</v>
      </c>
      <c r="C837" s="3" t="str">
        <f>HYPERLINK("https://www.instagram.com/p/BqolcVyHpEF/")</f>
        <v>https://www.instagram.com/p/BqolcVyHpEF/</v>
      </c>
      <c r="D837" s="11" t="s">
        <v>271</v>
      </c>
      <c r="E837" s="5">
        <v>0.28583333333333327</v>
      </c>
      <c r="F837" s="6" t="s">
        <v>34</v>
      </c>
      <c r="G837" s="2">
        <v>324</v>
      </c>
      <c r="H837" s="7" t="s">
        <v>11</v>
      </c>
    </row>
    <row r="838" spans="1:8" ht="18.75" x14ac:dyDescent="0.3">
      <c r="A838" s="2">
        <v>185</v>
      </c>
      <c r="B838" s="2" t="s">
        <v>268</v>
      </c>
      <c r="C838" s="3" t="str">
        <f>HYPERLINK("https://www.instagram.com/p/Bqry0NtnX2M/")</f>
        <v>https://www.instagram.com/p/Bqry0NtnX2M/</v>
      </c>
      <c r="D838" s="11" t="s">
        <v>270</v>
      </c>
      <c r="E838" s="5">
        <v>0.53207175925925931</v>
      </c>
      <c r="F838" s="6" t="s">
        <v>16</v>
      </c>
      <c r="G838" s="2">
        <v>430</v>
      </c>
      <c r="H838" s="7" t="s">
        <v>11</v>
      </c>
    </row>
    <row r="839" spans="1:8" ht="18.75" x14ac:dyDescent="0.3">
      <c r="A839" s="2">
        <v>184</v>
      </c>
      <c r="B839" s="2" t="s">
        <v>268</v>
      </c>
      <c r="C839" s="3" t="str">
        <f>HYPERLINK("https://www.instagram.com/p/Bq4WnsqHnTg/")</f>
        <v>https://www.instagram.com/p/Bq4WnsqHnTg/</v>
      </c>
      <c r="D839" s="11" t="s">
        <v>269</v>
      </c>
      <c r="E839" s="5">
        <v>0.40967592592592589</v>
      </c>
      <c r="F839" s="6" t="s">
        <v>10</v>
      </c>
      <c r="G839" s="2">
        <v>353</v>
      </c>
      <c r="H839" s="7" t="s">
        <v>11</v>
      </c>
    </row>
    <row r="840" spans="1:8" ht="18.75" x14ac:dyDescent="0.3">
      <c r="A840" s="2">
        <v>183</v>
      </c>
      <c r="B840" s="2" t="s">
        <v>8</v>
      </c>
      <c r="C840" s="3" t="str">
        <f>HYPERLINK("https://www.instagram.com/p/BrPnGYeH7gm/")</f>
        <v>https://www.instagram.com/p/BrPnGYeH7gm/</v>
      </c>
      <c r="D840" s="11" t="s">
        <v>267</v>
      </c>
      <c r="E840" s="5">
        <v>0.44199074074074068</v>
      </c>
      <c r="F840" s="6" t="s">
        <v>16</v>
      </c>
      <c r="G840" s="2">
        <v>306</v>
      </c>
      <c r="H840" s="7" t="s">
        <v>11</v>
      </c>
    </row>
    <row r="841" spans="1:8" ht="18.75" x14ac:dyDescent="0.3">
      <c r="A841" s="2">
        <v>182</v>
      </c>
      <c r="B841" s="2" t="s">
        <v>8</v>
      </c>
      <c r="C841" s="3" t="str">
        <f>HYPERLINK("https://www.instagram.com/p/BrdSun5HAmP/")</f>
        <v>https://www.instagram.com/p/BrdSun5HAmP/</v>
      </c>
      <c r="D841" s="11" t="s">
        <v>266</v>
      </c>
      <c r="E841" s="5">
        <v>0.75542824074074078</v>
      </c>
      <c r="F841" s="6" t="s">
        <v>10</v>
      </c>
      <c r="G841" s="2">
        <v>197</v>
      </c>
      <c r="H841" s="7" t="s">
        <v>11</v>
      </c>
    </row>
    <row r="842" spans="1:8" ht="18.75" x14ac:dyDescent="0.3">
      <c r="A842" s="2">
        <v>181</v>
      </c>
      <c r="B842" s="2" t="s">
        <v>8</v>
      </c>
      <c r="C842" s="3" t="str">
        <f>HYPERLINK("https://www.instagram.com/p/BrsieQ9Hm5N/")</f>
        <v>https://www.instagram.com/p/BrsieQ9Hm5N/</v>
      </c>
      <c r="D842" s="11" t="s">
        <v>265</v>
      </c>
      <c r="E842" s="5">
        <v>0.67638888888888893</v>
      </c>
      <c r="F842" s="6" t="s">
        <v>20</v>
      </c>
      <c r="G842" s="2">
        <v>245</v>
      </c>
      <c r="H842" s="7" t="s">
        <v>11</v>
      </c>
    </row>
    <row r="843" spans="1:8" ht="18.75" x14ac:dyDescent="0.3">
      <c r="A843" s="2">
        <v>180</v>
      </c>
      <c r="B843" s="2" t="s">
        <v>264</v>
      </c>
      <c r="C843" s="3" t="str">
        <f>HYPERLINK("https://www.instagram.com/p/BrupnS3n5YG/")</f>
        <v>https://www.instagram.com/p/BrupnS3n5YG/</v>
      </c>
      <c r="D843" s="11" t="s">
        <v>263</v>
      </c>
      <c r="E843" s="5">
        <v>0.49644675925925918</v>
      </c>
      <c r="F843" s="6" t="s">
        <v>10</v>
      </c>
      <c r="G843" s="2">
        <v>288</v>
      </c>
      <c r="H843" s="7" t="s">
        <v>11</v>
      </c>
    </row>
    <row r="844" spans="1:8" ht="18.75" x14ac:dyDescent="0.3">
      <c r="A844" s="2">
        <v>179</v>
      </c>
      <c r="B844" s="2" t="s">
        <v>262</v>
      </c>
      <c r="C844" s="3" t="str">
        <f>HYPERLINK("https://www.instagram.com/p/BrvKMPyn0kA/")</f>
        <v>https://www.instagram.com/p/BrvKMPyn0kA/</v>
      </c>
      <c r="D844" s="11" t="s">
        <v>263</v>
      </c>
      <c r="E844" s="5">
        <v>0.69413194444444448</v>
      </c>
      <c r="F844" s="6" t="s">
        <v>10</v>
      </c>
      <c r="G844" s="2">
        <v>257</v>
      </c>
      <c r="H844" s="7" t="s">
        <v>11</v>
      </c>
    </row>
    <row r="845" spans="1:8" ht="18.75" x14ac:dyDescent="0.3">
      <c r="A845" s="2">
        <v>178</v>
      </c>
      <c r="B845" s="2" t="s">
        <v>260</v>
      </c>
      <c r="C845" s="3" t="str">
        <f>HYPERLINK("https://www.instagram.com/p/BrzRrfOnia2/")</f>
        <v>https://www.instagram.com/p/BrzRrfOnia2/</v>
      </c>
      <c r="D845" s="11" t="s">
        <v>261</v>
      </c>
      <c r="E845" s="5">
        <v>0.29302083333333329</v>
      </c>
      <c r="F845" s="6" t="s">
        <v>16</v>
      </c>
      <c r="G845" s="2">
        <v>206</v>
      </c>
      <c r="H845" s="7" t="s">
        <v>11</v>
      </c>
    </row>
    <row r="846" spans="1:8" ht="18.75" x14ac:dyDescent="0.3">
      <c r="A846" s="2">
        <v>177</v>
      </c>
      <c r="B846" s="2" t="s">
        <v>255</v>
      </c>
      <c r="C846" s="3" t="str">
        <f>HYPERLINK("https://www.instagram.com/p/Br11N3gnAIs/")</f>
        <v>https://www.instagram.com/p/Br11N3gnAIs/</v>
      </c>
      <c r="D846" s="11" t="s">
        <v>259</v>
      </c>
      <c r="E846" s="5">
        <v>0.28538194444444442</v>
      </c>
      <c r="F846" s="6" t="s">
        <v>41</v>
      </c>
      <c r="G846" s="2">
        <v>196</v>
      </c>
      <c r="H846" s="7" t="s">
        <v>11</v>
      </c>
    </row>
    <row r="847" spans="1:8" ht="18.75" x14ac:dyDescent="0.3">
      <c r="A847" s="2">
        <v>176</v>
      </c>
      <c r="B847" s="2" t="s">
        <v>258</v>
      </c>
      <c r="C847" s="3" t="str">
        <f>HYPERLINK("https://www.instagram.com/p/Br3AS9tHsKO/")</f>
        <v>https://www.instagram.com/p/Br3AS9tHsKO/</v>
      </c>
      <c r="D847" s="11" t="s">
        <v>259</v>
      </c>
      <c r="E847" s="5">
        <v>0.74098379629629629</v>
      </c>
      <c r="F847" s="6" t="s">
        <v>41</v>
      </c>
      <c r="G847" s="2">
        <v>194</v>
      </c>
      <c r="H847" s="7" t="s">
        <v>11</v>
      </c>
    </row>
    <row r="848" spans="1:8" ht="18.75" x14ac:dyDescent="0.3">
      <c r="A848" s="2">
        <v>175</v>
      </c>
      <c r="B848" s="2" t="s">
        <v>255</v>
      </c>
      <c r="C848" s="3" t="str">
        <f>HYPERLINK("https://www.instagram.com/p/Br4uASMnrms/")</f>
        <v>https://www.instagram.com/p/Br4uASMnrms/</v>
      </c>
      <c r="D848" s="11" t="s">
        <v>257</v>
      </c>
      <c r="E848" s="5">
        <v>0.4067013888888889</v>
      </c>
      <c r="F848" s="6" t="s">
        <v>25</v>
      </c>
      <c r="G848" s="2">
        <v>154</v>
      </c>
      <c r="H848" s="7" t="s">
        <v>11</v>
      </c>
    </row>
    <row r="849" spans="1:8" ht="18.75" x14ac:dyDescent="0.3">
      <c r="A849" s="2">
        <v>174</v>
      </c>
      <c r="B849" s="2" t="s">
        <v>255</v>
      </c>
      <c r="C849" s="3" t="str">
        <f>HYPERLINK("https://www.instagram.com/p/Br57IqXH92-/")</f>
        <v>https://www.instagram.com/p/Br57IqXH92-/</v>
      </c>
      <c r="D849" s="11" t="s">
        <v>257</v>
      </c>
      <c r="E849" s="5">
        <v>0.87474537037037037</v>
      </c>
      <c r="F849" s="6" t="s">
        <v>25</v>
      </c>
      <c r="G849" s="2">
        <v>133</v>
      </c>
      <c r="H849" s="7" t="s">
        <v>11</v>
      </c>
    </row>
    <row r="850" spans="1:8" ht="18.75" x14ac:dyDescent="0.3">
      <c r="A850" s="2">
        <v>173</v>
      </c>
      <c r="B850" s="2" t="s">
        <v>255</v>
      </c>
      <c r="C850" s="3" t="str">
        <f>HYPERLINK("https://www.instagram.com/p/Br-SdYvniIq/")</f>
        <v>https://www.instagram.com/p/Br-SdYvniIq/</v>
      </c>
      <c r="D850" s="11" t="s">
        <v>256</v>
      </c>
      <c r="E850" s="5">
        <v>0.56972222222222224</v>
      </c>
      <c r="F850" s="6" t="s">
        <v>20</v>
      </c>
      <c r="G850" s="2">
        <v>187</v>
      </c>
      <c r="H850" s="7" t="s">
        <v>11</v>
      </c>
    </row>
    <row r="851" spans="1:8" ht="18.75" x14ac:dyDescent="0.3">
      <c r="A851" s="2">
        <v>172</v>
      </c>
      <c r="B851" s="2" t="s">
        <v>255</v>
      </c>
      <c r="C851" s="3" t="str">
        <f>HYPERLINK("https://www.instagram.com/p/Br_HZsgHTDf/")</f>
        <v>https://www.instagram.com/p/Br_HZsgHTDf/</v>
      </c>
      <c r="D851" s="11" t="s">
        <v>256</v>
      </c>
      <c r="E851" s="5">
        <v>0.89098379629629632</v>
      </c>
      <c r="F851" s="6" t="s">
        <v>20</v>
      </c>
      <c r="G851" s="2">
        <v>272</v>
      </c>
      <c r="H851" s="7" t="s">
        <v>11</v>
      </c>
    </row>
    <row r="852" spans="1:8" ht="18.75" x14ac:dyDescent="0.3">
      <c r="A852" s="2">
        <v>171</v>
      </c>
      <c r="B852" s="2" t="s">
        <v>255</v>
      </c>
      <c r="C852" s="3" t="str">
        <f>HYPERLINK("https://www.instagram.com/p/Br_L6tsnTtx/")</f>
        <v>https://www.instagram.com/p/Br_L6tsnTtx/</v>
      </c>
      <c r="D852" s="11" t="s">
        <v>256</v>
      </c>
      <c r="E852" s="5">
        <v>0.91839120370370375</v>
      </c>
      <c r="F852" s="6" t="s">
        <v>20</v>
      </c>
      <c r="G852" s="2">
        <v>302</v>
      </c>
      <c r="H852" s="7" t="s">
        <v>11</v>
      </c>
    </row>
    <row r="853" spans="1:8" ht="18.75" x14ac:dyDescent="0.3">
      <c r="A853" s="2">
        <v>170</v>
      </c>
      <c r="B853" s="2" t="s">
        <v>253</v>
      </c>
      <c r="C853" s="3" t="str">
        <f>HYPERLINK("https://www.instagram.com/p/BsBPFqanBUN/")</f>
        <v>https://www.instagram.com/p/BsBPFqanBUN/</v>
      </c>
      <c r="D853" s="11" t="s">
        <v>254</v>
      </c>
      <c r="E853" s="5">
        <v>0.7143518518518519</v>
      </c>
      <c r="F853" s="6" t="s">
        <v>10</v>
      </c>
      <c r="G853" s="2">
        <v>284</v>
      </c>
      <c r="H853" s="7" t="s">
        <v>11</v>
      </c>
    </row>
    <row r="854" spans="1:8" ht="18.75" x14ac:dyDescent="0.3">
      <c r="A854" s="2">
        <v>169</v>
      </c>
      <c r="B854" s="2" t="s">
        <v>200</v>
      </c>
      <c r="C854" s="3" t="str">
        <f>HYPERLINK("https://www.instagram.com/p/BsH3hAPnLDD/")</f>
        <v>https://www.instagram.com/p/BsH3hAPnLDD/</v>
      </c>
      <c r="D854" s="11" t="s">
        <v>252</v>
      </c>
      <c r="E854" s="5">
        <v>0.28983796296296288</v>
      </c>
      <c r="F854" s="6" t="s">
        <v>41</v>
      </c>
      <c r="G854" s="2">
        <v>392</v>
      </c>
      <c r="H854" s="7" t="s">
        <v>11</v>
      </c>
    </row>
    <row r="855" spans="1:8" ht="18.75" x14ac:dyDescent="0.3">
      <c r="A855" s="2">
        <v>168</v>
      </c>
      <c r="B855" s="2" t="s">
        <v>198</v>
      </c>
      <c r="C855" s="3" t="str">
        <f>HYPERLINK("https://www.instagram.com/p/BsKsDvvHlRs/")</f>
        <v>https://www.instagram.com/p/BsKsDvvHlRs/</v>
      </c>
      <c r="D855" s="11" t="s">
        <v>251</v>
      </c>
      <c r="E855" s="5">
        <v>0.38540509259259259</v>
      </c>
      <c r="F855" s="6" t="s">
        <v>25</v>
      </c>
      <c r="G855" s="2">
        <v>334</v>
      </c>
      <c r="H855" s="7" t="s">
        <v>11</v>
      </c>
    </row>
    <row r="856" spans="1:8" ht="18.75" x14ac:dyDescent="0.3">
      <c r="A856" s="2">
        <v>167</v>
      </c>
      <c r="B856" s="2" t="s">
        <v>8</v>
      </c>
      <c r="C856" s="3" t="str">
        <f>HYPERLINK("https://www.instagram.com/p/Bsa65Asn7ZA/")</f>
        <v>https://www.instagram.com/p/Bsa65Asn7ZA/</v>
      </c>
      <c r="D856" s="11" t="s">
        <v>250</v>
      </c>
      <c r="E856" s="5">
        <v>0.68918981481481478</v>
      </c>
      <c r="F856" s="6" t="s">
        <v>41</v>
      </c>
      <c r="G856" s="2">
        <v>418</v>
      </c>
      <c r="H856" s="7" t="s">
        <v>11</v>
      </c>
    </row>
    <row r="857" spans="1:8" ht="18.75" x14ac:dyDescent="0.3">
      <c r="A857" s="2">
        <v>166</v>
      </c>
      <c r="B857" s="2" t="s">
        <v>248</v>
      </c>
      <c r="C857" s="3" t="str">
        <f>HYPERLINK("https://www.instagram.com/p/Bs3C6mEHlLi/")</f>
        <v>https://www.instagram.com/p/Bs3C6mEHlLi/</v>
      </c>
      <c r="D857" s="11" t="s">
        <v>249</v>
      </c>
      <c r="E857" s="5">
        <v>0.61201388888888886</v>
      </c>
      <c r="F857" s="6" t="s">
        <v>10</v>
      </c>
      <c r="G857" s="2">
        <v>319</v>
      </c>
      <c r="H857" s="7" t="s">
        <v>11</v>
      </c>
    </row>
    <row r="858" spans="1:8" ht="18.75" x14ac:dyDescent="0.3">
      <c r="A858" s="2">
        <v>165</v>
      </c>
      <c r="B858" s="2" t="s">
        <v>8</v>
      </c>
      <c r="C858" s="3" t="str">
        <f>HYPERLINK("https://www.instagram.com/p/BtIk3mwHsOM/")</f>
        <v>https://www.instagram.com/p/BtIk3mwHsOM/</v>
      </c>
      <c r="D858" s="11" t="s">
        <v>247</v>
      </c>
      <c r="E858" s="5">
        <v>0.42018518518518522</v>
      </c>
      <c r="F858" s="6" t="s">
        <v>10</v>
      </c>
      <c r="G858" s="2">
        <v>329</v>
      </c>
      <c r="H858" s="7" t="s">
        <v>11</v>
      </c>
    </row>
    <row r="859" spans="1:8" ht="18.75" x14ac:dyDescent="0.3">
      <c r="A859" s="2">
        <v>164</v>
      </c>
      <c r="B859" s="2" t="s">
        <v>8</v>
      </c>
      <c r="C859" s="3" t="str">
        <f>HYPERLINK("https://www.instagram.com/p/BtZCd87HYGA/")</f>
        <v>https://www.instagram.com/p/BtZCd87HYGA/</v>
      </c>
      <c r="D859" s="11" t="s">
        <v>246</v>
      </c>
      <c r="E859" s="5">
        <v>0.81358796296296299</v>
      </c>
      <c r="F859" s="6" t="s">
        <v>20</v>
      </c>
      <c r="G859" s="2">
        <v>246</v>
      </c>
      <c r="H859" s="7" t="s">
        <v>11</v>
      </c>
    </row>
    <row r="860" spans="1:8" ht="18.75" x14ac:dyDescent="0.3">
      <c r="A860" s="2">
        <v>163</v>
      </c>
      <c r="B860" s="2" t="s">
        <v>244</v>
      </c>
      <c r="C860" s="3" t="str">
        <f>HYPERLINK("https://www.instagram.com/p/BtspWSylyIO/")</f>
        <v>https://www.instagram.com/p/BtspWSylyIO/</v>
      </c>
      <c r="D860" s="11" t="s">
        <v>245</v>
      </c>
      <c r="E860" s="5">
        <v>0.42837962962962961</v>
      </c>
      <c r="F860" s="6" t="s">
        <v>10</v>
      </c>
      <c r="G860" s="2">
        <v>180</v>
      </c>
      <c r="H860" s="7" t="s">
        <v>11</v>
      </c>
    </row>
    <row r="861" spans="1:8" ht="18.75" x14ac:dyDescent="0.3">
      <c r="A861" s="2">
        <v>162</v>
      </c>
      <c r="B861" s="2" t="s">
        <v>240</v>
      </c>
      <c r="C861" s="3" t="str">
        <f>HYPERLINK("https://www.instagram.com/p/Btuf19Wlai_/")</f>
        <v>https://www.instagram.com/p/Btuf19Wlai_/</v>
      </c>
      <c r="D861" s="11" t="s">
        <v>243</v>
      </c>
      <c r="E861" s="5">
        <v>0.14743055555555559</v>
      </c>
      <c r="F861" s="6" t="s">
        <v>34</v>
      </c>
      <c r="G861" s="2">
        <v>103</v>
      </c>
      <c r="H861" s="7" t="s">
        <v>11</v>
      </c>
    </row>
    <row r="862" spans="1:8" ht="18.75" x14ac:dyDescent="0.3">
      <c r="A862" s="2">
        <v>161</v>
      </c>
      <c r="B862" s="2" t="s">
        <v>231</v>
      </c>
      <c r="C862" s="3" t="str">
        <f>HYPERLINK("https://www.instagram.com/p/BtzutVQlf8X/")</f>
        <v>https://www.instagram.com/p/BtzutVQlf8X/</v>
      </c>
      <c r="D862" s="11" t="s">
        <v>242</v>
      </c>
      <c r="E862" s="5">
        <v>0.1794328703703704</v>
      </c>
      <c r="F862" s="6" t="s">
        <v>41</v>
      </c>
      <c r="G862" s="2">
        <v>107</v>
      </c>
      <c r="H862" s="7" t="s">
        <v>11</v>
      </c>
    </row>
    <row r="863" spans="1:8" ht="18.75" x14ac:dyDescent="0.3">
      <c r="A863" s="2">
        <v>160</v>
      </c>
      <c r="B863" s="2" t="s">
        <v>231</v>
      </c>
      <c r="C863" s="3" t="str">
        <f>HYPERLINK("https://www.instagram.com/p/Bt2gJ40FI_7/")</f>
        <v>https://www.instagram.com/p/Bt2gJ40FI_7/</v>
      </c>
      <c r="D863" s="11" t="s">
        <v>241</v>
      </c>
      <c r="E863" s="5">
        <v>0.25620370370370371</v>
      </c>
      <c r="F863" s="6" t="s">
        <v>25</v>
      </c>
      <c r="G863" s="2">
        <v>201</v>
      </c>
      <c r="H863" s="7" t="s">
        <v>11</v>
      </c>
    </row>
    <row r="864" spans="1:8" ht="18.75" x14ac:dyDescent="0.3">
      <c r="A864" s="2">
        <v>159</v>
      </c>
      <c r="B864" s="2" t="s">
        <v>240</v>
      </c>
      <c r="C864" s="3" t="str">
        <f>HYPERLINK("https://www.instagram.com/p/Bt3o73pl3xi/")</f>
        <v>https://www.instagram.com/p/Bt3o73pl3xi/</v>
      </c>
      <c r="D864" s="11" t="s">
        <v>241</v>
      </c>
      <c r="E864" s="5">
        <v>0.69785879629629632</v>
      </c>
      <c r="F864" s="6" t="s">
        <v>25</v>
      </c>
      <c r="G864" s="2">
        <v>152</v>
      </c>
      <c r="H864" s="7" t="s">
        <v>11</v>
      </c>
    </row>
    <row r="865" spans="1:8" ht="18.75" x14ac:dyDescent="0.3">
      <c r="A865" s="2">
        <v>158</v>
      </c>
      <c r="B865" s="2" t="s">
        <v>238</v>
      </c>
      <c r="C865" s="3" t="str">
        <f>HYPERLINK("https://www.instagram.com/p/Bt5IRy-lluc/")</f>
        <v>https://www.instagram.com/p/Bt5IRy-lluc/</v>
      </c>
      <c r="D865" s="11" t="s">
        <v>239</v>
      </c>
      <c r="E865" s="5">
        <v>0.27641203703703698</v>
      </c>
      <c r="F865" s="6" t="s">
        <v>13</v>
      </c>
      <c r="G865" s="2">
        <v>182</v>
      </c>
      <c r="H865" s="7" t="s">
        <v>11</v>
      </c>
    </row>
    <row r="866" spans="1:8" ht="18.75" x14ac:dyDescent="0.3">
      <c r="A866" s="2">
        <v>157</v>
      </c>
      <c r="B866" s="2" t="s">
        <v>237</v>
      </c>
      <c r="C866" s="3" t="str">
        <f>HYPERLINK("https://www.instagram.com/p/Bt-L97ZFuXv/")</f>
        <v>https://www.instagram.com/p/Bt-L97ZFuXv/</v>
      </c>
      <c r="D866" s="11" t="s">
        <v>236</v>
      </c>
      <c r="E866" s="5">
        <v>0.24060185185185179</v>
      </c>
      <c r="F866" s="6" t="s">
        <v>10</v>
      </c>
      <c r="G866" s="2">
        <v>185</v>
      </c>
      <c r="H866" s="7" t="s">
        <v>11</v>
      </c>
    </row>
    <row r="867" spans="1:8" ht="18.75" x14ac:dyDescent="0.3">
      <c r="A867" s="2">
        <v>156</v>
      </c>
      <c r="B867" s="2" t="s">
        <v>205</v>
      </c>
      <c r="C867" s="3" t="str">
        <f>HYPERLINK("https://www.instagram.com/p/Bt-R0s0l6yp/")</f>
        <v>https://www.instagram.com/p/Bt-R0s0l6yp/</v>
      </c>
      <c r="D867" s="11" t="s">
        <v>236</v>
      </c>
      <c r="E867" s="5">
        <v>0.27613425925925927</v>
      </c>
      <c r="F867" s="6" t="s">
        <v>10</v>
      </c>
      <c r="G867" s="2">
        <v>218</v>
      </c>
      <c r="H867" s="7" t="s">
        <v>11</v>
      </c>
    </row>
    <row r="868" spans="1:8" ht="18.75" x14ac:dyDescent="0.3">
      <c r="A868" s="2">
        <v>155</v>
      </c>
      <c r="B868" s="2" t="s">
        <v>235</v>
      </c>
      <c r="C868" s="3" t="str">
        <f>HYPERLINK("https://www.instagram.com/p/Bt_faJFFodV/")</f>
        <v>https://www.instagram.com/p/Bt_faJFFodV/</v>
      </c>
      <c r="D868" s="11" t="s">
        <v>236</v>
      </c>
      <c r="E868" s="5">
        <v>0.74693287037037037</v>
      </c>
      <c r="F868" s="6" t="s">
        <v>10</v>
      </c>
      <c r="G868" s="2">
        <v>125</v>
      </c>
      <c r="H868" s="7" t="s">
        <v>11</v>
      </c>
    </row>
    <row r="869" spans="1:8" ht="18.75" x14ac:dyDescent="0.3">
      <c r="A869" s="2">
        <v>154</v>
      </c>
      <c r="B869" s="2" t="s">
        <v>233</v>
      </c>
      <c r="C869" s="3" t="str">
        <f>HYPERLINK("https://www.instagram.com/p/BuA5R5nlb9Q/")</f>
        <v>https://www.instagram.com/p/BuA5R5nlb9Q/</v>
      </c>
      <c r="D869" s="11" t="s">
        <v>234</v>
      </c>
      <c r="E869" s="5">
        <v>0.29229166666666673</v>
      </c>
      <c r="F869" s="6" t="s">
        <v>34</v>
      </c>
      <c r="G869" s="2">
        <v>185</v>
      </c>
      <c r="H869" s="7" t="s">
        <v>11</v>
      </c>
    </row>
    <row r="870" spans="1:8" ht="18.75" x14ac:dyDescent="0.3">
      <c r="A870" s="2">
        <v>153</v>
      </c>
      <c r="B870" s="2" t="s">
        <v>233</v>
      </c>
      <c r="C870" s="3" t="str">
        <f>HYPERLINK("https://www.instagram.com/p/BuB7JYPFOgA/")</f>
        <v>https://www.instagram.com/p/BuB7JYPFOgA/</v>
      </c>
      <c r="D870" s="11" t="s">
        <v>234</v>
      </c>
      <c r="E870" s="5">
        <v>0.6919791666666667</v>
      </c>
      <c r="F870" s="6" t="s">
        <v>34</v>
      </c>
      <c r="G870" s="2">
        <v>141</v>
      </c>
      <c r="H870" s="7" t="s">
        <v>11</v>
      </c>
    </row>
    <row r="871" spans="1:8" ht="18.75" x14ac:dyDescent="0.3">
      <c r="A871" s="2">
        <v>152</v>
      </c>
      <c r="B871" s="2" t="s">
        <v>233</v>
      </c>
      <c r="C871" s="3" t="str">
        <f>HYPERLINK("https://www.instagram.com/p/BuCFMGHl-_5/")</f>
        <v>https://www.instagram.com/p/BuCFMGHl-_5/</v>
      </c>
      <c r="D871" s="11" t="s">
        <v>234</v>
      </c>
      <c r="E871" s="5">
        <v>0.75291666666666668</v>
      </c>
      <c r="F871" s="6" t="s">
        <v>34</v>
      </c>
      <c r="G871" s="2">
        <v>185</v>
      </c>
      <c r="H871" s="7" t="s">
        <v>11</v>
      </c>
    </row>
    <row r="872" spans="1:8" ht="18.75" x14ac:dyDescent="0.3">
      <c r="A872" s="2">
        <v>151</v>
      </c>
      <c r="B872" s="2" t="s">
        <v>231</v>
      </c>
      <c r="C872" s="3" t="str">
        <f>HYPERLINK("https://www.instagram.com/p/BuDe0EFlAMn/")</f>
        <v>https://www.instagram.com/p/BuDe0EFlAMn/</v>
      </c>
      <c r="D872" s="11" t="s">
        <v>232</v>
      </c>
      <c r="E872" s="5">
        <v>0.29677083333333332</v>
      </c>
      <c r="F872" s="6" t="s">
        <v>16</v>
      </c>
      <c r="G872" s="2">
        <v>151</v>
      </c>
      <c r="H872" s="7" t="s">
        <v>11</v>
      </c>
    </row>
    <row r="873" spans="1:8" ht="18.75" x14ac:dyDescent="0.3">
      <c r="A873" s="2">
        <v>150</v>
      </c>
      <c r="B873" s="2" t="s">
        <v>228</v>
      </c>
      <c r="C873" s="3" t="str">
        <f>HYPERLINK("https://www.instagram.com/p/BuGEO_yl-EV/")</f>
        <v>https://www.instagram.com/p/BuGEO_yl-EV/</v>
      </c>
      <c r="D873" s="11" t="s">
        <v>230</v>
      </c>
      <c r="E873" s="5">
        <v>0.30056712962962961</v>
      </c>
      <c r="F873" s="6" t="s">
        <v>41</v>
      </c>
      <c r="G873" s="2">
        <v>179</v>
      </c>
      <c r="H873" s="7" t="s">
        <v>11</v>
      </c>
    </row>
    <row r="874" spans="1:8" ht="18.75" x14ac:dyDescent="0.3">
      <c r="A874" s="2">
        <v>149</v>
      </c>
      <c r="B874" s="2" t="s">
        <v>228</v>
      </c>
      <c r="C874" s="3" t="str">
        <f>HYPERLINK("https://www.instagram.com/p/BuIj53aFT-z/")</f>
        <v>https://www.instagram.com/p/BuIj53aFT-z/</v>
      </c>
      <c r="D874" s="11" t="s">
        <v>229</v>
      </c>
      <c r="E874" s="5">
        <v>0.26946759259259262</v>
      </c>
      <c r="F874" s="6" t="s">
        <v>25</v>
      </c>
      <c r="G874" s="2">
        <v>159</v>
      </c>
      <c r="H874" s="7" t="s">
        <v>11</v>
      </c>
    </row>
    <row r="875" spans="1:8" ht="18.75" x14ac:dyDescent="0.3">
      <c r="A875" s="2">
        <v>148</v>
      </c>
      <c r="B875" s="2" t="s">
        <v>228</v>
      </c>
      <c r="C875" s="3" t="str">
        <f>HYPERLINK("https://www.instagram.com/p/BuIj-qZl_9r/")</f>
        <v>https://www.instagram.com/p/BuIj-qZl_9r/</v>
      </c>
      <c r="D875" s="11" t="s">
        <v>229</v>
      </c>
      <c r="E875" s="5">
        <v>0.26991898148148152</v>
      </c>
      <c r="F875" s="6" t="s">
        <v>25</v>
      </c>
      <c r="G875" s="2">
        <v>157</v>
      </c>
      <c r="H875" s="7" t="s">
        <v>11</v>
      </c>
    </row>
    <row r="876" spans="1:8" ht="18.75" x14ac:dyDescent="0.3">
      <c r="A876" s="2">
        <v>147</v>
      </c>
      <c r="B876" s="2" t="s">
        <v>226</v>
      </c>
      <c r="C876" s="3" t="str">
        <f>HYPERLINK("https://www.instagram.com/p/BuLLJtdlPN9/")</f>
        <v>https://www.instagram.com/p/BuLLJtdlPN9/</v>
      </c>
      <c r="D876" s="11" t="s">
        <v>227</v>
      </c>
      <c r="E876" s="5">
        <v>0.28435185185185191</v>
      </c>
      <c r="F876" s="6" t="s">
        <v>13</v>
      </c>
      <c r="G876" s="2">
        <v>151</v>
      </c>
      <c r="H876" s="7" t="s">
        <v>11</v>
      </c>
    </row>
    <row r="877" spans="1:8" ht="18.75" x14ac:dyDescent="0.3">
      <c r="A877" s="2">
        <v>146</v>
      </c>
      <c r="B877" s="2" t="s">
        <v>225</v>
      </c>
      <c r="C877" s="3" t="str">
        <f>HYPERLINK("https://www.instagram.com/p/BuN2vkgFu8J/")</f>
        <v>https://www.instagram.com/p/BuN2vkgFu8J/</v>
      </c>
      <c r="D877" s="11" t="s">
        <v>224</v>
      </c>
      <c r="E877" s="5">
        <v>0.32559027777777783</v>
      </c>
      <c r="F877" s="6" t="s">
        <v>20</v>
      </c>
      <c r="G877" s="2">
        <v>182</v>
      </c>
      <c r="H877" s="7" t="s">
        <v>11</v>
      </c>
    </row>
    <row r="878" spans="1:8" ht="18.75" x14ac:dyDescent="0.3">
      <c r="A878" s="2">
        <v>145</v>
      </c>
      <c r="B878" s="2" t="s">
        <v>223</v>
      </c>
      <c r="C878" s="3" t="str">
        <f>HYPERLINK("https://www.instagram.com/p/BuN3gsnFhHM/")</f>
        <v>https://www.instagram.com/p/BuN3gsnFhHM/</v>
      </c>
      <c r="D878" s="11" t="s">
        <v>224</v>
      </c>
      <c r="E878" s="5">
        <v>0.33025462962962959</v>
      </c>
      <c r="F878" s="6" t="s">
        <v>20</v>
      </c>
      <c r="G878" s="2">
        <v>184</v>
      </c>
      <c r="H878" s="7" t="s">
        <v>11</v>
      </c>
    </row>
    <row r="879" spans="1:8" ht="18.75" x14ac:dyDescent="0.3">
      <c r="A879" s="2">
        <v>144</v>
      </c>
      <c r="B879" s="2" t="s">
        <v>222</v>
      </c>
      <c r="C879" s="3" t="str">
        <f>HYPERLINK("https://www.instagram.com/p/BuS23Ftl6Pe/")</f>
        <v>https://www.instagram.com/p/BuS23Ftl6Pe/</v>
      </c>
      <c r="D879" s="11" t="s">
        <v>221</v>
      </c>
      <c r="E879" s="5">
        <v>0.26811342592592591</v>
      </c>
      <c r="F879" s="6" t="s">
        <v>34</v>
      </c>
      <c r="G879" s="2">
        <v>190</v>
      </c>
      <c r="H879" s="7" t="s">
        <v>11</v>
      </c>
    </row>
    <row r="880" spans="1:8" ht="18.75" x14ac:dyDescent="0.3">
      <c r="A880" s="2">
        <v>143</v>
      </c>
      <c r="B880" s="2" t="s">
        <v>220</v>
      </c>
      <c r="C880" s="3" t="str">
        <f>HYPERLINK("https://www.instagram.com/p/BuS5FVNlN1P/")</f>
        <v>https://www.instagram.com/p/BuS5FVNlN1P/</v>
      </c>
      <c r="D880" s="11" t="s">
        <v>221</v>
      </c>
      <c r="E880" s="5">
        <v>0.28159722222222222</v>
      </c>
      <c r="F880" s="6" t="s">
        <v>34</v>
      </c>
      <c r="G880" s="2">
        <v>148</v>
      </c>
      <c r="H880" s="7" t="s">
        <v>11</v>
      </c>
    </row>
    <row r="881" spans="1:8" ht="18.75" x14ac:dyDescent="0.3">
      <c r="A881" s="2">
        <v>142</v>
      </c>
      <c r="B881" s="2" t="s">
        <v>216</v>
      </c>
      <c r="C881" s="3" t="str">
        <f>HYPERLINK("https://www.instagram.com/p/BuVaGXBlkw6/")</f>
        <v>https://www.instagram.com/p/BuVaGXBlkw6/</v>
      </c>
      <c r="D881" s="11" t="s">
        <v>219</v>
      </c>
      <c r="E881" s="5">
        <v>0.25866898148148149</v>
      </c>
      <c r="F881" s="6" t="s">
        <v>16</v>
      </c>
      <c r="G881" s="2">
        <v>167</v>
      </c>
      <c r="H881" s="7" t="s">
        <v>11</v>
      </c>
    </row>
    <row r="882" spans="1:8" ht="18.75" x14ac:dyDescent="0.3">
      <c r="A882" s="2">
        <v>141</v>
      </c>
      <c r="B882" s="2" t="s">
        <v>218</v>
      </c>
      <c r="C882" s="3" t="str">
        <f>HYPERLINK("https://www.instagram.com/p/BuYGJDGlwM7/")</f>
        <v>https://www.instagram.com/p/BuYGJDGlwM7/</v>
      </c>
      <c r="D882" s="11" t="s">
        <v>217</v>
      </c>
      <c r="E882" s="5">
        <v>0.30265046296296289</v>
      </c>
      <c r="F882" s="6" t="s">
        <v>41</v>
      </c>
      <c r="G882" s="2">
        <v>161</v>
      </c>
      <c r="H882" s="7" t="s">
        <v>11</v>
      </c>
    </row>
    <row r="883" spans="1:8" ht="18.75" x14ac:dyDescent="0.3">
      <c r="A883" s="2">
        <v>140</v>
      </c>
      <c r="B883" s="2" t="s">
        <v>216</v>
      </c>
      <c r="C883" s="3" t="str">
        <f>HYPERLINK("https://www.instagram.com/p/BuYLMBVF7qh/")</f>
        <v>https://www.instagram.com/p/BuYLMBVF7qh/</v>
      </c>
      <c r="D883" s="11" t="s">
        <v>217</v>
      </c>
      <c r="E883" s="5">
        <v>0.33327546296296301</v>
      </c>
      <c r="F883" s="6" t="s">
        <v>41</v>
      </c>
      <c r="G883" s="2">
        <v>176</v>
      </c>
      <c r="H883" s="7" t="s">
        <v>11</v>
      </c>
    </row>
    <row r="884" spans="1:8" ht="18.75" x14ac:dyDescent="0.3">
      <c r="A884" s="2">
        <v>139</v>
      </c>
      <c r="B884" s="2" t="s">
        <v>215</v>
      </c>
      <c r="C884" s="3" t="str">
        <f>HYPERLINK("https://www.instagram.com/p/BuZ532Xl5yw/")</f>
        <v>https://www.instagram.com/p/BuZ532Xl5yw/</v>
      </c>
      <c r="D884" s="11" t="s">
        <v>213</v>
      </c>
      <c r="E884" s="5">
        <v>4.9189814814814816E-3</v>
      </c>
      <c r="F884" s="6" t="s">
        <v>25</v>
      </c>
      <c r="G884" s="2">
        <v>139</v>
      </c>
      <c r="H884" s="7" t="s">
        <v>11</v>
      </c>
    </row>
    <row r="885" spans="1:8" ht="18.75" x14ac:dyDescent="0.3">
      <c r="A885" s="2">
        <v>138</v>
      </c>
      <c r="B885" s="2" t="s">
        <v>212</v>
      </c>
      <c r="C885" s="3" t="str">
        <f>HYPERLINK("https://www.instagram.com/p/Buaupv8FqAL/")</f>
        <v>https://www.instagram.com/p/Buaupv8FqAL/</v>
      </c>
      <c r="D885" s="11" t="s">
        <v>213</v>
      </c>
      <c r="E885" s="5">
        <v>0.32519675925925928</v>
      </c>
      <c r="F885" s="6" t="s">
        <v>25</v>
      </c>
      <c r="G885" s="2">
        <v>185</v>
      </c>
      <c r="H885" s="7" t="s">
        <v>11</v>
      </c>
    </row>
    <row r="886" spans="1:8" ht="18.75" x14ac:dyDescent="0.3">
      <c r="A886" s="2">
        <v>137</v>
      </c>
      <c r="B886" s="2" t="s">
        <v>214</v>
      </c>
      <c r="C886" s="3" t="str">
        <f>HYPERLINK("https://www.instagram.com/p/Buau1-MFrO3/")</f>
        <v>https://www.instagram.com/p/Buau1-MFrO3/</v>
      </c>
      <c r="D886" s="11" t="s">
        <v>213</v>
      </c>
      <c r="E886" s="5">
        <v>0.32635416666666672</v>
      </c>
      <c r="F886" s="6" t="s">
        <v>25</v>
      </c>
      <c r="G886" s="2">
        <v>186</v>
      </c>
      <c r="H886" s="7" t="s">
        <v>11</v>
      </c>
    </row>
    <row r="887" spans="1:8" ht="18.75" x14ac:dyDescent="0.3">
      <c r="A887" s="2">
        <v>136</v>
      </c>
      <c r="B887" s="2" t="s">
        <v>212</v>
      </c>
      <c r="C887" s="3" t="str">
        <f>HYPERLINK("https://www.instagram.com/p/BuavjpYFeEw/")</f>
        <v>https://www.instagram.com/p/BuavjpYFeEw/</v>
      </c>
      <c r="D887" s="11" t="s">
        <v>213</v>
      </c>
      <c r="E887" s="5">
        <v>0.33068287037037042</v>
      </c>
      <c r="F887" s="6" t="s">
        <v>25</v>
      </c>
      <c r="G887" s="2">
        <v>164</v>
      </c>
      <c r="H887" s="7" t="s">
        <v>11</v>
      </c>
    </row>
    <row r="888" spans="1:8" ht="18.75" x14ac:dyDescent="0.3">
      <c r="A888" s="2">
        <v>135</v>
      </c>
      <c r="B888" s="2" t="s">
        <v>210</v>
      </c>
      <c r="C888" s="3" t="str">
        <f>HYPERLINK("https://www.instagram.com/p/BudO8QclCKi/")</f>
        <v>https://www.instagram.com/p/BudO8QclCKi/</v>
      </c>
      <c r="D888" s="11" t="s">
        <v>211</v>
      </c>
      <c r="E888" s="5">
        <v>0.2978587962962963</v>
      </c>
      <c r="F888" s="6" t="s">
        <v>13</v>
      </c>
      <c r="G888" s="2">
        <v>131</v>
      </c>
      <c r="H888" s="7" t="s">
        <v>11</v>
      </c>
    </row>
    <row r="889" spans="1:8" ht="18.75" x14ac:dyDescent="0.3">
      <c r="A889" s="2">
        <v>134</v>
      </c>
      <c r="B889" s="2" t="s">
        <v>210</v>
      </c>
      <c r="C889" s="3" t="str">
        <f>HYPERLINK("https://www.instagram.com/p/BudPA-4F3Ik/")</f>
        <v>https://www.instagram.com/p/BudPA-4F3Ik/</v>
      </c>
      <c r="D889" s="11" t="s">
        <v>211</v>
      </c>
      <c r="E889" s="5">
        <v>0.29829861111111111</v>
      </c>
      <c r="F889" s="6" t="s">
        <v>13</v>
      </c>
      <c r="G889" s="2">
        <v>155</v>
      </c>
      <c r="H889" s="7" t="s">
        <v>11</v>
      </c>
    </row>
    <row r="890" spans="1:8" ht="18.75" x14ac:dyDescent="0.3">
      <c r="A890" s="2">
        <v>133</v>
      </c>
      <c r="B890" s="2" t="s">
        <v>208</v>
      </c>
      <c r="C890" s="3" t="str">
        <f>HYPERLINK("https://www.instagram.com/p/Buf5WzWFZNz/")</f>
        <v>https://www.instagram.com/p/Buf5WzWFZNz/</v>
      </c>
      <c r="D890" s="11" t="s">
        <v>209</v>
      </c>
      <c r="E890" s="5">
        <v>0.33195601851851853</v>
      </c>
      <c r="F890" s="6" t="s">
        <v>20</v>
      </c>
      <c r="G890" s="2">
        <v>155</v>
      </c>
      <c r="H890" s="7" t="s">
        <v>11</v>
      </c>
    </row>
    <row r="891" spans="1:8" ht="18.75" x14ac:dyDescent="0.3">
      <c r="A891" s="2">
        <v>132</v>
      </c>
      <c r="B891" s="2" t="s">
        <v>206</v>
      </c>
      <c r="C891" s="3" t="str">
        <f>HYPERLINK("https://www.instagram.com/p/BupG2puFIES/")</f>
        <v>https://www.instagram.com/p/BupG2puFIES/</v>
      </c>
      <c r="D891" s="11" t="s">
        <v>207</v>
      </c>
      <c r="E891" s="5">
        <v>0.90912037037037041</v>
      </c>
      <c r="F891" s="6" t="s">
        <v>16</v>
      </c>
      <c r="G891" s="2">
        <v>146</v>
      </c>
      <c r="H891" s="7" t="s">
        <v>11</v>
      </c>
    </row>
    <row r="892" spans="1:8" ht="18.75" x14ac:dyDescent="0.3">
      <c r="A892" s="2">
        <v>131</v>
      </c>
      <c r="B892" s="2" t="s">
        <v>205</v>
      </c>
      <c r="C892" s="3" t="str">
        <f>HYPERLINK("https://www.instagram.com/p/Busg2YFFMy0/")</f>
        <v>https://www.instagram.com/p/Busg2YFFMy0/</v>
      </c>
      <c r="D892" s="11" t="s">
        <v>204</v>
      </c>
      <c r="E892" s="5">
        <v>0.23194444444444451</v>
      </c>
      <c r="F892" s="6" t="s">
        <v>25</v>
      </c>
      <c r="G892" s="2">
        <v>126</v>
      </c>
      <c r="H892" s="7" t="s">
        <v>11</v>
      </c>
    </row>
    <row r="893" spans="1:8" ht="18.75" x14ac:dyDescent="0.3">
      <c r="A893" s="2">
        <v>130</v>
      </c>
      <c r="B893" s="2" t="s">
        <v>203</v>
      </c>
      <c r="C893" s="3" t="str">
        <f>HYPERLINK("https://www.instagram.com/p/Bus53s_lf0l/")</f>
        <v>https://www.instagram.com/p/Bus53s_lf0l/</v>
      </c>
      <c r="D893" s="11" t="s">
        <v>204</v>
      </c>
      <c r="E893" s="5">
        <v>0.38377314814814822</v>
      </c>
      <c r="F893" s="6" t="s">
        <v>25</v>
      </c>
      <c r="G893" s="2">
        <v>154</v>
      </c>
      <c r="H893" s="7" t="s">
        <v>11</v>
      </c>
    </row>
    <row r="894" spans="1:8" ht="18.75" x14ac:dyDescent="0.3">
      <c r="A894" s="2">
        <v>129</v>
      </c>
      <c r="B894" s="2" t="s">
        <v>200</v>
      </c>
      <c r="C894" s="3" t="str">
        <f>HYPERLINK("https://www.instagram.com/p/BvCqSQMFGZH/")</f>
        <v>https://www.instagram.com/p/BvCqSQMFGZH/</v>
      </c>
      <c r="D894" s="11" t="s">
        <v>202</v>
      </c>
      <c r="E894" s="5">
        <v>0.83315972222222223</v>
      </c>
      <c r="F894" s="6" t="s">
        <v>13</v>
      </c>
      <c r="G894" s="2">
        <v>133</v>
      </c>
      <c r="H894" s="7" t="s">
        <v>11</v>
      </c>
    </row>
    <row r="895" spans="1:8" ht="18.75" x14ac:dyDescent="0.3">
      <c r="A895" s="2">
        <v>128</v>
      </c>
      <c r="B895" s="2" t="s">
        <v>200</v>
      </c>
      <c r="C895" s="3" t="str">
        <f>HYPERLINK("https://www.instagram.com/p/BvD6VN0FHZP/")</f>
        <v>https://www.instagram.com/p/BvD6VN0FHZP/</v>
      </c>
      <c r="D895" s="11" t="s">
        <v>201</v>
      </c>
      <c r="E895" s="5">
        <v>0.31888888888888889</v>
      </c>
      <c r="F895" s="6" t="s">
        <v>20</v>
      </c>
      <c r="G895" s="2">
        <v>151</v>
      </c>
      <c r="H895" s="7" t="s">
        <v>11</v>
      </c>
    </row>
    <row r="896" spans="1:8" ht="18.75" x14ac:dyDescent="0.3">
      <c r="A896" s="2">
        <v>127</v>
      </c>
      <c r="B896" s="2" t="s">
        <v>198</v>
      </c>
      <c r="C896" s="3" t="str">
        <f>HYPERLINK("https://www.instagram.com/p/BvGegB9lfQ_/")</f>
        <v>https://www.instagram.com/p/BvGegB9lfQ_/</v>
      </c>
      <c r="D896" s="11" t="s">
        <v>199</v>
      </c>
      <c r="E896" s="5">
        <v>0.31509259259259259</v>
      </c>
      <c r="F896" s="6" t="s">
        <v>10</v>
      </c>
      <c r="G896" s="2">
        <v>178</v>
      </c>
      <c r="H896" s="7" t="s">
        <v>11</v>
      </c>
    </row>
    <row r="897" spans="1:8" ht="18.75" x14ac:dyDescent="0.3">
      <c r="A897" s="2">
        <v>126</v>
      </c>
      <c r="B897" s="2" t="s">
        <v>194</v>
      </c>
      <c r="C897" s="3" t="str">
        <f>HYPERLINK("https://www.instagram.com/p/BvJGngpFPWp/")</f>
        <v>https://www.instagram.com/p/BvJGngpFPWp/</v>
      </c>
      <c r="D897" s="11" t="s">
        <v>197</v>
      </c>
      <c r="E897" s="5">
        <v>0.33524305555555561</v>
      </c>
      <c r="F897" s="6" t="s">
        <v>34</v>
      </c>
      <c r="G897" s="2">
        <v>154</v>
      </c>
      <c r="H897" s="7" t="s">
        <v>11</v>
      </c>
    </row>
    <row r="898" spans="1:8" ht="18.75" x14ac:dyDescent="0.3">
      <c r="A898" s="2">
        <v>125</v>
      </c>
      <c r="B898" s="2" t="s">
        <v>192</v>
      </c>
      <c r="C898" s="3" t="str">
        <f>HYPERLINK("https://www.instagram.com/p/BvOLYtKFfI0/")</f>
        <v>https://www.instagram.com/p/BvOLYtKFfI0/</v>
      </c>
      <c r="D898" s="11" t="s">
        <v>196</v>
      </c>
      <c r="E898" s="5">
        <v>0.30599537037037039</v>
      </c>
      <c r="F898" s="6" t="s">
        <v>41</v>
      </c>
      <c r="G898" s="2">
        <v>209</v>
      </c>
      <c r="H898" s="7" t="s">
        <v>11</v>
      </c>
    </row>
    <row r="899" spans="1:8" ht="18.75" x14ac:dyDescent="0.3">
      <c r="A899" s="2">
        <v>124</v>
      </c>
      <c r="B899" s="2" t="s">
        <v>194</v>
      </c>
      <c r="C899" s="3" t="str">
        <f>HYPERLINK("https://www.instagram.com/p/BvW2SfMln7_/")</f>
        <v>https://www.instagram.com/p/BvW2SfMln7_/</v>
      </c>
      <c r="D899" s="11" t="s">
        <v>195</v>
      </c>
      <c r="E899" s="5">
        <v>0.67322916666666666</v>
      </c>
      <c r="F899" s="6" t="s">
        <v>20</v>
      </c>
      <c r="G899" s="2">
        <v>175</v>
      </c>
      <c r="H899" s="7" t="s">
        <v>11</v>
      </c>
    </row>
    <row r="900" spans="1:8" ht="18.75" x14ac:dyDescent="0.3">
      <c r="A900" s="2">
        <v>123</v>
      </c>
      <c r="B900" s="2" t="s">
        <v>192</v>
      </c>
      <c r="C900" s="3" t="str">
        <f>HYPERLINK("https://www.instagram.com/p/BvbFGLLHeOA/")</f>
        <v>https://www.instagram.com/p/BvbFGLLHeOA/</v>
      </c>
      <c r="D900" s="11" t="s">
        <v>193</v>
      </c>
      <c r="E900" s="5">
        <v>0.3165277777777778</v>
      </c>
      <c r="F900" s="6" t="s">
        <v>34</v>
      </c>
      <c r="G900" s="2">
        <v>176</v>
      </c>
      <c r="H900" s="7" t="s">
        <v>11</v>
      </c>
    </row>
    <row r="901" spans="1:8" ht="18.75" x14ac:dyDescent="0.3">
      <c r="A901" s="2">
        <v>122</v>
      </c>
      <c r="B901" s="2" t="s">
        <v>186</v>
      </c>
      <c r="C901" s="3" t="str">
        <f>HYPERLINK("https://www.instagram.com/p/Bv7NhWhHnPH/")</f>
        <v>https://www.instagram.com/p/Bv7NhWhHnPH/</v>
      </c>
      <c r="D901" s="11" t="s">
        <v>191</v>
      </c>
      <c r="E901" s="5">
        <v>0.79521990740740744</v>
      </c>
      <c r="F901" s="6" t="s">
        <v>20</v>
      </c>
      <c r="G901" s="2">
        <v>213</v>
      </c>
      <c r="H901" s="7" t="s">
        <v>11</v>
      </c>
    </row>
    <row r="902" spans="1:8" ht="18.75" x14ac:dyDescent="0.3">
      <c r="A902" s="2">
        <v>121</v>
      </c>
      <c r="B902" s="2" t="s">
        <v>186</v>
      </c>
      <c r="C902" s="3" t="str">
        <f>HYPERLINK("https://www.instagram.com/p/Bv9I9Swnpqc/")</f>
        <v>https://www.instagram.com/p/Bv9I9Swnpqc/</v>
      </c>
      <c r="D902" s="11" t="s">
        <v>190</v>
      </c>
      <c r="E902" s="5">
        <v>0.54424768518518518</v>
      </c>
      <c r="F902" s="6" t="s">
        <v>10</v>
      </c>
      <c r="G902" s="2">
        <v>206</v>
      </c>
      <c r="H902" s="7" t="s">
        <v>11</v>
      </c>
    </row>
    <row r="903" spans="1:8" ht="18.75" x14ac:dyDescent="0.3">
      <c r="A903" s="2">
        <v>120</v>
      </c>
      <c r="B903" s="2" t="s">
        <v>186</v>
      </c>
      <c r="C903" s="3" t="str">
        <f>HYPERLINK("https://www.instagram.com/p/Bv_BJgxnTj_/")</f>
        <v>https://www.instagram.com/p/Bv_BJgxnTj_/</v>
      </c>
      <c r="D903" s="11" t="s">
        <v>189</v>
      </c>
      <c r="E903" s="5">
        <v>0.27358796296296289</v>
      </c>
      <c r="F903" s="6" t="s">
        <v>34</v>
      </c>
      <c r="G903" s="2">
        <v>298</v>
      </c>
      <c r="H903" s="7" t="s">
        <v>11</v>
      </c>
    </row>
    <row r="904" spans="1:8" ht="18.75" x14ac:dyDescent="0.3">
      <c r="A904" s="2">
        <v>119</v>
      </c>
      <c r="B904" s="2" t="s">
        <v>186</v>
      </c>
      <c r="C904" s="3" t="str">
        <f>HYPERLINK("https://www.instagram.com/p/BwBxs2vHBod/")</f>
        <v>https://www.instagram.com/p/BwBxs2vHBod/</v>
      </c>
      <c r="D904" s="11" t="s">
        <v>188</v>
      </c>
      <c r="E904" s="5">
        <v>0.34493055555555557</v>
      </c>
      <c r="F904" s="6" t="s">
        <v>16</v>
      </c>
      <c r="G904" s="2">
        <v>227</v>
      </c>
      <c r="H904" s="7" t="s">
        <v>11</v>
      </c>
    </row>
    <row r="905" spans="1:8" ht="18.75" x14ac:dyDescent="0.3">
      <c r="A905" s="2">
        <v>118</v>
      </c>
      <c r="B905" s="2" t="s">
        <v>186</v>
      </c>
      <c r="C905" s="3" t="str">
        <f>HYPERLINK("https://www.instagram.com/p/BwEGIG4n9HU/")</f>
        <v>https://www.instagram.com/p/BwEGIG4n9HU/</v>
      </c>
      <c r="D905" s="11" t="s">
        <v>187</v>
      </c>
      <c r="E905" s="5">
        <v>0.24560185185185179</v>
      </c>
      <c r="F905" s="6" t="s">
        <v>41</v>
      </c>
      <c r="G905" s="2">
        <v>255</v>
      </c>
      <c r="H905" s="7" t="s">
        <v>11</v>
      </c>
    </row>
    <row r="906" spans="1:8" ht="18.75" x14ac:dyDescent="0.3">
      <c r="A906" s="2">
        <v>117</v>
      </c>
      <c r="B906" s="2" t="s">
        <v>8</v>
      </c>
      <c r="C906" s="3" t="str">
        <f>HYPERLINK("https://www.instagram.com/p/Bwcw7UwH6nK/")</f>
        <v>https://www.instagram.com/p/Bwcw7UwH6nK/</v>
      </c>
      <c r="D906" s="11" t="s">
        <v>185</v>
      </c>
      <c r="E906" s="5">
        <v>0.82599537037037041</v>
      </c>
      <c r="F906" s="6" t="s">
        <v>13</v>
      </c>
      <c r="G906" s="2">
        <v>251</v>
      </c>
      <c r="H906" s="7" t="s">
        <v>11</v>
      </c>
    </row>
    <row r="907" spans="1:8" ht="18.75" x14ac:dyDescent="0.3">
      <c r="A907" s="2">
        <v>116</v>
      </c>
      <c r="B907" s="2" t="s">
        <v>8</v>
      </c>
      <c r="C907" s="3" t="str">
        <f>HYPERLINK("https://www.instagram.com/p/Bwj_I07H1-o/")</f>
        <v>https://www.instagram.com/p/Bwj_I07H1-o/</v>
      </c>
      <c r="D907" s="11" t="s">
        <v>184</v>
      </c>
      <c r="E907" s="5">
        <v>0.63075231481481486</v>
      </c>
      <c r="F907" s="6" t="s">
        <v>34</v>
      </c>
      <c r="G907" s="2">
        <v>248</v>
      </c>
      <c r="H907" s="7" t="s">
        <v>11</v>
      </c>
    </row>
    <row r="908" spans="1:8" ht="18.75" x14ac:dyDescent="0.3">
      <c r="A908" s="2">
        <v>115</v>
      </c>
      <c r="B908" s="2" t="s">
        <v>8</v>
      </c>
      <c r="C908" s="3" t="str">
        <f>HYPERLINK("https://www.instagram.com/p/Bww1nb3noeg/")</f>
        <v>https://www.instagram.com/p/Bww1nb3noeg/</v>
      </c>
      <c r="D908" s="11" t="s">
        <v>183</v>
      </c>
      <c r="E908" s="5">
        <v>0.62167824074074074</v>
      </c>
      <c r="F908" s="6" t="s">
        <v>20</v>
      </c>
      <c r="G908" s="2">
        <v>278</v>
      </c>
      <c r="H908" s="7" t="s">
        <v>11</v>
      </c>
    </row>
    <row r="909" spans="1:8" ht="18.75" x14ac:dyDescent="0.3">
      <c r="A909" s="2">
        <v>114</v>
      </c>
      <c r="B909" s="2" t="s">
        <v>181</v>
      </c>
      <c r="C909" s="3" t="str">
        <f>HYPERLINK("https://www.instagram.com/p/Bwy9Jq8nsz9/")</f>
        <v>https://www.instagram.com/p/Bwy9Jq8nsz9/</v>
      </c>
      <c r="D909" s="11" t="s">
        <v>182</v>
      </c>
      <c r="E909" s="5">
        <v>0.44412037037037039</v>
      </c>
      <c r="F909" s="6" t="s">
        <v>10</v>
      </c>
      <c r="G909" s="2">
        <v>239</v>
      </c>
      <c r="H909" s="7" t="s">
        <v>11</v>
      </c>
    </row>
    <row r="910" spans="1:8" ht="18.75" x14ac:dyDescent="0.3">
      <c r="A910" s="2">
        <v>113</v>
      </c>
      <c r="B910" s="2" t="s">
        <v>179</v>
      </c>
      <c r="C910" s="3" t="str">
        <f>HYPERLINK("https://www.instagram.com/p/Bw7qEKKnpoe/")</f>
        <v>https://www.instagram.com/p/Bw7qEKKnpoe/</v>
      </c>
      <c r="D910" s="11" t="s">
        <v>180</v>
      </c>
      <c r="E910" s="5">
        <v>0.82355324074074077</v>
      </c>
      <c r="F910" s="6" t="s">
        <v>41</v>
      </c>
      <c r="G910" s="2">
        <v>213</v>
      </c>
      <c r="H910" s="7" t="s">
        <v>11</v>
      </c>
    </row>
    <row r="911" spans="1:8" ht="18.75" x14ac:dyDescent="0.3">
      <c r="A911" s="2">
        <v>112</v>
      </c>
      <c r="B911" s="2" t="s">
        <v>177</v>
      </c>
      <c r="C911" s="3" t="str">
        <f>HYPERLINK("https://www.instagram.com/p/Bw_ZR8GH0X5/")</f>
        <v>https://www.instagram.com/p/Bw_ZR8GH0X5/</v>
      </c>
      <c r="D911" s="11" t="s">
        <v>178</v>
      </c>
      <c r="E911" s="5">
        <v>0.27515046296296303</v>
      </c>
      <c r="F911" s="6" t="s">
        <v>13</v>
      </c>
      <c r="G911" s="2">
        <v>154</v>
      </c>
      <c r="H911" s="7" t="s">
        <v>11</v>
      </c>
    </row>
    <row r="912" spans="1:8" ht="18.75" x14ac:dyDescent="0.3">
      <c r="A912" s="2">
        <v>111</v>
      </c>
      <c r="B912" s="2" t="s">
        <v>177</v>
      </c>
      <c r="C912" s="3" t="str">
        <f>HYPERLINK("https://www.instagram.com/p/BxAnyDDHdtz/")</f>
        <v>https://www.instagram.com/p/BxAnyDDHdtz/</v>
      </c>
      <c r="D912" s="11" t="s">
        <v>178</v>
      </c>
      <c r="E912" s="5">
        <v>0.75151620370370376</v>
      </c>
      <c r="F912" s="6" t="s">
        <v>13</v>
      </c>
      <c r="G912" s="2">
        <v>169</v>
      </c>
      <c r="H912" s="7" t="s">
        <v>11</v>
      </c>
    </row>
    <row r="913" spans="1:8" ht="18.75" x14ac:dyDescent="0.3">
      <c r="A913" s="2">
        <v>110</v>
      </c>
      <c r="B913" s="2" t="s">
        <v>163</v>
      </c>
      <c r="C913" s="3" t="str">
        <f>HYPERLINK("https://www.instagram.com/p/BxB6flBH2re/")</f>
        <v>https://www.instagram.com/p/BxB6flBH2re/</v>
      </c>
      <c r="D913" s="11" t="s">
        <v>176</v>
      </c>
      <c r="E913" s="5">
        <v>0.25341435185185179</v>
      </c>
      <c r="F913" s="6" t="s">
        <v>20</v>
      </c>
      <c r="G913" s="2">
        <v>216</v>
      </c>
      <c r="H913" s="7" t="s">
        <v>11</v>
      </c>
    </row>
    <row r="914" spans="1:8" ht="18.75" x14ac:dyDescent="0.3">
      <c r="A914" s="2">
        <v>109</v>
      </c>
      <c r="B914" s="2" t="s">
        <v>163</v>
      </c>
      <c r="C914" s="3" t="str">
        <f>HYPERLINK("https://www.instagram.com/p/BxCw666nx7M/")</f>
        <v>https://www.instagram.com/p/BxCw666nx7M/</v>
      </c>
      <c r="D914" s="11" t="s">
        <v>176</v>
      </c>
      <c r="E914" s="5">
        <v>0.58369212962962957</v>
      </c>
      <c r="F914" s="6" t="s">
        <v>20</v>
      </c>
      <c r="G914" s="2">
        <v>235</v>
      </c>
      <c r="H914" s="7" t="s">
        <v>11</v>
      </c>
    </row>
    <row r="915" spans="1:8" ht="18.75" x14ac:dyDescent="0.3">
      <c r="A915" s="2">
        <v>108</v>
      </c>
      <c r="B915" s="2" t="s">
        <v>174</v>
      </c>
      <c r="C915" s="3" t="str">
        <f>HYPERLINK("https://www.instagram.com/p/BxEiLNEHYj6/")</f>
        <v>https://www.instagram.com/p/BxEiLNEHYj6/</v>
      </c>
      <c r="D915" s="11" t="s">
        <v>175</v>
      </c>
      <c r="E915" s="5">
        <v>0.2709375</v>
      </c>
      <c r="F915" s="6" t="s">
        <v>10</v>
      </c>
      <c r="G915" s="2">
        <v>220</v>
      </c>
      <c r="H915" s="7" t="s">
        <v>11</v>
      </c>
    </row>
    <row r="916" spans="1:8" ht="18.75" x14ac:dyDescent="0.3">
      <c r="A916" s="2">
        <v>107</v>
      </c>
      <c r="B916" s="2" t="s">
        <v>173</v>
      </c>
      <c r="C916" s="3" t="str">
        <f>HYPERLINK("https://www.instagram.com/p/BxHF-3knNmc/")</f>
        <v>https://www.instagram.com/p/BxHF-3knNmc/</v>
      </c>
      <c r="D916" s="11" t="s">
        <v>172</v>
      </c>
      <c r="E916" s="5">
        <v>0.26494212962962971</v>
      </c>
      <c r="F916" s="6" t="s">
        <v>34</v>
      </c>
      <c r="G916" s="2">
        <v>194</v>
      </c>
      <c r="H916" s="7" t="s">
        <v>11</v>
      </c>
    </row>
    <row r="917" spans="1:8" ht="18.75" x14ac:dyDescent="0.3">
      <c r="A917" s="2">
        <v>106</v>
      </c>
      <c r="B917" s="2" t="s">
        <v>163</v>
      </c>
      <c r="C917" s="3" t="str">
        <f>HYPERLINK("https://www.instagram.com/p/BxIDzNunpEv/")</f>
        <v>https://www.instagram.com/p/BxIDzNunpEv/</v>
      </c>
      <c r="D917" s="11" t="s">
        <v>172</v>
      </c>
      <c r="E917" s="5">
        <v>0.64005787037037032</v>
      </c>
      <c r="F917" s="6" t="s">
        <v>34</v>
      </c>
      <c r="G917" s="2">
        <v>178</v>
      </c>
      <c r="H917" s="7" t="s">
        <v>11</v>
      </c>
    </row>
    <row r="918" spans="1:8" ht="18.75" x14ac:dyDescent="0.3">
      <c r="A918" s="2">
        <v>105</v>
      </c>
      <c r="B918" s="2" t="s">
        <v>170</v>
      </c>
      <c r="C918" s="3" t="str">
        <f>HYPERLINK("https://www.instagram.com/p/BxKSgAdHwQ1/")</f>
        <v>https://www.instagram.com/p/BxKSgAdHwQ1/</v>
      </c>
      <c r="D918" s="11" t="s">
        <v>171</v>
      </c>
      <c r="E918" s="5">
        <v>0.50598379629629631</v>
      </c>
      <c r="F918" s="6" t="s">
        <v>16</v>
      </c>
      <c r="G918" s="2">
        <v>191</v>
      </c>
      <c r="H918" s="7" t="s">
        <v>11</v>
      </c>
    </row>
    <row r="919" spans="1:8" ht="18.75" x14ac:dyDescent="0.3">
      <c r="A919" s="2">
        <v>104</v>
      </c>
      <c r="B919" s="2" t="s">
        <v>168</v>
      </c>
      <c r="C919" s="3" t="str">
        <f>HYPERLINK("https://www.instagram.com/p/BxMMwnoHYI6/")</f>
        <v>https://www.instagram.com/p/BxMMwnoHYI6/</v>
      </c>
      <c r="D919" s="11" t="s">
        <v>169</v>
      </c>
      <c r="E919" s="5">
        <v>0.24787037037037041</v>
      </c>
      <c r="F919" s="6" t="s">
        <v>41</v>
      </c>
      <c r="G919" s="2">
        <v>183</v>
      </c>
      <c r="H919" s="7" t="s">
        <v>11</v>
      </c>
    </row>
    <row r="920" spans="1:8" ht="18.75" x14ac:dyDescent="0.3">
      <c r="A920" s="2">
        <v>103</v>
      </c>
      <c r="B920" s="2" t="s">
        <v>75</v>
      </c>
      <c r="C920" s="3" t="str">
        <f>HYPERLINK("https://www.instagram.com/p/BxPm6Wxn1az/")</f>
        <v>https://www.instagram.com/p/BxPm6Wxn1az/</v>
      </c>
      <c r="D920" s="11" t="s">
        <v>167</v>
      </c>
      <c r="E920" s="5">
        <v>0.57165509259259262</v>
      </c>
      <c r="F920" s="6" t="s">
        <v>25</v>
      </c>
      <c r="G920" s="2">
        <v>221</v>
      </c>
      <c r="H920" s="7" t="s">
        <v>11</v>
      </c>
    </row>
    <row r="921" spans="1:8" ht="18.75" x14ac:dyDescent="0.3">
      <c r="A921" s="2">
        <v>102</v>
      </c>
      <c r="B921" s="2" t="s">
        <v>165</v>
      </c>
      <c r="C921" s="3" t="str">
        <f>HYPERLINK("https://www.instagram.com/p/BxUia24h9fj/")</f>
        <v>https://www.instagram.com/p/BxUia24h9fj/</v>
      </c>
      <c r="D921" s="11" t="s">
        <v>166</v>
      </c>
      <c r="E921" s="5">
        <v>0.48620370370370369</v>
      </c>
      <c r="F921" s="6" t="s">
        <v>20</v>
      </c>
      <c r="G921" s="2">
        <v>229</v>
      </c>
      <c r="H921" s="7" t="s">
        <v>11</v>
      </c>
    </row>
    <row r="922" spans="1:8" ht="18.75" x14ac:dyDescent="0.3">
      <c r="A922" s="2">
        <v>101</v>
      </c>
      <c r="B922" s="2" t="s">
        <v>163</v>
      </c>
      <c r="C922" s="3" t="str">
        <f>HYPERLINK("https://www.instagram.com/p/Bxjs8ECI0ZW/")</f>
        <v>https://www.instagram.com/p/Bxjs8ECI0ZW/</v>
      </c>
      <c r="D922" s="11" t="s">
        <v>164</v>
      </c>
      <c r="E922" s="5">
        <v>0.3754513888888889</v>
      </c>
      <c r="F922" s="6" t="s">
        <v>13</v>
      </c>
      <c r="G922" s="2">
        <v>233</v>
      </c>
      <c r="H922" s="7" t="s">
        <v>11</v>
      </c>
    </row>
    <row r="923" spans="1:8" ht="18.75" x14ac:dyDescent="0.3">
      <c r="A923" s="2">
        <v>100</v>
      </c>
      <c r="B923" s="2" t="s">
        <v>161</v>
      </c>
      <c r="C923" s="3" t="str">
        <f>HYPERLINK("https://www.instagram.com/p/Bx5oj_XIjpU/")</f>
        <v>https://www.instagram.com/p/Bx5oj_XIjpU/</v>
      </c>
      <c r="D923" s="11" t="s">
        <v>162</v>
      </c>
      <c r="E923" s="5">
        <v>0.89284722222222224</v>
      </c>
      <c r="F923" s="6" t="s">
        <v>20</v>
      </c>
      <c r="G923" s="2">
        <v>188</v>
      </c>
      <c r="H923" s="7" t="s">
        <v>11</v>
      </c>
    </row>
    <row r="924" spans="1:8" ht="18.75" x14ac:dyDescent="0.3">
      <c r="A924" s="2">
        <v>99</v>
      </c>
      <c r="B924" s="2" t="s">
        <v>146</v>
      </c>
      <c r="C924" s="3" t="str">
        <f>HYPERLINK("https://www.instagram.com/p/Bx9G5S3IT50/")</f>
        <v>https://www.instagram.com/p/Bx9G5S3IT50/</v>
      </c>
      <c r="D924" s="11" t="s">
        <v>160</v>
      </c>
      <c r="E924" s="5">
        <v>0.2420023148148148</v>
      </c>
      <c r="F924" s="6" t="s">
        <v>34</v>
      </c>
      <c r="G924" s="2">
        <v>216</v>
      </c>
      <c r="H924" s="7" t="s">
        <v>11</v>
      </c>
    </row>
    <row r="925" spans="1:8" ht="18.75" x14ac:dyDescent="0.3">
      <c r="A925" s="2">
        <v>98</v>
      </c>
      <c r="B925" s="2" t="s">
        <v>158</v>
      </c>
      <c r="C925" s="3" t="str">
        <f>HYPERLINK("https://www.instagram.com/p/Bx_tGtao6CF/")</f>
        <v>https://www.instagram.com/p/Bx_tGtao6CF/</v>
      </c>
      <c r="D925" s="11" t="s">
        <v>159</v>
      </c>
      <c r="E925" s="5">
        <v>0.25059027777777781</v>
      </c>
      <c r="F925" s="6" t="s">
        <v>16</v>
      </c>
      <c r="G925" s="2">
        <v>196</v>
      </c>
      <c r="H925" s="7" t="s">
        <v>11</v>
      </c>
    </row>
    <row r="926" spans="1:8" ht="18.75" x14ac:dyDescent="0.3">
      <c r="A926" s="2">
        <v>97</v>
      </c>
      <c r="B926" s="2" t="s">
        <v>146</v>
      </c>
      <c r="C926" s="3" t="str">
        <f>HYPERLINK("https://www.instagram.com/p/ByEwZLqIRdW/")</f>
        <v>https://www.instagram.com/p/ByEwZLqIRdW/</v>
      </c>
      <c r="D926" s="11" t="s">
        <v>157</v>
      </c>
      <c r="E926" s="5">
        <v>0.21234953703703699</v>
      </c>
      <c r="F926" s="6" t="s">
        <v>25</v>
      </c>
      <c r="G926" s="2">
        <v>215</v>
      </c>
      <c r="H926" s="7" t="s">
        <v>11</v>
      </c>
    </row>
    <row r="927" spans="1:8" ht="18.75" x14ac:dyDescent="0.3">
      <c r="A927" s="2">
        <v>96</v>
      </c>
      <c r="B927" s="2" t="s">
        <v>146</v>
      </c>
      <c r="C927" s="3" t="str">
        <f>HYPERLINK("https://www.instagram.com/p/ByF_zoSo72Q/")</f>
        <v>https://www.instagram.com/p/ByF_zoSo72Q/</v>
      </c>
      <c r="D927" s="11" t="s">
        <v>157</v>
      </c>
      <c r="E927" s="5">
        <v>0.69423611111111116</v>
      </c>
      <c r="F927" s="6" t="s">
        <v>25</v>
      </c>
      <c r="G927" s="2">
        <v>175</v>
      </c>
      <c r="H927" s="7" t="s">
        <v>11</v>
      </c>
    </row>
    <row r="928" spans="1:8" ht="18.75" x14ac:dyDescent="0.3">
      <c r="A928" s="2">
        <v>95</v>
      </c>
      <c r="B928" s="2" t="s">
        <v>155</v>
      </c>
      <c r="C928" s="3" t="str">
        <f>HYPERLINK("https://www.instagram.com/p/ByIiZAAID4I/")</f>
        <v>https://www.instagram.com/p/ByIiZAAID4I/</v>
      </c>
      <c r="D928" s="11" t="s">
        <v>156</v>
      </c>
      <c r="E928" s="5">
        <v>0.68082175925925925</v>
      </c>
      <c r="F928" s="6" t="s">
        <v>13</v>
      </c>
      <c r="G928" s="2">
        <v>163</v>
      </c>
      <c r="H928" s="7" t="s">
        <v>11</v>
      </c>
    </row>
    <row r="929" spans="1:8" ht="18.75" x14ac:dyDescent="0.3">
      <c r="A929" s="2">
        <v>94</v>
      </c>
      <c r="B929" s="2" t="s">
        <v>154</v>
      </c>
      <c r="C929" s="3" t="str">
        <f>HYPERLINK("https://www.instagram.com/p/ByJ98wroHu4/")</f>
        <v>https://www.instagram.com/p/ByJ98wroHu4/</v>
      </c>
      <c r="D929" s="11" t="s">
        <v>153</v>
      </c>
      <c r="E929" s="5">
        <v>0.236412037037037</v>
      </c>
      <c r="F929" s="6" t="s">
        <v>20</v>
      </c>
      <c r="G929" s="2">
        <v>189</v>
      </c>
      <c r="H929" s="7" t="s">
        <v>11</v>
      </c>
    </row>
    <row r="930" spans="1:8" ht="18.75" x14ac:dyDescent="0.3">
      <c r="A930" s="2">
        <v>93</v>
      </c>
      <c r="B930" s="2" t="s">
        <v>146</v>
      </c>
      <c r="C930" s="3" t="str">
        <f>HYPERLINK("https://www.instagram.com/p/ByKq_eoIB1t/")</f>
        <v>https://www.instagram.com/p/ByKq_eoIB1t/</v>
      </c>
      <c r="D930" s="11" t="s">
        <v>153</v>
      </c>
      <c r="E930" s="5">
        <v>0.50974537037037038</v>
      </c>
      <c r="F930" s="6" t="s">
        <v>20</v>
      </c>
      <c r="G930" s="2">
        <v>212</v>
      </c>
      <c r="H930" s="7" t="s">
        <v>11</v>
      </c>
    </row>
    <row r="931" spans="1:8" ht="18.75" x14ac:dyDescent="0.3">
      <c r="A931" s="2">
        <v>92</v>
      </c>
      <c r="B931" s="2" t="s">
        <v>151</v>
      </c>
      <c r="C931" s="3" t="str">
        <f>HYPERLINK("https://www.instagram.com/p/ByMrWinoQs5/")</f>
        <v>https://www.instagram.com/p/ByMrWinoQs5/</v>
      </c>
      <c r="D931" s="11" t="s">
        <v>152</v>
      </c>
      <c r="E931" s="5">
        <v>0.28864583333333332</v>
      </c>
      <c r="F931" s="6" t="s">
        <v>10</v>
      </c>
      <c r="G931" s="2">
        <v>271</v>
      </c>
      <c r="H931" s="7" t="s">
        <v>11</v>
      </c>
    </row>
    <row r="932" spans="1:8" ht="18.75" x14ac:dyDescent="0.3">
      <c r="A932" s="2">
        <v>91</v>
      </c>
      <c r="B932" s="2" t="s">
        <v>150</v>
      </c>
      <c r="C932" s="3" t="str">
        <f>HYPERLINK("https://www.instagram.com/p/ByPILafoLeu/")</f>
        <v>https://www.instagram.com/p/ByPILafoLeu/</v>
      </c>
      <c r="D932" s="11" t="s">
        <v>149</v>
      </c>
      <c r="E932" s="5">
        <v>0.24028935185185191</v>
      </c>
      <c r="F932" s="6" t="s">
        <v>34</v>
      </c>
      <c r="G932" s="2">
        <v>250</v>
      </c>
      <c r="H932" s="7" t="s">
        <v>11</v>
      </c>
    </row>
    <row r="933" spans="1:8" ht="18.75" x14ac:dyDescent="0.3">
      <c r="A933" s="2">
        <v>90</v>
      </c>
      <c r="B933" s="2" t="s">
        <v>148</v>
      </c>
      <c r="C933" s="3" t="str">
        <f>HYPERLINK("https://www.instagram.com/p/ByQZkPEIMMn/")</f>
        <v>https://www.instagram.com/p/ByQZkPEIMMn/</v>
      </c>
      <c r="D933" s="11" t="s">
        <v>149</v>
      </c>
      <c r="E933" s="5">
        <v>0.73416666666666663</v>
      </c>
      <c r="F933" s="6" t="s">
        <v>34</v>
      </c>
      <c r="G933" s="2">
        <v>263</v>
      </c>
      <c r="H933" s="7" t="s">
        <v>11</v>
      </c>
    </row>
    <row r="934" spans="1:8" ht="18.75" x14ac:dyDescent="0.3">
      <c r="A934" s="2">
        <v>89</v>
      </c>
      <c r="B934" s="2" t="s">
        <v>146</v>
      </c>
      <c r="C934" s="3" t="str">
        <f>HYPERLINK("https://www.instagram.com/p/ByUlx9tIU1O/")</f>
        <v>https://www.instagram.com/p/ByUlx9tIU1O/</v>
      </c>
      <c r="D934" s="11" t="s">
        <v>147</v>
      </c>
      <c r="E934" s="5">
        <v>0.36173611111111109</v>
      </c>
      <c r="F934" s="6" t="s">
        <v>41</v>
      </c>
      <c r="G934" s="2">
        <v>232</v>
      </c>
      <c r="H934" s="7" t="s">
        <v>11</v>
      </c>
    </row>
    <row r="935" spans="1:8" ht="18.75" x14ac:dyDescent="0.3">
      <c r="A935" s="2">
        <v>88</v>
      </c>
      <c r="B935" s="2" t="s">
        <v>144</v>
      </c>
      <c r="C935" s="3" t="str">
        <f>HYPERLINK("https://www.instagram.com/p/ByXNWpEI7uE/")</f>
        <v>https://www.instagram.com/p/ByXNWpEI7uE/</v>
      </c>
      <c r="D935" s="11" t="s">
        <v>145</v>
      </c>
      <c r="E935" s="5">
        <v>0.37858796296296299</v>
      </c>
      <c r="F935" s="6" t="s">
        <v>25</v>
      </c>
      <c r="G935" s="2">
        <v>189</v>
      </c>
      <c r="H935" s="7" t="s">
        <v>11</v>
      </c>
    </row>
    <row r="936" spans="1:8" ht="18.75" x14ac:dyDescent="0.3">
      <c r="A936" s="2">
        <v>87</v>
      </c>
      <c r="B936" s="2" t="s">
        <v>8</v>
      </c>
      <c r="C936" s="3" t="str">
        <f>HYPERLINK("https://www.instagram.com/p/ByddBcuIQP4/")</f>
        <v>https://www.instagram.com/p/ByddBcuIQP4/</v>
      </c>
      <c r="D936" s="11" t="s">
        <v>143</v>
      </c>
      <c r="E936" s="5">
        <v>0.80384259259259261</v>
      </c>
      <c r="F936" s="6" t="s">
        <v>20</v>
      </c>
      <c r="G936" s="2">
        <v>196</v>
      </c>
      <c r="H936" s="7" t="s">
        <v>11</v>
      </c>
    </row>
    <row r="937" spans="1:8" ht="18.75" x14ac:dyDescent="0.3">
      <c r="A937" s="2">
        <v>86</v>
      </c>
      <c r="B937" s="2" t="s">
        <v>18</v>
      </c>
      <c r="C937" s="3" t="str">
        <f>HYPERLINK("https://www.instagram.com/p/Bye6vwMIkYd/")</f>
        <v>https://www.instagram.com/p/Bye6vwMIkYd/</v>
      </c>
      <c r="D937" s="11" t="s">
        <v>142</v>
      </c>
      <c r="E937" s="5">
        <v>0.37256944444444451</v>
      </c>
      <c r="F937" s="6" t="s">
        <v>10</v>
      </c>
      <c r="G937" s="2">
        <v>232</v>
      </c>
      <c r="H937" s="7" t="s">
        <v>11</v>
      </c>
    </row>
    <row r="938" spans="1:8" ht="18.75" x14ac:dyDescent="0.3">
      <c r="A938" s="2">
        <v>85</v>
      </c>
      <c r="B938" s="2" t="s">
        <v>8</v>
      </c>
      <c r="C938" s="3" t="str">
        <f>HYPERLINK("https://www.instagram.com/p/ByzWLsgoeSO/")</f>
        <v>https://www.instagram.com/p/ByzWLsgoeSO/</v>
      </c>
      <c r="D938" s="11" t="s">
        <v>141</v>
      </c>
      <c r="E938" s="5">
        <v>0.30628472222222219</v>
      </c>
      <c r="F938" s="6" t="s">
        <v>34</v>
      </c>
      <c r="G938" s="2">
        <v>215</v>
      </c>
      <c r="H938" s="7" t="s">
        <v>11</v>
      </c>
    </row>
    <row r="939" spans="1:8" ht="18.75" x14ac:dyDescent="0.3">
      <c r="A939" s="2">
        <v>84</v>
      </c>
      <c r="B939" s="2" t="s">
        <v>8</v>
      </c>
      <c r="C939" s="3" t="str">
        <f>HYPERLINK("https://www.instagram.com/p/By4l3VtoWVO/")</f>
        <v>https://www.instagram.com/p/By4l3VtoWVO/</v>
      </c>
      <c r="D939" s="11" t="s">
        <v>140</v>
      </c>
      <c r="E939" s="5">
        <v>0.34325231481481477</v>
      </c>
      <c r="F939" s="6" t="s">
        <v>41</v>
      </c>
      <c r="G939" s="2">
        <v>167</v>
      </c>
      <c r="H939" s="7" t="s">
        <v>11</v>
      </c>
    </row>
    <row r="940" spans="1:8" ht="18.75" x14ac:dyDescent="0.3">
      <c r="A940" s="2">
        <v>83</v>
      </c>
      <c r="B940" s="2" t="s">
        <v>8</v>
      </c>
      <c r="C940" s="3" t="str">
        <f>HYPERLINK("https://www.instagram.com/p/BzAdDcqIfT8/")</f>
        <v>https://www.instagram.com/p/BzAdDcqIfT8/</v>
      </c>
      <c r="D940" s="11" t="s">
        <v>139</v>
      </c>
      <c r="E940" s="5">
        <v>0.39667824074074082</v>
      </c>
      <c r="F940" s="6" t="s">
        <v>20</v>
      </c>
      <c r="G940" s="2">
        <v>169</v>
      </c>
      <c r="H940" s="7" t="s">
        <v>11</v>
      </c>
    </row>
    <row r="941" spans="1:8" ht="18.75" x14ac:dyDescent="0.3">
      <c r="A941" s="2">
        <v>82</v>
      </c>
      <c r="B941" s="2" t="s">
        <v>8</v>
      </c>
      <c r="C941" s="3" t="str">
        <f>HYPERLINK("https://www.instagram.com/p/BzEQgEvIhAh/")</f>
        <v>https://www.instagram.com/p/BzEQgEvIhAh/</v>
      </c>
      <c r="D941" s="11" t="s">
        <v>138</v>
      </c>
      <c r="E941" s="5">
        <v>0.87395833333333328</v>
      </c>
      <c r="F941" s="6" t="s">
        <v>10</v>
      </c>
      <c r="G941" s="2">
        <v>250</v>
      </c>
      <c r="H941" s="7" t="s">
        <v>11</v>
      </c>
    </row>
    <row r="942" spans="1:8" ht="18.75" x14ac:dyDescent="0.3">
      <c r="A942" s="2">
        <v>81</v>
      </c>
      <c r="B942" s="2" t="s">
        <v>8</v>
      </c>
      <c r="C942" s="3" t="str">
        <f>HYPERLINK("https://www.instagram.com/p/BzXfzpIovQl/")</f>
        <v>https://www.instagram.com/p/BzXfzpIovQl/</v>
      </c>
      <c r="D942" s="11" t="s">
        <v>137</v>
      </c>
      <c r="E942" s="5">
        <v>0.34570601851851851</v>
      </c>
      <c r="F942" s="6" t="s">
        <v>34</v>
      </c>
      <c r="G942" s="2">
        <v>233</v>
      </c>
      <c r="H942" s="7" t="s">
        <v>11</v>
      </c>
    </row>
    <row r="943" spans="1:8" ht="18.75" x14ac:dyDescent="0.3">
      <c r="A943" s="2">
        <v>80</v>
      </c>
      <c r="B943" s="2" t="s">
        <v>8</v>
      </c>
      <c r="C943" s="3" t="str">
        <f>HYPERLINK("https://www.instagram.com/p/BzsdQ1QIzYJ/")</f>
        <v>https://www.instagram.com/p/BzsdQ1QIzYJ/</v>
      </c>
      <c r="D943" s="11" t="s">
        <v>136</v>
      </c>
      <c r="E943" s="5">
        <v>0.48585648148148147</v>
      </c>
      <c r="F943" s="6" t="s">
        <v>16</v>
      </c>
      <c r="G943" s="2">
        <v>241</v>
      </c>
      <c r="H943" s="7" t="s">
        <v>11</v>
      </c>
    </row>
    <row r="944" spans="1:8" ht="18.75" x14ac:dyDescent="0.3">
      <c r="A944" s="2">
        <v>79</v>
      </c>
      <c r="B944" s="2" t="s">
        <v>132</v>
      </c>
      <c r="C944" s="3" t="str">
        <f>HYPERLINK("https://www.instagram.com/p/Bz6UVXlo3Oo/")</f>
        <v>https://www.instagram.com/p/Bz6UVXlo3Oo/</v>
      </c>
      <c r="D944" s="11" t="s">
        <v>135</v>
      </c>
      <c r="E944" s="5">
        <v>0.86873842592592587</v>
      </c>
      <c r="F944" s="6" t="s">
        <v>10</v>
      </c>
      <c r="G944" s="2">
        <v>151</v>
      </c>
      <c r="H944" s="7" t="s">
        <v>11</v>
      </c>
    </row>
    <row r="945" spans="1:8" ht="18.75" x14ac:dyDescent="0.3">
      <c r="A945" s="2">
        <v>78</v>
      </c>
      <c r="B945" s="2" t="s">
        <v>8</v>
      </c>
      <c r="C945" s="3" t="str">
        <f>HYPERLINK("https://www.instagram.com/p/Bz-Ug5khL3j/")</f>
        <v>https://www.instagram.com/p/Bz-Ug5khL3j/</v>
      </c>
      <c r="D945" s="11" t="s">
        <v>134</v>
      </c>
      <c r="E945" s="5">
        <v>0.42327546296296298</v>
      </c>
      <c r="F945" s="6" t="s">
        <v>16</v>
      </c>
      <c r="G945" s="2">
        <v>122</v>
      </c>
      <c r="H945" s="7" t="s">
        <v>11</v>
      </c>
    </row>
    <row r="946" spans="1:8" ht="18.75" x14ac:dyDescent="0.3">
      <c r="A946" s="2">
        <v>77</v>
      </c>
      <c r="B946" s="2" t="s">
        <v>132</v>
      </c>
      <c r="C946" s="3" t="str">
        <f>HYPERLINK("https://www.instagram.com/p/B0EASklIBbc/")</f>
        <v>https://www.instagram.com/p/B0EASklIBbc/</v>
      </c>
      <c r="D946" s="11" t="s">
        <v>133</v>
      </c>
      <c r="E946" s="5">
        <v>0.63071759259259264</v>
      </c>
      <c r="F946" s="6" t="s">
        <v>25</v>
      </c>
      <c r="G946" s="2">
        <v>169</v>
      </c>
      <c r="H946" s="7" t="s">
        <v>11</v>
      </c>
    </row>
    <row r="947" spans="1:8" ht="18.75" x14ac:dyDescent="0.3">
      <c r="A947" s="2">
        <v>76</v>
      </c>
      <c r="B947" s="2" t="s">
        <v>8</v>
      </c>
      <c r="C947" s="3" t="str">
        <f>HYPERLINK("https://www.instagram.com/p/B0FzTPHIzAp/")</f>
        <v>https://www.instagram.com/p/B0FzTPHIzAp/</v>
      </c>
      <c r="D947" s="11" t="s">
        <v>131</v>
      </c>
      <c r="E947" s="5">
        <v>0.32862268518518523</v>
      </c>
      <c r="F947" s="6" t="s">
        <v>13</v>
      </c>
      <c r="G947" s="2">
        <v>182</v>
      </c>
      <c r="H947" s="7" t="s">
        <v>11</v>
      </c>
    </row>
    <row r="948" spans="1:8" ht="18.75" x14ac:dyDescent="0.3">
      <c r="A948" s="2">
        <v>75</v>
      </c>
      <c r="B948" s="2" t="s">
        <v>8</v>
      </c>
      <c r="C948" s="3" t="str">
        <f>HYPERLINK("https://www.instagram.com/p/B0JWOkCowUl/")</f>
        <v>https://www.instagram.com/p/B0JWOkCowUl/</v>
      </c>
      <c r="D948" s="11" t="s">
        <v>130</v>
      </c>
      <c r="E948" s="5">
        <v>0.70564814814814814</v>
      </c>
      <c r="F948" s="6" t="s">
        <v>20</v>
      </c>
      <c r="G948" s="2">
        <v>239</v>
      </c>
      <c r="H948" s="7" t="s">
        <v>11</v>
      </c>
    </row>
    <row r="949" spans="1:8" ht="18.75" x14ac:dyDescent="0.3">
      <c r="A949" s="2">
        <v>74</v>
      </c>
      <c r="B949" s="2" t="s">
        <v>8</v>
      </c>
      <c r="C949" s="3" t="str">
        <f>HYPERLINK("https://www.instagram.com/p/B0NlBL-I2qS/")</f>
        <v>https://www.instagram.com/p/B0NlBL-I2qS/</v>
      </c>
      <c r="D949" s="11" t="s">
        <v>129</v>
      </c>
      <c r="E949" s="5">
        <v>0.34884259259259259</v>
      </c>
      <c r="F949" s="6" t="s">
        <v>34</v>
      </c>
      <c r="G949" s="2">
        <v>161</v>
      </c>
      <c r="H949" s="7" t="s">
        <v>11</v>
      </c>
    </row>
    <row r="950" spans="1:8" ht="18.75" x14ac:dyDescent="0.3">
      <c r="A950" s="2">
        <v>73</v>
      </c>
      <c r="B950" s="2" t="s">
        <v>11</v>
      </c>
      <c r="C950" s="3" t="str">
        <f>HYPERLINK("https://www.instagram.com/p/B0kqs-eIaZr/")</f>
        <v>https://www.instagram.com/p/B0kqs-eIaZr/</v>
      </c>
      <c r="D950" s="11" t="s">
        <v>128</v>
      </c>
      <c r="E950" s="5">
        <v>0.31564814814814812</v>
      </c>
      <c r="F950" s="6" t="s">
        <v>41</v>
      </c>
      <c r="G950" s="2">
        <v>215</v>
      </c>
      <c r="H950" s="7" t="s">
        <v>11</v>
      </c>
    </row>
    <row r="951" spans="1:8" ht="18.75" x14ac:dyDescent="0.3">
      <c r="A951" s="2">
        <v>72</v>
      </c>
      <c r="B951" s="2" t="s">
        <v>8</v>
      </c>
      <c r="C951" s="3" t="str">
        <f>HYPERLINK("https://www.instagram.com/p/B0l0C6cI6jv/")</f>
        <v>https://www.instagram.com/p/B0l0C6cI6jv/</v>
      </c>
      <c r="D951" s="11" t="s">
        <v>128</v>
      </c>
      <c r="E951" s="5">
        <v>0.76070601851851849</v>
      </c>
      <c r="F951" s="6" t="s">
        <v>41</v>
      </c>
      <c r="G951" s="2">
        <v>221</v>
      </c>
      <c r="H951" s="7" t="s">
        <v>11</v>
      </c>
    </row>
    <row r="952" spans="1:8" ht="18.75" x14ac:dyDescent="0.3">
      <c r="A952" s="2">
        <v>71</v>
      </c>
      <c r="B952" s="2" t="s">
        <v>8</v>
      </c>
      <c r="C952" s="3" t="str">
        <f>HYPERLINK("https://www.instagram.com/p/B0tpdhWo14X/")</f>
        <v>https://www.instagram.com/p/B0tpdhWo14X/</v>
      </c>
      <c r="D952" s="11" t="s">
        <v>127</v>
      </c>
      <c r="E952" s="5">
        <v>0.80336805555555557</v>
      </c>
      <c r="F952" s="6" t="s">
        <v>20</v>
      </c>
      <c r="G952" s="2">
        <v>248</v>
      </c>
      <c r="H952" s="7" t="s">
        <v>11</v>
      </c>
    </row>
    <row r="953" spans="1:8" ht="18.75" x14ac:dyDescent="0.3">
      <c r="A953" s="2">
        <v>70</v>
      </c>
      <c r="B953" s="2" t="s">
        <v>8</v>
      </c>
      <c r="C953" s="3" t="str">
        <f>HYPERLINK("https://www.instagram.com/p/B1HPN_jom3i/")</f>
        <v>https://www.instagram.com/p/B1HPN_jom3i/</v>
      </c>
      <c r="D953" s="11" t="s">
        <v>126</v>
      </c>
      <c r="E953" s="5">
        <v>0.74152777777777779</v>
      </c>
      <c r="F953" s="6" t="s">
        <v>16</v>
      </c>
      <c r="G953" s="2">
        <v>161</v>
      </c>
      <c r="H953" s="7" t="s">
        <v>11</v>
      </c>
    </row>
    <row r="954" spans="1:8" ht="18.75" x14ac:dyDescent="0.3">
      <c r="A954" s="2">
        <v>69</v>
      </c>
      <c r="B954" s="2" t="s">
        <v>8</v>
      </c>
      <c r="C954" s="3" t="str">
        <f>HYPERLINK("https://www.instagram.com/p/B1TBB35oZP2/")</f>
        <v>https://www.instagram.com/p/B1TBB35oZP2/</v>
      </c>
      <c r="D954" s="11" t="s">
        <v>125</v>
      </c>
      <c r="E954" s="5">
        <v>0.3157638888888889</v>
      </c>
      <c r="F954" s="6" t="s">
        <v>10</v>
      </c>
      <c r="G954" s="2">
        <v>164</v>
      </c>
      <c r="H954" s="7" t="s">
        <v>11</v>
      </c>
    </row>
    <row r="955" spans="1:8" ht="18.75" x14ac:dyDescent="0.3">
      <c r="A955" s="2">
        <v>68</v>
      </c>
      <c r="B955" s="2" t="s">
        <v>123</v>
      </c>
      <c r="C955" s="3" t="str">
        <f>HYPERLINK("https://www.instagram.com/p/B1f6nzzoJl9/")</f>
        <v>https://www.instagram.com/p/B1f6nzzoJl9/</v>
      </c>
      <c r="D955" s="11" t="s">
        <v>124</v>
      </c>
      <c r="E955" s="5">
        <v>0.32557870370370368</v>
      </c>
      <c r="F955" s="6" t="s">
        <v>13</v>
      </c>
      <c r="G955" s="2">
        <v>123</v>
      </c>
      <c r="H955" s="7" t="s">
        <v>11</v>
      </c>
    </row>
    <row r="956" spans="1:8" ht="18.75" x14ac:dyDescent="0.3">
      <c r="A956" s="2">
        <v>67</v>
      </c>
      <c r="B956" s="2" t="s">
        <v>121</v>
      </c>
      <c r="C956" s="3" t="str">
        <f>HYPERLINK("https://www.instagram.com/p/B1l9jg1o8AJ/")</f>
        <v>https://www.instagram.com/p/B1l9jg1o8AJ/</v>
      </c>
      <c r="D956" s="11" t="s">
        <v>122</v>
      </c>
      <c r="E956" s="5">
        <v>0.67355324074074074</v>
      </c>
      <c r="F956" s="6" t="s">
        <v>10</v>
      </c>
      <c r="G956" s="2">
        <v>163</v>
      </c>
      <c r="H956" s="7" t="s">
        <v>11</v>
      </c>
    </row>
    <row r="957" spans="1:8" ht="18.75" x14ac:dyDescent="0.3">
      <c r="A957" s="2">
        <v>66</v>
      </c>
      <c r="B957" s="2" t="s">
        <v>120</v>
      </c>
      <c r="C957" s="3" t="str">
        <f>HYPERLINK("https://www.instagram.com/p/B122pKsIXHB/")</f>
        <v>https://www.instagram.com/p/B122pKsIXHB/</v>
      </c>
      <c r="D957" s="11" t="s">
        <v>119</v>
      </c>
      <c r="E957" s="5">
        <v>0.23375000000000001</v>
      </c>
      <c r="F957" s="6" t="s">
        <v>10</v>
      </c>
      <c r="G957" s="2">
        <v>144</v>
      </c>
      <c r="H957" s="7" t="s">
        <v>11</v>
      </c>
    </row>
    <row r="958" spans="1:8" ht="18.75" x14ac:dyDescent="0.3">
      <c r="A958" s="2">
        <v>65</v>
      </c>
      <c r="B958" s="2" t="s">
        <v>116</v>
      </c>
      <c r="C958" s="3" t="str">
        <f>HYPERLINK("https://www.instagram.com/p/B137Ap1I9gm/")</f>
        <v>https://www.instagram.com/p/B137Ap1I9gm/</v>
      </c>
      <c r="D958" s="11" t="s">
        <v>119</v>
      </c>
      <c r="E958" s="5">
        <v>0.64861111111111114</v>
      </c>
      <c r="F958" s="6" t="s">
        <v>10</v>
      </c>
      <c r="G958" s="2">
        <v>149</v>
      </c>
      <c r="H958" s="7" t="s">
        <v>11</v>
      </c>
    </row>
    <row r="959" spans="1:8" ht="18.75" x14ac:dyDescent="0.3">
      <c r="A959" s="2">
        <v>64</v>
      </c>
      <c r="B959" s="2" t="s">
        <v>117</v>
      </c>
      <c r="C959" s="3" t="str">
        <f>HYPERLINK("https://www.instagram.com/p/B15euoeIV0x/")</f>
        <v>https://www.instagram.com/p/B15euoeIV0x/</v>
      </c>
      <c r="D959" s="11" t="s">
        <v>118</v>
      </c>
      <c r="E959" s="5">
        <v>0.2537152777777778</v>
      </c>
      <c r="F959" s="6" t="s">
        <v>34</v>
      </c>
      <c r="G959" s="2">
        <v>165</v>
      </c>
      <c r="H959" s="7" t="s">
        <v>11</v>
      </c>
    </row>
    <row r="960" spans="1:8" ht="18.75" x14ac:dyDescent="0.3">
      <c r="A960" s="2">
        <v>63</v>
      </c>
      <c r="B960" s="2" t="s">
        <v>116</v>
      </c>
      <c r="C960" s="3" t="str">
        <f>HYPERLINK("https://www.instagram.com/p/B18ME3zoQR0/")</f>
        <v>https://www.instagram.com/p/B18ME3zoQR0/</v>
      </c>
      <c r="D960" s="11" t="s">
        <v>115</v>
      </c>
      <c r="E960" s="5">
        <v>0.30561342592592589</v>
      </c>
      <c r="F960" s="6" t="s">
        <v>16</v>
      </c>
      <c r="G960" s="2">
        <v>149</v>
      </c>
      <c r="H960" s="7" t="s">
        <v>11</v>
      </c>
    </row>
    <row r="961" spans="1:8" ht="18.75" x14ac:dyDescent="0.3">
      <c r="A961" s="2">
        <v>62</v>
      </c>
      <c r="B961" s="2" t="s">
        <v>114</v>
      </c>
      <c r="C961" s="3" t="str">
        <f>HYPERLINK("https://www.instagram.com/p/B18RzIko0lV/")</f>
        <v>https://www.instagram.com/p/B18RzIko0lV/</v>
      </c>
      <c r="D961" s="11" t="s">
        <v>115</v>
      </c>
      <c r="E961" s="5">
        <v>0.34034722222222219</v>
      </c>
      <c r="F961" s="6" t="s">
        <v>16</v>
      </c>
      <c r="G961" s="2">
        <v>186</v>
      </c>
      <c r="H961" s="7" t="s">
        <v>11</v>
      </c>
    </row>
    <row r="962" spans="1:8" ht="18.75" x14ac:dyDescent="0.3">
      <c r="A962" s="2">
        <v>61</v>
      </c>
      <c r="B962" s="2" t="s">
        <v>112</v>
      </c>
      <c r="C962" s="3" t="str">
        <f>HYPERLINK("https://www.instagram.com/p/B1-41LtIyfl/")</f>
        <v>https://www.instagram.com/p/B1-41LtIyfl/</v>
      </c>
      <c r="D962" s="11" t="s">
        <v>113</v>
      </c>
      <c r="E962" s="5">
        <v>0.35392361111111109</v>
      </c>
      <c r="F962" s="6" t="s">
        <v>41</v>
      </c>
      <c r="G962" s="2">
        <v>145</v>
      </c>
      <c r="H962" s="7" t="s">
        <v>11</v>
      </c>
    </row>
    <row r="963" spans="1:8" ht="18.75" x14ac:dyDescent="0.3">
      <c r="A963" s="2">
        <v>60</v>
      </c>
      <c r="B963" s="2" t="s">
        <v>111</v>
      </c>
      <c r="C963" s="3" t="str">
        <f>HYPERLINK("https://www.instagram.com/p/B2BQbIKItw0/")</f>
        <v>https://www.instagram.com/p/B2BQbIKItw0/</v>
      </c>
      <c r="D963" s="11" t="s">
        <v>110</v>
      </c>
      <c r="E963" s="5">
        <v>0.27380787037037041</v>
      </c>
      <c r="F963" s="6" t="s">
        <v>25</v>
      </c>
      <c r="G963" s="2">
        <v>188</v>
      </c>
      <c r="H963" s="7" t="s">
        <v>11</v>
      </c>
    </row>
    <row r="964" spans="1:8" ht="18.75" x14ac:dyDescent="0.3">
      <c r="A964" s="2">
        <v>59</v>
      </c>
      <c r="B964" s="2" t="s">
        <v>109</v>
      </c>
      <c r="C964" s="3" t="str">
        <f>HYPERLINK("https://www.instagram.com/p/B2CFrxBoqv6/")</f>
        <v>https://www.instagram.com/p/B2CFrxBoqv6/</v>
      </c>
      <c r="D964" s="11" t="s">
        <v>110</v>
      </c>
      <c r="E964" s="5">
        <v>0.59700231481481481</v>
      </c>
      <c r="F964" s="6" t="s">
        <v>25</v>
      </c>
      <c r="G964" s="2">
        <v>167</v>
      </c>
      <c r="H964" s="7" t="s">
        <v>11</v>
      </c>
    </row>
    <row r="965" spans="1:8" ht="18.75" x14ac:dyDescent="0.3">
      <c r="A965" s="2">
        <v>58</v>
      </c>
      <c r="B965" s="2" t="s">
        <v>107</v>
      </c>
      <c r="C965" s="3" t="str">
        <f>HYPERLINK("https://www.instagram.com/p/B2DxtHII4p5/")</f>
        <v>https://www.instagram.com/p/B2DxtHII4p5/</v>
      </c>
      <c r="D965" s="11" t="s">
        <v>108</v>
      </c>
      <c r="E965" s="5">
        <v>0.25248842592592591</v>
      </c>
      <c r="F965" s="6" t="s">
        <v>13</v>
      </c>
      <c r="G965" s="2">
        <v>194</v>
      </c>
      <c r="H965" s="7" t="s">
        <v>11</v>
      </c>
    </row>
    <row r="966" spans="1:8" ht="18.75" x14ac:dyDescent="0.3">
      <c r="A966" s="2">
        <v>57</v>
      </c>
      <c r="B966" s="2" t="s">
        <v>105</v>
      </c>
      <c r="C966" s="3" t="str">
        <f>HYPERLINK("https://www.instagram.com/p/B2Ho_-BIphx/")</f>
        <v>https://www.instagram.com/p/B2Ho_-BIphx/</v>
      </c>
      <c r="D966" s="11" t="s">
        <v>106</v>
      </c>
      <c r="E966" s="5">
        <v>0.75310185185185186</v>
      </c>
      <c r="F966" s="6" t="s">
        <v>20</v>
      </c>
      <c r="G966" s="2">
        <v>158</v>
      </c>
      <c r="H966" s="7" t="s">
        <v>11</v>
      </c>
    </row>
    <row r="967" spans="1:8" ht="18.75" x14ac:dyDescent="0.3">
      <c r="A967" s="2">
        <v>56</v>
      </c>
      <c r="B967" s="2" t="s">
        <v>103</v>
      </c>
      <c r="C967" s="3" t="str">
        <f>HYPERLINK("https://www.instagram.com/p/B2JbLV2Icng/")</f>
        <v>https://www.instagram.com/p/B2JbLV2Icng/</v>
      </c>
      <c r="D967" s="11" t="s">
        <v>104</v>
      </c>
      <c r="E967" s="5">
        <v>0.44594907407407408</v>
      </c>
      <c r="F967" s="6" t="s">
        <v>10</v>
      </c>
      <c r="G967" s="2">
        <v>209</v>
      </c>
      <c r="H967" s="7" t="s">
        <v>11</v>
      </c>
    </row>
    <row r="968" spans="1:8" ht="18.75" x14ac:dyDescent="0.3">
      <c r="A968" s="2">
        <v>55</v>
      </c>
      <c r="B968" s="2" t="s">
        <v>101</v>
      </c>
      <c r="C968" s="3" t="str">
        <f>HYPERLINK("https://www.instagram.com/p/B2LsJQdI_Cu/")</f>
        <v>https://www.instagram.com/p/B2LsJQdI_Cu/</v>
      </c>
      <c r="D968" s="11" t="s">
        <v>102</v>
      </c>
      <c r="E968" s="5">
        <v>0.32563657407407409</v>
      </c>
      <c r="F968" s="6" t="s">
        <v>34</v>
      </c>
      <c r="G968" s="2">
        <v>248</v>
      </c>
      <c r="H968" s="7" t="s">
        <v>11</v>
      </c>
    </row>
    <row r="969" spans="1:8" ht="18.75" x14ac:dyDescent="0.3">
      <c r="A969" s="2">
        <v>54</v>
      </c>
      <c r="B969" s="2" t="s">
        <v>99</v>
      </c>
      <c r="C969" s="3" t="str">
        <f>HYPERLINK("https://www.instagram.com/p/B2RpaMUo6Ji/")</f>
        <v>https://www.instagram.com/p/B2RpaMUo6Ji/</v>
      </c>
      <c r="D969" s="11" t="s">
        <v>100</v>
      </c>
      <c r="E969" s="5">
        <v>0.63920138888888889</v>
      </c>
      <c r="F969" s="6" t="s">
        <v>41</v>
      </c>
      <c r="G969" s="2">
        <v>217</v>
      </c>
      <c r="H969" s="7" t="s">
        <v>11</v>
      </c>
    </row>
    <row r="970" spans="1:8" ht="18.75" x14ac:dyDescent="0.3">
      <c r="A970" s="2">
        <v>53</v>
      </c>
      <c r="B970" s="2" t="s">
        <v>97</v>
      </c>
      <c r="C970" s="3" t="str">
        <f>HYPERLINK("https://www.instagram.com/p/B2XE49IIgbU/")</f>
        <v>https://www.instagram.com/p/B2XE49IIgbU/</v>
      </c>
      <c r="D970" s="11" t="s">
        <v>98</v>
      </c>
      <c r="E970" s="5">
        <v>0.74776620370370372</v>
      </c>
      <c r="F970" s="6" t="s">
        <v>13</v>
      </c>
      <c r="G970" s="2">
        <v>183</v>
      </c>
      <c r="H970" s="7" t="s">
        <v>11</v>
      </c>
    </row>
    <row r="971" spans="1:8" ht="18.75" x14ac:dyDescent="0.3">
      <c r="A971" s="2">
        <v>52</v>
      </c>
      <c r="B971" s="2" t="s">
        <v>8</v>
      </c>
      <c r="C971" s="3" t="str">
        <f>HYPERLINK("https://www.instagram.com/p/B2bw3E7IW6b/")</f>
        <v>https://www.instagram.com/p/B2bw3E7IW6b/</v>
      </c>
      <c r="D971" s="11" t="s">
        <v>96</v>
      </c>
      <c r="E971" s="5">
        <v>0.56803240740740746</v>
      </c>
      <c r="F971" s="6" t="s">
        <v>10</v>
      </c>
      <c r="G971" s="2">
        <v>189</v>
      </c>
      <c r="H971" s="7" t="s">
        <v>11</v>
      </c>
    </row>
    <row r="972" spans="1:8" ht="18.75" x14ac:dyDescent="0.3">
      <c r="A972" s="2">
        <v>51</v>
      </c>
      <c r="B972" s="2" t="s">
        <v>94</v>
      </c>
      <c r="C972" s="3" t="str">
        <f>HYPERLINK("https://www.instagram.com/p/B2jSbU3IVzC/")</f>
        <v>https://www.instagram.com/p/B2jSbU3IVzC/</v>
      </c>
      <c r="D972" s="11" t="s">
        <v>95</v>
      </c>
      <c r="E972" s="5">
        <v>0.49025462962962962</v>
      </c>
      <c r="F972" s="6" t="s">
        <v>41</v>
      </c>
      <c r="G972" s="2">
        <v>182</v>
      </c>
      <c r="H972" s="7" t="s">
        <v>11</v>
      </c>
    </row>
    <row r="973" spans="1:8" ht="18.75" x14ac:dyDescent="0.3">
      <c r="A973" s="2">
        <v>50</v>
      </c>
      <c r="B973" s="2" t="s">
        <v>92</v>
      </c>
      <c r="C973" s="3" t="str">
        <f>HYPERLINK("https://www.instagram.com/p/B2l0sUfIRNJ/")</f>
        <v>https://www.instagram.com/p/B2l0sUfIRNJ/</v>
      </c>
      <c r="D973" s="11" t="s">
        <v>93</v>
      </c>
      <c r="E973" s="5">
        <v>0.47490740740740739</v>
      </c>
      <c r="F973" s="6" t="s">
        <v>25</v>
      </c>
      <c r="G973" s="2">
        <v>172</v>
      </c>
      <c r="H973" s="7" t="s">
        <v>11</v>
      </c>
    </row>
    <row r="974" spans="1:8" ht="18.75" x14ac:dyDescent="0.3">
      <c r="A974" s="2">
        <v>49</v>
      </c>
      <c r="B974" s="2" t="s">
        <v>8</v>
      </c>
      <c r="C974" s="3" t="str">
        <f>HYPERLINK("https://www.instagram.com/p/B2oD0iooBOZ/")</f>
        <v>https://www.instagram.com/p/B2oD0iooBOZ/</v>
      </c>
      <c r="D974" s="11" t="s">
        <v>91</v>
      </c>
      <c r="E974" s="5">
        <v>0.34342592592592591</v>
      </c>
      <c r="F974" s="6" t="s">
        <v>13</v>
      </c>
      <c r="G974" s="2">
        <v>190</v>
      </c>
      <c r="H974" s="7" t="s">
        <v>11</v>
      </c>
    </row>
    <row r="975" spans="1:8" ht="18.75" x14ac:dyDescent="0.3">
      <c r="A975" s="2">
        <v>48</v>
      </c>
      <c r="B975" s="2" t="s">
        <v>88</v>
      </c>
      <c r="C975" s="3" t="str">
        <f>HYPERLINK("https://www.instagram.com/p/B2q7CbbIGnt/")</f>
        <v>https://www.instagram.com/p/B2q7CbbIGnt/</v>
      </c>
      <c r="D975" s="11" t="s">
        <v>90</v>
      </c>
      <c r="E975" s="5">
        <v>0.45521990740740742</v>
      </c>
      <c r="F975" s="6" t="s">
        <v>20</v>
      </c>
      <c r="G975" s="2">
        <v>138</v>
      </c>
      <c r="H975" s="7" t="s">
        <v>11</v>
      </c>
    </row>
    <row r="976" spans="1:8" ht="18.75" x14ac:dyDescent="0.3">
      <c r="A976" s="2">
        <v>47</v>
      </c>
      <c r="B976" s="2" t="s">
        <v>88</v>
      </c>
      <c r="C976" s="3" t="str">
        <f>HYPERLINK("https://www.instagram.com/p/B2vttRGItOP/")</f>
        <v>https://www.instagram.com/p/B2vttRGItOP/</v>
      </c>
      <c r="D976" s="11" t="s">
        <v>89</v>
      </c>
      <c r="E976" s="5">
        <v>0.31613425925925931</v>
      </c>
      <c r="F976" s="6" t="s">
        <v>34</v>
      </c>
      <c r="G976" s="2">
        <v>130</v>
      </c>
      <c r="H976" s="7" t="s">
        <v>11</v>
      </c>
    </row>
    <row r="977" spans="1:8" ht="18.75" x14ac:dyDescent="0.3">
      <c r="A977" s="2">
        <v>46</v>
      </c>
      <c r="B977" s="2" t="s">
        <v>86</v>
      </c>
      <c r="C977" s="3" t="str">
        <f>HYPERLINK("https://www.instagram.com/p/B2yNC2xI108/")</f>
        <v>https://www.instagram.com/p/B2yNC2xI108/</v>
      </c>
      <c r="D977" s="11" t="s">
        <v>87</v>
      </c>
      <c r="E977" s="5">
        <v>0.28300925925925918</v>
      </c>
      <c r="F977" s="6" t="s">
        <v>16</v>
      </c>
      <c r="G977" s="2">
        <v>191</v>
      </c>
      <c r="H977" s="7" t="s">
        <v>11</v>
      </c>
    </row>
    <row r="978" spans="1:8" ht="18.75" x14ac:dyDescent="0.3">
      <c r="A978" s="2">
        <v>45</v>
      </c>
      <c r="B978" s="2" t="s">
        <v>85</v>
      </c>
      <c r="C978" s="3" t="str">
        <f>HYPERLINK("https://www.instagram.com/p/B20v0z_o6E_/")</f>
        <v>https://www.instagram.com/p/B20v0z_o6E_/</v>
      </c>
      <c r="D978" s="11" t="s">
        <v>84</v>
      </c>
      <c r="E978" s="5">
        <v>0.27078703703703699</v>
      </c>
      <c r="F978" s="6" t="s">
        <v>41</v>
      </c>
      <c r="G978" s="2">
        <v>191</v>
      </c>
      <c r="H978" s="7" t="s">
        <v>11</v>
      </c>
    </row>
    <row r="979" spans="1:8" ht="18.75" x14ac:dyDescent="0.3">
      <c r="A979" s="2">
        <v>44</v>
      </c>
      <c r="B979" s="2" t="s">
        <v>83</v>
      </c>
      <c r="C979" s="3" t="str">
        <f>HYPERLINK("https://www.instagram.com/p/B20wHA2IfcA/")</f>
        <v>https://www.instagram.com/p/B20wHA2IfcA/</v>
      </c>
      <c r="D979" s="11" t="s">
        <v>84</v>
      </c>
      <c r="E979" s="5">
        <v>0.27251157407407411</v>
      </c>
      <c r="F979" s="6" t="s">
        <v>41</v>
      </c>
      <c r="G979" s="2">
        <v>195</v>
      </c>
      <c r="H979" s="7" t="s">
        <v>11</v>
      </c>
    </row>
    <row r="980" spans="1:8" ht="18.75" x14ac:dyDescent="0.3">
      <c r="A980" s="2">
        <v>43</v>
      </c>
      <c r="B980" s="2" t="s">
        <v>82</v>
      </c>
      <c r="C980" s="3" t="str">
        <f>HYPERLINK("https://www.instagram.com/p/B23Tgc-IrJt/")</f>
        <v>https://www.instagram.com/p/B23Tgc-IrJt/</v>
      </c>
      <c r="D980" s="11" t="s">
        <v>81</v>
      </c>
      <c r="E980" s="5">
        <v>0.26403935185185179</v>
      </c>
      <c r="F980" s="6" t="s">
        <v>25</v>
      </c>
      <c r="G980" s="2">
        <v>159</v>
      </c>
      <c r="H980" s="7" t="s">
        <v>11</v>
      </c>
    </row>
    <row r="981" spans="1:8" ht="18.75" x14ac:dyDescent="0.3">
      <c r="A981" s="2">
        <v>42</v>
      </c>
      <c r="B981" s="2" t="s">
        <v>80</v>
      </c>
      <c r="C981" s="3" t="str">
        <f>HYPERLINK("https://www.instagram.com/p/B23pqUtIsHX/")</f>
        <v>https://www.instagram.com/p/B23pqUtIsHX/</v>
      </c>
      <c r="D981" s="11" t="s">
        <v>81</v>
      </c>
      <c r="E981" s="5">
        <v>0.39847222222222223</v>
      </c>
      <c r="F981" s="6" t="s">
        <v>25</v>
      </c>
      <c r="G981" s="2">
        <v>218</v>
      </c>
      <c r="H981" s="7" t="s">
        <v>11</v>
      </c>
    </row>
    <row r="982" spans="1:8" ht="18.75" x14ac:dyDescent="0.3">
      <c r="A982" s="2">
        <v>41</v>
      </c>
      <c r="B982" s="2" t="s">
        <v>79</v>
      </c>
      <c r="C982" s="3" t="str">
        <f>HYPERLINK("https://www.instagram.com/p/B256jHVo6WM/")</f>
        <v>https://www.instagram.com/p/B256jHVo6WM/</v>
      </c>
      <c r="D982" s="11" t="s">
        <v>78</v>
      </c>
      <c r="E982" s="5">
        <v>0.27767361111111111</v>
      </c>
      <c r="F982" s="6" t="s">
        <v>13</v>
      </c>
      <c r="G982" s="2">
        <v>218</v>
      </c>
      <c r="H982" s="7" t="s">
        <v>11</v>
      </c>
    </row>
    <row r="983" spans="1:8" ht="18.75" x14ac:dyDescent="0.3">
      <c r="A983" s="2">
        <v>40</v>
      </c>
      <c r="B983" s="2" t="s">
        <v>8</v>
      </c>
      <c r="C983" s="3" t="str">
        <f>HYPERLINK("https://www.instagram.com/p/B27O2W1I6J6/")</f>
        <v>https://www.instagram.com/p/B27O2W1I6J6/</v>
      </c>
      <c r="D983" s="11" t="s">
        <v>78</v>
      </c>
      <c r="E983" s="5">
        <v>0.78921296296296295</v>
      </c>
      <c r="F983" s="6" t="s">
        <v>13</v>
      </c>
      <c r="G983" s="2">
        <v>239</v>
      </c>
      <c r="H983" s="7" t="s">
        <v>11</v>
      </c>
    </row>
    <row r="984" spans="1:8" ht="18.75" x14ac:dyDescent="0.3">
      <c r="A984" s="2">
        <v>39</v>
      </c>
      <c r="B984" s="2" t="s">
        <v>77</v>
      </c>
      <c r="C984" s="3" t="str">
        <f>HYPERLINK("https://www.instagram.com/p/B3BqZYgoyBu/")</f>
        <v>https://www.instagram.com/p/B3BqZYgoyBu/</v>
      </c>
      <c r="D984" s="11" t="s">
        <v>76</v>
      </c>
      <c r="E984" s="5">
        <v>0.2865509259259259</v>
      </c>
      <c r="F984" s="6" t="s">
        <v>34</v>
      </c>
      <c r="G984" s="2">
        <v>196</v>
      </c>
      <c r="H984" s="7" t="s">
        <v>11</v>
      </c>
    </row>
    <row r="985" spans="1:8" ht="18.75" x14ac:dyDescent="0.3">
      <c r="A985" s="2">
        <v>38</v>
      </c>
      <c r="B985" s="2" t="s">
        <v>75</v>
      </c>
      <c r="C985" s="3" t="str">
        <f>HYPERLINK("https://www.instagram.com/p/B3DE_VgoKrP/")</f>
        <v>https://www.instagram.com/p/B3DE_VgoKrP/</v>
      </c>
      <c r="D985" s="11" t="s">
        <v>76</v>
      </c>
      <c r="E985" s="5">
        <v>0.83628472222222228</v>
      </c>
      <c r="F985" s="6" t="s">
        <v>34</v>
      </c>
      <c r="G985" s="2">
        <v>182</v>
      </c>
      <c r="H985" s="7" t="s">
        <v>11</v>
      </c>
    </row>
    <row r="986" spans="1:8" ht="18.75" x14ac:dyDescent="0.3">
      <c r="A986" s="2">
        <v>37</v>
      </c>
      <c r="B986" s="2" t="s">
        <v>72</v>
      </c>
      <c r="C986" s="3" t="str">
        <f>HYPERLINK("https://www.instagram.com/p/B3Pk_GVICa_/")</f>
        <v>https://www.instagram.com/p/B3Pk_GVICa_/</v>
      </c>
      <c r="D986" s="11" t="s">
        <v>74</v>
      </c>
      <c r="E986" s="5">
        <v>0.69077546296296299</v>
      </c>
      <c r="F986" s="6" t="s">
        <v>20</v>
      </c>
      <c r="G986" s="2">
        <v>162</v>
      </c>
      <c r="H986" s="7" t="s">
        <v>11</v>
      </c>
    </row>
    <row r="987" spans="1:8" ht="18.75" x14ac:dyDescent="0.3">
      <c r="A987" s="2">
        <v>36</v>
      </c>
      <c r="B987" s="2" t="s">
        <v>72</v>
      </c>
      <c r="C987" s="3" t="str">
        <f>HYPERLINK("https://www.instagram.com/p/B3RfZj9Isfl/")</f>
        <v>https://www.instagram.com/p/B3RfZj9Isfl/</v>
      </c>
      <c r="D987" s="11" t="s">
        <v>73</v>
      </c>
      <c r="E987" s="5">
        <v>0.43359953703703702</v>
      </c>
      <c r="F987" s="6" t="s">
        <v>10</v>
      </c>
      <c r="G987" s="2">
        <v>190</v>
      </c>
      <c r="H987" s="7" t="s">
        <v>11</v>
      </c>
    </row>
    <row r="988" spans="1:8" ht="18.75" x14ac:dyDescent="0.3">
      <c r="A988" s="2">
        <v>35</v>
      </c>
      <c r="B988" s="2" t="s">
        <v>60</v>
      </c>
      <c r="C988" s="3" t="str">
        <f>HYPERLINK("https://www.instagram.com/p/B3eSKx2h2Am/")</f>
        <v>https://www.instagram.com/p/B3eSKx2h2Am/</v>
      </c>
      <c r="D988" s="11" t="s">
        <v>71</v>
      </c>
      <c r="E988" s="5">
        <v>0.40201388888888889</v>
      </c>
      <c r="F988" s="6" t="s">
        <v>13</v>
      </c>
      <c r="G988" s="2">
        <v>181</v>
      </c>
      <c r="H988" s="7" t="s">
        <v>11</v>
      </c>
    </row>
    <row r="989" spans="1:8" ht="18.75" x14ac:dyDescent="0.3">
      <c r="A989" s="2">
        <v>34</v>
      </c>
      <c r="B989" s="2" t="s">
        <v>69</v>
      </c>
      <c r="C989" s="3" t="str">
        <f>HYPERLINK("https://www.instagram.com/p/B3mA0OCBTpp/")</f>
        <v>https://www.instagram.com/p/B3mA0OCBTpp/</v>
      </c>
      <c r="D989" s="11" t="s">
        <v>70</v>
      </c>
      <c r="E989" s="5">
        <v>0.40361111111111109</v>
      </c>
      <c r="F989" s="6" t="s">
        <v>34</v>
      </c>
      <c r="G989" s="2">
        <v>174</v>
      </c>
      <c r="H989" s="7" t="s">
        <v>11</v>
      </c>
    </row>
    <row r="990" spans="1:8" ht="18.75" x14ac:dyDescent="0.3">
      <c r="A990" s="2">
        <v>33</v>
      </c>
      <c r="B990" s="2" t="s">
        <v>60</v>
      </c>
      <c r="C990" s="3" t="str">
        <f>HYPERLINK("https://www.instagram.com/p/B3uucTDhuZq/")</f>
        <v>https://www.instagram.com/p/B3uucTDhuZq/</v>
      </c>
      <c r="D990" s="11" t="s">
        <v>68</v>
      </c>
      <c r="E990" s="5">
        <v>0.78736111111111107</v>
      </c>
      <c r="F990" s="6" t="s">
        <v>25</v>
      </c>
      <c r="G990" s="2">
        <v>233</v>
      </c>
      <c r="H990" s="7" t="s">
        <v>11</v>
      </c>
    </row>
    <row r="991" spans="1:8" ht="18.75" x14ac:dyDescent="0.3">
      <c r="A991" s="2">
        <v>32</v>
      </c>
      <c r="B991" s="2" t="s">
        <v>66</v>
      </c>
      <c r="C991" s="3" t="str">
        <f>HYPERLINK("https://www.instagram.com/p/B34BDozhbg0/")</f>
        <v>https://www.instagram.com/p/B34BDozhbg0/</v>
      </c>
      <c r="D991" s="11" t="s">
        <v>67</v>
      </c>
      <c r="E991" s="5">
        <v>0.39557870370370368</v>
      </c>
      <c r="F991" s="6" t="s">
        <v>34</v>
      </c>
      <c r="G991" s="2">
        <v>237</v>
      </c>
      <c r="H991" s="7" t="s">
        <v>11</v>
      </c>
    </row>
    <row r="992" spans="1:8" ht="18.75" x14ac:dyDescent="0.3">
      <c r="A992" s="2">
        <v>31</v>
      </c>
      <c r="B992" s="2" t="s">
        <v>64</v>
      </c>
      <c r="C992" s="3" t="str">
        <f>HYPERLINK("https://www.instagram.com/p/B4F3AqBhJhq/")</f>
        <v>https://www.instagram.com/p/B4F3AqBhJhq/</v>
      </c>
      <c r="D992" s="11" t="s">
        <v>65</v>
      </c>
      <c r="E992" s="5">
        <v>0.77166666666666661</v>
      </c>
      <c r="F992" s="6" t="s">
        <v>20</v>
      </c>
      <c r="G992" s="2">
        <v>259</v>
      </c>
      <c r="H992" s="7" t="s">
        <v>11</v>
      </c>
    </row>
    <row r="993" spans="1:8" ht="18.75" x14ac:dyDescent="0.3">
      <c r="A993" s="2">
        <v>30</v>
      </c>
      <c r="B993" s="2" t="s">
        <v>62</v>
      </c>
      <c r="C993" s="3" t="str">
        <f>HYPERLINK("https://www.instagram.com/p/B4JxhXbBPiB/")</f>
        <v>https://www.instagram.com/p/B4JxhXbBPiB/</v>
      </c>
      <c r="D993" s="11" t="s">
        <v>63</v>
      </c>
      <c r="E993" s="5">
        <v>0.29180555555555548</v>
      </c>
      <c r="F993" s="6" t="s">
        <v>34</v>
      </c>
      <c r="G993" s="2">
        <v>265</v>
      </c>
      <c r="H993" s="7" t="s">
        <v>11</v>
      </c>
    </row>
    <row r="994" spans="1:8" ht="18.75" x14ac:dyDescent="0.3">
      <c r="A994" s="2">
        <v>29</v>
      </c>
      <c r="B994" s="2" t="s">
        <v>60</v>
      </c>
      <c r="C994" s="3" t="str">
        <f>HYPERLINK("https://www.instagram.com/p/B4R5ufwB8dx/")</f>
        <v>https://www.instagram.com/p/B4R5ufwB8dx/</v>
      </c>
      <c r="D994" s="11" t="s">
        <v>61</v>
      </c>
      <c r="E994" s="5">
        <v>0.44849537037037029</v>
      </c>
      <c r="F994" s="6" t="s">
        <v>25</v>
      </c>
      <c r="G994" s="2">
        <v>220</v>
      </c>
      <c r="H994" s="7" t="s">
        <v>11</v>
      </c>
    </row>
    <row r="995" spans="1:8" ht="18.75" x14ac:dyDescent="0.3">
      <c r="A995" s="2">
        <v>28</v>
      </c>
      <c r="B995" s="2" t="s">
        <v>11</v>
      </c>
      <c r="C995" s="3" t="str">
        <f>HYPERLINK("https://www.instagram.com/p/B4o60xcBcTt/")</f>
        <v>https://www.instagram.com/p/B4o60xcBcTt/</v>
      </c>
      <c r="D995" s="11" t="s">
        <v>59</v>
      </c>
      <c r="E995" s="5">
        <v>0.38746527777777778</v>
      </c>
      <c r="F995" s="6" t="s">
        <v>20</v>
      </c>
      <c r="G995" s="2">
        <v>156</v>
      </c>
      <c r="H995" s="7" t="s">
        <v>11</v>
      </c>
    </row>
    <row r="996" spans="1:8" ht="18.75" x14ac:dyDescent="0.3">
      <c r="A996" s="2">
        <v>27</v>
      </c>
      <c r="B996" s="2" t="s">
        <v>57</v>
      </c>
      <c r="C996" s="3" t="str">
        <f>HYPERLINK("https://www.instagram.com/p/B48KtsqBgcx/")</f>
        <v>https://www.instagram.com/p/B48KtsqBgcx/</v>
      </c>
      <c r="D996" s="11" t="s">
        <v>58</v>
      </c>
      <c r="E996" s="5">
        <v>0.86275462962962968</v>
      </c>
      <c r="F996" s="6" t="s">
        <v>20</v>
      </c>
      <c r="G996" s="2">
        <v>114</v>
      </c>
      <c r="H996" s="7" t="s">
        <v>11</v>
      </c>
    </row>
    <row r="997" spans="1:8" ht="18.75" x14ac:dyDescent="0.3">
      <c r="A997" s="2">
        <v>26</v>
      </c>
      <c r="B997" s="2" t="s">
        <v>56</v>
      </c>
      <c r="C997" s="3" t="str">
        <f>HYPERLINK("https://www.instagram.com/p/B5AZVFHB_RR/")</f>
        <v>https://www.instagram.com/p/B5AZVFHB_RR/</v>
      </c>
      <c r="D997" s="11" t="s">
        <v>55</v>
      </c>
      <c r="E997" s="5">
        <v>0.50489583333333332</v>
      </c>
      <c r="F997" s="6" t="s">
        <v>34</v>
      </c>
      <c r="G997" s="2">
        <v>70</v>
      </c>
      <c r="H997" s="7" t="s">
        <v>11</v>
      </c>
    </row>
    <row r="998" spans="1:8" ht="18.75" x14ac:dyDescent="0.3">
      <c r="A998" s="2">
        <v>25</v>
      </c>
      <c r="B998" s="2" t="s">
        <v>54</v>
      </c>
      <c r="C998" s="3" t="str">
        <f>HYPERLINK("https://www.instagram.com/p/B5BFpnWBnYF/")</f>
        <v>https://www.instagram.com/p/B5BFpnWBnYF/</v>
      </c>
      <c r="D998" s="11" t="s">
        <v>55</v>
      </c>
      <c r="E998" s="5">
        <v>0.77383101851851854</v>
      </c>
      <c r="F998" s="6" t="s">
        <v>34</v>
      </c>
      <c r="G998" s="2">
        <v>137</v>
      </c>
      <c r="H998" s="7" t="s">
        <v>11</v>
      </c>
    </row>
    <row r="999" spans="1:8" ht="18.75" x14ac:dyDescent="0.3">
      <c r="A999" s="2">
        <v>24</v>
      </c>
      <c r="B999" s="2" t="s">
        <v>52</v>
      </c>
      <c r="C999" s="3" t="str">
        <f>HYPERLINK("https://www.instagram.com/p/B5DZCx_Ba4R/")</f>
        <v>https://www.instagram.com/p/B5DZCx_Ba4R/</v>
      </c>
      <c r="D999" s="11" t="s">
        <v>53</v>
      </c>
      <c r="E999" s="5">
        <v>0.66824074074074069</v>
      </c>
      <c r="F999" s="6" t="s">
        <v>16</v>
      </c>
      <c r="G999" s="2">
        <v>103</v>
      </c>
      <c r="H999" s="7" t="s">
        <v>11</v>
      </c>
    </row>
    <row r="1000" spans="1:8" ht="18.75" x14ac:dyDescent="0.3">
      <c r="A1000" s="2">
        <v>23</v>
      </c>
      <c r="B1000" s="2" t="s">
        <v>48</v>
      </c>
      <c r="C1000" s="3" t="str">
        <f>HYPERLINK("https://www.instagram.com/p/B5H3-hohdGE/")</f>
        <v>https://www.instagram.com/p/B5H3-hohdGE/</v>
      </c>
      <c r="D1000" s="11" t="s">
        <v>51</v>
      </c>
      <c r="E1000" s="5">
        <v>0.40939814814814812</v>
      </c>
      <c r="F1000" s="6" t="s">
        <v>25</v>
      </c>
      <c r="G1000" s="2">
        <v>164</v>
      </c>
      <c r="H1000" s="7" t="s">
        <v>11</v>
      </c>
    </row>
    <row r="1001" spans="1:8" ht="18.75" x14ac:dyDescent="0.3">
      <c r="A1001" s="2">
        <v>22</v>
      </c>
      <c r="B1001" s="2" t="s">
        <v>48</v>
      </c>
      <c r="C1001" s="3" t="str">
        <f>HYPERLINK("https://www.instagram.com/p/B5LnPpWBVpq/")</f>
        <v>https://www.instagram.com/p/B5LnPpWBVpq/</v>
      </c>
      <c r="D1001" s="11" t="s">
        <v>50</v>
      </c>
      <c r="E1001" s="5">
        <v>0.86130787037037038</v>
      </c>
      <c r="F1001" s="6" t="s">
        <v>13</v>
      </c>
      <c r="G1001" s="2">
        <v>197</v>
      </c>
      <c r="H1001" s="7" t="s">
        <v>11</v>
      </c>
    </row>
    <row r="1002" spans="1:8" ht="18.75" x14ac:dyDescent="0.3">
      <c r="A1002" s="2">
        <v>21</v>
      </c>
      <c r="B1002" s="2" t="s">
        <v>48</v>
      </c>
      <c r="C1002" s="3" t="str">
        <f>HYPERLINK("https://www.instagram.com/p/B5QuKF7BwBq/")</f>
        <v>https://www.instagram.com/p/B5QuKF7BwBq/</v>
      </c>
      <c r="D1002" s="11" t="s">
        <v>49</v>
      </c>
      <c r="E1002" s="5">
        <v>0.84505787037037039</v>
      </c>
      <c r="F1002" s="6" t="s">
        <v>10</v>
      </c>
      <c r="G1002" s="2">
        <v>234</v>
      </c>
      <c r="H1002" s="7" t="s">
        <v>11</v>
      </c>
    </row>
    <row r="1003" spans="1:8" ht="18.75" x14ac:dyDescent="0.3">
      <c r="A1003" s="2">
        <v>20</v>
      </c>
      <c r="B1003" s="2" t="s">
        <v>46</v>
      </c>
      <c r="C1003" s="3" t="str">
        <f>HYPERLINK("https://www.instagram.com/p/B5i1Qd-hUCS/")</f>
        <v>https://www.instagram.com/p/B5i1Qd-hUCS/</v>
      </c>
      <c r="D1003" s="11" t="s">
        <v>47</v>
      </c>
      <c r="E1003" s="5">
        <v>0.87864583333333335</v>
      </c>
      <c r="F1003" s="6" t="s">
        <v>10</v>
      </c>
      <c r="G1003" s="2">
        <v>210</v>
      </c>
      <c r="H1003" s="7" t="s">
        <v>11</v>
      </c>
    </row>
    <row r="1004" spans="1:8" ht="18.75" x14ac:dyDescent="0.3">
      <c r="A1004" s="2">
        <v>19</v>
      </c>
      <c r="B1004" s="2" t="s">
        <v>44</v>
      </c>
      <c r="C1004" s="3" t="str">
        <f>HYPERLINK("https://www.instagram.com/p/B5zaN9zB2GX/")</f>
        <v>https://www.instagram.com/p/B5zaN9zB2GX/</v>
      </c>
      <c r="D1004" s="11" t="s">
        <v>45</v>
      </c>
      <c r="E1004" s="5">
        <v>0.31672453703703701</v>
      </c>
      <c r="F1004" s="6" t="s">
        <v>10</v>
      </c>
      <c r="G1004" s="2">
        <v>218</v>
      </c>
      <c r="H1004" s="7" t="s">
        <v>11</v>
      </c>
    </row>
    <row r="1005" spans="1:8" ht="18.75" x14ac:dyDescent="0.3">
      <c r="A1005" s="2">
        <v>18</v>
      </c>
      <c r="B1005" s="2" t="s">
        <v>42</v>
      </c>
      <c r="C1005" s="3" t="str">
        <f>HYPERLINK("https://www.instagram.com/p/B546zf_BpXy/")</f>
        <v>https://www.instagram.com/p/B546zf_BpXy/</v>
      </c>
      <c r="D1005" s="11" t="s">
        <v>43</v>
      </c>
      <c r="E1005" s="5">
        <v>0.45626157407407408</v>
      </c>
      <c r="F1005" s="6" t="s">
        <v>16</v>
      </c>
      <c r="G1005" s="2">
        <v>199</v>
      </c>
      <c r="H1005" s="7" t="s">
        <v>11</v>
      </c>
    </row>
    <row r="1006" spans="1:8" ht="18.75" x14ac:dyDescent="0.3">
      <c r="A1006" s="2">
        <v>17</v>
      </c>
      <c r="B1006" s="2" t="s">
        <v>8</v>
      </c>
      <c r="C1006" s="3" t="str">
        <f>HYPERLINK("https://www.instagram.com/p/B58qFBDhpKF/")</f>
        <v>https://www.instagram.com/p/B58qFBDhpKF/</v>
      </c>
      <c r="D1006" s="11" t="s">
        <v>40</v>
      </c>
      <c r="E1006" s="5">
        <v>0.9082175925925926</v>
      </c>
      <c r="F1006" s="6" t="s">
        <v>41</v>
      </c>
      <c r="G1006" s="2">
        <v>233</v>
      </c>
      <c r="H1006" s="7" t="s">
        <v>11</v>
      </c>
    </row>
    <row r="1007" spans="1:8" ht="18.75" x14ac:dyDescent="0.3">
      <c r="A1007" s="2">
        <v>16</v>
      </c>
      <c r="B1007" s="2" t="s">
        <v>38</v>
      </c>
      <c r="C1007" s="3" t="str">
        <f>HYPERLINK("https://www.instagram.com/p/B6jbAoxBAVs/")</f>
        <v>https://www.instagram.com/p/B6jbAoxBAVs/</v>
      </c>
      <c r="D1007" s="11" t="s">
        <v>39</v>
      </c>
      <c r="E1007" s="5">
        <v>0.96287037037037038</v>
      </c>
      <c r="F1007" s="6" t="s">
        <v>25</v>
      </c>
      <c r="G1007" s="2">
        <v>158</v>
      </c>
      <c r="H1007" s="7" t="s">
        <v>11</v>
      </c>
    </row>
    <row r="1008" spans="1:8" ht="18.75" x14ac:dyDescent="0.3">
      <c r="A1008" s="2">
        <v>15</v>
      </c>
      <c r="B1008" s="2" t="s">
        <v>36</v>
      </c>
      <c r="C1008" s="3" t="str">
        <f>HYPERLINK("https://www.instagram.com/p/B6nE3_th3FZ/")</f>
        <v>https://www.instagram.com/p/B6nE3_th3FZ/</v>
      </c>
      <c r="D1008" s="11" t="s">
        <v>37</v>
      </c>
      <c r="E1008" s="5">
        <v>0.38200231481481478</v>
      </c>
      <c r="F1008" s="6" t="s">
        <v>20</v>
      </c>
      <c r="G1008" s="2">
        <v>153</v>
      </c>
      <c r="H1008" s="7" t="s">
        <v>11</v>
      </c>
    </row>
    <row r="1009" spans="1:8" ht="18.75" x14ac:dyDescent="0.3">
      <c r="A1009" s="2">
        <v>14</v>
      </c>
      <c r="B1009" s="2" t="s">
        <v>30</v>
      </c>
      <c r="C1009" s="3" t="str">
        <f>HYPERLINK("https://www.instagram.com/p/B6qPj3EBZ7C/")</f>
        <v>https://www.instagram.com/p/B6qPj3EBZ7C/</v>
      </c>
      <c r="D1009" s="11" t="s">
        <v>35</v>
      </c>
      <c r="E1009" s="5">
        <v>0.61193287037037036</v>
      </c>
      <c r="F1009" s="6" t="s">
        <v>10</v>
      </c>
      <c r="G1009" s="2">
        <v>167</v>
      </c>
      <c r="H1009" s="7" t="s">
        <v>11</v>
      </c>
    </row>
    <row r="1010" spans="1:8" ht="18.75" x14ac:dyDescent="0.3">
      <c r="A1010" s="2">
        <v>13</v>
      </c>
      <c r="B1010" s="2" t="s">
        <v>32</v>
      </c>
      <c r="C1010" s="3" t="str">
        <f>HYPERLINK("https://www.instagram.com/p/B6tFJ8mh_Hb/")</f>
        <v>https://www.instagram.com/p/B6tFJ8mh_Hb/</v>
      </c>
      <c r="D1010" s="11" t="s">
        <v>33</v>
      </c>
      <c r="E1010" s="5">
        <v>0.71387731481481487</v>
      </c>
      <c r="F1010" s="6" t="s">
        <v>34</v>
      </c>
      <c r="G1010" s="2">
        <v>209</v>
      </c>
      <c r="H1010" s="7" t="s">
        <v>11</v>
      </c>
    </row>
    <row r="1011" spans="1:8" ht="18.75" x14ac:dyDescent="0.3">
      <c r="A1011" s="2">
        <v>12</v>
      </c>
      <c r="B1011" s="2" t="s">
        <v>30</v>
      </c>
      <c r="C1011" s="3" t="str">
        <f>HYPERLINK("https://www.instagram.com/p/B62allqB2PK/")</f>
        <v>https://www.instagram.com/p/B62allqB2PK/</v>
      </c>
      <c r="D1011" s="11" t="s">
        <v>31</v>
      </c>
      <c r="E1011" s="5">
        <v>0.33917824074074082</v>
      </c>
      <c r="F1011" s="6" t="s">
        <v>13</v>
      </c>
      <c r="G1011" s="2">
        <v>173</v>
      </c>
      <c r="H1011" s="7" t="s">
        <v>11</v>
      </c>
    </row>
    <row r="1012" spans="1:8" ht="18.75" x14ac:dyDescent="0.3">
      <c r="A1012" s="2">
        <v>11</v>
      </c>
      <c r="B1012" s="2" t="s">
        <v>29</v>
      </c>
      <c r="C1012" s="3" t="str">
        <f>HYPERLINK("https://www.instagram.com/p/B7A0mX3hCtg/")</f>
        <v>https://www.instagram.com/p/B7A0mX3hCtg/</v>
      </c>
      <c r="D1012" s="11" t="s">
        <v>28</v>
      </c>
      <c r="E1012" s="5">
        <v>0.38063657407407409</v>
      </c>
      <c r="F1012" s="6" t="s">
        <v>16</v>
      </c>
      <c r="G1012" s="2">
        <v>147</v>
      </c>
      <c r="H1012" s="7" t="s">
        <v>11</v>
      </c>
    </row>
    <row r="1013" spans="1:8" ht="18.75" x14ac:dyDescent="0.3">
      <c r="A1013" s="2">
        <v>10</v>
      </c>
      <c r="B1013" s="2" t="s">
        <v>8</v>
      </c>
      <c r="C1013" s="3" t="str">
        <f>HYPERLINK("https://www.instagram.com/p/B7BjrBUhksI/")</f>
        <v>https://www.instagram.com/p/B7BjrBUhksI/</v>
      </c>
      <c r="D1013" s="11" t="s">
        <v>28</v>
      </c>
      <c r="E1013" s="5">
        <v>0.66628472222222224</v>
      </c>
      <c r="F1013" s="6" t="s">
        <v>16</v>
      </c>
      <c r="G1013" s="2">
        <v>166</v>
      </c>
      <c r="H1013" s="7" t="s">
        <v>11</v>
      </c>
    </row>
    <row r="1014" spans="1:8" ht="18.75" x14ac:dyDescent="0.3">
      <c r="A1014" s="2">
        <v>9</v>
      </c>
      <c r="B1014" s="2" t="s">
        <v>26</v>
      </c>
      <c r="C1014" s="3" t="str">
        <f>HYPERLINK("https://www.instagram.com/p/B7OEvtnlrrm/")</f>
        <v>https://www.instagram.com/p/B7OEvtnlrrm/</v>
      </c>
      <c r="D1014" s="11" t="s">
        <v>27</v>
      </c>
      <c r="E1014" s="5">
        <v>0.52731481481481479</v>
      </c>
      <c r="F1014" s="6" t="s">
        <v>10</v>
      </c>
      <c r="G1014" s="2">
        <v>121</v>
      </c>
      <c r="H1014" s="7" t="s">
        <v>11</v>
      </c>
    </row>
    <row r="1015" spans="1:8" ht="18.75" x14ac:dyDescent="0.3">
      <c r="A1015" s="2">
        <v>8</v>
      </c>
      <c r="B1015" s="2" t="s">
        <v>8</v>
      </c>
      <c r="C1015" s="3" t="str">
        <f>HYPERLINK("https://www.instagram.com/p/B7YJW6MF0HK/")</f>
        <v>https://www.instagram.com/p/B7YJW6MF0HK/</v>
      </c>
      <c r="D1015" s="11" t="s">
        <v>24</v>
      </c>
      <c r="E1015" s="5">
        <v>0.43892361111111111</v>
      </c>
      <c r="F1015" s="6" t="s">
        <v>25</v>
      </c>
      <c r="G1015" s="2">
        <v>121</v>
      </c>
      <c r="H1015" s="7" t="s">
        <v>11</v>
      </c>
    </row>
    <row r="1016" spans="1:8" ht="18.75" x14ac:dyDescent="0.3">
      <c r="A1016" s="2">
        <v>7</v>
      </c>
      <c r="B1016" s="2" t="s">
        <v>22</v>
      </c>
      <c r="C1016" s="3" t="str">
        <f>HYPERLINK("https://www.instagram.com/p/B7dtzRjFBPw/")</f>
        <v>https://www.instagram.com/p/B7dtzRjFBPw/</v>
      </c>
      <c r="D1016" s="11" t="s">
        <v>23</v>
      </c>
      <c r="E1016" s="5">
        <v>0.6018634259259259</v>
      </c>
      <c r="F1016" s="6" t="s">
        <v>20</v>
      </c>
      <c r="G1016" s="2">
        <v>141</v>
      </c>
      <c r="H1016" s="7" t="s">
        <v>11</v>
      </c>
    </row>
    <row r="1017" spans="1:8" ht="18.75" x14ac:dyDescent="0.3">
      <c r="A1017" s="2">
        <v>6</v>
      </c>
      <c r="B1017" s="2" t="s">
        <v>8</v>
      </c>
      <c r="C1017" s="3" t="str">
        <f>HYPERLINK("https://www.instagram.com/p/B7s-MtYBxtv/")</f>
        <v>https://www.instagram.com/p/B7s-MtYBxtv/</v>
      </c>
      <c r="D1017" s="11" t="s">
        <v>21</v>
      </c>
      <c r="E1017" s="5">
        <v>0.52679398148148149</v>
      </c>
      <c r="F1017" s="6" t="s">
        <v>13</v>
      </c>
      <c r="G1017" s="2">
        <v>140</v>
      </c>
      <c r="H1017" s="7" t="s">
        <v>11</v>
      </c>
    </row>
    <row r="1018" spans="1:8" ht="18.75" x14ac:dyDescent="0.3">
      <c r="A1018" s="2">
        <v>5</v>
      </c>
      <c r="B1018" s="2" t="s">
        <v>18</v>
      </c>
      <c r="C1018" s="3" t="str">
        <f>HYPERLINK("https://www.instagram.com/p/B7vdk0EBN4K/")</f>
        <v>https://www.instagram.com/p/B7vdk0EBN4K/</v>
      </c>
      <c r="D1018" s="11" t="s">
        <v>19</v>
      </c>
      <c r="E1018" s="5">
        <v>0.49391203703703701</v>
      </c>
      <c r="F1018" s="6" t="s">
        <v>20</v>
      </c>
      <c r="G1018" s="2">
        <v>147</v>
      </c>
      <c r="H1018" s="7" t="s">
        <v>11</v>
      </c>
    </row>
    <row r="1019" spans="1:8" ht="18.75" x14ac:dyDescent="0.3">
      <c r="A1019" s="2">
        <v>4</v>
      </c>
      <c r="B1019" s="2" t="s">
        <v>8</v>
      </c>
      <c r="C1019" s="3" t="str">
        <f>HYPERLINK("https://www.instagram.com/p/B8KKQ57hWjW/")</f>
        <v>https://www.instagram.com/p/B8KKQ57hWjW/</v>
      </c>
      <c r="D1019" s="11" t="s">
        <v>17</v>
      </c>
      <c r="E1019" s="5">
        <v>0.86248842592592589</v>
      </c>
      <c r="F1019" s="6" t="s">
        <v>16</v>
      </c>
      <c r="G1019" s="2">
        <v>101</v>
      </c>
      <c r="H1019" s="7" t="s">
        <v>11</v>
      </c>
    </row>
    <row r="1020" spans="1:8" ht="18.75" x14ac:dyDescent="0.3">
      <c r="A1020" s="2">
        <v>3</v>
      </c>
      <c r="B1020" s="2" t="s">
        <v>14</v>
      </c>
      <c r="C1020" s="3" t="str">
        <f>HYPERLINK("https://www.instagram.com/p/B8by0kQBV_T/")</f>
        <v>https://www.instagram.com/p/B8by0kQBV_T/</v>
      </c>
      <c r="D1020" s="11" t="s">
        <v>15</v>
      </c>
      <c r="E1020" s="5">
        <v>0.71074074074074078</v>
      </c>
      <c r="F1020" s="6" t="s">
        <v>16</v>
      </c>
      <c r="G1020" s="2">
        <v>86</v>
      </c>
      <c r="H1020" s="7" t="s">
        <v>11</v>
      </c>
    </row>
    <row r="1021" spans="1:8" ht="18.75" x14ac:dyDescent="0.3">
      <c r="A1021" s="2">
        <v>2</v>
      </c>
      <c r="B1021" s="2" t="s">
        <v>8</v>
      </c>
      <c r="C1021" s="3" t="str">
        <f>HYPERLINK("https://www.instagram.com/p/B8jm6SNh4kT/")</f>
        <v>https://www.instagram.com/p/B8jm6SNh4kT/</v>
      </c>
      <c r="D1021" s="11" t="s">
        <v>12</v>
      </c>
      <c r="E1021" s="5">
        <v>0.74535879629629631</v>
      </c>
      <c r="F1021" s="6" t="s">
        <v>13</v>
      </c>
      <c r="G1021" s="2">
        <v>72</v>
      </c>
      <c r="H1021" s="7" t="s">
        <v>11</v>
      </c>
    </row>
    <row r="1022" spans="1:8" ht="18.75" x14ac:dyDescent="0.3">
      <c r="A1022" s="2">
        <v>1</v>
      </c>
      <c r="B1022" s="2" t="s">
        <v>8</v>
      </c>
      <c r="C1022" s="3" t="str">
        <f>HYPERLINK("https://www.instagram.com/p/B86XoQyhzqd/")</f>
        <v>https://www.instagram.com/p/B86XoQyhzqd/</v>
      </c>
      <c r="D1022" s="11" t="s">
        <v>9</v>
      </c>
      <c r="E1022" s="5">
        <v>0.58494212962962966</v>
      </c>
      <c r="F1022" s="6" t="s">
        <v>10</v>
      </c>
      <c r="G1022" s="2">
        <v>24</v>
      </c>
      <c r="H1022" s="7" t="s">
        <v>11</v>
      </c>
    </row>
    <row r="1023" spans="1:8" ht="18.75" hidden="1" x14ac:dyDescent="0.3">
      <c r="A1023" s="2">
        <v>214</v>
      </c>
      <c r="B1023" s="2" t="s">
        <v>192</v>
      </c>
      <c r="C1023" s="3" t="str">
        <f>HYPERLINK("https://www.instagram.com/p/Booh-EUH9gW/")</f>
        <v>https://www.instagram.com/p/Booh-EUH9gW/</v>
      </c>
      <c r="D1023" s="4" t="s">
        <v>305</v>
      </c>
      <c r="E1023" s="5">
        <v>0.55876157407407412</v>
      </c>
      <c r="F1023" s="6" t="s">
        <v>10</v>
      </c>
      <c r="G1023" s="7" t="s">
        <v>11</v>
      </c>
      <c r="H1023" s="2">
        <v>167</v>
      </c>
    </row>
    <row r="1024" spans="1:8" ht="18.75" hidden="1" x14ac:dyDescent="0.3">
      <c r="A1024" s="2">
        <v>271</v>
      </c>
      <c r="B1024" s="2" t="s">
        <v>368</v>
      </c>
      <c r="C1024" s="3" t="str">
        <f>HYPERLINK("https://www.instagram.com/p/BkuioCxlr9F/")</f>
        <v>https://www.instagram.com/p/BkuioCxlr9F/</v>
      </c>
      <c r="D1024" s="4" t="s">
        <v>376</v>
      </c>
      <c r="E1024" s="5">
        <v>0.47152777777777782</v>
      </c>
      <c r="F1024" s="6" t="s">
        <v>34</v>
      </c>
      <c r="G1024" s="7" t="s">
        <v>11</v>
      </c>
      <c r="H1024" s="2">
        <v>276</v>
      </c>
    </row>
    <row r="1025" spans="1:8" ht="18.75" hidden="1" x14ac:dyDescent="0.3">
      <c r="A1025" s="2">
        <v>588</v>
      </c>
      <c r="B1025" s="2" t="s">
        <v>75</v>
      </c>
      <c r="C1025" s="3" t="str">
        <f>HYPERLINK("https://www.instagram.com/p/BV2gtnbh4FY/")</f>
        <v>https://www.instagram.com/p/BV2gtnbh4FY/</v>
      </c>
      <c r="D1025" s="4" t="s">
        <v>683</v>
      </c>
      <c r="E1025" s="5">
        <v>0.73636574074074079</v>
      </c>
      <c r="F1025" s="6" t="s">
        <v>16</v>
      </c>
      <c r="G1025" s="7" t="s">
        <v>11</v>
      </c>
      <c r="H1025" s="2">
        <v>153</v>
      </c>
    </row>
    <row r="1026" spans="1:8" ht="18.75" hidden="1" x14ac:dyDescent="0.3">
      <c r="A1026" s="2">
        <v>596</v>
      </c>
      <c r="B1026" s="2" t="s">
        <v>75</v>
      </c>
      <c r="C1026" s="3" t="str">
        <f>HYPERLINK("https://www.instagram.com/p/BVrGvCHB8Jn/")</f>
        <v>https://www.instagram.com/p/BVrGvCHB8Jn/</v>
      </c>
      <c r="D1026" s="4" t="s">
        <v>688</v>
      </c>
      <c r="E1026" s="5">
        <v>0.30674768518518519</v>
      </c>
      <c r="F1026" s="6" t="s">
        <v>13</v>
      </c>
      <c r="G1026" s="7" t="s">
        <v>11</v>
      </c>
      <c r="H1026" s="2">
        <v>148</v>
      </c>
    </row>
    <row r="1027" spans="1:8" ht="18.75" hidden="1" x14ac:dyDescent="0.3">
      <c r="A1027" s="2">
        <v>636</v>
      </c>
      <c r="B1027" s="2" t="s">
        <v>714</v>
      </c>
      <c r="C1027" s="3" t="str">
        <f>HYPERLINK("https://www.instagram.com/p/BUphNolBeDJ/")</f>
        <v>https://www.instagram.com/p/BUphNolBeDJ/</v>
      </c>
      <c r="D1027" s="4" t="s">
        <v>713</v>
      </c>
      <c r="E1027" s="5">
        <v>0.83556712962962965</v>
      </c>
      <c r="F1027" s="6" t="s">
        <v>10</v>
      </c>
      <c r="G1027" s="7" t="s">
        <v>11</v>
      </c>
      <c r="H1027" s="2">
        <v>123</v>
      </c>
    </row>
    <row r="1028" spans="1:8" ht="18.75" hidden="1" x14ac:dyDescent="0.3">
      <c r="A1028" s="2">
        <v>717</v>
      </c>
      <c r="B1028" s="2" t="s">
        <v>75</v>
      </c>
      <c r="C1028" s="3" t="str">
        <f>HYPERLINK("https://www.instagram.com/p/BR1BXP5hSsp/")</f>
        <v>https://www.instagram.com/p/BR1BXP5hSsp/</v>
      </c>
      <c r="D1028" s="4" t="s">
        <v>798</v>
      </c>
      <c r="E1028" s="5">
        <v>0.73722222222222222</v>
      </c>
      <c r="F1028" s="6" t="s">
        <v>10</v>
      </c>
      <c r="G1028" s="7" t="s">
        <v>11</v>
      </c>
      <c r="H1028" s="2">
        <v>111</v>
      </c>
    </row>
    <row r="1029" spans="1:8" ht="18.75" hidden="1" x14ac:dyDescent="0.3">
      <c r="A1029" s="2">
        <v>818</v>
      </c>
      <c r="B1029" s="2" t="s">
        <v>75</v>
      </c>
      <c r="C1029" s="3" t="str">
        <f>HYPERLINK("https://www.instagram.com/p/BOJ_KhZBHuR/")</f>
        <v>https://www.instagram.com/p/BOJ_KhZBHuR/</v>
      </c>
      <c r="D1029" s="4" t="s">
        <v>901</v>
      </c>
      <c r="E1029" s="5">
        <v>0.45893518518518522</v>
      </c>
      <c r="F1029" s="6" t="s">
        <v>10</v>
      </c>
      <c r="G1029" s="7" t="s">
        <v>11</v>
      </c>
      <c r="H1029" s="2">
        <v>96</v>
      </c>
    </row>
  </sheetData>
  <pageMargins left="0.75" right="0.75" top="1" bottom="1" header="0.5" footer="0.5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Админ</cp:lastModifiedBy>
  <dcterms:created xsi:type="dcterms:W3CDTF">2020-02-25T00:37:15Z</dcterms:created>
  <dcterms:modified xsi:type="dcterms:W3CDTF">2020-02-25T07:30:10Z</dcterms:modified>
</cp:coreProperties>
</file>