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mc:AlternateContent xmlns:mc="http://schemas.openxmlformats.org/markup-compatibility/2006">
    <mc:Choice Requires="x15">
      <x15ac:absPath xmlns:x15ac="http://schemas.microsoft.com/office/spreadsheetml/2010/11/ac" url="D:\Python\Парсинг\Insta_bot\"/>
    </mc:Choice>
  </mc:AlternateContent>
  <xr:revisionPtr revIDLastSave="0" documentId="13_ncr:1_{7264EC5B-D1FE-4EC6-9086-BD8F21A38464}" xr6:coauthVersionLast="43" xr6:coauthVersionMax="43" xr10:uidLastSave="{00000000-0000-0000-0000-000000000000}"/>
  <bookViews>
    <workbookView xWindow="-120" yWindow="-120" windowWidth="20730" windowHeight="11160" activeTab="1" xr2:uid="{00000000-000D-0000-FFFF-FFFF00000000}"/>
  </bookViews>
  <sheets>
    <sheet name="Лист4" sheetId="5" r:id="rId1"/>
    <sheet name="Locations" sheetId="1" r:id="rId2"/>
  </sheets>
  <definedNames>
    <definedName name="_xlchart.v1.0" hidden="1">Locations!$G$1:$G$625</definedName>
    <definedName name="_xlchart.v1.1" hidden="1">Locations!$G$626:$G$883</definedName>
    <definedName name="_xlchart.v1.10" hidden="1">Locations!$G$1:$G$625</definedName>
    <definedName name="_xlchart.v1.11" hidden="1">Locations!$G$626:$G$883</definedName>
    <definedName name="_xlchart.v1.2" hidden="1">Locations!$G$1:$G$625</definedName>
    <definedName name="_xlchart.v1.3" hidden="1">Locations!$G$626:$G$883</definedName>
    <definedName name="_xlchart.v1.4" hidden="1">Locations!$G$1:$G$625</definedName>
    <definedName name="_xlchart.v1.5" hidden="1">Locations!$G$626:$G$883</definedName>
    <definedName name="_xlchart.v1.6" hidden="1">Locations!$G$1:$G$625</definedName>
    <definedName name="_xlchart.v1.7" hidden="1">Locations!$G$626:$G$883</definedName>
    <definedName name="_xlchart.v1.8" hidden="1">Locations!$G$1:$G$625</definedName>
    <definedName name="_xlchart.v1.9" hidden="1">Locations!$G$626:$G$883</definedName>
    <definedName name="_xlnm._FilterDatabase" localSheetId="1" hidden="1">Locations!$B$1:$B$883</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83" i="1" l="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<sst xmlns="http://schemas.openxmlformats.org/spreadsheetml/2006/main" count="3546" uniqueCount="893">
  <si>
    <t>№</t>
  </si>
  <si>
    <t>Location</t>
  </si>
  <si>
    <t>Site</t>
  </si>
  <si>
    <t>Date</t>
  </si>
  <si>
    <t>Time</t>
  </si>
  <si>
    <t>Day</t>
  </si>
  <si>
    <t>Likes</t>
  </si>
  <si>
    <t>Views</t>
  </si>
  <si>
    <t>Dnipro</t>
  </si>
  <si>
    <t>03.01.2020</t>
  </si>
  <si>
    <t>Friday</t>
  </si>
  <si>
    <t>-</t>
  </si>
  <si>
    <t>Кабінет Міністрів України , Cabinet of Ministers of Ukraine</t>
  </si>
  <si>
    <t>30.11.2019</t>
  </si>
  <si>
    <t>Saturday</t>
  </si>
  <si>
    <t>مسجد الصحابة. شرم الشيخ</t>
  </si>
  <si>
    <t>19.11.2019</t>
  </si>
  <si>
    <t>Tuesday</t>
  </si>
  <si>
    <t>جزيرة تيران</t>
  </si>
  <si>
    <t>18.11.2019</t>
  </si>
  <si>
    <t>Monday</t>
  </si>
  <si>
    <t>هيلتون دريمز شرم الشيخ</t>
  </si>
  <si>
    <t>15.11.2019</t>
  </si>
  <si>
    <t>Хорошево</t>
  </si>
  <si>
    <t>11.11.2019</t>
  </si>
  <si>
    <t>11.10.2019</t>
  </si>
  <si>
    <t>Kyiv, Ukraine</t>
  </si>
  <si>
    <t>07.10.2019</t>
  </si>
  <si>
    <t>Salzburg, Austria</t>
  </si>
  <si>
    <t>04.10.2019</t>
  </si>
  <si>
    <t>03.10.2019</t>
  </si>
  <si>
    <t>Thursday</t>
  </si>
  <si>
    <t>02.10.2019</t>
  </si>
  <si>
    <t>Wednesday</t>
  </si>
  <si>
    <t>01.10.2019</t>
  </si>
  <si>
    <t>Festung Hohensalzburg</t>
  </si>
  <si>
    <t>30.09.2019</t>
  </si>
  <si>
    <t>Schönbrunn</t>
  </si>
  <si>
    <t>Vienna, Austria</t>
  </si>
  <si>
    <t>29.09.2019</t>
  </si>
  <si>
    <t>Sunday</t>
  </si>
  <si>
    <t>28.09.2019</t>
  </si>
  <si>
    <t>27.09.2019</t>
  </si>
  <si>
    <t>Wien Energie Fernwärmewerk/Müllverbrennungsanlage Spittelau</t>
  </si>
  <si>
    <t>Windpark Bruck an der Leitha</t>
  </si>
  <si>
    <t>26.09.2019</t>
  </si>
  <si>
    <t>HOFBURG Vienna</t>
  </si>
  <si>
    <t>25.09.2019</t>
  </si>
  <si>
    <t>Wiener Karlskirche</t>
  </si>
  <si>
    <t>24.09.2019</t>
  </si>
  <si>
    <t>Votivkirche</t>
  </si>
  <si>
    <t>23.09.2019</t>
  </si>
  <si>
    <t>Kunsthistorisches Museum Vienna</t>
  </si>
  <si>
    <t>Universität Wien</t>
  </si>
  <si>
    <t>22.09.2019</t>
  </si>
  <si>
    <t>Харків</t>
  </si>
  <si>
    <t>10.09.2019</t>
  </si>
  <si>
    <t>Алмазное Озеро</t>
  </si>
  <si>
    <t>06.09.2019</t>
  </si>
  <si>
    <t>Київ</t>
  </si>
  <si>
    <t>05.09.2019</t>
  </si>
  <si>
    <t>Carpathian Mountains</t>
  </si>
  <si>
    <t>26.08.2019</t>
  </si>
  <si>
    <t>Близниця (1881 м) / Bliznica</t>
  </si>
  <si>
    <t>25.08.2019</t>
  </si>
  <si>
    <t>Ukraine</t>
  </si>
  <si>
    <t>24.08.2019</t>
  </si>
  <si>
    <t>22.08.2019</t>
  </si>
  <si>
    <t>21.08.2019</t>
  </si>
  <si>
    <t>19.08.2019</t>
  </si>
  <si>
    <t>Lake Vorozheske</t>
  </si>
  <si>
    <t>18.08.2019</t>
  </si>
  <si>
    <t>Вінниця Україна</t>
  </si>
  <si>
    <t>06.08.2019</t>
  </si>
  <si>
    <t>Busha</t>
  </si>
  <si>
    <t>05.08.2019</t>
  </si>
  <si>
    <t>04.08.2019</t>
  </si>
  <si>
    <t>Vinnytsia Oblast</t>
  </si>
  <si>
    <t>03.08.2019</t>
  </si>
  <si>
    <t>02.08.2019</t>
  </si>
  <si>
    <t>31.07.2019</t>
  </si>
  <si>
    <t>30.07.2019</t>
  </si>
  <si>
    <t>29.07.2019</t>
  </si>
  <si>
    <t>Vinnytsya</t>
  </si>
  <si>
    <t>28.07.2019</t>
  </si>
  <si>
    <t>20.07.2019</t>
  </si>
  <si>
    <t>France</t>
  </si>
  <si>
    <t>17.07.2019</t>
  </si>
  <si>
    <t>Куру (космодром)</t>
  </si>
  <si>
    <t>Kuwano Village French Guiana</t>
  </si>
  <si>
    <t>16.07.2019</t>
  </si>
  <si>
    <t>Cayenne, French Guiana</t>
  </si>
  <si>
    <t>15.07.2019</t>
  </si>
  <si>
    <t>14.07.2019</t>
  </si>
  <si>
    <t>Sinnamary</t>
  </si>
  <si>
    <t>13.07.2019</t>
  </si>
  <si>
    <t>12.07.2019</t>
  </si>
  <si>
    <t>Kourou, French Guiana</t>
  </si>
  <si>
    <t>French Guiana</t>
  </si>
  <si>
    <t>11.07.2019</t>
  </si>
  <si>
    <t>10.07.2019</t>
  </si>
  <si>
    <t>Notre Dame</t>
  </si>
  <si>
    <t>09.07.2019</t>
  </si>
  <si>
    <t>Cathédrale Notre-Dame de Paris</t>
  </si>
  <si>
    <t>Paris, France</t>
  </si>
  <si>
    <t>08.07.2019</t>
  </si>
  <si>
    <t>04.07.2019</t>
  </si>
  <si>
    <t>Dnipropetrovsk Oblast</t>
  </si>
  <si>
    <t>01.07.2019</t>
  </si>
  <si>
    <t>22.06.2019</t>
  </si>
  <si>
    <t>03.06.2019</t>
  </si>
  <si>
    <t>16.coffee</t>
  </si>
  <si>
    <t>19.05.2019</t>
  </si>
  <si>
    <t>10.05.2019</t>
  </si>
  <si>
    <t>Schwangau</t>
  </si>
  <si>
    <t>07.05.2019</t>
  </si>
  <si>
    <t>Switzerland</t>
  </si>
  <si>
    <t>05.05.2019</t>
  </si>
  <si>
    <t>Neuschwanstein</t>
  </si>
  <si>
    <t>Tyrol, Austria</t>
  </si>
  <si>
    <t>04.05.2019</t>
  </si>
  <si>
    <t>Plansee, Tirol, Austria</t>
  </si>
  <si>
    <t>Switzerland, Wengen</t>
  </si>
  <si>
    <t>Interlaken, Switzerland</t>
  </si>
  <si>
    <t>03.05.2019</t>
  </si>
  <si>
    <t>Lauterbrunnen, Switzerland</t>
  </si>
  <si>
    <t>02.05.2019</t>
  </si>
  <si>
    <t>Memmingen, Germany</t>
  </si>
  <si>
    <t>Liechtenstein</t>
  </si>
  <si>
    <t>01.05.2019</t>
  </si>
  <si>
    <t>Lviv, Ukraine</t>
  </si>
  <si>
    <t>27.04.2019</t>
  </si>
  <si>
    <t>Липки</t>
  </si>
  <si>
    <t>23.04.2019</t>
  </si>
  <si>
    <t>Hryshko National Botanical Garden</t>
  </si>
  <si>
    <t>21.04.2019</t>
  </si>
  <si>
    <t>17.04.2019</t>
  </si>
  <si>
    <t>Odessa Opera and Ballet Theater</t>
  </si>
  <si>
    <t>08.04.2019</t>
  </si>
  <si>
    <t>Odessa, Ukraine</t>
  </si>
  <si>
    <t>07.04.2019</t>
  </si>
  <si>
    <t>Софіївська Площа</t>
  </si>
  <si>
    <t>25.03.2019</t>
  </si>
  <si>
    <t>24.03.2019</t>
  </si>
  <si>
    <t>Володимирська гірка</t>
  </si>
  <si>
    <t>18.03.2019</t>
  </si>
  <si>
    <t>13.03.2019</t>
  </si>
  <si>
    <t>12.03.2019</t>
  </si>
  <si>
    <t>04.03.2019</t>
  </si>
  <si>
    <t>18.02.2019</t>
  </si>
  <si>
    <t>Oslo City</t>
  </si>
  <si>
    <t>07.02.2019</t>
  </si>
  <si>
    <t>05.02.2019</t>
  </si>
  <si>
    <t>Frognersætra, Oslo, Norway</t>
  </si>
  <si>
    <t>Oslo Operahuset</t>
  </si>
  <si>
    <t>04.02.2019</t>
  </si>
  <si>
    <t>Oslo, Norway</t>
  </si>
  <si>
    <t>31.01.2019</t>
  </si>
  <si>
    <t>Old Riga, Latvia</t>
  </si>
  <si>
    <t>29.01.2019</t>
  </si>
  <si>
    <t>Saint Anne Vilnius</t>
  </si>
  <si>
    <t>25.01.2019</t>
  </si>
  <si>
    <t>Vilnius, Lithuania</t>
  </si>
  <si>
    <t>23.01.2019</t>
  </si>
  <si>
    <t>03.01.2019</t>
  </si>
  <si>
    <t>02.01.2019</t>
  </si>
  <si>
    <t>Погар (857 м) / Pogar</t>
  </si>
  <si>
    <t>30.12.2018</t>
  </si>
  <si>
    <t>06.12.2018</t>
  </si>
  <si>
    <t>02.12.2018</t>
  </si>
  <si>
    <t>Copenhagen</t>
  </si>
  <si>
    <t>28.11.2018</t>
  </si>
  <si>
    <t>Aalborg City</t>
  </si>
  <si>
    <t>Slettestrand, Nordjylland, Denmark</t>
  </si>
  <si>
    <t>27.11.2018</t>
  </si>
  <si>
    <t>26.11.2018</t>
  </si>
  <si>
    <t>25.11.2018</t>
  </si>
  <si>
    <t>Aalborg, Denmark</t>
  </si>
  <si>
    <t>24.11.2018</t>
  </si>
  <si>
    <t>19.11.2018</t>
  </si>
  <si>
    <t>ლაგოდეხი • Lagodekhi</t>
  </si>
  <si>
    <t>05.11.2018</t>
  </si>
  <si>
    <t>Ninigori, K'Ut'Aisi, Georgia</t>
  </si>
  <si>
    <t>04.11.2018</t>
  </si>
  <si>
    <t>31.10.2018</t>
  </si>
  <si>
    <t>30.10.2018</t>
  </si>
  <si>
    <t>Mzcheta</t>
  </si>
  <si>
    <t>22.10.2018</t>
  </si>
  <si>
    <t>Mtskheta, Jvari Cathedral, Georgia</t>
  </si>
  <si>
    <t>21.10.2018</t>
  </si>
  <si>
    <t>Tbilisi, Georgia</t>
  </si>
  <si>
    <t>20.10.2018</t>
  </si>
  <si>
    <t>Pripyat, Ukraine</t>
  </si>
  <si>
    <t>19.09.2018</t>
  </si>
  <si>
    <t>11.09.2018</t>
  </si>
  <si>
    <t>Kiev</t>
  </si>
  <si>
    <t>10.09.2018</t>
  </si>
  <si>
    <t>09.09.2018</t>
  </si>
  <si>
    <t>08.09.2018</t>
  </si>
  <si>
    <t>Tossa, Cataluna, Spain</t>
  </si>
  <si>
    <t>05.09.2018</t>
  </si>
  <si>
    <t>Tossa De Mar, Costa Brava</t>
  </si>
  <si>
    <t>03.09.2018</t>
  </si>
  <si>
    <t>02.09.2018</t>
  </si>
  <si>
    <t>01.09.2018</t>
  </si>
  <si>
    <t>31.08.2018</t>
  </si>
  <si>
    <t>Park Güell</t>
  </si>
  <si>
    <t>30.08.2018</t>
  </si>
  <si>
    <t>Montserrat</t>
  </si>
  <si>
    <t>29.08.2018</t>
  </si>
  <si>
    <t>Montserrat, Cataluna, Spain</t>
  </si>
  <si>
    <t>Barcelona, Spain</t>
  </si>
  <si>
    <t>28.08.2018</t>
  </si>
  <si>
    <t>Laberinto de Horta, barcelona</t>
  </si>
  <si>
    <t>27.08.2018</t>
  </si>
  <si>
    <t>26.08.2018</t>
  </si>
  <si>
    <t>25.08.2018</t>
  </si>
  <si>
    <t>19.08.2018</t>
  </si>
  <si>
    <t>08.08.2018</t>
  </si>
  <si>
    <t>Нацiональний музей «Київська картинна галерея»</t>
  </si>
  <si>
    <t>04.08.2018</t>
  </si>
  <si>
    <t>25.07.2018</t>
  </si>
  <si>
    <t>24.07.2018</t>
  </si>
  <si>
    <t>23.07.2018</t>
  </si>
  <si>
    <t>Schmetterlinghaus Hofburg</t>
  </si>
  <si>
    <t>Grafenbach, Kärnten, Austria</t>
  </si>
  <si>
    <t>22.07.2018</t>
  </si>
  <si>
    <t>Keutschach, Kärnten, Austria</t>
  </si>
  <si>
    <t>Klagenfurt</t>
  </si>
  <si>
    <t>21.07.2018</t>
  </si>
  <si>
    <t>Graz, Austria</t>
  </si>
  <si>
    <t>20.07.2018</t>
  </si>
  <si>
    <t>Austria</t>
  </si>
  <si>
    <t>19.07.2018</t>
  </si>
  <si>
    <t>18.07.2018</t>
  </si>
  <si>
    <t>Pyramidenkogel</t>
  </si>
  <si>
    <t>17.07.2018</t>
  </si>
  <si>
    <t>14.07.2018</t>
  </si>
  <si>
    <t>12.07.2018</t>
  </si>
  <si>
    <t>04.07.2018</t>
  </si>
  <si>
    <t>03.07.2018</t>
  </si>
  <si>
    <t>30.06.2018</t>
  </si>
  <si>
    <t>26.06.2018</t>
  </si>
  <si>
    <t>National Academy of Internal Affairs</t>
  </si>
  <si>
    <t>18.06.2018</t>
  </si>
  <si>
    <t>03.06.2018</t>
  </si>
  <si>
    <t>Український дім</t>
  </si>
  <si>
    <t>01.06.2018</t>
  </si>
  <si>
    <t>Bakota, Ukraine</t>
  </si>
  <si>
    <t>30.05.2018</t>
  </si>
  <si>
    <t>Міні готель" Біля річки"</t>
  </si>
  <si>
    <t>29.05.2018</t>
  </si>
  <si>
    <t>Kamianets-Podilskyi Fortress</t>
  </si>
  <si>
    <t>28.05.2018</t>
  </si>
  <si>
    <t>27.05.2018</t>
  </si>
  <si>
    <t>26.05.2018</t>
  </si>
  <si>
    <t>24.05.2018</t>
  </si>
  <si>
    <t>Воздвиженка</t>
  </si>
  <si>
    <t>23.05.2018</t>
  </si>
  <si>
    <t>22.05.2018</t>
  </si>
  <si>
    <t>Mariupol</t>
  </si>
  <si>
    <t>21.05.2018</t>
  </si>
  <si>
    <t>19.05.2018</t>
  </si>
  <si>
    <t>Olympic NSC</t>
  </si>
  <si>
    <t>14.05.2018</t>
  </si>
  <si>
    <t>13.05.2018</t>
  </si>
  <si>
    <t>Vorzel</t>
  </si>
  <si>
    <t>11.05.2018</t>
  </si>
  <si>
    <t>10.05.2018</t>
  </si>
  <si>
    <t>Andriyivskyy Descent</t>
  </si>
  <si>
    <t>08.05.2018</t>
  </si>
  <si>
    <t>Mezhyhirya Residence</t>
  </si>
  <si>
    <t>07.05.2018</t>
  </si>
  <si>
    <t>06.05.2018</t>
  </si>
  <si>
    <t>04.05.2018</t>
  </si>
  <si>
    <t>03.05.2018</t>
  </si>
  <si>
    <t>01.05.2018</t>
  </si>
  <si>
    <t>30.04.2018</t>
  </si>
  <si>
    <t>Mariinsky Park</t>
  </si>
  <si>
    <t>28.04.2018</t>
  </si>
  <si>
    <t>Dnipropetrovsk, Ukraine</t>
  </si>
  <si>
    <t>26.04.2018</t>
  </si>
  <si>
    <t>20.04.2018</t>
  </si>
  <si>
    <t>Emigrand art hotel &amp; restobar</t>
  </si>
  <si>
    <t>14.04.2018</t>
  </si>
  <si>
    <t>Mukacheve</t>
  </si>
  <si>
    <t>10.04.2018</t>
  </si>
  <si>
    <t>Uzhhorod, Ukraine</t>
  </si>
  <si>
    <t>Мукачево, Центр, Ратуша</t>
  </si>
  <si>
    <t>09.04.2018</t>
  </si>
  <si>
    <t>Ужгород / Užhorod / Ungvár Закарпаття</t>
  </si>
  <si>
    <t>Palanok Castle</t>
  </si>
  <si>
    <t>08.04.2018</t>
  </si>
  <si>
    <t>Kiev Pechersk Lavra</t>
  </si>
  <si>
    <t>06.04.2018</t>
  </si>
  <si>
    <t>St. Nicholas Roman Catholic Cathedral, Kiev</t>
  </si>
  <si>
    <t>05.04.2018</t>
  </si>
  <si>
    <t>House with Chimaeras</t>
  </si>
  <si>
    <t>01.04.2018</t>
  </si>
  <si>
    <t>25.03.2018</t>
  </si>
  <si>
    <t>24.03.2018</t>
  </si>
  <si>
    <t>Pecherskyi District</t>
  </si>
  <si>
    <t>16.03.2018</t>
  </si>
  <si>
    <t>15.03.2018</t>
  </si>
  <si>
    <t>10.03.2018</t>
  </si>
  <si>
    <t>Alter Deutscher Bundestag</t>
  </si>
  <si>
    <t>09.03.2018</t>
  </si>
  <si>
    <t>Intercity Train</t>
  </si>
  <si>
    <t>07.03.2018</t>
  </si>
  <si>
    <t>4711 Eau de Cologne / Kolnisch Wasser/ 4711-Traditionshaus</t>
  </si>
  <si>
    <t>26.02.2018</t>
  </si>
  <si>
    <t>Cologne, Germany</t>
  </si>
  <si>
    <t>25.02.2018</t>
  </si>
  <si>
    <t>24.02.2018</t>
  </si>
  <si>
    <t>Bonn, Germany</t>
  </si>
  <si>
    <t>21.02.2018</t>
  </si>
  <si>
    <t>20.02.2018</t>
  </si>
  <si>
    <t>19.02.2018</t>
  </si>
  <si>
    <t>14.02.2018</t>
  </si>
  <si>
    <t>13.01.2018</t>
  </si>
  <si>
    <t>07.01.2018</t>
  </si>
  <si>
    <t>Λόφος Φιλοπάππου</t>
  </si>
  <si>
    <t>06.01.2018</t>
  </si>
  <si>
    <t>Acropolis - Ακρόπολη</t>
  </si>
  <si>
    <t>Delphi</t>
  </si>
  <si>
    <t>Greece</t>
  </si>
  <si>
    <t>05.01.2018</t>
  </si>
  <si>
    <t>Náfpaktos, Greece</t>
  </si>
  <si>
    <t>04.01.2018</t>
  </si>
  <si>
    <t>Aráchova</t>
  </si>
  <si>
    <t>Athens, Greece</t>
  </si>
  <si>
    <t>Panathenaic Stadium</t>
  </si>
  <si>
    <t>Peireas Port</t>
  </si>
  <si>
    <t>Kalarítes, Ioannina, Greece</t>
  </si>
  <si>
    <t>03.01.2018</t>
  </si>
  <si>
    <t>Delfos, Grecia</t>
  </si>
  <si>
    <t>Prámanta, Greece</t>
  </si>
  <si>
    <t>02.01.2018</t>
  </si>
  <si>
    <t>Ioánnina, Greece</t>
  </si>
  <si>
    <t>01.01.2018</t>
  </si>
  <si>
    <t>31.12.2017</t>
  </si>
  <si>
    <t>Itéa, Greece</t>
  </si>
  <si>
    <t>30.12.2017</t>
  </si>
  <si>
    <t>29.12.2017</t>
  </si>
  <si>
    <t>Philopappos Monument</t>
  </si>
  <si>
    <t>28.12.2017</t>
  </si>
  <si>
    <t>Антимонопольний комітет України</t>
  </si>
  <si>
    <t>22.12.2017</t>
  </si>
  <si>
    <t>17.12.2017</t>
  </si>
  <si>
    <t>15.12.2017</t>
  </si>
  <si>
    <t>Flughafen Berlin Schönefeld (SXF)</t>
  </si>
  <si>
    <t>13.12.2017</t>
  </si>
  <si>
    <t>Berlin, Germany</t>
  </si>
  <si>
    <t>11.12.2017</t>
  </si>
  <si>
    <t>Magdeburg, Germany</t>
  </si>
  <si>
    <t>10.12.2017</t>
  </si>
  <si>
    <t>09.12.2017</t>
  </si>
  <si>
    <t>Saxony-Anhalt</t>
  </si>
  <si>
    <t>08.12.2017</t>
  </si>
  <si>
    <t>London, United Kingdom</t>
  </si>
  <si>
    <t>07.12.2017</t>
  </si>
  <si>
    <t>Tower Bridge</t>
  </si>
  <si>
    <t>05.12.2017</t>
  </si>
  <si>
    <t>04.12.2017</t>
  </si>
  <si>
    <t>British Museum</t>
  </si>
  <si>
    <t>03.12.2017</t>
  </si>
  <si>
    <t>02.12.2017</t>
  </si>
  <si>
    <t>Radomyshl</t>
  </si>
  <si>
    <t>26.11.2017</t>
  </si>
  <si>
    <t>25.11.2017</t>
  </si>
  <si>
    <t>18.11.2017</t>
  </si>
  <si>
    <t>Trakai, Lithuania</t>
  </si>
  <si>
    <t>15.10.2017</t>
  </si>
  <si>
    <t>14.10.2017</t>
  </si>
  <si>
    <t>13.10.2017</t>
  </si>
  <si>
    <t>Trakai Island Castle</t>
  </si>
  <si>
    <t>12.10.2017</t>
  </si>
  <si>
    <t>11.10.2017</t>
  </si>
  <si>
    <t>Дніпропетровська Обласна Державна Адміністрація</t>
  </si>
  <si>
    <t>08.10.2017</t>
  </si>
  <si>
    <t>22.09.2017</t>
  </si>
  <si>
    <t>19.09.2017</t>
  </si>
  <si>
    <t>11.09.2017</t>
  </si>
  <si>
    <t>10.09.2017</t>
  </si>
  <si>
    <t>09.09.2017</t>
  </si>
  <si>
    <t>Intercontinental Kiev</t>
  </si>
  <si>
    <t>02.09.2017</t>
  </si>
  <si>
    <t>24.08.2017</t>
  </si>
  <si>
    <t>Wirksworth</t>
  </si>
  <si>
    <t>19.08.2017</t>
  </si>
  <si>
    <t>Black Rocks</t>
  </si>
  <si>
    <t>18.08.2017</t>
  </si>
  <si>
    <t>Big Ben Tower, London</t>
  </si>
  <si>
    <t>05.08.2017</t>
  </si>
  <si>
    <t>Derbyshire</t>
  </si>
  <si>
    <t>04.08.2017</t>
  </si>
  <si>
    <t>03.08.2017</t>
  </si>
  <si>
    <t>02.08.2017</t>
  </si>
  <si>
    <t>Derby</t>
  </si>
  <si>
    <t>01.08.2017</t>
  </si>
  <si>
    <t>31.07.2017</t>
  </si>
  <si>
    <t>30.07.2017</t>
  </si>
  <si>
    <t>Gothic Quarter, Barcelona</t>
  </si>
  <si>
    <t>28.07.2017</t>
  </si>
  <si>
    <t>Montjuïc</t>
  </si>
  <si>
    <t>27.07.2017</t>
  </si>
  <si>
    <t>Plaza de España, Barcelona</t>
  </si>
  <si>
    <t>Playa Santa Cristina Blanes</t>
  </si>
  <si>
    <t>26.07.2017</t>
  </si>
  <si>
    <t>Porto, Portugal</t>
  </si>
  <si>
    <t>25.07.2017</t>
  </si>
  <si>
    <t>Dom Luís I Bridge</t>
  </si>
  <si>
    <t>Lisbon, Portugal</t>
  </si>
  <si>
    <t>24.07.2017</t>
  </si>
  <si>
    <t>Quinta da Regaleira</t>
  </si>
  <si>
    <t>Praça do Comércio</t>
  </si>
  <si>
    <t>23.07.2017</t>
  </si>
  <si>
    <t>São José (Lisbon)</t>
  </si>
  <si>
    <t>22.07.2017</t>
  </si>
  <si>
    <t>Cabo da Roca</t>
  </si>
  <si>
    <t>21.07.2017</t>
  </si>
  <si>
    <t>Sintra, Potugal</t>
  </si>
  <si>
    <t>19.07.2017</t>
  </si>
  <si>
    <t>14.07.2017</t>
  </si>
  <si>
    <t>Трахтемирів</t>
  </si>
  <si>
    <t>15.06.2017</t>
  </si>
  <si>
    <t>11.06.2017</t>
  </si>
  <si>
    <t>29.05.2017</t>
  </si>
  <si>
    <t>Palace of Sports, Kiev</t>
  </si>
  <si>
    <t>12.05.2017</t>
  </si>
  <si>
    <t>Chernivtsi</t>
  </si>
  <si>
    <t>10.05.2017</t>
  </si>
  <si>
    <t>02.05.2017</t>
  </si>
  <si>
    <t>30.04.2017</t>
  </si>
  <si>
    <t>28.04.2017</t>
  </si>
  <si>
    <t>Verkhovna Rada</t>
  </si>
  <si>
    <t>26.04.2017</t>
  </si>
  <si>
    <t>Saint Sophia's Cathedral, Kiev</t>
  </si>
  <si>
    <t>15.04.2017</t>
  </si>
  <si>
    <t>Mezhygirya</t>
  </si>
  <si>
    <t>07.04.2017</t>
  </si>
  <si>
    <t>11.03.2017</t>
  </si>
  <si>
    <t>Дом Актера</t>
  </si>
  <si>
    <t>04.02.2017</t>
  </si>
  <si>
    <t>Parc Del Laberint D'horta</t>
  </si>
  <si>
    <t>28.01.2017</t>
  </si>
  <si>
    <t>Premier Palace Hotel</t>
  </si>
  <si>
    <t>21.01.2017</t>
  </si>
  <si>
    <t>Sweet Story</t>
  </si>
  <si>
    <t>20.01.2017</t>
  </si>
  <si>
    <t>Vero Cafe</t>
  </si>
  <si>
    <t>14.01.2017</t>
  </si>
  <si>
    <t>11.01.2017</t>
  </si>
  <si>
    <t>09.01.2017</t>
  </si>
  <si>
    <t>Stockholm, Sweden</t>
  </si>
  <si>
    <t>07.01.2017</t>
  </si>
  <si>
    <t>Stockholm Stadium</t>
  </si>
  <si>
    <t>06.01.2017</t>
  </si>
  <si>
    <t>05.01.2017</t>
  </si>
  <si>
    <t>Baltic Sea</t>
  </si>
  <si>
    <t>04.01.2017</t>
  </si>
  <si>
    <t>Vilnius Old Town</t>
  </si>
  <si>
    <t>Helsinki Senate Square</t>
  </si>
  <si>
    <t>03.01.2017</t>
  </si>
  <si>
    <t>Helsinki</t>
  </si>
  <si>
    <t>02.01.2017</t>
  </si>
  <si>
    <t>Helsinki, Finland</t>
  </si>
  <si>
    <t>Helsinki, Finalnd</t>
  </si>
  <si>
    <t>Tallinn, Estonia</t>
  </si>
  <si>
    <t>01.01.2017</t>
  </si>
  <si>
    <t>Riga Old Town</t>
  </si>
  <si>
    <t>31.12.2016</t>
  </si>
  <si>
    <t>Latvijas Nacionālā bibliotēka / National Library of Latvia</t>
  </si>
  <si>
    <t>30.12.2016</t>
  </si>
  <si>
    <t>Sv. Petera Baznica</t>
  </si>
  <si>
    <t>29.12.2016</t>
  </si>
  <si>
    <t>Riga, Latvia</t>
  </si>
  <si>
    <t>Art Academy of Latvia</t>
  </si>
  <si>
    <t>28.12.2016</t>
  </si>
  <si>
    <t>26.12.2016</t>
  </si>
  <si>
    <t>24.12.2016</t>
  </si>
  <si>
    <t>23.12.2016</t>
  </si>
  <si>
    <t>Софиевская Площадь</t>
  </si>
  <si>
    <t>17.12.2016</t>
  </si>
  <si>
    <t>14.12.2016</t>
  </si>
  <si>
    <t>12.12.2016</t>
  </si>
  <si>
    <t>08.12.2016</t>
  </si>
  <si>
    <t>Національна опера України</t>
  </si>
  <si>
    <t>07.12.2016</t>
  </si>
  <si>
    <t>05.12.2016</t>
  </si>
  <si>
    <t>03.12.2016</t>
  </si>
  <si>
    <t>02.12.2016</t>
  </si>
  <si>
    <t>01.12.2016</t>
  </si>
  <si>
    <t>30.11.2016</t>
  </si>
  <si>
    <t>29.11.2016</t>
  </si>
  <si>
    <t>Gulliver Кинотеатр Оскар</t>
  </si>
  <si>
    <t>20.11.2016</t>
  </si>
  <si>
    <t>15.11.2016</t>
  </si>
  <si>
    <t>11.11.2016</t>
  </si>
  <si>
    <t>09.11.2016</t>
  </si>
  <si>
    <t>07.11.2016</t>
  </si>
  <si>
    <t>04.11.2016</t>
  </si>
  <si>
    <t>29.10.2016</t>
  </si>
  <si>
    <t>27.10.2016</t>
  </si>
  <si>
    <t>Вокзал Київ-Пасажирський</t>
  </si>
  <si>
    <t>25.10.2016</t>
  </si>
  <si>
    <t>Контрактова площа</t>
  </si>
  <si>
    <t>23.10.2016</t>
  </si>
  <si>
    <t>Національний Банк України</t>
  </si>
  <si>
    <t>22.10.2016</t>
  </si>
  <si>
    <t>Пуща - Водиця</t>
  </si>
  <si>
    <t>15.10.2016</t>
  </si>
  <si>
    <t>12.10.2016</t>
  </si>
  <si>
    <t>02.10.2016</t>
  </si>
  <si>
    <t>Київський Національний Академічний Театр Оперети</t>
  </si>
  <si>
    <t>28.09.2016</t>
  </si>
  <si>
    <t>27.09.2016</t>
  </si>
  <si>
    <t>Ботанический сад им. М.Гришка, г.Киев</t>
  </si>
  <si>
    <t>24.09.2016</t>
  </si>
  <si>
    <t>22.09.2016</t>
  </si>
  <si>
    <t>National Philharmonic of Ukraine</t>
  </si>
  <si>
    <t>21.09.2016</t>
  </si>
  <si>
    <t>20.09.2016</t>
  </si>
  <si>
    <t>18.09.2016</t>
  </si>
  <si>
    <t>Fatih</t>
  </si>
  <si>
    <t>17.09.2016</t>
  </si>
  <si>
    <t>Istanbul, Turkey</t>
  </si>
  <si>
    <t>16.09.2016</t>
  </si>
  <si>
    <t>Bosphorus</t>
  </si>
  <si>
    <t>Sultanahmet Camii (Sultan Ahmed Mosque - Blue Mosque) Istanbul, Turkey</t>
  </si>
  <si>
    <t>15.09.2016</t>
  </si>
  <si>
    <t>Aya Sofia, Sultanahmet Istanbul</t>
  </si>
  <si>
    <t>Büyükada, Istanbul</t>
  </si>
  <si>
    <t>Capadoccia</t>
  </si>
  <si>
    <t>Gülhane Parkı</t>
  </si>
  <si>
    <t>13.09.2016</t>
  </si>
  <si>
    <t>Galata Tower</t>
  </si>
  <si>
    <t>Basilica Cistern</t>
  </si>
  <si>
    <t>12.09.2016</t>
  </si>
  <si>
    <t>Tarihi Eminönü Balık Ekmek</t>
  </si>
  <si>
    <t>Taksim</t>
  </si>
  <si>
    <t>İstiklal / Taksim</t>
  </si>
  <si>
    <t>11.09.2016</t>
  </si>
  <si>
    <t>Blue Mosque</t>
  </si>
  <si>
    <t>10.09.2016</t>
  </si>
  <si>
    <t>Kyiv Fortress</t>
  </si>
  <si>
    <t>07.09.2016</t>
  </si>
  <si>
    <t>06.09.2016</t>
  </si>
  <si>
    <t>Kharkov, Ukraine</t>
  </si>
  <si>
    <t>05.09.2016</t>
  </si>
  <si>
    <t>04.09.2016</t>
  </si>
  <si>
    <t>30.08.2016</t>
  </si>
  <si>
    <t>29.08.2016</t>
  </si>
  <si>
    <t>Kyiv Sea</t>
  </si>
  <si>
    <t>27.08.2016</t>
  </si>
  <si>
    <t>Church of the Tithes</t>
  </si>
  <si>
    <t>24.08.2016</t>
  </si>
  <si>
    <t>Пейзажная Аллея</t>
  </si>
  <si>
    <t>Bessarabsky Rynok - Kyiv, Ukraine</t>
  </si>
  <si>
    <t>Feofaniya Park</t>
  </si>
  <si>
    <t>21.08.2016</t>
  </si>
  <si>
    <t>20.08.2016</t>
  </si>
  <si>
    <t>19.08.2016</t>
  </si>
  <si>
    <t>Berdiansk</t>
  </si>
  <si>
    <t>16.08.2016</t>
  </si>
  <si>
    <t>15.08.2016</t>
  </si>
  <si>
    <t>14.08.2016</t>
  </si>
  <si>
    <t>13.08.2016</t>
  </si>
  <si>
    <t>г. Бердянск</t>
  </si>
  <si>
    <t>11.08.2016</t>
  </si>
  <si>
    <t>09.08.2016</t>
  </si>
  <si>
    <t>Царичанка р. Орель</t>
  </si>
  <si>
    <t>04.08.2016</t>
  </si>
  <si>
    <t>Антимонопольний Комітет України</t>
  </si>
  <si>
    <t>05.07.2016</t>
  </si>
  <si>
    <t>Extreme Park</t>
  </si>
  <si>
    <t>28.06.2016</t>
  </si>
  <si>
    <t>Экстрим-Парк "X-Park"</t>
  </si>
  <si>
    <t>26.06.2016</t>
  </si>
  <si>
    <t>Ukrainka</t>
  </si>
  <si>
    <t>23.06.2016</t>
  </si>
  <si>
    <t>Европейская Площадь</t>
  </si>
  <si>
    <t>19.06.2016</t>
  </si>
  <si>
    <t>18.06.2016</t>
  </si>
  <si>
    <t>15.06.2016</t>
  </si>
  <si>
    <t>12.06.2016</t>
  </si>
  <si>
    <t>Платформа арт-завод</t>
  </si>
  <si>
    <t>11.06.2016</t>
  </si>
  <si>
    <t>09.06.2016</t>
  </si>
  <si>
    <t>06.06.2016</t>
  </si>
  <si>
    <t>05.06.2016</t>
  </si>
  <si>
    <t>01.06.2016</t>
  </si>
  <si>
    <t>Bakhmut, Donets'Ka Oblast', Ukraine</t>
  </si>
  <si>
    <t>28.05.2016</t>
  </si>
  <si>
    <t>24.05.2016</t>
  </si>
  <si>
    <t>21.05.2016</t>
  </si>
  <si>
    <t>Barcelona Montjuic</t>
  </si>
  <si>
    <t>19.05.2016</t>
  </si>
  <si>
    <t>Jardí Botànic de Barcelona</t>
  </si>
  <si>
    <t>16.05.2016</t>
  </si>
  <si>
    <t>Barcelona Beach, Spain</t>
  </si>
  <si>
    <t>Tibidabo</t>
  </si>
  <si>
    <t>15.05.2016</t>
  </si>
  <si>
    <t>Mediterranean Sea</t>
  </si>
  <si>
    <t>13.05.2016</t>
  </si>
  <si>
    <t>11.05.2016</t>
  </si>
  <si>
    <t>07.05.2016</t>
  </si>
  <si>
    <t>06.05.2016</t>
  </si>
  <si>
    <t>Plaza Espanya</t>
  </si>
  <si>
    <t>04.05.2016</t>
  </si>
  <si>
    <t>Frankfurt Airport</t>
  </si>
  <si>
    <t>01.05.2016</t>
  </si>
  <si>
    <t>Belweder</t>
  </si>
  <si>
    <t>Warsaw, Poland</t>
  </si>
  <si>
    <t>30.04.2016</t>
  </si>
  <si>
    <t>Old Town, Warszawa</t>
  </si>
  <si>
    <t>Chopin Monument</t>
  </si>
  <si>
    <t>Castle Square, Warsaw</t>
  </si>
  <si>
    <t>29.04.2016</t>
  </si>
  <si>
    <t>28.04.2016</t>
  </si>
  <si>
    <t>Gorcafe 1654</t>
  </si>
  <si>
    <t>25.04.2016</t>
  </si>
  <si>
    <t>23.04.2016</t>
  </si>
  <si>
    <t>21.04.2016</t>
  </si>
  <si>
    <t>Mozart Hotel / Отель Моцарт</t>
  </si>
  <si>
    <t>20.04.2016</t>
  </si>
  <si>
    <t>16.04.2016</t>
  </si>
  <si>
    <t>Ботанический Сад</t>
  </si>
  <si>
    <t>15.04.2016</t>
  </si>
  <si>
    <t>13.04.2016</t>
  </si>
  <si>
    <t>12.04.2016</t>
  </si>
  <si>
    <t>11.04.2016</t>
  </si>
  <si>
    <t>24.03.2016</t>
  </si>
  <si>
    <t>19.03.2016</t>
  </si>
  <si>
    <t>16.03.2016</t>
  </si>
  <si>
    <t>12.03.2016</t>
  </si>
  <si>
    <t>10.03.2016</t>
  </si>
  <si>
    <t>07.03.2016</t>
  </si>
  <si>
    <t>26.02.2016</t>
  </si>
  <si>
    <t>21.02.2016</t>
  </si>
  <si>
    <t>17.02.2016</t>
  </si>
  <si>
    <t>12.02.2016</t>
  </si>
  <si>
    <t>05.02.2016</t>
  </si>
  <si>
    <t>30.01.2016</t>
  </si>
  <si>
    <t>25.01.2016</t>
  </si>
  <si>
    <t>20.01.2016</t>
  </si>
  <si>
    <t>18.01.2016</t>
  </si>
  <si>
    <t>15.01.2016</t>
  </si>
  <si>
    <t>11.01.2016</t>
  </si>
  <si>
    <t>09.01.2016</t>
  </si>
  <si>
    <t>Barcelona Sagrada Familia</t>
  </si>
  <si>
    <t>08.01.2016</t>
  </si>
  <si>
    <t>07.01.2016</t>
  </si>
  <si>
    <t>Barcelona City</t>
  </si>
  <si>
    <t>06.01.2016</t>
  </si>
  <si>
    <t>Plaça de la Merce Barcelona</t>
  </si>
  <si>
    <t>05.01.2016</t>
  </si>
  <si>
    <t>Spain Barcelona</t>
  </si>
  <si>
    <t>Ripa di Porta Ticinese</t>
  </si>
  <si>
    <t>03.01.2016</t>
  </si>
  <si>
    <t>Milan Cathedral</t>
  </si>
  <si>
    <t>Tarragona, Spain</t>
  </si>
  <si>
    <t>02.01.2016</t>
  </si>
  <si>
    <t>Valencia, Spain</t>
  </si>
  <si>
    <t>Playa De Alboraya Valencia</t>
  </si>
  <si>
    <t>01.01.2016</t>
  </si>
  <si>
    <t>31.12.2015</t>
  </si>
  <si>
    <t>Port of Valencia</t>
  </si>
  <si>
    <t>Alameda Valencia</t>
  </si>
  <si>
    <t>Jardí del Camí de Montcada</t>
  </si>
  <si>
    <t>Plaza de La Virgen</t>
  </si>
  <si>
    <t>Ayuntamiento de Valencia</t>
  </si>
  <si>
    <t>30.12.2015</t>
  </si>
  <si>
    <t>Cuidad De Artes Y Ciencias Valencia</t>
  </si>
  <si>
    <t>Jardines del Turia, Valencia, Spain</t>
  </si>
  <si>
    <t>Ciutat de les Arts i les Ciències - Ciudad de las Artes y las Ciencias</t>
  </si>
  <si>
    <t>Valencia</t>
  </si>
  <si>
    <t>29.12.2015</t>
  </si>
  <si>
    <t>Cathedral De Valencia</t>
  </si>
  <si>
    <t>Cathedrale Saint-Pierre Genėve</t>
  </si>
  <si>
    <t>27.12.2015</t>
  </si>
  <si>
    <t>Opfikon, Switzerland</t>
  </si>
  <si>
    <t>Munich,Deutschland</t>
  </si>
  <si>
    <t>22.12.2015</t>
  </si>
  <si>
    <t>19.12.2015</t>
  </si>
  <si>
    <t>18.12.2015</t>
  </si>
  <si>
    <t>16.12.2015</t>
  </si>
  <si>
    <t>09.12.2015</t>
  </si>
  <si>
    <t>02.12.2015</t>
  </si>
  <si>
    <t>01.12.2015</t>
  </si>
  <si>
    <t>30.11.2015</t>
  </si>
  <si>
    <t>29.11.2015</t>
  </si>
  <si>
    <t>24.11.2015</t>
  </si>
  <si>
    <t>19.11.2015</t>
  </si>
  <si>
    <t>11.11.2015</t>
  </si>
  <si>
    <t>10.11.2015</t>
  </si>
  <si>
    <t>09.11.2015</t>
  </si>
  <si>
    <t>08.11.2015</t>
  </si>
  <si>
    <t>06.11.2015</t>
  </si>
  <si>
    <t>Artëmovsk</t>
  </si>
  <si>
    <t>05.11.2015</t>
  </si>
  <si>
    <t>03.11.2015</t>
  </si>
  <si>
    <t>02.11.2015</t>
  </si>
  <si>
    <t>31.10.2015</t>
  </si>
  <si>
    <t>30.10.2015</t>
  </si>
  <si>
    <t>20.10.2015</t>
  </si>
  <si>
    <t>17.10.2015</t>
  </si>
  <si>
    <t>14.10.2015</t>
  </si>
  <si>
    <t>08.10.2015</t>
  </si>
  <si>
    <t>06.10.2015</t>
  </si>
  <si>
    <t>05.10.2015</t>
  </si>
  <si>
    <t>04.10.2015</t>
  </si>
  <si>
    <t>26.09.2015</t>
  </si>
  <si>
    <t>15.09.2015</t>
  </si>
  <si>
    <t>13.09.2015</t>
  </si>
  <si>
    <t>08.09.2015</t>
  </si>
  <si>
    <t>06.09.2015</t>
  </si>
  <si>
    <t>01.09.2015</t>
  </si>
  <si>
    <t>23.08.2015</t>
  </si>
  <si>
    <t>Орловщина,Днепропетровская область</t>
  </si>
  <si>
    <t>22.08.2015</t>
  </si>
  <si>
    <t>17.08.2015</t>
  </si>
  <si>
    <t>11.08.2015</t>
  </si>
  <si>
    <t>10.08.2015</t>
  </si>
  <si>
    <t>Potzdamer Platz</t>
  </si>
  <si>
    <t>08.08.2015</t>
  </si>
  <si>
    <t>Berlino Schloss Charlottenburg</t>
  </si>
  <si>
    <t>Bode-Museum</t>
  </si>
  <si>
    <t>Charlottenburg Scholss</t>
  </si>
  <si>
    <t>07.08.2015</t>
  </si>
  <si>
    <t>Bundestag</t>
  </si>
  <si>
    <t>Reichstag</t>
  </si>
  <si>
    <t>haus der kulturen,berlin</t>
  </si>
  <si>
    <t>06.08.2015</t>
  </si>
  <si>
    <t>Potsdamer Platz</t>
  </si>
  <si>
    <t>Wittenbergplatz</t>
  </si>
  <si>
    <t>05.08.2015</t>
  </si>
  <si>
    <t>Berlin - Kreuzberg</t>
  </si>
  <si>
    <t>Alexanderplatz Berlin</t>
  </si>
  <si>
    <t>S+U Bahnhof Potsdamer Platz</t>
  </si>
  <si>
    <t>Museuminsel Berlin</t>
  </si>
  <si>
    <t>Friedrichstrasse/Stadtmitte</t>
  </si>
  <si>
    <t>Alexanderplatz World Time Clock</t>
  </si>
  <si>
    <t>Citizens of Europe</t>
  </si>
  <si>
    <t>03.08.2015</t>
  </si>
  <si>
    <t>Tower Of Victory</t>
  </si>
  <si>
    <t>Brandenburger Tor</t>
  </si>
  <si>
    <t>Центральний автовокзал/Kyiv Central Bus Station</t>
  </si>
  <si>
    <t>02.08.2015</t>
  </si>
  <si>
    <t>Кондитерская Нахлебник</t>
  </si>
  <si>
    <t>01.08.2015</t>
  </si>
  <si>
    <t>Kharkiv City, Ukraine</t>
  </si>
  <si>
    <t>31.07.2015</t>
  </si>
  <si>
    <t>30.07.2015</t>
  </si>
  <si>
    <t>29.07.2015</t>
  </si>
  <si>
    <t>12.07.2015</t>
  </si>
  <si>
    <t>07.07.2015</t>
  </si>
  <si>
    <t>06.07.2015</t>
  </si>
  <si>
    <t>Kharkov Central Park</t>
  </si>
  <si>
    <t>05.07.2015</t>
  </si>
  <si>
    <t>02.07.2015</t>
  </si>
  <si>
    <t>23.06.2015</t>
  </si>
  <si>
    <t>Площа Ринок</t>
  </si>
  <si>
    <t>22.06.2015</t>
  </si>
  <si>
    <t>Церква Св.ольги І Єлизавети</t>
  </si>
  <si>
    <t>Личакивське Кладовище</t>
  </si>
  <si>
    <t>21.06.2015</t>
  </si>
  <si>
    <t>Бухта Вiкiнгiв</t>
  </si>
  <si>
    <t>Арена Львів</t>
  </si>
  <si>
    <t>Високий Замок</t>
  </si>
  <si>
    <t>19.06.2015</t>
  </si>
  <si>
    <t>Львiв</t>
  </si>
  <si>
    <t>13.06.2015</t>
  </si>
  <si>
    <t>12.06.2015</t>
  </si>
  <si>
    <t>10.06.2015</t>
  </si>
  <si>
    <t>Khortytsia</t>
  </si>
  <si>
    <t>05.06.2015</t>
  </si>
  <si>
    <t>02.06.2015</t>
  </si>
  <si>
    <t>01.06.2015</t>
  </si>
  <si>
    <t>30.05.2015</t>
  </si>
  <si>
    <t>29.05.2015</t>
  </si>
  <si>
    <t>28.05.2015</t>
  </si>
  <si>
    <t>27.05.2015</t>
  </si>
  <si>
    <t>25.05.2015</t>
  </si>
  <si>
    <t>23.05.2015</t>
  </si>
  <si>
    <t>18.05.2015</t>
  </si>
  <si>
    <t>14.05.2015</t>
  </si>
  <si>
    <t>10.05.2015</t>
  </si>
  <si>
    <t>Kharkiv</t>
  </si>
  <si>
    <t>09.05.2015</t>
  </si>
  <si>
    <t>Boryspil International Airport</t>
  </si>
  <si>
    <t>08.05.2015</t>
  </si>
  <si>
    <t>Uludağ University</t>
  </si>
  <si>
    <t>07.05.2015</t>
  </si>
  <si>
    <t>Bursa, Turkey</t>
  </si>
  <si>
    <t>06.05.2015</t>
  </si>
  <si>
    <t>Bursa</t>
  </si>
  <si>
    <t>Görükle, Bursa, Turkey</t>
  </si>
  <si>
    <t>04.05.2015</t>
  </si>
  <si>
    <t>03.05.2015</t>
  </si>
  <si>
    <t>02.05.2015</t>
  </si>
  <si>
    <t>Kharkiv Ukraine</t>
  </si>
  <si>
    <t>01.05.2015</t>
  </si>
  <si>
    <t>26.04.2015</t>
  </si>
  <si>
    <t>25.04.2015</t>
  </si>
  <si>
    <t>19.04.2015</t>
  </si>
  <si>
    <t>17.04.2015</t>
  </si>
  <si>
    <t>11.04.2015</t>
  </si>
  <si>
    <t>04.04.2015</t>
  </si>
  <si>
    <t>01.04.2015</t>
  </si>
  <si>
    <t>15.03.2015</t>
  </si>
  <si>
    <t>11.03.2015</t>
  </si>
  <si>
    <t>06.03.2015</t>
  </si>
  <si>
    <t>05.03.2015</t>
  </si>
  <si>
    <t>04.03.2015</t>
  </si>
  <si>
    <t>23.02.2015</t>
  </si>
  <si>
    <t>08.02.2015</t>
  </si>
  <si>
    <t>07.02.2015</t>
  </si>
  <si>
    <t>02.02.2015</t>
  </si>
  <si>
    <t>30.01.2015</t>
  </si>
  <si>
    <t>29.01.2015</t>
  </si>
  <si>
    <t>26.01.2015</t>
  </si>
  <si>
    <t>25.01.2015</t>
  </si>
  <si>
    <t>11.01.2015</t>
  </si>
  <si>
    <t>09.01.2015</t>
  </si>
  <si>
    <t>06.01.2015</t>
  </si>
  <si>
    <t>05.01.2015</t>
  </si>
  <si>
    <t>02.01.2015</t>
  </si>
  <si>
    <t>01.01.2015</t>
  </si>
  <si>
    <t>30.12.2014</t>
  </si>
  <si>
    <t>28.12.2014</t>
  </si>
  <si>
    <t>27.12.2014</t>
  </si>
  <si>
    <t>24.12.2014</t>
  </si>
  <si>
    <t>21.12.2014</t>
  </si>
  <si>
    <t>16.12.2014</t>
  </si>
  <si>
    <t>14.12.2014</t>
  </si>
  <si>
    <t>11.12.2014</t>
  </si>
  <si>
    <t>08.12.2014</t>
  </si>
  <si>
    <t>06.12.2014</t>
  </si>
  <si>
    <t>05.12.2014</t>
  </si>
  <si>
    <t>01.12.2014</t>
  </si>
  <si>
    <t>29.11.2014</t>
  </si>
  <si>
    <t>28.11.2014</t>
  </si>
  <si>
    <t>23.11.2014</t>
  </si>
  <si>
    <t>22.11.2014</t>
  </si>
  <si>
    <t>21.11.2014</t>
  </si>
  <si>
    <t>19.11.2014</t>
  </si>
  <si>
    <t>18.11.2014</t>
  </si>
  <si>
    <t>16.11.2014</t>
  </si>
  <si>
    <t>15.11.2014</t>
  </si>
  <si>
    <t>14.11.2014</t>
  </si>
  <si>
    <t>10.11.2014</t>
  </si>
  <si>
    <t>09.11.2014</t>
  </si>
  <si>
    <t>06.11.2014</t>
  </si>
  <si>
    <t>03.11.2014</t>
  </si>
  <si>
    <t>29.10.2014</t>
  </si>
  <si>
    <t>28.10.2014</t>
  </si>
  <si>
    <t>26.10.2014</t>
  </si>
  <si>
    <t>25.10.2014</t>
  </si>
  <si>
    <t>22.10.2014</t>
  </si>
  <si>
    <t>20.10.2014</t>
  </si>
  <si>
    <t>18.10.2014</t>
  </si>
  <si>
    <t>17.10.2014</t>
  </si>
  <si>
    <t>15.10.2014</t>
  </si>
  <si>
    <t>14.10.2014</t>
  </si>
  <si>
    <t>11.10.2014</t>
  </si>
  <si>
    <t>10.10.2014</t>
  </si>
  <si>
    <t>08.10.2014</t>
  </si>
  <si>
    <t>06.10.2014</t>
  </si>
  <si>
    <t>05.10.2014</t>
  </si>
  <si>
    <t>02.10.2014</t>
  </si>
  <si>
    <t>01.10.2014</t>
  </si>
  <si>
    <t>30.09.2014</t>
  </si>
  <si>
    <t>28.09.2014</t>
  </si>
  <si>
    <t>27.09.2014</t>
  </si>
  <si>
    <t>26.09.2014</t>
  </si>
  <si>
    <t>20.09.2014</t>
  </si>
  <si>
    <t>19.09.2014</t>
  </si>
  <si>
    <t>18.09.2014</t>
  </si>
  <si>
    <t>16.09.2014</t>
  </si>
  <si>
    <t>14.09.2014</t>
  </si>
  <si>
    <t>13.09.2014</t>
  </si>
  <si>
    <t>12.09.2014</t>
  </si>
  <si>
    <t>11.09.2014</t>
  </si>
  <si>
    <t>08.09.2014</t>
  </si>
  <si>
    <t>07.09.2014</t>
  </si>
  <si>
    <t>06.09.2014</t>
  </si>
  <si>
    <t>05.09.2014</t>
  </si>
  <si>
    <t>31.08.2014</t>
  </si>
  <si>
    <t>30.08.2014</t>
  </si>
  <si>
    <t>Названия строк</t>
  </si>
  <si>
    <t>Общий итог</t>
  </si>
  <si>
    <t>Сумма по полю Likes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</si>
</sst>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yy;@"/>
  </numFmts>
  <fonts count="6" x14ac:knownFonts="1">
    <font>
      <sz val="11"/>
      <color theme="1"/>
      <name val="Calibri"/>
      <family val="2"/>
      <scheme val="minor"/>
    </font>
    <font>
      <sz val="11"/>
      <name val="Calibri"/>
    </font>
    <font>
      <b/>
      <sz val="16"/>
      <name val="Times New Roman"/>
    </font>
    <font>
      <sz val="14"/>
      <name val="Times New Roman"/>
    </font>
    <font>
      <u/>
      <sz val="14"/>
      <color rgb="FF0000FF"/>
      <name val="Times New Roman"/>
    </font>
    <font>
      <b/>
      <sz val="16"/>
      <name val="Times New Roman"/>
      <family val="1"/>
      <charset val="204"/>
    </font>
  </fonts>
  <fills count="2">
    <fill>
      <patternFill patternType="none"/>
    </fill>
    <fill>
      <patternFill patternType="gray125"/>
    </fill>
  </fills>
  <borders count="1">
    <border>
      <left/>
      <right/>
      <top/>
      <bottom/>
      <diagonal/>
    </border>
  </borders>
  <cellStyleXfs count="2">
    <xf numFmtId="0" fontId="0" fillId="0" borderId="0"/>
    <xf numFmtId="164" fontId="1" fillId="0" borderId="0"/>
  </cellStyleXfs>
  <cellXfs count="18">
    <xf numFmtId="0" fontId="0" fillId="0" borderId="0" xfId="0"/>
    <xf numFmtId="0" fontId="2" fillId="0" borderId="0" xfId="0" applyFont="1" applyAlignment="1">
      <alignment horizontal="center" vertical="center"/>
    </xf>
    <xf numFmtId="0" fontId="3" fillId="0" borderId="0" xfId="0" applyFont="1"/>
    <xf numFmtId="0" fontId="4" fillId="0" borderId="0" xfId="0" applyFont="1"/>
    <xf numFmtId="21" fontId="3" fillId="0" borderId="0" xfId="0" applyNumberFormat="1" applyFont="1"/>
    <xf numFmtId="164" fontId="3" fillId="0" borderId="0" xfId="1" applyFont="1"/>
    <xf numFmtId="0" fontId="3" fillId="0" borderId="0" xfId="0" applyFont="1" applyAlignment="1">
      <alignment horizontal="right"/>
    </xf>
    <xf numFmtId="0" fontId="5"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5" fontId="2" fillId="0" borderId="0" xfId="0" applyNumberFormat="1" applyFont="1" applyAlignment="1" applyProtection="1">
      <alignment horizontal="center" vertical="center"/>
    </xf>
    <xf numFmtId="165" fontId="3" fillId="0" borderId="0" xfId="0" applyNumberFormat="1" applyFont="1" applyProtection="1"/>
    <xf numFmtId="165" fontId="3" fillId="0" borderId="0" xfId="0" applyNumberFormat="1" applyFont="1"/>
    <xf numFmtId="165" fontId="0" fillId="0" borderId="0" xfId="0" applyNumberFormat="1" applyProtection="1"/>
    <xf numFmtId="2" fontId="3" fillId="0" borderId="0" xfId="0" applyNumberFormat="1" applyFont="1"/>
    <xf numFmtId="2" fontId="3" fillId="0" borderId="0" xfId="0" applyNumberFormat="1" applyFont="1" applyAlignment="1">
      <alignment horizontal="right"/>
    </xf>
    <xf numFmtId="2" fontId="0" fillId="0" borderId="0" xfId="0" applyNumberFormat="1"/>
  </cellXfs>
  <cellStyles count="2">
    <cellStyle name="data_style" xfId="1" xr:uid="{00000000-0005-0000-0000-000001000000}"/>
    <cellStyle name="Обычный" xfId="0" builtinId="0"/>
  </cellStyles>
  <dxfs count="9">
    <dxf>
      <font>
        <b val="0"/>
        <i val="0"/>
        <strike val="0"/>
        <condense val="0"/>
        <extend val="0"/>
        <outline val="0"/>
        <shadow val="0"/>
        <u val="none"/>
        <vertAlign val="baseline"/>
        <sz val="14"/>
        <color auto="1"/>
        <name val="Times New Roman"/>
        <scheme val="none"/>
      </font>
      <numFmt numFmtId="2" formatCode="0.00"/>
    </dxf>
    <dxf>
      <font>
        <b val="0"/>
        <i val="0"/>
        <strike val="0"/>
        <condense val="0"/>
        <extend val="0"/>
        <outline val="0"/>
        <shadow val="0"/>
        <u val="none"/>
        <vertAlign val="baseline"/>
        <sz val="14"/>
        <color auto="1"/>
        <name val="Times New Roman"/>
        <scheme val="none"/>
      </font>
      <alignment horizontal="right" vertical="bottom" textRotation="0" wrapText="0" indent="0" justifyLastLine="0" shrinkToFit="0" readingOrder="0"/>
    </dxf>
    <dxf>
      <font>
        <b val="0"/>
        <i val="0"/>
        <strike val="0"/>
        <condense val="0"/>
        <extend val="0"/>
        <outline val="0"/>
        <shadow val="0"/>
        <u val="none"/>
        <vertAlign val="baseline"/>
        <sz val="14"/>
        <color auto="1"/>
        <name val="Times New Roman"/>
        <scheme val="none"/>
      </font>
    </dxf>
    <dxf>
      <font>
        <b val="0"/>
        <i val="0"/>
        <strike val="0"/>
        <condense val="0"/>
        <extend val="0"/>
        <outline val="0"/>
        <shadow val="0"/>
        <u val="none"/>
        <vertAlign val="baseline"/>
        <sz val="14"/>
        <color auto="1"/>
        <name val="Times New Roman"/>
        <scheme val="none"/>
      </font>
      <numFmt numFmtId="26" formatCode="h:mm:ss"/>
    </dxf>
    <dxf>
      <font>
        <b val="0"/>
        <i val="0"/>
        <strike val="0"/>
        <condense val="0"/>
        <extend val="0"/>
        <outline val="0"/>
        <shadow val="0"/>
        <u val="none"/>
        <vertAlign val="baseline"/>
        <sz val="14"/>
        <color auto="1"/>
        <name val="Times New Roman"/>
        <scheme val="none"/>
      </font>
      <numFmt numFmtId="165" formatCode="dd\.mm\.yyyy;@"/>
    </dxf>
    <dxf>
      <font>
        <b val="0"/>
        <i val="0"/>
        <strike val="0"/>
        <condense val="0"/>
        <extend val="0"/>
        <outline val="0"/>
        <shadow val="0"/>
        <u/>
        <vertAlign val="baseline"/>
        <sz val="14"/>
        <color rgb="FF0000FF"/>
        <name val="Times New Roman"/>
        <scheme val="none"/>
      </font>
    </dxf>
    <dxf>
      <font>
        <b val="0"/>
        <i val="0"/>
        <strike val="0"/>
        <condense val="0"/>
        <extend val="0"/>
        <outline val="0"/>
        <shadow val="0"/>
        <u val="none"/>
        <vertAlign val="baseline"/>
        <sz val="14"/>
        <color auto="1"/>
        <name val="Times New Roman"/>
        <scheme val="none"/>
      </font>
    </dxf>
    <dxf>
      <font>
        <b val="0"/>
        <i val="0"/>
        <strike val="0"/>
        <condense val="0"/>
        <extend val="0"/>
        <outline val="0"/>
        <shadow val="0"/>
        <u val="none"/>
        <vertAlign val="baseline"/>
        <sz val="14"/>
        <color auto="1"/>
        <name val="Times New Roman"/>
        <scheme val="none"/>
      </font>
    </dxf>
    <dxf>
      <font>
        <b/>
        <i val="0"/>
        <strike val="0"/>
        <condense val="0"/>
        <extend val="0"/>
        <outline val="0"/>
        <shadow val="0"/>
        <u val="none"/>
        <vertAlign val="baseline"/>
        <sz val="16"/>
        <color auto="1"/>
        <name val="Times New Roman"/>
        <scheme val="none"/>
      </font>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Заголовок диаграммы</cx:v>
        </cx:txData>
      </cx:tx>
      <cx:txPr>
        <a:bodyPr vertOverflow="overflow" horzOverflow="overflow" wrap="square" lIns="0" tIns="0" rIns="0" bIns="0"/>
        <a:lstStyle/>
        <a:p>
          <a:pPr algn="ctr" rtl="0">
            <a:defRPr sz="2400" b="1">
              <a:solidFill>
                <a:srgbClr val="F2F2F2"/>
              </a:solidFill>
              <a:latin typeface="Calibri" panose="020F0502020204030204" pitchFamily="34" charset="0"/>
              <a:ea typeface="Calibri" panose="020F0502020204030204" pitchFamily="34" charset="0"/>
              <a:cs typeface="Calibri" panose="020F0502020204030204" pitchFamily="34" charset="0"/>
            </a:defRPr>
          </a:pPr>
          <a:r>
            <a:rPr lang="uk-UA" sz="2400"/>
            <a:t>Заголовок диаграммы</a:t>
          </a:r>
        </a:p>
      </cx:txPr>
    </cx:title>
    <cx:plotArea>
      <cx:plotAreaRegion>
        <cx:series layoutId="clusteredColumn" uniqueId="{6F9EA5B9-DF0F-45E1-9246-3EC54FB4924C}">
          <cx:tx>
            <cx:txData>
              <cx:f>_xlchart.v1.4</cx:f>
              <cx:v>Likes 136,00 116,00 134,00 125,00 91,00 145,00 86,00 133,00 88,00 109,00 92,00 114,00 73,00 108,00 42,00 131,00 94,00 99,00 67,00 110,00 106,00 95,00 71,00 143,00 75,00 150,00 172,00 139,00 162,00 117,00 100,00 129,00 85,00 177,00 128,00 115,00 139,00 109,00 94,00 123,00 80,00 122,00 99,00 100,00 80,00 146,00 163,00 133,00 93,00 146,00 130,00 148,00 140,00 115,00 114,00 145,00 78,00 119,00 123,00 117,00 113,00 48,00 182,00 170,00 143,00 102,00 156,00 147,00 112,00 144,00 194,00 101,00 143,00 80,00 131,00 135,00 126,00 127,00 89,00 157,00 98,00 163,00 131,00 155,00 163,00 184,00 108,00 127,00 120,00 126,00 107,00 200,00 93,00 162,00 115,00 222,00 100,00 174,00 117,00 160,00 119,00 110,00 80,00 161,00 146,00 114,00 98,00 159,00 60,00 160,00 152,00 116,00 - 123,00 168,00 115,00 83,00 107,00 80,00 129,00 79,00 108,00 167,00 108,00 100,00 111,00 92,00 94,00 101,00 101,00 125,00 84,00 117,00 196,00 95,00 152,00 67,00 139,00 126,00 124,00 103,00 150,00 92,00 118,00 87,00 161,00 71,00 70,00 68,00 81,00 89,00 120,00 90,00 96,00 101,00 70,00 129,00 78,00 174,00 75,00 165,00 120,00 133,00 91,00 120,00 146,00 87,00 142,00 129,00 74,00 118,00 88,00 86,00 127,00 134,00 54,00 - 90,00 99,00 172,00 87,00 101,00 107,00 126,00 152,00 58,00 177,00 106,00 166,00 91,00 127,00 95,00 83,00 - 113,00 117,00 109,00 100,00 103,00 127,00 93,00 139,00 142,00 159,00 128,00 132,00 85,00 181,00 62,00 162,00 107,00 140,00 63,00 161,00 109,00 172,00 102,00 132,00 85,00 138,00 76,00 81,00 77,00 106,00 55,00 119,00 70,00 106,00 79,00 109,00 59,00 87,00 60,00 144,00 66,00 141,00 53,00 138,00 101,00 163,00 108,00 68,00 127,00 92,00 143,00 99,00 115,00 55,00 105,00 60,00 141,00 79,00 136,00 113,00 137,00 89,00 116,00 102,00 152,00 100,00 142,00 105,00 - 101,00 - 142,00 - 82,00 - 75,00 76,00 67,00 141,00 85,00 - 64,00 129,00 - 107,00 80,00 108,00 104,00 116,00 85,00 - 106,00 133,00 78,00 - 66,00 138,00 88,00 - 82,00 141,00 82,00 - 52,00 117,00 55,00 87,00 120,00 99,00 86,00 79,00 140,00 139,00 79,00 129,00 61,00 112,00 98,00 54,00 118,00 159,00 60,00 105,00 48,00 130,00 88,00 110,00 118,00 122,00 134,00 85,00 122,00 57,00 130,00 129,00 109,00 117,00 72,00 109,00 152,00 89,00 110,00 118,00 95,00 79,00 81,00 70,00 99,00 74,00 90,00 128,00 119,00 91,00 110,00 62,00 103,00 82,00 85,00 63,00 112,00 79,00 70,00 92,00 113,00 78,00 84,00 92,00 94,00 100,00 92,00 123,00 81,00 129,00 81,00 - 93,00 97,00 127,00 95,00 - 57,00 137,00 86,00 90,00 108,00 113,00 121,00 152,00 100,00 67,00 49,00 100,00 80,00 48,00 80,00 61,00 92,00 86,00 79,00 71,00 85,00 - 75,00 53,00 65,00 67,00 - 74,00 - 68,00 63,00 91,00 56,00 67,00 77,00 66,00 34,00 99,00 89,00 65,00 54,00 49,00 81,00 72,00 75,00 54,00 66,00 94,00 65,00 96,00 65,00 105,00 64,00 50,00 38,00 - 92,00 76,00 83,00 101,00 - 112,00 83,00 93,00 46,00 - - - 43,00 99,00 82,00 54,00 - 60,00 61,00 65,00 65,00 - 96,00 51,00 71,00 97,00 101,00 72,00 97,00 70,00 90,00 73,00 - 58,00 90,00 82,00 55,00 50,00 85,00 55,00 74,00 79,00 69,00 108,00 42,00 67,00 77,00 100,00 45,00 80,00 42,00 76,00 64,00 49,00 63,00 48,00 55,00 69,00 54,00 54,00 85,00 48,00 - 93,00 - 61,00 50,00 39,00 55,00 35,00 55,00 - 31,00 72,00 - 57,00 49,00 36,00 14,00 62,00 30,00 51,00 42,00 50,00 46,00 45,00 50,00 38,00 24,00 52,00 40,00 62,00 54,00 37,00 62,00 45,00 56,00 73,00 80,00 38,00 68,00 52,00 53,00 40,00 44,00 39,00 37,00 38,00 50,00 59,00 50,00 83,00 45,00 51,00 42,00 42,00 35,00 48,00 28,00 27,00 47,00 38,00 28,00 28,00 38,00 38,00 45,00 64,00 23,00 40,00 29,00 25,00 24,00 27,00 29,00 45,00 39,00 - 41,00 18,00 28,00 - 42,00 42,00 49,00 38,00 45,00 36,00 40,00 47,00 43,00 47,00 33,00 38,00 38,00 31,00 23,00 26,00 35,00 23,00 31,00 - 26,00 27,00 31,00 32,00 24,00 30,00 27,00 - 21,00 23,00 26,00 27,00 25,00 23,00 25,00 34,00 32,00 24,00 25,00 - 25,00 30,00 29,00 35,00 40,00 38,00 11,00 20,00 21,00 51,00 29,00 -</cx:v>
            </cx:txData>
          </cx:tx>
          <cx:dataId val="0"/>
          <cx:layoutPr>
            <cx:binning intervalClosed="r"/>
          </cx:layoutPr>
        </cx:series>
      </cx:plotAreaRegion>
      <cx:axis id="0">
        <cx:catScaling gapWidth="0"/>
        <cx:tickLabels/>
        <cx:txPr>
          <a:bodyPr vertOverflow="overflow" horzOverflow="overflow" wrap="square" lIns="0" tIns="0" rIns="0" bIns="0"/>
          <a:lstStyle/>
          <a:p>
            <a:pPr algn="ctr" rtl="0">
              <a:defRPr sz="2400" b="0">
                <a:solidFill>
                  <a:srgbClr val="F2F2F2"/>
                </a:solidFill>
                <a:latin typeface="Calibri" panose="020F0502020204030204" pitchFamily="34" charset="0"/>
                <a:ea typeface="Calibri" panose="020F0502020204030204" pitchFamily="34" charset="0"/>
                <a:cs typeface="Calibri" panose="020F0502020204030204" pitchFamily="34" charset="0"/>
              </a:defRPr>
            </a:pPr>
            <a:endParaRPr lang="uk-UA" sz="2400"/>
          </a:p>
        </cx:txPr>
      </cx:axis>
      <cx:axis id="1">
        <cx:valScaling/>
        <cx:majorGridlines/>
        <cx:tickLabels/>
        <cx:txPr>
          <a:bodyPr vertOverflow="overflow" horzOverflow="overflow" wrap="square" lIns="0" tIns="0" rIns="0" bIns="0"/>
          <a:lstStyle/>
          <a:p>
            <a:pPr algn="ctr" rtl="0">
              <a:defRPr sz="2400" b="0">
                <a:solidFill>
                  <a:srgbClr val="F2F2F2"/>
                </a:solidFill>
                <a:latin typeface="Calibri" panose="020F0502020204030204" pitchFamily="34" charset="0"/>
                <a:ea typeface="Calibri" panose="020F0502020204030204" pitchFamily="34" charset="0"/>
                <a:cs typeface="Calibri" panose="020F0502020204030204" pitchFamily="34" charset="0"/>
              </a:defRPr>
            </a:pPr>
            <a:endParaRPr lang="uk-UA" sz="2400"/>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1741713</xdr:colOff>
      <xdr:row>0</xdr:row>
      <xdr:rowOff>254451</xdr:rowOff>
    </xdr:from>
    <xdr:to>
      <xdr:col>11</xdr:col>
      <xdr:colOff>666749</xdr:colOff>
      <xdr:row>25</xdr:row>
      <xdr:rowOff>122465</xdr:rowOff>
    </xdr:to>
    <mc:AlternateContent xmlns:mc="http://schemas.openxmlformats.org/markup-compatibility/2006">
      <mc:Choice xmlns:cx1="http://schemas.microsoft.com/office/drawing/2015/9/8/chartex" Requires="cx1">
        <xdr:graphicFrame macro="">
          <xdr:nvGraphicFramePr>
            <xdr:cNvPr id="9" name="Диаграмма 8">
              <a:extLst>
                <a:ext uri="{FF2B5EF4-FFF2-40B4-BE49-F238E27FC236}">
                  <a16:creationId xmlns:a16="http://schemas.microsoft.com/office/drawing/2014/main" id="{0D7BE31E-E7C7-4D79-8A67-B6D2FB30E4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54034" y="254451"/>
              <a:ext cx="13920108" cy="6004835"/>
            </a:xfrm>
            <a:prstGeom prst="rect">
              <a:avLst/>
            </a:prstGeom>
            <a:solidFill>
              <a:prstClr val="white"/>
            </a:solidFill>
            <a:ln w="1">
              <a:solidFill>
                <a:prstClr val="green"/>
              </a:solidFill>
            </a:ln>
          </xdr:spPr>
          <xdr:txBody>
            <a:bodyPr vertOverflow="clip" horzOverflow="clip"/>
            <a:lstStyle/>
            <a:p>
              <a:r>
                <a:rPr lang="uk-UA"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дмин" refreshedDate="43868.919120833336" createdVersion="6" refreshedVersion="6" minRefreshableVersion="3" recordCount="882" xr:uid="{6B40C94E-A49A-4DA8-8D80-F9CC9BAE30D6}">
  <cacheSource type="worksheet">
    <worksheetSource name="Таблица1"/>
  </cacheSource>
  <cacheFields count="8">
    <cacheField name="№" numFmtId="0">
      <sharedItems containsSemiMixedTypes="0" containsString="0" containsNumber="1" containsInteger="1" minValue="1" maxValue="882"/>
    </cacheField>
    <cacheField name="Location" numFmtId="0">
      <sharedItems/>
    </cacheField>
    <cacheField name="Site" numFmtId="0">
      <sharedItems/>
    </cacheField>
    <cacheField name="Date" numFmtId="0">
      <sharedItems/>
    </cacheField>
    <cacheField name="Time" numFmtId="21">
      <sharedItems containsSemiMixedTypes="0" containsNonDate="0" containsDate="1" containsString="0" minDate="1899-12-30T00:02:02" maxDate="1899-12-30T23:52:23"/>
    </cacheField>
    <cacheField name="Day" numFmtId="164">
      <sharedItems count="7">
        <s v="Wednesday"/>
        <s v="Saturday"/>
        <s v="Thursday"/>
        <s v="Tuesday"/>
        <s v="Sunday"/>
        <s v="Monday"/>
        <s v="Friday"/>
      </sharedItems>
    </cacheField>
    <cacheField name="Likes" numFmtId="0">
      <sharedItems containsMixedTypes="1" containsNumber="1" containsInteger="1" minValue="4" maxValue="222"/>
    </cacheField>
    <cacheField name="Views" numFmtId="0">
      <sharedItems containsMixedTypes="1" containsNumber="1" containsInteger="1" minValue="47" maxValue="88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2">
  <r>
    <n v="691"/>
    <s v="Alexanderplatz World Time Clock"/>
    <s v="https://www.instagram.com/p/5-xgrdvHfM/"/>
    <s v="05.08.2015"/>
    <d v="1899-12-30T00:02:02"/>
    <x v="0"/>
    <n v="25"/>
    <s v="-"/>
  </r>
  <r>
    <n v="588"/>
    <s v="-"/>
    <s v="https://www.instagram.com/p/BABBZmBvHbP/"/>
    <s v="02.01.2016"/>
    <d v="1899-12-30T00:07:43"/>
    <x v="1"/>
    <n v="26"/>
    <s v="-"/>
  </r>
  <r>
    <n v="597"/>
    <s v="Plaza de La Virgen"/>
    <s v="https://www.instagram.com/p/_74KXKvHR3/"/>
    <s v="31.12.2015"/>
    <d v="1899-12-30T00:10:48"/>
    <x v="2"/>
    <n v="24"/>
    <s v="-"/>
  </r>
  <r>
    <n v="596"/>
    <s v="Jardí del Camí de Montcada"/>
    <s v="https://www.instagram.com/p/_74vd2PHS7/"/>
    <s v="31.12.2015"/>
    <d v="1899-12-30T00:15:51"/>
    <x v="2"/>
    <n v="32"/>
    <s v="-"/>
  </r>
  <r>
    <n v="608"/>
    <s v="Valencia, Spain"/>
    <s v="https://www.instagram.com/p/_2vNTBvHQu/"/>
    <s v="29.12.2015"/>
    <d v="1899-12-30T00:16:21"/>
    <x v="3"/>
    <n v="34"/>
    <s v="-"/>
  </r>
  <r>
    <n v="602"/>
    <s v="Ayuntamiento de Valencia"/>
    <s v="https://www.instagram.com/p/_5UWXrPHZb/"/>
    <s v="30.12.2015"/>
    <d v="1899-12-30T00:19:23"/>
    <x v="0"/>
    <n v="23"/>
    <s v="-"/>
  </r>
  <r>
    <n v="595"/>
    <s v="Alameda Valencia"/>
    <s v="https://www.instagram.com/p/_750uxvHVI/"/>
    <s v="31.12.2015"/>
    <d v="1899-12-30T00:25:19"/>
    <x v="2"/>
    <n v="31"/>
    <s v="-"/>
  </r>
  <r>
    <n v="587"/>
    <s v="Valencia, Spain"/>
    <s v="https://www.instagram.com/p/BABD54lPHQ0/"/>
    <s v="02.01.2016"/>
    <d v="1899-12-30T00:29:36"/>
    <x v="1"/>
    <n v="23"/>
    <s v="-"/>
  </r>
  <r>
    <n v="601"/>
    <s v="Ciutat de les Arts i les Ciències - Ciudad de las Artes y las Ciencias"/>
    <s v="https://www.instagram.com/p/_5V7t3PHb9/"/>
    <s v="30.12.2015"/>
    <d v="1899-12-30T00:33:13"/>
    <x v="0"/>
    <n v="21"/>
    <s v="-"/>
  </r>
  <r>
    <n v="594"/>
    <s v="Port of Valencia"/>
    <s v="https://www.instagram.com/p/_77HrMvHXp/"/>
    <s v="31.12.2015"/>
    <d v="1899-12-30T00:36:38"/>
    <x v="2"/>
    <n v="27"/>
    <s v="-"/>
  </r>
  <r>
    <n v="593"/>
    <s v="-"/>
    <s v="https://www.instagram.com/p/_78PFevHZa/"/>
    <s v="31.12.2015"/>
    <d v="1899-12-30T00:46:23"/>
    <x v="2"/>
    <n v="26"/>
    <s v="-"/>
  </r>
  <r>
    <n v="600"/>
    <s v="Jardines del Turia, Valencia, Spain"/>
    <s v="https://www.instagram.com/p/_5X5cPvHfL/"/>
    <s v="30.12.2015"/>
    <d v="1899-12-30T00:50:23"/>
    <x v="0"/>
    <s v="-"/>
    <n v="99"/>
  </r>
  <r>
    <n v="592"/>
    <s v="Mediterranean Sea"/>
    <s v="https://www.instagram.com/p/_7-LgYvHcc/"/>
    <s v="31.12.2015"/>
    <d v="1899-12-30T01:03:23"/>
    <x v="2"/>
    <s v="-"/>
    <n v="95"/>
  </r>
  <r>
    <n v="591"/>
    <s v="Port of Valencia"/>
    <s v="https://www.instagram.com/p/_7_BePPHeA/"/>
    <s v="31.12.2015"/>
    <d v="1899-12-30T01:10:45"/>
    <x v="2"/>
    <n v="31"/>
    <s v="-"/>
  </r>
  <r>
    <n v="666"/>
    <s v="-"/>
    <s v="https://www.instagram.com/p/6Ommm5PHS2/"/>
    <s v="11.08.2015"/>
    <d v="1899-12-30T03:34:34"/>
    <x v="3"/>
    <n v="21"/>
    <s v="-"/>
  </r>
  <r>
    <n v="578"/>
    <s v="Barcelona, Spain"/>
    <s v="https://www.instagram.com/p/BALsYzfvHbM/"/>
    <s v="06.01.2016"/>
    <d v="1899-12-30T03:35:45"/>
    <x v="0"/>
    <n v="36"/>
    <s v="-"/>
  </r>
  <r>
    <n v="695"/>
    <s v="Центральний автовокзал/Kyiv Central Bus Station"/>
    <s v="https://www.instagram.com/p/53hKlrPHdA/"/>
    <s v="02.08.2015"/>
    <d v="1899-12-30T04:24:31"/>
    <x v="4"/>
    <n v="25"/>
    <s v="-"/>
  </r>
  <r>
    <n v="72"/>
    <s v="16.coffee"/>
    <s v="https://www.instagram.com/p/ByO_KAGiZTk/"/>
    <s v="03.06.2019"/>
    <d v="1899-12-30T04:27:11"/>
    <x v="5"/>
    <n v="101"/>
    <s v="-"/>
  </r>
  <r>
    <n v="434"/>
    <s v="Вокзал Київ-Пасажирський"/>
    <s v="https://www.instagram.com/p/BL-PkiPhRET/"/>
    <s v="25.10.2016"/>
    <d v="1899-12-30T04:30:33"/>
    <x v="3"/>
    <n v="101"/>
    <s v="-"/>
  </r>
  <r>
    <n v="199"/>
    <s v="Kamianets-Podilskyi Fortress"/>
    <s v="https://www.instagram.com/p/BjWSNDpjMAz/"/>
    <s v="29.05.2018"/>
    <d v="1899-12-30T04:37:24"/>
    <x v="3"/>
    <n v="103"/>
    <s v="-"/>
  </r>
  <r>
    <n v="126"/>
    <s v="Ninigori, K'Ut'Aisi, Georgia"/>
    <s v="https://www.instagram.com/p/BpyRgV3lo2X/"/>
    <s v="05.11.2018"/>
    <d v="1899-12-30T04:38:24"/>
    <x v="5"/>
    <n v="111"/>
    <s v="-"/>
  </r>
  <r>
    <n v="474"/>
    <s v="Kharkov, Ukraine"/>
    <s v="https://www.instagram.com/p/BJ9hBdFBQr6/"/>
    <s v="05.09.2016"/>
    <d v="1899-12-30T04:41:01"/>
    <x v="5"/>
    <n v="108"/>
    <s v="-"/>
  </r>
  <r>
    <n v="541"/>
    <s v="Kyiv, Ukraine"/>
    <s v="https://www.instagram.com/p/BEuzmGAPHSK/"/>
    <s v="28.04.2016"/>
    <d v="1899-12-30T04:57:44"/>
    <x v="2"/>
    <n v="50"/>
    <s v="-"/>
  </r>
  <r>
    <n v="197"/>
    <s v="Міні готель&quot; Біля річки&quot;"/>
    <s v="https://www.instagram.com/p/BjY5Z6hDKt7/"/>
    <s v="30.05.2018"/>
    <d v="1899-12-30T04:58:25"/>
    <x v="0"/>
    <n v="109"/>
    <s v="-"/>
  </r>
  <r>
    <n v="234"/>
    <s v="Mukacheve"/>
    <s v="https://www.instagram.com/p/BhVl-KYnLDZ/"/>
    <s v="09.04.2018"/>
    <d v="1899-12-30T05:08:06"/>
    <x v="5"/>
    <n v="144"/>
    <s v="-"/>
  </r>
  <r>
    <n v="708"/>
    <s v="-"/>
    <s v="https://www.instagram.com/p/4QmnDpPHS1/"/>
    <s v="23.06.2015"/>
    <d v="1899-12-30T05:10:19"/>
    <x v="3"/>
    <n v="21"/>
    <s v="-"/>
  </r>
  <r>
    <n v="219"/>
    <s v="Dnipropetrovsk Oblast"/>
    <s v="https://www.instagram.com/p/BiTbR-7DH0q/"/>
    <s v="03.05.2018"/>
    <d v="1899-12-30T05:27:36"/>
    <x v="2"/>
    <n v="85"/>
    <s v="-"/>
  </r>
  <r>
    <n v="838"/>
    <s v="-"/>
    <s v="https://www.instagram.com/p/uHwgfvvHZ6/"/>
    <s v="14.10.2014"/>
    <d v="1899-12-30T05:29:42"/>
    <x v="3"/>
    <n v="18"/>
    <s v="-"/>
  </r>
  <r>
    <n v="191"/>
    <s v="Lviv, Ukraine"/>
    <s v="https://www.instagram.com/p/Bkoyjqaj17U/"/>
    <s v="30.06.2018"/>
    <d v="1899-12-30T05:37:50"/>
    <x v="1"/>
    <n v="127"/>
    <s v="-"/>
  </r>
  <r>
    <n v="733"/>
    <s v="-"/>
    <s v="https://www.instagram.com/p/3F-w6JvHTk/"/>
    <s v="25.05.2015"/>
    <d v="1899-12-30T05:38:21"/>
    <x v="5"/>
    <n v="33"/>
    <s v="-"/>
  </r>
  <r>
    <n v="433"/>
    <s v="Антимонопольний комітет України"/>
    <s v="https://www.instagram.com/p/BMDg-PVBWt1/"/>
    <s v="27.10.2016"/>
    <d v="1899-12-30T05:38:49"/>
    <x v="2"/>
    <n v="83"/>
    <s v="-"/>
  </r>
  <r>
    <n v="580"/>
    <s v="Barcelona City"/>
    <s v="https://www.instagram.com/p/BAKvqAnvHfv/"/>
    <s v="06.01.2016"/>
    <d v="1899-12-30T05:39:32"/>
    <x v="0"/>
    <n v="47"/>
    <s v="-"/>
  </r>
  <r>
    <n v="657"/>
    <s v="-"/>
    <s v="https://www.instagram.com/p/7W7k4qvHRP/"/>
    <s v="08.09.2015"/>
    <d v="1899-12-30T05:43:09"/>
    <x v="3"/>
    <n v="36"/>
    <s v="-"/>
  </r>
  <r>
    <n v="142"/>
    <s v="Tossa De Mar, Costa Brava"/>
    <s v="https://www.instagram.com/p/BnVUewgjLKH/"/>
    <s v="05.09.2018"/>
    <d v="1899-12-30T05:43:38"/>
    <x v="0"/>
    <n v="150"/>
    <s v="-"/>
  </r>
  <r>
    <n v="172"/>
    <s v="Graz, Austria"/>
    <s v="https://www.instagram.com/p/Ble4k81jqi4/"/>
    <s v="21.07.2018"/>
    <d v="1899-12-30T05:49:25"/>
    <x v="1"/>
    <n v="88"/>
    <s v="-"/>
  </r>
  <r>
    <n v="701"/>
    <s v="-"/>
    <s v="https://www.instagram.com/p/5BmPWrPHVp/"/>
    <s v="12.07.2015"/>
    <d v="1899-12-30T05:49:52"/>
    <x v="4"/>
    <n v="27"/>
    <s v="-"/>
  </r>
  <r>
    <n v="97"/>
    <s v="Kyiv, Ukraine"/>
    <s v="https://www.instagram.com/p/Buk0X1KlmYd/"/>
    <s v="04.03.2019"/>
    <d v="1899-12-30T05:50:40"/>
    <x v="5"/>
    <n v="100"/>
    <s v="-"/>
  </r>
  <r>
    <n v="656"/>
    <s v="-"/>
    <s v="https://www.instagram.com/p/7W8hPbPHSI/"/>
    <s v="08.09.2015"/>
    <d v="1899-12-30T05:51:24"/>
    <x v="3"/>
    <n v="34"/>
    <s v="-"/>
  </r>
  <r>
    <n v="638"/>
    <s v="-"/>
    <s v="https://www.instagram.com/p/90BPzTPHbN/"/>
    <s v="08.11.2015"/>
    <d v="1899-12-30T05:53:28"/>
    <x v="4"/>
    <n v="35"/>
    <s v="-"/>
  </r>
  <r>
    <n v="144"/>
    <s v="Tossa De Mar, Costa Brava"/>
    <s v="https://www.instagram.com/p/BnQMBMgj2sK/"/>
    <s v="03.09.2018"/>
    <d v="1899-12-30T05:53:29"/>
    <x v="5"/>
    <n v="118"/>
    <s v="-"/>
  </r>
  <r>
    <n v="478"/>
    <s v="Kyiv, Ukraine"/>
    <s v="https://www.instagram.com/p/BJuMvfiB26A/"/>
    <s v="30.08.2016"/>
    <d v="1899-12-30T05:55:12"/>
    <x v="3"/>
    <n v="100"/>
    <s v="-"/>
  </r>
  <r>
    <n v="228"/>
    <s v="Uzhhorod, Ukraine"/>
    <s v="https://www.instagram.com/p/BhYRSWDnJJ7/"/>
    <s v="10.04.2018"/>
    <d v="1899-12-30T06:05:05"/>
    <x v="3"/>
    <n v="106"/>
    <s v="-"/>
  </r>
  <r>
    <n v="753"/>
    <s v="Uludağ University"/>
    <s v="https://www.instagram.com/p/2P9YNRPHbg/"/>
    <s v="04.05.2015"/>
    <d v="1899-12-30T06:07:15"/>
    <x v="5"/>
    <n v="31"/>
    <s v="-"/>
  </r>
  <r>
    <n v="870"/>
    <s v="-"/>
    <s v="https://www.instagram.com/p/srI1B7vHRX/"/>
    <s v="08.09.2014"/>
    <d v="1899-12-30T06:12:51"/>
    <x v="5"/>
    <n v="7"/>
    <s v="-"/>
  </r>
  <r>
    <n v="145"/>
    <s v="Tossa De Mar, Costa Brava"/>
    <s v="https://www.instagram.com/p/BnNpt15DSBR/"/>
    <s v="02.09.2018"/>
    <d v="1899-12-30T06:15:16"/>
    <x v="4"/>
    <n v="87"/>
    <s v="-"/>
  </r>
  <r>
    <n v="379"/>
    <s v="Антимонопольний комітет України"/>
    <s v="https://www.instagram.com/p/BRfMhxmBs9x/"/>
    <s v="11.03.2017"/>
    <d v="1899-12-30T06:15:52"/>
    <x v="1"/>
    <n v="108"/>
    <s v="-"/>
  </r>
  <r>
    <n v="238"/>
    <s v="Kiev Pechersk Lavra"/>
    <s v="https://www.instagram.com/p/BhN_WLOnbFU/"/>
    <s v="06.04.2018"/>
    <d v="1899-12-30T06:15:54"/>
    <x v="6"/>
    <n v="138"/>
    <s v="-"/>
  </r>
  <r>
    <n v="357"/>
    <s v="Quinta da Regaleira"/>
    <s v="https://www.instagram.com/p/BW60CFhBH6O/"/>
    <s v="24.07.2017"/>
    <d v="1899-12-30T06:17:32"/>
    <x v="5"/>
    <n v="92"/>
    <s v="-"/>
  </r>
  <r>
    <n v="189"/>
    <s v="Lviv, Ukraine"/>
    <s v="https://www.instagram.com/p/Bkwlflrjw8r/"/>
    <s v="03.07.2018"/>
    <d v="1899-12-30T06:17:36"/>
    <x v="3"/>
    <n v="166"/>
    <s v="-"/>
  </r>
  <r>
    <n v="80"/>
    <s v="Switzerland, Wengen"/>
    <s v="https://www.instagram.com/p/BxB8FAuFIuq/"/>
    <s v="04.05.2019"/>
    <d v="1899-12-30T06:18:46"/>
    <x v="1"/>
    <n v="157"/>
    <s v="-"/>
  </r>
  <r>
    <n v="36"/>
    <s v="Lake Vorozheske"/>
    <s v="https://www.instagram.com/p/B1Vdogtipn0/"/>
    <s v="19.08.2019"/>
    <d v="1899-12-30T06:23:07"/>
    <x v="5"/>
    <n v="115"/>
    <s v="-"/>
  </r>
  <r>
    <n v="579"/>
    <s v="Barcelona City"/>
    <s v="https://www.instagram.com/p/BAK3O9bvHfl/"/>
    <s v="06.01.2016"/>
    <d v="1899-12-30T06:26:58"/>
    <x v="0"/>
    <n v="40"/>
    <s v="-"/>
  </r>
  <r>
    <n v="169"/>
    <s v="Keutschach, Kärnten, Austria"/>
    <s v="https://www.instagram.com/p/Blhh3_4DnnC/"/>
    <s v="22.07.2018"/>
    <d v="1899-12-30T06:28:46"/>
    <x v="4"/>
    <n v="129"/>
    <s v="-"/>
  </r>
  <r>
    <n v="491"/>
    <s v="Berdiansk"/>
    <s v="https://www.instagram.com/p/BJKOQWSBFBu/"/>
    <s v="16.08.2016"/>
    <d v="1899-12-30T06:35:46"/>
    <x v="3"/>
    <n v="85"/>
    <s v="-"/>
  </r>
  <r>
    <n v="490"/>
    <s v="Berdiansk"/>
    <s v="https://www.instagram.com/p/BJKOkSphgOl/"/>
    <s v="16.08.2016"/>
    <d v="1899-12-30T06:38:29"/>
    <x v="3"/>
    <n v="54"/>
    <s v="-"/>
  </r>
  <r>
    <n v="137"/>
    <s v="Kiev"/>
    <s v="https://www.instagram.com/p/Bnk3jItlXQO/"/>
    <s v="11.09.2018"/>
    <d v="1899-12-30T06:38:40"/>
    <x v="3"/>
    <n v="67"/>
    <s v="-"/>
  </r>
  <r>
    <n v="660"/>
    <s v="-"/>
    <s v="https://www.instagram.com/p/6t1cC1PHQw/"/>
    <s v="23.08.2015"/>
    <d v="1899-12-30T06:40:39"/>
    <x v="4"/>
    <n v="30"/>
    <s v="-"/>
  </r>
  <r>
    <n v="750"/>
    <s v="Bursa"/>
    <s v="https://www.instagram.com/p/2VK3oQvHTK/"/>
    <s v="06.05.2015"/>
    <d v="1899-12-30T06:41:20"/>
    <x v="0"/>
    <n v="17"/>
    <s v="-"/>
  </r>
  <r>
    <n v="489"/>
    <s v="Berdiansk"/>
    <s v="https://www.instagram.com/p/BJKO5UlB7MG/"/>
    <s v="16.08.2016"/>
    <d v="1899-12-30T06:41:21"/>
    <x v="3"/>
    <n v="54"/>
    <s v="-"/>
  </r>
  <r>
    <n v="599"/>
    <s v="Cuidad De Artes Y Ciencias Valencia"/>
    <s v="https://www.instagram.com/p/_6AE-EPHRO/"/>
    <s v="30.12.2015"/>
    <d v="1899-12-30T06:41:29"/>
    <x v="0"/>
    <n v="27"/>
    <s v="-"/>
  </r>
  <r>
    <n v="290"/>
    <s v="Itéa, Greece"/>
    <s v="https://www.instagram.com/p/BdW2GJenCfU/"/>
    <s v="31.12.2017"/>
    <d v="1899-12-30T06:42:40"/>
    <x v="4"/>
    <n v="66"/>
    <s v="-"/>
  </r>
  <r>
    <n v="749"/>
    <s v="-"/>
    <s v="https://www.instagram.com/p/2VLCRAPHTR/"/>
    <s v="06.05.2015"/>
    <d v="1899-12-30T06:42:47"/>
    <x v="0"/>
    <n v="19"/>
    <s v="-"/>
  </r>
  <r>
    <n v="372"/>
    <s v="Chernivtsi"/>
    <s v="https://www.instagram.com/p/BT5vW7yBoPB/"/>
    <s v="10.05.2017"/>
    <d v="1899-12-30T06:43:16"/>
    <x v="0"/>
    <n v="127"/>
    <s v="-"/>
  </r>
  <r>
    <n v="748"/>
    <s v="Bursa"/>
    <s v="https://www.instagram.com/p/2VLFwfvHTV/"/>
    <s v="06.05.2015"/>
    <d v="1899-12-30T06:43:16"/>
    <x v="0"/>
    <n v="18"/>
    <s v="-"/>
  </r>
  <r>
    <n v="811"/>
    <s v="-"/>
    <s v="https://www.instagram.com/p/v7wtn-vHTF/"/>
    <s v="28.11.2014"/>
    <d v="1899-12-30T06:43:24"/>
    <x v="6"/>
    <n v="7"/>
    <s v="-"/>
  </r>
  <r>
    <n v="747"/>
    <s v="-"/>
    <s v="https://www.instagram.com/p/2VLL4SvHTY/"/>
    <s v="06.05.2015"/>
    <d v="1899-12-30T06:44:06"/>
    <x v="0"/>
    <n v="26"/>
    <s v="-"/>
  </r>
  <r>
    <n v="746"/>
    <s v="-"/>
    <s v="https://www.instagram.com/p/2VLSlMPHTa/"/>
    <s v="06.05.2015"/>
    <d v="1899-12-30T06:45:01"/>
    <x v="0"/>
    <n v="28"/>
    <s v="-"/>
  </r>
  <r>
    <n v="690"/>
    <s v="Friedrichstrasse/Stadtmitte"/>
    <s v="https://www.instagram.com/p/5_f_Q_vHXC/"/>
    <s v="05.08.2015"/>
    <d v="1899-12-30T06:48:10"/>
    <x v="0"/>
    <n v="25"/>
    <s v="-"/>
  </r>
  <r>
    <n v="156"/>
    <s v="Barcelona, Spain"/>
    <s v="https://www.instagram.com/p/Bm-QuLRjHuF/"/>
    <s v="27.08.2018"/>
    <d v="1899-12-30T06:48:15"/>
    <x v="5"/>
    <n v="70"/>
    <s v="-"/>
  </r>
  <r>
    <n v="536"/>
    <s v="Belweder"/>
    <s v="https://www.instagram.com/p/BE2uolOvHZj/"/>
    <s v="01.05.2016"/>
    <d v="1899-12-30T06:48:18"/>
    <x v="4"/>
    <n v="39"/>
    <s v="-"/>
  </r>
  <r>
    <n v="700"/>
    <s v="-"/>
    <s v="https://www.instagram.com/p/5tektZvHes/"/>
    <s v="29.07.2015"/>
    <d v="1899-12-30T06:49:28"/>
    <x v="0"/>
    <n v="32"/>
    <s v="-"/>
  </r>
  <r>
    <n v="689"/>
    <s v="Museuminsel Berlin"/>
    <s v="https://www.instagram.com/p/5_gKKMPHXK/"/>
    <s v="05.08.2015"/>
    <d v="1899-12-30T06:49:39"/>
    <x v="0"/>
    <n v="26"/>
    <s v="-"/>
  </r>
  <r>
    <n v="442"/>
    <s v="Dnipropetrovsk, Ukraine"/>
    <s v="https://www.instagram.com/p/BLDRP31hOzW/"/>
    <s v="02.10.2016"/>
    <d v="1899-12-30T06:50:01"/>
    <x v="4"/>
    <s v="-"/>
    <n v="325"/>
  </r>
  <r>
    <n v="688"/>
    <s v="Museuminsel Berlin"/>
    <s v="https://www.instagram.com/p/5_gPpavHXP/"/>
    <s v="05.08.2015"/>
    <d v="1899-12-30T06:50:24"/>
    <x v="0"/>
    <n v="24"/>
    <s v="-"/>
  </r>
  <r>
    <n v="77"/>
    <s v="Neuschwanstein"/>
    <s v="https://www.instagram.com/p/BxEkgXFFVRW/"/>
    <s v="05.05.2019"/>
    <d v="1899-12-30T06:50:31"/>
    <x v="4"/>
    <n v="126"/>
    <s v="-"/>
  </r>
  <r>
    <n v="687"/>
    <s v="Museuminsel Berlin"/>
    <s v="https://www.instagram.com/p/5_geSvPHXg/"/>
    <s v="05.08.2015"/>
    <d v="1899-12-30T06:52:24"/>
    <x v="0"/>
    <n v="35"/>
    <s v="-"/>
  </r>
  <r>
    <n v="832"/>
    <s v="-"/>
    <s v="https://www.instagram.com/p/ucgh8qvHUg/"/>
    <s v="22.10.2014"/>
    <d v="1899-12-30T06:54:08"/>
    <x v="0"/>
    <n v="14"/>
    <s v="-"/>
  </r>
  <r>
    <n v="686"/>
    <s v="Museuminsel Berlin"/>
    <s v="https://www.instagram.com/p/5_gsbuPHXp/"/>
    <s v="05.08.2015"/>
    <d v="1899-12-30T06:54:20"/>
    <x v="0"/>
    <n v="29"/>
    <s v="-"/>
  </r>
  <r>
    <n v="87"/>
    <s v="Липки"/>
    <s v="https://www.instagram.com/p/BwlrdpUlMl3/"/>
    <s v="23.04.2019"/>
    <d v="1899-12-30T06:54:51"/>
    <x v="3"/>
    <n v="108"/>
    <s v="-"/>
  </r>
  <r>
    <n v="685"/>
    <s v="Museuminsel Berlin"/>
    <s v="https://www.instagram.com/p/5_hFScPHYG/"/>
    <s v="05.08.2015"/>
    <d v="1899-12-30T06:57:43"/>
    <x v="0"/>
    <n v="39"/>
    <s v="-"/>
  </r>
  <r>
    <n v="684"/>
    <s v="S+U Bahnhof Potsdamer Platz"/>
    <s v="https://www.instagram.com/p/5_hPs1PHYU/"/>
    <s v="05.08.2015"/>
    <d v="1899-12-30T06:59:08"/>
    <x v="0"/>
    <n v="29"/>
    <s v="-"/>
  </r>
  <r>
    <n v="224"/>
    <s v="Dnipropetrovsk, Ukraine"/>
    <s v="https://www.instagram.com/p/BiBkUKxjF7j/"/>
    <s v="26.04.2018"/>
    <d v="1899-12-30T07:00:13"/>
    <x v="2"/>
    <n v="106"/>
    <s v="-"/>
  </r>
  <r>
    <n v="183"/>
    <s v="Grafenbach, Kärnten, Austria"/>
    <s v="https://www.instagram.com/p/BlZ3aTxDCGS/"/>
    <s v="19.07.2018"/>
    <d v="1899-12-30T07:03:02"/>
    <x v="2"/>
    <n v="107"/>
    <s v="-"/>
  </r>
  <r>
    <n v="494"/>
    <s v="Berdiansk"/>
    <s v="https://www.instagram.com/p/BJCjWFDhkYz/"/>
    <s v="13.08.2016"/>
    <d v="1899-12-30T07:06:07"/>
    <x v="1"/>
    <n v="93"/>
    <s v="-"/>
  </r>
  <r>
    <n v="82"/>
    <s v="Switzerland, Wengen"/>
    <s v="https://www.instagram.com/p/Bw_cy7QlCIW/"/>
    <s v="03.05.2019"/>
    <d v="1899-12-30T07:06:56"/>
    <x v="6"/>
    <n v="163"/>
    <s v="-"/>
  </r>
  <r>
    <n v="129"/>
    <s v="ლაგოდეხი • Lagodekhi"/>
    <s v="https://www.instagram.com/p/Bplqj16F0Ik/"/>
    <s v="31.10.2018"/>
    <d v="1899-12-30T07:07:12"/>
    <x v="0"/>
    <n v="101"/>
    <s v="-"/>
  </r>
  <r>
    <n v="450"/>
    <s v="Fatih"/>
    <s v="https://www.instagram.com/p/BKcrbH2Bcbj/"/>
    <s v="17.09.2016"/>
    <d v="1899-12-30T07:08:22"/>
    <x v="1"/>
    <n v="65"/>
    <s v="-"/>
  </r>
  <r>
    <n v="828"/>
    <s v="-"/>
    <s v="https://www.instagram.com/p/ur-9ETvHQT/"/>
    <s v="28.10.2014"/>
    <d v="1899-12-30T07:08:36"/>
    <x v="3"/>
    <n v="20"/>
    <s v="-"/>
  </r>
  <r>
    <n v="598"/>
    <s v="Ayuntamiento de Valencia"/>
    <s v="https://www.instagram.com/p/_6DXnPvHWP/"/>
    <s v="30.12.2015"/>
    <d v="1899-12-30T07:10:14"/>
    <x v="0"/>
    <n v="30"/>
    <s v="-"/>
  </r>
  <r>
    <n v="777"/>
    <s v="-"/>
    <s v="https://www.instagram.com/p/zzAKtUvHb3/"/>
    <s v="04.03.2015"/>
    <d v="1899-12-30T07:10:51"/>
    <x v="0"/>
    <n v="19"/>
    <s v="-"/>
  </r>
  <r>
    <n v="620"/>
    <s v="-"/>
    <s v="https://www.instagram.com/p/_WAhTePHTY/"/>
    <s v="16.12.2015"/>
    <d v="1899-12-30T07:12:41"/>
    <x v="0"/>
    <n v="20"/>
    <s v="-"/>
  </r>
  <r>
    <n v="651"/>
    <s v="-"/>
    <s v="https://www.instagram.com/p/8cnh4vPHZA/"/>
    <s v="05.10.2015"/>
    <d v="1899-12-30T07:14:49"/>
    <x v="5"/>
    <n v="23"/>
    <s v="-"/>
  </r>
  <r>
    <n v="89"/>
    <s v="Kyiv, Ukraine"/>
    <s v="https://www.instagram.com/p/BwWRJp6lhyx/"/>
    <s v="17.04.2019"/>
    <d v="1899-12-30T07:16:19"/>
    <x v="0"/>
    <n v="120"/>
    <s v="-"/>
  </r>
  <r>
    <n v="295"/>
    <s v="Philopappos Monument"/>
    <s v="https://www.instagram.com/p/BdRwdYan5-z/"/>
    <s v="29.12.2017"/>
    <d v="1899-12-30T07:17:12"/>
    <x v="6"/>
    <n v="141"/>
    <s v="-"/>
  </r>
  <r>
    <n v="356"/>
    <s v="Lisbon, Portugal"/>
    <s v="https://www.instagram.com/p/BW664SrBwIg/"/>
    <s v="24.07.2017"/>
    <d v="1899-12-30T07:17:22"/>
    <x v="5"/>
    <n v="70"/>
    <s v="-"/>
  </r>
  <r>
    <n v="550"/>
    <s v="-"/>
    <s v="https://www.instagram.com/p/BEF26PjPHb8/"/>
    <s v="12.04.2016"/>
    <d v="1899-12-30T07:17:50"/>
    <x v="3"/>
    <n v="27"/>
    <s v="-"/>
  </r>
  <r>
    <n v="615"/>
    <s v="Munich,Deutschland"/>
    <s v="https://www.instagram.com/p/_yWB-evHR3/"/>
    <s v="27.12.2015"/>
    <d v="1899-12-30T07:19:23"/>
    <x v="4"/>
    <n v="29"/>
    <s v="-"/>
  </r>
  <r>
    <n v="425"/>
    <s v="-"/>
    <s v="https://www.instagram.com/p/BNYqwZghqJ-/"/>
    <s v="29.11.2016"/>
    <d v="1899-12-30T07:19:45"/>
    <x v="3"/>
    <n v="65"/>
    <s v="-"/>
  </r>
  <r>
    <n v="456"/>
    <s v="Capadoccia"/>
    <s v="https://www.instagram.com/p/BKXjN1oB9Bs/"/>
    <s v="15.09.2016"/>
    <d v="1899-12-30T07:20:27"/>
    <x v="2"/>
    <n v="97"/>
    <s v="-"/>
  </r>
  <r>
    <n v="233"/>
    <s v="Palanok Castle"/>
    <s v="https://www.instagram.com/p/BhV1RTRn3gr/"/>
    <s v="09.04.2018"/>
    <d v="1899-12-30T07:21:47"/>
    <x v="5"/>
    <n v="60"/>
    <s v="-"/>
  </r>
  <r>
    <n v="616"/>
    <s v="-"/>
    <s v="https://www.instagram.com/p/_lea9GvHbd/"/>
    <s v="22.12.2015"/>
    <d v="1899-12-30T07:22:34"/>
    <x v="3"/>
    <n v="35"/>
    <s v="-"/>
  </r>
  <r>
    <n v="44"/>
    <s v="Busha"/>
    <s v="https://www.instagram.com/p/B0sX27WgThO/"/>
    <s v="03.08.2019"/>
    <d v="1899-12-30T07:23:48"/>
    <x v="1"/>
    <n v="100"/>
    <s v="-"/>
  </r>
  <r>
    <n v="273"/>
    <s v="Peireas Port"/>
    <s v="https://www.instagram.com/p/BdhN_L9niDg/"/>
    <s v="04.01.2018"/>
    <d v="1899-12-30T07:23:50"/>
    <x v="2"/>
    <n v="141"/>
    <s v="-"/>
  </r>
  <r>
    <n v="459"/>
    <s v="Aya Sofia, Sultanahmet Istanbul"/>
    <s v="https://www.instagram.com/p/BKSaCzjBD8U/"/>
    <s v="13.09.2016"/>
    <d v="1899-12-30T07:24:05"/>
    <x v="3"/>
    <n v="97"/>
    <s v="-"/>
  </r>
  <r>
    <n v="650"/>
    <s v="-"/>
    <s v="https://www.instagram.com/p/8fNnCwvHdQ/"/>
    <s v="06.10.2015"/>
    <d v="1899-12-30T07:26:03"/>
    <x v="3"/>
    <n v="10"/>
    <s v="-"/>
  </r>
  <r>
    <n v="279"/>
    <s v="Acropolis - Ακρόπολη"/>
    <s v="https://www.instagram.com/p/BdepmP7n2QJ/"/>
    <s v="03.01.2018"/>
    <d v="1899-12-30T07:27:23"/>
    <x v="0"/>
    <n v="107"/>
    <s v="-"/>
  </r>
  <r>
    <n v="154"/>
    <s v="Barcelona, Spain"/>
    <s v="https://www.instagram.com/p/BnA6MCnjrUR/"/>
    <s v="28.08.2018"/>
    <d v="1899-12-30T07:29:04"/>
    <x v="3"/>
    <n v="96"/>
    <s v="-"/>
  </r>
  <r>
    <n v="319"/>
    <s v="Trakai, Lithuania"/>
    <s v="https://www.instagram.com/p/BaQqW8pngN3/"/>
    <s v="15.10.2017"/>
    <d v="1899-12-30T07:30:29"/>
    <x v="4"/>
    <n v="130"/>
    <s v="-"/>
  </r>
  <r>
    <n v="639"/>
    <s v="-"/>
    <s v="https://www.instagram.com/p/9vC2AZvHaz/"/>
    <s v="06.11.2015"/>
    <d v="1899-12-30T07:31:13"/>
    <x v="6"/>
    <n v="24"/>
    <s v="-"/>
  </r>
  <r>
    <n v="389"/>
    <s v="Stockholm, Sweden"/>
    <s v="https://www.instagram.com/p/BO9HQ7_jJK_/"/>
    <s v="07.01.2017"/>
    <d v="1899-12-30T07:32:55"/>
    <x v="1"/>
    <n v="80"/>
    <s v="-"/>
  </r>
  <r>
    <n v="120"/>
    <s v="Slettestrand, Nordjylland, Denmark"/>
    <s v="https://www.instagram.com/p/BqoqaPfFkp2/"/>
    <s v="26.11.2018"/>
    <d v="1899-12-30T07:35:00"/>
    <x v="5"/>
    <n v="129"/>
    <s v="-"/>
  </r>
  <r>
    <n v="614"/>
    <s v="Munich,Deutschland"/>
    <s v="https://www.instagram.com/p/_yX2MivHT_/"/>
    <s v="27.12.2015"/>
    <d v="1899-12-30T07:35:15"/>
    <x v="4"/>
    <n v="30"/>
    <s v="-"/>
  </r>
  <r>
    <n v="659"/>
    <s v="-"/>
    <s v="https://www.instagram.com/p/7FHOT0vHZm/"/>
    <s v="01.09.2015"/>
    <d v="1899-12-30T07:38:36"/>
    <x v="3"/>
    <n v="26"/>
    <s v="-"/>
  </r>
  <r>
    <n v="819"/>
    <s v="-"/>
    <s v="https://www.instagram.com/p/vaYuZPPHXe/"/>
    <s v="15.11.2014"/>
    <d v="1899-12-30T07:38:51"/>
    <x v="1"/>
    <n v="17"/>
    <s v="-"/>
  </r>
  <r>
    <n v="512"/>
    <s v="Платформа арт-завод"/>
    <s v="https://www.instagram.com/p/BGi98bFvHRv/"/>
    <s v="12.06.2016"/>
    <d v="1899-12-30T07:40:04"/>
    <x v="4"/>
    <n v="51"/>
    <s v="-"/>
  </r>
  <r>
    <n v="204"/>
    <s v="Kamianets-Podilskyi Fortress"/>
    <s v="https://www.instagram.com/p/BjRdsQdjTPF/"/>
    <s v="27.05.2018"/>
    <d v="1899-12-30T07:41:35"/>
    <x v="4"/>
    <n v="159"/>
    <s v="-"/>
  </r>
  <r>
    <n v="147"/>
    <s v="Tossa De Mar, Costa Brava"/>
    <s v="https://www.instagram.com/p/BnLO3IWjd6H/"/>
    <s v="01.09.2018"/>
    <d v="1899-12-30T07:42:07"/>
    <x v="1"/>
    <n v="71"/>
    <s v="-"/>
  </r>
  <r>
    <n v="852"/>
    <s v="-"/>
    <s v="https://www.instagram.com/p/tKMoihPHY1/"/>
    <s v="20.09.2014"/>
    <d v="1899-12-30T07:42:33"/>
    <x v="1"/>
    <n v="10"/>
    <s v="-"/>
  </r>
  <r>
    <n v="140"/>
    <s v="Kyiv, Ukraine"/>
    <s v="https://www.instagram.com/p/BndQzt4Dkkx/"/>
    <s v="08.09.2018"/>
    <d v="1899-12-30T07:45:28"/>
    <x v="1"/>
    <n v="124"/>
    <s v="-"/>
  </r>
  <r>
    <n v="868"/>
    <s v="-"/>
    <s v="https://www.instagram.com/p/szCl3AvHWt/"/>
    <s v="11.09.2014"/>
    <d v="1899-12-30T07:52:16"/>
    <x v="2"/>
    <n v="7"/>
    <s v="-"/>
  </r>
  <r>
    <n v="32"/>
    <s v="Ukraine"/>
    <s v="https://www.instagram.com/p/B1igCqkiR-h/"/>
    <s v="24.08.2019"/>
    <d v="1899-12-30T07:54:18"/>
    <x v="1"/>
    <n v="129"/>
    <s v="-"/>
  </r>
  <r>
    <n v="534"/>
    <s v="Tibidabo"/>
    <s v="https://www.instagram.com/p/BE-krzSvHck/"/>
    <s v="04.05.2016"/>
    <d v="1899-12-30T07:55:17"/>
    <x v="0"/>
    <n v="40"/>
    <s v="-"/>
  </r>
  <r>
    <n v="715"/>
    <s v="Арена Львів"/>
    <s v="https://www.instagram.com/p/4LwBHqPHbi/"/>
    <s v="21.06.2015"/>
    <d v="1899-12-30T07:56:19"/>
    <x v="4"/>
    <n v="22"/>
    <s v="-"/>
  </r>
  <r>
    <n v="441"/>
    <s v="Dnipropetrovsk, Ukraine"/>
    <s v="https://www.instagram.com/p/BLDY8AqBwk7/"/>
    <s v="02.10.2016"/>
    <d v="1899-12-30T07:57:13"/>
    <x v="4"/>
    <s v="-"/>
    <n v="107"/>
  </r>
  <r>
    <n v="877"/>
    <s v="-"/>
    <s v="https://www.instagram.com/p/smLWnHPHW4/"/>
    <s v="06.09.2014"/>
    <d v="1899-12-30T07:58:43"/>
    <x v="1"/>
    <n v="4"/>
    <s v="-"/>
  </r>
  <r>
    <n v="452"/>
    <s v="Bosphorus"/>
    <s v="https://www.instagram.com/p/BKaMh2Wh1Dl/"/>
    <s v="16.09.2016"/>
    <d v="1899-12-30T07:59:55"/>
    <x v="6"/>
    <s v="-"/>
    <n v="81"/>
  </r>
  <r>
    <n v="202"/>
    <s v="Bakota, Ukraine"/>
    <s v="https://www.instagram.com/p/BjUE9eWDnWQ/"/>
    <s v="28.05.2018"/>
    <d v="1899-12-30T08:03:12"/>
    <x v="5"/>
    <n v="139"/>
    <s v="-"/>
  </r>
  <r>
    <n v="703"/>
    <s v="-"/>
    <s v="https://www.instagram.com/p/409kxZvHS4/"/>
    <s v="07.07.2015"/>
    <d v="1899-12-30T08:03:39"/>
    <x v="3"/>
    <n v="12"/>
    <s v="-"/>
  </r>
  <r>
    <n v="586"/>
    <s v="Tarragona, Spain"/>
    <s v="https://www.instagram.com/p/BAB37I7vHc-/"/>
    <s v="02.01.2016"/>
    <d v="1899-12-30T08:04:09"/>
    <x v="1"/>
    <n v="31"/>
    <s v="-"/>
  </r>
  <r>
    <n v="158"/>
    <s v="Barcelona, Spain"/>
    <s v="https://www.instagram.com/p/Bm70xlODWzJ/"/>
    <s v="26.08.2018"/>
    <d v="1899-12-30T08:05:34"/>
    <x v="4"/>
    <n v="78"/>
    <s v="-"/>
  </r>
  <r>
    <n v="429"/>
    <s v="-"/>
    <s v="https://www.instagram.com/p/BMlQVwYB3ex/"/>
    <s v="09.11.2016"/>
    <d v="1899-12-30T08:07:39"/>
    <x v="0"/>
    <n v="38"/>
    <s v="-"/>
  </r>
  <r>
    <n v="876"/>
    <s v="-"/>
    <s v="https://www.instagram.com/p/smMYrIvHYH/"/>
    <s v="06.09.2014"/>
    <d v="1899-12-30T08:07:44"/>
    <x v="1"/>
    <n v="5"/>
    <s v="-"/>
  </r>
  <r>
    <n v="714"/>
    <s v="-"/>
    <s v="https://www.instagram.com/p/4LxekQPHdC/"/>
    <s v="21.06.2015"/>
    <d v="1899-12-30T08:09:05"/>
    <x v="4"/>
    <n v="20"/>
    <s v="-"/>
  </r>
  <r>
    <n v="352"/>
    <s v="Playa Santa Cristina Blanes"/>
    <s v="https://www.instagram.com/p/BXAKxd_hwTy/"/>
    <s v="26.07.2017"/>
    <d v="1899-12-30T08:12:27"/>
    <x v="0"/>
    <n v="85"/>
    <s v="-"/>
  </r>
  <r>
    <n v="252"/>
    <s v="Cologne, Germany"/>
    <s v="https://www.instagram.com/p/Bfpx9RwnPOd/"/>
    <s v="26.02.2018"/>
    <d v="1899-12-30T08:14:52"/>
    <x v="5"/>
    <n v="79"/>
    <s v="-"/>
  </r>
  <r>
    <n v="673"/>
    <s v="Bode-Museum"/>
    <s v="https://www.instagram.com/p/6HYXyTvHZI/"/>
    <s v="08.08.2015"/>
    <d v="1899-12-30T08:15:32"/>
    <x v="1"/>
    <n v="35"/>
    <s v="-"/>
  </r>
  <r>
    <n v="440"/>
    <s v="Dnipropetrovsk, Ukraine"/>
    <s v="https://www.instagram.com/p/BLDbDyDhTTg/"/>
    <s v="02.10.2016"/>
    <d v="1899-12-30T08:15:45"/>
    <x v="4"/>
    <s v="-"/>
    <n v="130"/>
  </r>
  <r>
    <n v="774"/>
    <s v="-"/>
    <s v="https://www.instagram.com/p/z4RMALvHae/"/>
    <s v="06.03.2015"/>
    <d v="1899-12-30T08:15:47"/>
    <x v="6"/>
    <n v="22"/>
    <s v="-"/>
  </r>
  <r>
    <n v="22"/>
    <s v="HOFBURG Vienna"/>
    <s v="https://www.instagram.com/p/B208AGxoU_G/"/>
    <s v="25.09.2019"/>
    <d v="1899-12-30T08:16:20"/>
    <x v="0"/>
    <n v="95"/>
    <s v="-"/>
  </r>
  <r>
    <n v="155"/>
    <s v="Laberinto de Horta, barcelona"/>
    <s v="https://www.instagram.com/p/Bm-bQOFjjmx/"/>
    <s v="27.08.2018"/>
    <d v="1899-12-30T08:20:17"/>
    <x v="5"/>
    <n v="101"/>
    <s v="-"/>
  </r>
  <r>
    <n v="182"/>
    <s v="Grafenbach, Kärnten, Austria"/>
    <s v="https://www.instagram.com/p/BlaARPuj4TB/"/>
    <s v="19.07.2018"/>
    <d v="1899-12-30T08:20:26"/>
    <x v="2"/>
    <n v="101"/>
    <s v="-"/>
  </r>
  <r>
    <n v="393"/>
    <s v="Stockholm, Sweden"/>
    <s v="https://www.instagram.com/p/BO4DIUmBlmc/"/>
    <s v="05.01.2017"/>
    <d v="1899-12-30T08:20:35"/>
    <x v="2"/>
    <n v="79"/>
    <s v="-"/>
  </r>
  <r>
    <n v="647"/>
    <s v="-"/>
    <s v="https://www.instagram.com/p/87oplfPHfT/"/>
    <s v="17.10.2015"/>
    <d v="1899-12-30T08:21:04"/>
    <x v="1"/>
    <n v="26"/>
    <s v="-"/>
  </r>
  <r>
    <n v="237"/>
    <s v="Mukacheve"/>
    <s v="https://www.instagram.com/p/BhTXkGGHfVp/"/>
    <s v="08.04.2018"/>
    <d v="1899-12-30T08:23:44"/>
    <x v="4"/>
    <n v="53"/>
    <s v="-"/>
  </r>
  <r>
    <n v="181"/>
    <s v="Grafenbach, Kärnten, Austria"/>
    <s v="https://www.instagram.com/p/BlaA3eUjLwk/"/>
    <s v="19.07.2018"/>
    <d v="1899-12-30T08:25:39"/>
    <x v="2"/>
    <n v="87"/>
    <s v="-"/>
  </r>
  <r>
    <n v="882"/>
    <s v="-"/>
    <s v="https://www.instagram.com/p/sUM_OyPHUS/"/>
    <s v="30.08.2014"/>
    <d v="1899-12-30T08:26:40"/>
    <x v="1"/>
    <n v="20"/>
    <s v="-"/>
  </r>
  <r>
    <n v="336"/>
    <s v="Wirksworth"/>
    <s v="https://www.instagram.com/p/BX9_k3PHuhL/"/>
    <s v="19.08.2017"/>
    <d v="1899-12-30T08:27:31"/>
    <x v="1"/>
    <n v="110"/>
    <s v="-"/>
  </r>
  <r>
    <n v="710"/>
    <s v="Церква Св.ольги І Єлизавети"/>
    <s v="https://www.instagram.com/p/4OR9wovHaI/"/>
    <s v="22.06.2015"/>
    <d v="1899-12-30T08:28:06"/>
    <x v="5"/>
    <n v="30"/>
    <s v="-"/>
  </r>
  <r>
    <n v="343"/>
    <s v="Derby"/>
    <s v="https://www.instagram.com/p/BXPpbaxhNDR/"/>
    <s v="01.08.2017"/>
    <d v="1899-12-30T08:28:55"/>
    <x v="3"/>
    <n v="74"/>
    <s v="-"/>
  </r>
  <r>
    <n v="401"/>
    <s v="Helsinki, Finalnd"/>
    <s v="https://www.instagram.com/p/BOwVvyOhBXH/"/>
    <s v="02.01.2017"/>
    <d v="1899-12-30T08:29:20"/>
    <x v="5"/>
    <s v="-"/>
    <n v="107"/>
  </r>
  <r>
    <n v="180"/>
    <s v="Grafenbach, Kärnten, Austria"/>
    <s v="https://www.instagram.com/p/BlaBbP3DAnl/"/>
    <s v="19.07.2018"/>
    <d v="1899-12-30T08:30:32"/>
    <x v="2"/>
    <n v="172"/>
    <s v="-"/>
  </r>
  <r>
    <n v="8"/>
    <s v="Kyiv, Ukraine"/>
    <s v="https://www.instagram.com/p/B3T3UYuA5lw/"/>
    <s v="07.10.2019"/>
    <d v="1899-12-30T08:31:52"/>
    <x v="5"/>
    <n v="133"/>
    <s v="-"/>
  </r>
  <r>
    <n v="320"/>
    <s v="Vilnius, Lithuania"/>
    <s v="https://www.instagram.com/p/BaOMqlZHZok/"/>
    <s v="14.10.2017"/>
    <d v="1899-12-30T08:32:32"/>
    <x v="1"/>
    <n v="88"/>
    <s v="-"/>
  </r>
  <r>
    <n v="196"/>
    <s v="Bakota, Ukraine"/>
    <s v="https://www.instagram.com/p/BjZR7BbDI26/"/>
    <s v="30.05.2018"/>
    <d v="1899-12-30T08:32:40"/>
    <x v="0"/>
    <n v="117"/>
    <s v="-"/>
  </r>
  <r>
    <n v="480"/>
    <s v="Kyiv Sea"/>
    <s v="https://www.instagram.com/p/BJmwcj5h0v5/"/>
    <s v="27.08.2016"/>
    <d v="1899-12-30T08:33:16"/>
    <x v="1"/>
    <n v="80"/>
    <s v="-"/>
  </r>
  <r>
    <n v="179"/>
    <s v="Grafenbach, Kärnten, Austria"/>
    <s v="https://www.instagram.com/p/BlaBx1uDfle/"/>
    <s v="19.07.2018"/>
    <d v="1899-12-30T08:33:37"/>
    <x v="2"/>
    <n v="99"/>
    <s v="-"/>
  </r>
  <r>
    <n v="20"/>
    <s v="Wien Energie Fernwärmewerk/Müllverbrennungsanlage Spittelau"/>
    <s v="https://www.instagram.com/p/B26HrddCysT/"/>
    <s v="27.09.2019"/>
    <d v="1899-12-30T08:34:35"/>
    <x v="6"/>
    <n v="110"/>
    <s v="-"/>
  </r>
  <r>
    <n v="289"/>
    <s v="Delphi"/>
    <s v="https://www.instagram.com/p/BdXCyAMnIIm/"/>
    <s v="31.12.2017"/>
    <d v="1899-12-30T08:37:08"/>
    <x v="4"/>
    <s v="-"/>
    <n v="488"/>
  </r>
  <r>
    <n v="39"/>
    <s v="Вінниця Україна"/>
    <s v="https://www.instagram.com/p/B00OunmAspc/"/>
    <s v="06.08.2019"/>
    <d v="1899-12-30T08:37:57"/>
    <x v="3"/>
    <n v="94"/>
    <s v="-"/>
  </r>
  <r>
    <n v="40"/>
    <s v="Busha"/>
    <s v="https://www.instagram.com/p/B0xp75KAsLr/"/>
    <s v="05.08.2019"/>
    <d v="1899-12-30T08:37:58"/>
    <x v="5"/>
    <n v="123"/>
    <s v="-"/>
  </r>
  <r>
    <n v="400"/>
    <s v="Helsinki, Finland"/>
    <s v="https://www.instagram.com/p/BOwXAKeBuev/"/>
    <s v="02.01.2017"/>
    <d v="1899-12-30T08:40:18"/>
    <x v="5"/>
    <n v="67"/>
    <s v="-"/>
  </r>
  <r>
    <n v="185"/>
    <s v="Pyramidenkogel"/>
    <s v="https://www.instagram.com/p/BlU4-9Ujgbo/"/>
    <s v="17.07.2018"/>
    <d v="1899-12-30T08:40:34"/>
    <x v="3"/>
    <n v="152"/>
    <s v="-"/>
  </r>
  <r>
    <n v="762"/>
    <s v="-"/>
    <s v="https://www.instagram.com/p/15Dy_nvHRf/"/>
    <s v="25.04.2015"/>
    <d v="1899-12-30T08:40:48"/>
    <x v="1"/>
    <n v="23"/>
    <s v="-"/>
  </r>
  <r>
    <n v="226"/>
    <s v="Emigrand art hotel &amp; restobar"/>
    <s v="https://www.instagram.com/p/Bhi2UvjDpEW/"/>
    <s v="14.04.2018"/>
    <d v="1899-12-30T08:41:07"/>
    <x v="1"/>
    <n v="119"/>
    <s v="-"/>
  </r>
  <r>
    <n v="355"/>
    <s v="Porto, Portugal"/>
    <s v="https://www.instagram.com/p/BW9pqdBh52R/"/>
    <s v="25.07.2017"/>
    <d v="1899-12-30T08:44:39"/>
    <x v="3"/>
    <n v="79"/>
    <s v="-"/>
  </r>
  <r>
    <n v="272"/>
    <s v="Peireas Port"/>
    <s v="https://www.instagram.com/p/BdhXod2HrYv/"/>
    <s v="04.01.2018"/>
    <d v="1899-12-30T08:48:07"/>
    <x v="2"/>
    <n v="67"/>
    <s v="-"/>
  </r>
  <r>
    <n v="367"/>
    <s v="Трахтемирів"/>
    <s v="https://www.instagram.com/p/BVWqUDFBE_U/"/>
    <s v="15.06.2017"/>
    <d v="1899-12-30T08:48:33"/>
    <x v="2"/>
    <n v="129"/>
    <s v="-"/>
  </r>
  <r>
    <n v="792"/>
    <s v="-"/>
    <s v="https://www.instagram.com/p/xTiRg8PHX1/"/>
    <s v="01.01.2015"/>
    <d v="1899-12-30T08:50:23"/>
    <x v="2"/>
    <n v="18"/>
    <s v="-"/>
  </r>
  <r>
    <n v="395"/>
    <s v="Vilnius Old Town"/>
    <s v="https://www.instagram.com/p/BO1h_lJB0Fs/"/>
    <s v="04.01.2017"/>
    <d v="1899-12-30T08:52:33"/>
    <x v="0"/>
    <n v="85"/>
    <s v="-"/>
  </r>
  <r>
    <n v="354"/>
    <s v="Dom Luís I Bridge"/>
    <s v="https://www.instagram.com/p/BW9qySlBlfy/"/>
    <s v="25.07.2017"/>
    <d v="1899-12-30T08:54:27"/>
    <x v="3"/>
    <n v="112"/>
    <s v="-"/>
  </r>
  <r>
    <n v="333"/>
    <s v="Антимонопольний комітет України"/>
    <s v="https://www.instagram.com/p/BY0HpTMnI2a/"/>
    <s v="09.09.2017"/>
    <d v="1899-12-30T08:57:01"/>
    <x v="1"/>
    <n v="109"/>
    <s v="-"/>
  </r>
  <r>
    <n v="827"/>
    <s v="-"/>
    <s v="https://www.instagram.com/p/uuwRvnvHUB/"/>
    <s v="29.10.2014"/>
    <d v="1899-12-30T08:58:04"/>
    <x v="0"/>
    <n v="21"/>
    <s v="-"/>
  </r>
  <r>
    <n v="73"/>
    <s v="Kyiv, Ukraine"/>
    <s v="https://www.instagram.com/p/Bxo2TNIiUjc/"/>
    <s v="19.05.2019"/>
    <d v="1899-12-30T08:58:40"/>
    <x v="4"/>
    <n v="143"/>
    <s v="-"/>
  </r>
  <r>
    <n v="821"/>
    <s v="-"/>
    <s v="https://www.instagram.com/p/vX9qsdPHca/"/>
    <s v="14.11.2014"/>
    <d v="1899-12-30T09:03:56"/>
    <x v="6"/>
    <n v="9"/>
    <s v="-"/>
  </r>
  <r>
    <n v="177"/>
    <s v="Grafenbach, Kärnten, Austria"/>
    <s v="https://www.instagram.com/p/Blck0qlF9sa/"/>
    <s v="20.07.2018"/>
    <d v="1899-12-30T09:05:03"/>
    <x v="6"/>
    <s v="-"/>
    <n v="881"/>
  </r>
  <r>
    <n v="539"/>
    <s v="Chopin Monument"/>
    <s v="https://www.instagram.com/p/BE0ZgnrvHbi/"/>
    <s v="30.04.2016"/>
    <d v="1899-12-30T09:05:14"/>
    <x v="1"/>
    <n v="50"/>
    <s v="-"/>
  </r>
  <r>
    <n v="150"/>
    <s v="Tossa De Mar, Costa Brava"/>
    <s v="https://www.instagram.com/p/BnIzobwDKaT/"/>
    <s v="31.08.2018"/>
    <d v="1899-12-30T09:05:42"/>
    <x v="6"/>
    <n v="81"/>
    <s v="-"/>
  </r>
  <r>
    <n v="278"/>
    <s v="Kalarítes, Ioannina, Greece"/>
    <s v="https://www.instagram.com/p/Bde0botHo7g/"/>
    <s v="03.01.2018"/>
    <d v="1899-12-30T09:06:54"/>
    <x v="0"/>
    <s v="-"/>
    <n v="418"/>
  </r>
  <r>
    <n v="335"/>
    <s v="-"/>
    <s v="https://www.instagram.com/p/BYK8GYVHNFd/"/>
    <s v="24.08.2017"/>
    <d v="1899-12-30T09:07:16"/>
    <x v="2"/>
    <n v="89"/>
    <s v="-"/>
  </r>
  <r>
    <n v="51"/>
    <s v="Vinnytsya"/>
    <s v="https://www.instagram.com/p/B0dG-ExisVO/"/>
    <s v="28.07.2019"/>
    <d v="1899-12-30T09:07:37"/>
    <x v="4"/>
    <n v="130"/>
    <s v="-"/>
  </r>
  <r>
    <n v="551"/>
    <s v="-"/>
    <s v="https://www.instagram.com/p/BEDet6yvHTv/"/>
    <s v="11.04.2016"/>
    <d v="1899-12-30T09:07:57"/>
    <x v="5"/>
    <n v="47"/>
    <s v="-"/>
  </r>
  <r>
    <n v="697"/>
    <s v="Kharkiv City, Ukraine"/>
    <s v="https://www.instagram.com/p/51c1yrPHXn/"/>
    <s v="01.08.2015"/>
    <d v="1899-12-30T09:08:15"/>
    <x v="1"/>
    <n v="24"/>
    <s v="-"/>
  </r>
  <r>
    <n v="14"/>
    <s v="Schönbrunn"/>
    <s v="https://www.instagram.com/p/B3B6FHsIesA/"/>
    <s v="30.09.2019"/>
    <d v="1899-12-30T09:09:40"/>
    <x v="5"/>
    <n v="108"/>
    <s v="-"/>
  </r>
  <r>
    <n v="121"/>
    <s v="Slettestrand, Nordjylland, Denmark"/>
    <s v="https://www.instagram.com/p/BqmQs3qF0Bx/"/>
    <s v="25.11.2018"/>
    <d v="1899-12-30T09:11:53"/>
    <x v="4"/>
    <n v="79"/>
    <s v="-"/>
  </r>
  <r>
    <n v="572"/>
    <s v="-"/>
    <s v="https://www.instagram.com/p/BAZK2RIPHc7/"/>
    <s v="11.01.2016"/>
    <d v="1899-12-30T09:12:03"/>
    <x v="5"/>
    <s v="-"/>
    <n v="77"/>
  </r>
  <r>
    <n v="473"/>
    <s v="Kharkov, Ukraine"/>
    <s v="https://www.instagram.com/p/BJ-AYkohsH9/"/>
    <s v="05.09.2016"/>
    <d v="1899-12-30T09:15:04"/>
    <x v="5"/>
    <n v="69"/>
    <s v="-"/>
  </r>
  <r>
    <n v="54"/>
    <s v="Куру (космодром)"/>
    <s v="https://www.instagram.com/p/B0AzFVzisxY/"/>
    <s v="17.07.2019"/>
    <d v="1899-12-30T09:15:07"/>
    <x v="0"/>
    <n v="115"/>
    <s v="-"/>
  </r>
  <r>
    <n v="844"/>
    <s v="-"/>
    <s v="https://www.instagram.com/p/tw_UtYvHSH/"/>
    <s v="05.10.2014"/>
    <d v="1899-12-30T09:16:38"/>
    <x v="4"/>
    <n v="17"/>
    <s v="-"/>
  </r>
  <r>
    <n v="18"/>
    <s v="Vienna, Austria"/>
    <s v="https://www.instagram.com/p/B28yFyTI14j/"/>
    <s v="28.09.2019"/>
    <d v="1899-12-30T09:23:39"/>
    <x v="1"/>
    <n v="99"/>
    <s v="-"/>
  </r>
  <r>
    <n v="518"/>
    <s v="Kyiv, Ukraine"/>
    <s v="https://www.instagram.com/p/BGTtYnVPHVx/"/>
    <s v="06.06.2016"/>
    <d v="1899-12-30T09:26:45"/>
    <x v="5"/>
    <n v="38"/>
    <s v="-"/>
  </r>
  <r>
    <n v="284"/>
    <s v="Kalarítes, Ioannina, Greece"/>
    <s v="https://www.instagram.com/p/BdcStYaHa89/"/>
    <s v="02.01.2018"/>
    <d v="1899-12-30T09:28:54"/>
    <x v="3"/>
    <n v="85"/>
    <s v="-"/>
  </r>
  <r>
    <n v="558"/>
    <s v="-"/>
    <s v="https://www.instagram.com/p/BCoKXtnPHYf/"/>
    <s v="07.03.2016"/>
    <d v="1899-12-30T09:30:23"/>
    <x v="5"/>
    <n v="64"/>
    <s v="-"/>
  </r>
  <r>
    <n v="332"/>
    <s v="Kyiv, Ukraine"/>
    <s v="https://www.instagram.com/p/BY0Lfkgncck/"/>
    <s v="09.09.2017"/>
    <d v="1899-12-30T09:30:39"/>
    <x v="1"/>
    <n v="72"/>
    <s v="-"/>
  </r>
  <r>
    <n v="613"/>
    <s v="Opfikon, Switzerland"/>
    <s v="https://www.instagram.com/p/_ylFIUPHVT/"/>
    <s v="27.12.2015"/>
    <d v="1899-12-30T09:30:53"/>
    <x v="4"/>
    <n v="25"/>
    <s v="-"/>
  </r>
  <r>
    <n v="45"/>
    <s v="Busha"/>
    <s v="https://www.instagram.com/p/B0qB7KjABW4/"/>
    <s v="02.08.2019"/>
    <d v="1899-12-30T09:33:40"/>
    <x v="6"/>
    <n v="80"/>
    <s v="-"/>
  </r>
  <r>
    <n v="612"/>
    <s v="Opfikon, Switzerland"/>
    <s v="https://www.instagram.com/p/_ylgKPvHWF/"/>
    <s v="27.12.2015"/>
    <d v="1899-12-30T09:34:35"/>
    <x v="4"/>
    <s v="-"/>
    <n v="47"/>
  </r>
  <r>
    <n v="863"/>
    <s v="-"/>
    <s v="https://www.instagram.com/p/s4X_aZvHRg/"/>
    <s v="13.09.2014"/>
    <d v="1899-12-30T09:35:28"/>
    <x v="1"/>
    <n v="18"/>
    <s v="-"/>
  </r>
  <r>
    <n v="665"/>
    <s v="-"/>
    <s v="https://www.instagram.com/p/6PQANzPHTC/"/>
    <s v="11.08.2015"/>
    <d v="1899-12-30T09:36:20"/>
    <x v="3"/>
    <n v="19"/>
    <s v="-"/>
  </r>
  <r>
    <n v="826"/>
    <s v="-"/>
    <s v="https://www.instagram.com/p/u7sviIPHZB/"/>
    <s v="03.11.2014"/>
    <d v="1899-12-30T09:37:19"/>
    <x v="5"/>
    <n v="14"/>
    <s v="-"/>
  </r>
  <r>
    <n v="232"/>
    <s v="Mukacheve"/>
    <s v="https://www.instagram.com/p/BhWFGq6HPD5/"/>
    <s v="09.04.2018"/>
    <d v="1899-12-30T09:40:09"/>
    <x v="5"/>
    <n v="87"/>
    <s v="-"/>
  </r>
  <r>
    <n v="439"/>
    <s v="Dnipropetrovsk, Ukraine"/>
    <s v="https://www.instagram.com/p/BLdUxAfBrsd/"/>
    <s v="12.10.2016"/>
    <d v="1899-12-30T09:41:01"/>
    <x v="0"/>
    <n v="46"/>
    <s v="-"/>
  </r>
  <r>
    <n v="176"/>
    <s v="Grafenbach, Kärnten, Austria"/>
    <s v="https://www.instagram.com/p/BlcuXJ6DGeM/"/>
    <s v="20.07.2018"/>
    <d v="1899-12-30T09:41:41"/>
    <x v="6"/>
    <n v="54"/>
    <s v="-"/>
  </r>
  <r>
    <n v="484"/>
    <s v="Bessarabsky Rynok - Kyiv, Ukraine"/>
    <s v="https://www.instagram.com/p/BJfKIxrhu3e/"/>
    <s v="24.08.2016"/>
    <d v="1899-12-30T09:43:50"/>
    <x v="0"/>
    <n v="49"/>
    <s v="-"/>
  </r>
  <r>
    <n v="825"/>
    <s v="-"/>
    <s v="https://www.instagram.com/p/vDcLuCPHQQ/"/>
    <s v="06.11.2014"/>
    <d v="1899-12-30T09:46:32"/>
    <x v="2"/>
    <n v="19"/>
    <s v="-"/>
  </r>
  <r>
    <n v="477"/>
    <s v="Kharkov, Ukraine"/>
    <s v="https://www.instagram.com/p/BJ7fM_EBGeZ/"/>
    <s v="04.09.2016"/>
    <d v="1899-12-30T09:46:38"/>
    <x v="4"/>
    <n v="77"/>
    <s v="-"/>
  </r>
  <r>
    <n v="167"/>
    <s v="Schmetterlinghaus Hofburg"/>
    <s v="https://www.instagram.com/p/BlkdhKWjUS2/"/>
    <s v="23.07.2018"/>
    <d v="1899-12-30T09:48:25"/>
    <x v="5"/>
    <n v="87"/>
    <s v="-"/>
  </r>
  <r>
    <n v="334"/>
    <s v="Intercontinental Kiev"/>
    <s v="https://www.instagram.com/p/BYiLkoTH7ds/"/>
    <s v="02.09.2017"/>
    <d v="1899-12-30T09:48:56"/>
    <x v="1"/>
    <n v="152"/>
    <s v="-"/>
  </r>
  <r>
    <n v="11"/>
    <s v="Salzburg, Austria"/>
    <s v="https://www.instagram.com/p/B3HIhVgotra/"/>
    <s v="02.10.2019"/>
    <d v="1899-12-30T09:52:04"/>
    <x v="0"/>
    <n v="92"/>
    <s v="-"/>
  </r>
  <r>
    <n v="796"/>
    <s v="-"/>
    <s v="https://www.instagram.com/p/xJWRklvHRJ/"/>
    <s v="28.12.2014"/>
    <d v="1899-12-30T09:53:08"/>
    <x v="4"/>
    <n v="18"/>
    <s v="-"/>
  </r>
  <r>
    <n v="412"/>
    <s v="Riga Old Town"/>
    <s v="https://www.instagram.com/p/BOed22EhPgK/"/>
    <s v="26.12.2016"/>
    <d v="1899-12-30T09:53:52"/>
    <x v="5"/>
    <n v="99"/>
    <s v="-"/>
  </r>
  <r>
    <n v="283"/>
    <s v="Prámanta, Greece"/>
    <s v="https://www.instagram.com/p/BdcVp0jHKx_/"/>
    <s v="02.01.2018"/>
    <d v="1899-12-30T09:54:37"/>
    <x v="3"/>
    <n v="116"/>
    <s v="-"/>
  </r>
  <r>
    <n v="93"/>
    <s v="Kyiv, Ukraine"/>
    <s v="https://www.instagram.com/p/BvYwNaiFRgV/"/>
    <s v="24.03.2019"/>
    <d v="1899-12-30T09:54:48"/>
    <x v="4"/>
    <n v="93"/>
    <s v="-"/>
  </r>
  <r>
    <n v="573"/>
    <s v="Barcelona, Spain"/>
    <s v="https://www.instagram.com/p/BAUGSdTPHUB/"/>
    <s v="09.01.2016"/>
    <d v="1899-12-30T09:56:00"/>
    <x v="1"/>
    <n v="42"/>
    <s v="-"/>
  </r>
  <r>
    <n v="720"/>
    <s v="Львiв"/>
    <s v="https://www.instagram.com/p/4G0JQUPHT8/"/>
    <s v="19.06.2015"/>
    <d v="1899-12-30T09:56:11"/>
    <x v="6"/>
    <n v="24"/>
    <s v="-"/>
  </r>
  <r>
    <n v="810"/>
    <s v="-"/>
    <s v="https://www.instagram.com/p/v8G4UcvHXs/"/>
    <s v="28.11.2014"/>
    <d v="1899-12-30T09:57:06"/>
    <x v="6"/>
    <n v="7"/>
    <s v="-"/>
  </r>
  <r>
    <n v="337"/>
    <s v="Black Rocks"/>
    <s v="https://www.instagram.com/p/BX7lEPYByvI/"/>
    <s v="18.08.2017"/>
    <d v="1899-12-30T09:57:23"/>
    <x v="6"/>
    <n v="118"/>
    <s v="-"/>
  </r>
  <r>
    <n v="407"/>
    <s v="Sv. Petera Baznica"/>
    <s v="https://www.instagram.com/p/BOoxeguhZhG/"/>
    <s v="30.12.2016"/>
    <d v="1899-12-30T09:57:43"/>
    <x v="6"/>
    <n v="56"/>
    <s v="-"/>
  </r>
  <r>
    <n v="808"/>
    <s v="-"/>
    <s v="https://www.instagram.com/p/wD1d_8vHef/"/>
    <s v="01.12.2014"/>
    <d v="1899-12-30T09:58:53"/>
    <x v="5"/>
    <n v="22"/>
    <s v="-"/>
  </r>
  <r>
    <n v="543"/>
    <s v="Dnipropetrovsk, Ukraine"/>
    <s v="https://www.instagram.com/p/BEieFmkvHYy/"/>
    <s v="23.04.2016"/>
    <d v="1899-12-30T09:58:54"/>
    <x v="1"/>
    <n v="45"/>
    <s v="-"/>
  </r>
  <r>
    <n v="559"/>
    <s v="Dnipropetrovsk, Ukraine"/>
    <s v="https://www.instagram.com/p/BCPs--OvHeW/"/>
    <s v="26.02.2016"/>
    <d v="1899-12-30T10:00:43"/>
    <x v="6"/>
    <n v="23"/>
    <s v="-"/>
  </r>
  <r>
    <n v="286"/>
    <s v="Greece"/>
    <s v="https://www.instagram.com/p/BdZyXu7Hf8i/"/>
    <s v="01.01.2018"/>
    <d v="1899-12-30T10:07:50"/>
    <x v="5"/>
    <n v="106"/>
    <s v="-"/>
  </r>
  <r>
    <n v="486"/>
    <s v="Kyiv, Ukraine"/>
    <s v="https://www.instagram.com/p/BJU5wOFhSZ-/"/>
    <s v="20.08.2016"/>
    <d v="1899-12-30T10:08:16"/>
    <x v="1"/>
    <n v="48"/>
    <s v="-"/>
  </r>
  <r>
    <n v="546"/>
    <s v="Odessa, Ukraine"/>
    <s v="https://www.instagram.com/p/BEaw6IKPHXj/"/>
    <s v="20.04.2016"/>
    <d v="1899-12-30T10:09:27"/>
    <x v="0"/>
    <n v="42"/>
    <s v="-"/>
  </r>
  <r>
    <n v="341"/>
    <s v="Wirksworth"/>
    <s v="https://www.instagram.com/p/BXSZzxRhV-q/"/>
    <s v="02.08.2017"/>
    <d v="1899-12-30T10:10:10"/>
    <x v="0"/>
    <n v="70"/>
    <s v="-"/>
  </r>
  <r>
    <n v="33"/>
    <s v="Carpathian Mountains"/>
    <s v="https://www.instagram.com/p/B1dmI8iC691/"/>
    <s v="22.08.2019"/>
    <d v="1899-12-30T10:11:23"/>
    <x v="2"/>
    <n v="85"/>
    <s v="-"/>
  </r>
  <r>
    <n v="410"/>
    <s v="Art Academy of Latvia"/>
    <s v="https://www.instagram.com/p/BOmOS4cBK_c/"/>
    <s v="29.12.2016"/>
    <d v="1899-12-30T10:11:49"/>
    <x v="2"/>
    <n v="66"/>
    <s v="-"/>
  </r>
  <r>
    <n v="118"/>
    <s v="Slettestrand, Nordjylland, Denmark"/>
    <s v="https://www.instagram.com/p/BqrhNPtFYJP/"/>
    <s v="27.11.2018"/>
    <d v="1899-12-30T10:12:18"/>
    <x v="3"/>
    <n v="107"/>
    <s v="-"/>
  </r>
  <r>
    <n v="331"/>
    <s v="Kyiv, Ukraine"/>
    <s v="https://www.instagram.com/p/BY0Qc0mH4kN/"/>
    <s v="09.09.2017"/>
    <d v="1899-12-30T10:13:57"/>
    <x v="1"/>
    <n v="117"/>
    <s v="-"/>
  </r>
  <r>
    <n v="880"/>
    <s v="-"/>
    <s v="https://www.instagram.com/p/sW-UqUPHbM/"/>
    <s v="31.08.2014"/>
    <d v="1899-12-30T10:16:14"/>
    <x v="4"/>
    <n v="18"/>
    <s v="-"/>
  </r>
  <r>
    <n v="266"/>
    <s v="Acropolis - Ακρόπολη"/>
    <s v="https://www.instagram.com/p/BdkGoWvnBVj/"/>
    <s v="05.01.2018"/>
    <d v="1899-12-30T10:17:16"/>
    <x v="6"/>
    <n v="142"/>
    <s v="-"/>
  </r>
  <r>
    <n v="709"/>
    <s v="Площа Ринок"/>
    <s v="https://www.instagram.com/p/4OfO6lvHXk/"/>
    <s v="22.06.2015"/>
    <d v="1899-12-30T10:20:17"/>
    <x v="5"/>
    <n v="29"/>
    <s v="-"/>
  </r>
  <r>
    <n v="445"/>
    <s v="Ботанический сад им. М.Гришка, г.Киев"/>
    <s v="https://www.instagram.com/p/BKvDCGyBpJp/"/>
    <s v="24.09.2016"/>
    <d v="1899-12-30T10:21:00"/>
    <x v="1"/>
    <n v="82"/>
    <s v="-"/>
  </r>
  <r>
    <n v="522"/>
    <s v="Park Güell"/>
    <s v="https://www.instagram.com/p/BFyVSgrvHXe/"/>
    <s v="24.05.2016"/>
    <d v="1899-12-30T10:21:16"/>
    <x v="3"/>
    <n v="62"/>
    <s v="-"/>
  </r>
  <r>
    <n v="42"/>
    <s v="Vinnytsia Oblast"/>
    <s v="https://www.instagram.com/p/B0vRB-SAv7v/"/>
    <s v="04.08.2019"/>
    <d v="1899-12-30T10:21:52"/>
    <x v="4"/>
    <n v="122"/>
    <s v="-"/>
  </r>
  <r>
    <n v="736"/>
    <s v="-"/>
    <s v="https://www.instagram.com/p/20dsy6PHfn/"/>
    <s v="18.05.2015"/>
    <d v="1899-12-30T10:22:20"/>
    <x v="5"/>
    <n v="25"/>
    <s v="-"/>
  </r>
  <r>
    <n v="576"/>
    <s v="Barcelona, Spain"/>
    <s v="https://www.instagram.com/p/BAPAF7mvHRf/"/>
    <s v="07.01.2016"/>
    <d v="1899-12-30T10:25:40"/>
    <x v="2"/>
    <n v="38"/>
    <s v="-"/>
  </r>
  <r>
    <n v="160"/>
    <s v="Kyiv, Ukraine"/>
    <s v="https://www.instagram.com/p/BmqDZlsDv24/"/>
    <s v="19.08.2018"/>
    <d v="1899-12-30T10:27:02"/>
    <x v="4"/>
    <n v="75"/>
    <s v="-"/>
  </r>
  <r>
    <n v="570"/>
    <s v="-"/>
    <s v="https://www.instagram.com/p/BAjmuv2PHYM/"/>
    <s v="15.01.2016"/>
    <d v="1899-12-30T10:28:06"/>
    <x v="6"/>
    <n v="18"/>
    <s v="-"/>
  </r>
  <r>
    <n v="722"/>
    <s v="-"/>
    <s v="https://www.instagram.com/p/302Zm_PHU_/"/>
    <s v="12.06.2015"/>
    <d v="1899-12-30T10:29:34"/>
    <x v="6"/>
    <n v="37"/>
    <s v="-"/>
  </r>
  <r>
    <n v="670"/>
    <s v="-"/>
    <s v="https://www.instagram.com/p/6MxmepPHce/"/>
    <s v="10.08.2015"/>
    <d v="1899-12-30T10:32:11"/>
    <x v="5"/>
    <n v="24"/>
    <s v="-"/>
  </r>
  <r>
    <n v="69"/>
    <s v="Dnipropetrovsk Oblast"/>
    <s v="https://www.instagram.com/p/BzXvRpxihAg/"/>
    <s v="01.07.2019"/>
    <d v="1899-12-30T10:32:59"/>
    <x v="5"/>
    <n v="112"/>
    <s v="-"/>
  </r>
  <r>
    <n v="264"/>
    <s v="Delphi"/>
    <s v="https://www.instagram.com/p/BdmtWxJHb94/"/>
    <s v="06.01.2018"/>
    <d v="1899-12-30T10:34:08"/>
    <x v="1"/>
    <n v="101"/>
    <s v="-"/>
  </r>
  <r>
    <n v="105"/>
    <s v="Old Riga, Latvia"/>
    <s v="https://www.instagram.com/p/BtNxyTnlz1t/"/>
    <s v="29.01.2019"/>
    <d v="1899-12-30T10:34:09"/>
    <x v="3"/>
    <n v="146"/>
    <s v="-"/>
  </r>
  <r>
    <n v="493"/>
    <s v="Berdiansk"/>
    <s v="https://www.instagram.com/p/BJFgC0Whyvs/"/>
    <s v="14.08.2016"/>
    <d v="1899-12-30T10:35:00"/>
    <x v="4"/>
    <s v="-"/>
    <n v="238"/>
  </r>
  <r>
    <n v="471"/>
    <s v="Kharkov, Ukraine"/>
    <s v="https://www.instagram.com/p/BKAvFSEB8FG/"/>
    <s v="06.09.2016"/>
    <d v="1899-12-30T10:41:36"/>
    <x v="3"/>
    <n v="74"/>
    <s v="-"/>
  </r>
  <r>
    <n v="27"/>
    <s v="Харків"/>
    <s v="https://www.instagram.com/p/B2OlTWuiCLc/"/>
    <s v="10.09.2019"/>
    <d v="1899-12-30T10:46:51"/>
    <x v="3"/>
    <n v="172"/>
    <s v="-"/>
  </r>
  <r>
    <n v="347"/>
    <s v="Barcelona, Spain"/>
    <s v="https://www.instagram.com/p/BXFmKd9BqmB/"/>
    <s v="28.07.2017"/>
    <d v="1899-12-30T10:47:59"/>
    <x v="6"/>
    <n v="91"/>
    <s v="-"/>
  </r>
  <r>
    <n v="34"/>
    <s v="Carpathian Mountains"/>
    <s v="https://www.instagram.com/p/B1bFjicCTgO/"/>
    <s v="21.08.2019"/>
    <d v="1899-12-30T10:48:10"/>
    <x v="0"/>
    <n v="177"/>
    <s v="-"/>
  </r>
  <r>
    <n v="62"/>
    <s v="Kourou, French Guiana"/>
    <s v="https://www.instagram.com/p/Bz0Fxo5i3xA/"/>
    <s v="12.07.2019"/>
    <d v="1899-12-30T10:48:19"/>
    <x v="6"/>
    <n v="48"/>
    <s v="-"/>
  </r>
  <r>
    <n v="622"/>
    <s v="-"/>
    <s v="https://www.instagram.com/p/-yWbPHvHVp/"/>
    <s v="02.12.2015"/>
    <d v="1899-12-30T10:51:26"/>
    <x v="0"/>
    <n v="51"/>
    <s v="-"/>
  </r>
  <r>
    <n v="741"/>
    <s v="Boryspil International Airport"/>
    <s v="https://www.instagram.com/p/2axPRnvHfa/"/>
    <s v="08.05.2015"/>
    <d v="1899-12-30T10:52:49"/>
    <x v="6"/>
    <n v="21"/>
    <s v="-"/>
  </r>
  <r>
    <n v="530"/>
    <s v="-"/>
    <s v="https://www.instagram.com/p/BFGnbOMvHQJ/"/>
    <s v="07.05.2016"/>
    <d v="1899-12-30T10:53:10"/>
    <x v="1"/>
    <n v="38"/>
    <s v="-"/>
  </r>
  <r>
    <n v="719"/>
    <s v="Площа Ринок"/>
    <s v="https://www.instagram.com/p/4G2JS0PHWc/"/>
    <s v="19.06.2015"/>
    <d v="1899-12-30T10:56:10"/>
    <x v="6"/>
    <n v="26"/>
    <s v="-"/>
  </r>
  <r>
    <n v="132"/>
    <s v="Mtskheta, Jvari Cathedral, Georgia"/>
    <s v="https://www.instagram.com/p/BpO5pPilmNa/"/>
    <s v="22.10.2018"/>
    <d v="1899-12-30T10:56:29"/>
    <x v="5"/>
    <n v="84"/>
    <s v="-"/>
  </r>
  <r>
    <n v="259"/>
    <s v="Kyiv, Ukraine"/>
    <s v="https://www.instagram.com/p/BfLLNRAnoPs/"/>
    <s v="14.02.2018"/>
    <d v="1899-12-30T10:59:02"/>
    <x v="0"/>
    <n v="152"/>
    <s v="-"/>
  </r>
  <r>
    <n v="391"/>
    <s v="Stockholm, Sweden"/>
    <s v="https://www.instagram.com/p/BO66VELBtSk/"/>
    <s v="06.01.2017"/>
    <d v="1899-12-30T11:01:24"/>
    <x v="6"/>
    <n v="92"/>
    <s v="-"/>
  </r>
  <r>
    <n v="254"/>
    <s v="Cologne, Germany"/>
    <s v="https://www.instagram.com/p/Bfk7dc_H6Oh/"/>
    <s v="24.02.2018"/>
    <d v="1899-12-30T11:01:42"/>
    <x v="1"/>
    <n v="113"/>
    <s v="-"/>
  </r>
  <r>
    <n v="619"/>
    <s v="-"/>
    <s v="https://www.instagram.com/p/_bkYeqPHeY/"/>
    <s v="18.12.2015"/>
    <d v="1899-12-30T11:02:16"/>
    <x v="6"/>
    <n v="11"/>
    <s v="-"/>
  </r>
  <r>
    <n v="495"/>
    <s v="г. Бердянск"/>
    <s v="https://www.instagram.com/p/BI90zS8Bs0J/"/>
    <s v="11.08.2016"/>
    <d v="1899-12-30T11:02:27"/>
    <x v="2"/>
    <s v="-"/>
    <n v="188"/>
  </r>
  <r>
    <n v="483"/>
    <s v="Пейзажная Аллея"/>
    <s v="https://www.instagram.com/p/BJfT07gB22V/"/>
    <s v="24.08.2016"/>
    <d v="1899-12-30T11:08:30"/>
    <x v="0"/>
    <n v="64"/>
    <s v="-"/>
  </r>
  <r>
    <n v="846"/>
    <s v="-"/>
    <s v="https://www.instagram.com/p/tpdTJYPHRN/"/>
    <s v="02.10.2014"/>
    <d v="1899-12-30T11:08:30"/>
    <x v="2"/>
    <n v="5"/>
    <s v="-"/>
  </r>
  <r>
    <n v="56"/>
    <s v="Kuwano Village French Guiana"/>
    <s v="https://www.instagram.com/p/Bz-bYZliNEs/"/>
    <s v="16.07.2019"/>
    <d v="1899-12-30T11:09:31"/>
    <x v="3"/>
    <n v="145"/>
    <s v="-"/>
  </r>
  <r>
    <n v="17"/>
    <s v="Vienna, Austria"/>
    <s v="https://www.instagram.com/p/B28-UJ6omIi/"/>
    <s v="28.09.2019"/>
    <d v="1899-12-30T11:10:29"/>
    <x v="1"/>
    <n v="94"/>
    <s v="-"/>
  </r>
  <r>
    <n v="300"/>
    <s v="-"/>
    <s v="https://www.instagram.com/p/BcuIM7xny3G/"/>
    <s v="15.12.2017"/>
    <d v="1899-12-30T11:12:01"/>
    <x v="6"/>
    <n v="55"/>
    <s v="-"/>
  </r>
  <r>
    <n v="428"/>
    <s v="Антимонопольний комітет України"/>
    <s v="https://www.instagram.com/p/BMqvCZgBXNm/"/>
    <s v="11.11.2016"/>
    <d v="1899-12-30T11:12:06"/>
    <x v="6"/>
    <n v="50"/>
    <s v="-"/>
  </r>
  <r>
    <n v="416"/>
    <s v="Kyiv, Ukraine"/>
    <s v="https://www.instagram.com/p/BN_tn-QhvCA/"/>
    <s v="14.12.2016"/>
    <d v="1899-12-30T11:15:12"/>
    <x v="0"/>
    <n v="49"/>
    <s v="-"/>
  </r>
  <r>
    <n v="377"/>
    <s v="Saint Sophia's Cathedral, Kiev"/>
    <s v="https://www.instagram.com/p/BS52rJNBwTH/"/>
    <s v="15.04.2017"/>
    <d v="1899-12-30T11:15:48"/>
    <x v="1"/>
    <n v="86"/>
    <s v="-"/>
  </r>
  <r>
    <n v="271"/>
    <s v="Panathenaic Stadium"/>
    <s v="https://www.instagram.com/p/BdholQ4H1-9/"/>
    <s v="04.01.2018"/>
    <d v="1899-12-30T11:16:14"/>
    <x v="2"/>
    <n v="76"/>
    <s v="-"/>
  </r>
  <r>
    <n v="41"/>
    <s v="Ukraine"/>
    <s v="https://www.instagram.com/p/B0vXS-WAJ0H/"/>
    <s v="04.08.2019"/>
    <d v="1899-12-30T11:16:37"/>
    <x v="4"/>
    <n v="80"/>
    <s v="-"/>
  </r>
  <r>
    <n v="109"/>
    <s v="Lviv, Ukraine"/>
    <s v="https://www.instagram.com/p/BsK6Cp6lq1r/"/>
    <s v="03.01.2019"/>
    <d v="1899-12-30T11:17:10"/>
    <x v="2"/>
    <n v="60"/>
    <s v="-"/>
  </r>
  <r>
    <n v="244"/>
    <s v="Pecherskyi District"/>
    <s v="https://www.instagram.com/p/BgYdJ-fF__l/"/>
    <s v="16.03.2018"/>
    <d v="1899-12-30T11:17:24"/>
    <x v="6"/>
    <n v="92"/>
    <s v="-"/>
  </r>
  <r>
    <n v="552"/>
    <s v="-"/>
    <s v="https://www.instagram.com/p/BDVXYS9PHcp/"/>
    <s v="24.03.2016"/>
    <d v="1899-12-30T11:18:46"/>
    <x v="2"/>
    <n v="38"/>
    <s v="-"/>
  </r>
  <r>
    <n v="292"/>
    <s v="Acropolis - Ακρόπολη"/>
    <s v="https://www.instagram.com/p/BdUxL8knwgH/"/>
    <s v="30.12.2017"/>
    <d v="1899-12-30T11:21:17"/>
    <x v="1"/>
    <n v="88"/>
    <s v="-"/>
  </r>
  <r>
    <n v="464"/>
    <s v="İstiklal / Taksim"/>
    <s v="https://www.instagram.com/p/BKQQftlhr9U/"/>
    <s v="12.09.2016"/>
    <d v="1899-12-30T11:22:10"/>
    <x v="5"/>
    <n v="58"/>
    <s v="-"/>
  </r>
  <r>
    <n v="48"/>
    <s v="Busha"/>
    <s v="https://www.instagram.com/p/B0lE4RMiETe/"/>
    <s v="31.07.2019"/>
    <d v="1899-12-30T11:23:16"/>
    <x v="0"/>
    <n v="133"/>
    <s v="-"/>
  </r>
  <r>
    <n v="629"/>
    <s v="-"/>
    <s v="https://www.instagram.com/p/-Q73RlPHcc/"/>
    <s v="19.11.2015"/>
    <d v="1899-12-30T11:24:24"/>
    <x v="2"/>
    <n v="38"/>
    <s v="-"/>
  </r>
  <r>
    <n v="654"/>
    <s v="-"/>
    <s v="https://www.instagram.com/p/7pkNFWvHWo/"/>
    <s v="15.09.2015"/>
    <d v="1899-12-30T11:24:30"/>
    <x v="3"/>
    <n v="16"/>
    <s v="-"/>
  </r>
  <r>
    <n v="707"/>
    <s v="-"/>
    <s v="https://www.instagram.com/p/4ocpBEPHfb/"/>
    <s v="02.07.2015"/>
    <d v="1899-12-30T11:24:59"/>
    <x v="2"/>
    <n v="22"/>
    <s v="-"/>
  </r>
  <r>
    <n v="30"/>
    <s v="Carpathian Mountains"/>
    <s v="https://www.instagram.com/p/B1oB52MCN3C/"/>
    <s v="26.08.2019"/>
    <d v="1899-12-30T11:26:23"/>
    <x v="5"/>
    <n v="117"/>
    <s v="-"/>
  </r>
  <r>
    <n v="698"/>
    <s v="-"/>
    <s v="https://www.instagram.com/p/5zH_JvvHTw/"/>
    <s v="31.07.2015"/>
    <d v="1899-12-30T11:27:32"/>
    <x v="6"/>
    <n v="34"/>
    <s v="-"/>
  </r>
  <r>
    <n v="677"/>
    <s v="Reichstag"/>
    <s v="https://www.instagram.com/p/6FJn5HPHbn/"/>
    <s v="07.08.2015"/>
    <d v="1899-12-30T11:28:10"/>
    <x v="6"/>
    <n v="22"/>
    <s v="-"/>
  </r>
  <r>
    <n v="574"/>
    <s v="Barcelona Sagrada Familia"/>
    <s v="https://www.instagram.com/p/BARsJUZPHVa/"/>
    <s v="08.01.2016"/>
    <d v="1899-12-30T11:29:05"/>
    <x v="6"/>
    <n v="42"/>
    <s v="-"/>
  </r>
  <r>
    <n v="111"/>
    <s v="Погар (857 м) / Pogar"/>
    <s v="https://www.instagram.com/p/BsIWsl_FQvL/"/>
    <s v="02.01.2019"/>
    <d v="1899-12-30T11:29:50"/>
    <x v="0"/>
    <n v="152"/>
    <s v="-"/>
  </r>
  <r>
    <n v="669"/>
    <s v="-"/>
    <s v="https://www.instagram.com/p/6M4nW0vHVz/"/>
    <s v="10.08.2015"/>
    <d v="1899-12-30T11:33:29"/>
    <x v="5"/>
    <n v="26"/>
    <s v="-"/>
  </r>
  <r>
    <n v="642"/>
    <s v="-"/>
    <s v="https://www.instagram.com/p/9lLfNSPHak/"/>
    <s v="02.11.2015"/>
    <d v="1899-12-30T11:34:21"/>
    <x v="5"/>
    <n v="20"/>
    <s v="-"/>
  </r>
  <r>
    <n v="867"/>
    <s v="-"/>
    <s v="https://www.instagram.com/p/s2A_civHa5/"/>
    <s v="12.09.2014"/>
    <d v="1899-12-30T11:36:01"/>
    <x v="6"/>
    <n v="7"/>
    <s v="-"/>
  </r>
  <r>
    <n v="63"/>
    <s v="French Guiana"/>
    <s v="https://www.instagram.com/p/Bzxmdi6i2YS/"/>
    <s v="11.07.2019"/>
    <d v="1899-12-30T11:36:13"/>
    <x v="2"/>
    <n v="182"/>
    <s v="-"/>
  </r>
  <r>
    <n v="301"/>
    <s v="Flughafen Berlin Schönefeld (SXF)"/>
    <s v="https://www.instagram.com/p/BcpBkApnkd3/"/>
    <s v="13.12.2017"/>
    <d v="1899-12-30T11:37:48"/>
    <x v="0"/>
    <n v="87"/>
    <s v="-"/>
  </r>
  <r>
    <n v="569"/>
    <s v="-"/>
    <s v="https://www.instagram.com/p/BArdhbavHZS/"/>
    <s v="18.01.2016"/>
    <d v="1899-12-30T11:41:33"/>
    <x v="5"/>
    <n v="41"/>
    <s v="-"/>
  </r>
  <r>
    <n v="364"/>
    <s v="Sintra, Potugal"/>
    <s v="https://www.instagram.com/p/BWzrSfVhJWN/"/>
    <s v="21.07.2017"/>
    <d v="1899-12-30T11:46:27"/>
    <x v="6"/>
    <n v="92"/>
    <s v="-"/>
  </r>
  <r>
    <n v="314"/>
    <s v="London, United Kingdom"/>
    <s v="https://www.instagram.com/p/BcMt-xqnA3E/"/>
    <s v="02.12.2017"/>
    <d v="1899-12-30T11:47:57"/>
    <x v="1"/>
    <n v="118"/>
    <s v="-"/>
  </r>
  <r>
    <n v="664"/>
    <s v="-"/>
    <s v="https://www.instagram.com/p/6PfP94PHZH/"/>
    <s v="11.08.2015"/>
    <d v="1899-12-30T11:49:33"/>
    <x v="3"/>
    <n v="29"/>
    <s v="-"/>
  </r>
  <r>
    <n v="627"/>
    <s v="-"/>
    <s v="https://www.instagram.com/p/-Q--AuvHQ_/"/>
    <s v="19.11.2015"/>
    <d v="1899-12-30T11:51:32"/>
    <x v="2"/>
    <n v="38"/>
    <s v="-"/>
  </r>
  <r>
    <n v="375"/>
    <s v="Антимонопольний комітет України"/>
    <s v="https://www.instagram.com/p/BTbZVAUBrab/"/>
    <s v="28.04.2017"/>
    <d v="1899-12-30T11:53:33"/>
    <x v="6"/>
    <n v="57"/>
    <s v="-"/>
  </r>
  <r>
    <n v="342"/>
    <s v="Derby"/>
    <s v="https://www.instagram.com/p/BXQA-zwBCV8/"/>
    <s v="01.08.2017"/>
    <d v="1899-12-30T11:54:44"/>
    <x v="3"/>
    <n v="99"/>
    <s v="-"/>
  </r>
  <r>
    <n v="251"/>
    <s v="Cologne, Germany"/>
    <s v="https://www.instagram.com/p/BfqLUOOHuTY/"/>
    <s v="26.02.2018"/>
    <d v="1899-12-30T11:56:27"/>
    <x v="5"/>
    <n v="141"/>
    <s v="-"/>
  </r>
  <r>
    <n v="732"/>
    <s v="-"/>
    <s v="https://www.instagram.com/p/3Lz1hcvHQW/"/>
    <s v="27.05.2015"/>
    <d v="1899-12-30T11:58:18"/>
    <x v="0"/>
    <n v="20"/>
    <s v="-"/>
  </r>
  <r>
    <n v="875"/>
    <s v="-"/>
    <s v="https://www.instagram.com/p/smm7XWvHXM/"/>
    <s v="06.09.2014"/>
    <d v="1899-12-30T11:59:39"/>
    <x v="1"/>
    <n v="9"/>
    <s v="-"/>
  </r>
  <r>
    <n v="363"/>
    <s v="Cabo da Roca"/>
    <s v="https://www.instagram.com/p/BWzs82IhiBF/"/>
    <s v="21.07.2017"/>
    <d v="1899-12-30T12:00:58"/>
    <x v="6"/>
    <n v="100"/>
    <s v="-"/>
  </r>
  <r>
    <n v="313"/>
    <s v="London, United Kingdom"/>
    <s v="https://www.instagram.com/p/BcPURI4H7Sl/"/>
    <s v="03.12.2017"/>
    <d v="1899-12-30T12:00:59"/>
    <x v="4"/>
    <n v="54"/>
    <s v="-"/>
  </r>
  <r>
    <n v="201"/>
    <s v="Bakota, Ukraine"/>
    <s v="https://www.instagram.com/p/BjUgNMXjjUz/"/>
    <s v="28.05.2018"/>
    <d v="1899-12-30T12:01:16"/>
    <x v="5"/>
    <n v="93"/>
    <s v="-"/>
  </r>
  <r>
    <n v="866"/>
    <s v="-"/>
    <s v="https://www.instagram.com/p/s2D4twvHeW/"/>
    <s v="12.09.2014"/>
    <d v="1899-12-30T12:01:19"/>
    <x v="6"/>
    <n v="13"/>
    <s v="-"/>
  </r>
  <r>
    <n v="245"/>
    <s v="Kyiv, Ukraine"/>
    <s v="https://www.instagram.com/p/BgV9ij0ltVA/"/>
    <s v="15.03.2018"/>
    <d v="1899-12-30T12:02:39"/>
    <x v="2"/>
    <n v="143"/>
    <s v="-"/>
  </r>
  <r>
    <n v="524"/>
    <s v="Barcelona Montjuic"/>
    <s v="https://www.instagram.com/p/BFlpNbtvHb7/"/>
    <s v="19.05.2016"/>
    <d v="1899-12-30T12:05:13"/>
    <x v="2"/>
    <n v="37"/>
    <s v="-"/>
  </r>
  <r>
    <n v="81"/>
    <s v="Interlaken, Switzerland"/>
    <s v="https://www.instagram.com/p/Bw__QtXFDO1/"/>
    <s v="03.05.2019"/>
    <d v="1899-12-30T12:08:06"/>
    <x v="6"/>
    <n v="98"/>
    <s v="-"/>
  </r>
  <r>
    <n v="175"/>
    <s v="Grafenbach, Kärnten, Austria"/>
    <s v="https://www.instagram.com/p/Blc_XOWDBZk/"/>
    <s v="20.07.2018"/>
    <d v="1899-12-30T12:10:14"/>
    <x v="6"/>
    <n v="134"/>
    <s v="-"/>
  </r>
  <r>
    <n v="297"/>
    <s v="Athens, Greece"/>
    <s v="https://www.instagram.com/p/BdPs7g8nvoP/"/>
    <s v="28.12.2017"/>
    <d v="1899-12-30T12:10:25"/>
    <x v="2"/>
    <s v="-"/>
    <n v="512"/>
  </r>
  <r>
    <n v="91"/>
    <s v="Odessa, Ukraine"/>
    <s v="https://www.instagram.com/p/Bv9C4QSlLmj/"/>
    <s v="07.04.2019"/>
    <d v="1899-12-30T12:10:36"/>
    <x v="4"/>
    <n v="107"/>
    <s v="-"/>
  </r>
  <r>
    <n v="824"/>
    <s v="-"/>
    <s v="https://www.instagram.com/p/vDs049PHfn/"/>
    <s v="06.11.2014"/>
    <d v="1899-12-30T12:11:58"/>
    <x v="2"/>
    <n v="18"/>
    <s v="-"/>
  </r>
  <r>
    <n v="795"/>
    <s v="-"/>
    <s v="https://www.instagram.com/p/xJmYEnPHW1/"/>
    <s v="28.12.2014"/>
    <d v="1899-12-30T12:13:50"/>
    <x v="4"/>
    <n v="28"/>
    <s v="-"/>
  </r>
  <r>
    <n v="505"/>
    <s v="Европейская Площадь"/>
    <s v="https://www.instagram.com/p/BG1e9_WvHZF/"/>
    <s v="19.06.2016"/>
    <d v="1899-12-30T12:14:58"/>
    <x v="4"/>
    <s v="-"/>
    <n v="108"/>
  </r>
  <r>
    <n v="718"/>
    <s v="Високий Замок"/>
    <s v="https://www.instagram.com/p/4HEJ9oPHaJ/"/>
    <s v="19.06.2015"/>
    <d v="1899-12-30T12:16:05"/>
    <x v="6"/>
    <n v="23"/>
    <s v="-"/>
  </r>
  <r>
    <n v="50"/>
    <s v="Busha"/>
    <s v="https://www.instagram.com/p/B0gBcfmCYyD/"/>
    <s v="29.07.2019"/>
    <d v="1899-12-30T12:17:04"/>
    <x v="5"/>
    <n v="146"/>
    <s v="-"/>
  </r>
  <r>
    <n v="186"/>
    <s v="Grafenbach, Kärnten, Austria"/>
    <s v="https://www.instagram.com/p/BlNjvfXDdWm/"/>
    <s v="14.07.2018"/>
    <d v="1899-12-30T12:20:16"/>
    <x v="1"/>
    <n v="58"/>
    <s v="-"/>
  </r>
  <r>
    <n v="25"/>
    <s v="Kunsthistorisches Museum Vienna"/>
    <s v="https://www.instagram.com/p/B2wOZQ8iqqg/"/>
    <s v="23.09.2019"/>
    <d v="1899-12-30T12:20:51"/>
    <x v="5"/>
    <n v="75"/>
    <s v="-"/>
  </r>
  <r>
    <n v="775"/>
    <s v="-"/>
    <s v="https://www.instagram.com/p/z2IgOjvHXY/"/>
    <s v="05.03.2015"/>
    <d v="1899-12-30T12:21:25"/>
    <x v="2"/>
    <n v="22"/>
    <s v="-"/>
  </r>
  <r>
    <n v="236"/>
    <s v="Mukacheve"/>
    <s v="https://www.instagram.com/p/BhTy7UOnJcH/"/>
    <s v="08.04.2018"/>
    <d v="1899-12-30T12:22:50"/>
    <x v="4"/>
    <n v="141"/>
    <s v="-"/>
  </r>
  <r>
    <n v="502"/>
    <s v="Экстрим-Парк &quot;X-Park&quot;"/>
    <s v="https://www.instagram.com/p/BHMrBfjBbQM/"/>
    <s v="28.06.2016"/>
    <d v="1899-12-30T12:22:50"/>
    <x v="3"/>
    <s v="-"/>
    <n v="99"/>
  </r>
  <r>
    <n v="535"/>
    <s v="Frankfurt Airport"/>
    <s v="https://www.instagram.com/p/BE3U-NPPHYJ/"/>
    <s v="01.05.2016"/>
    <d v="1899-12-30T12:23:18"/>
    <x v="4"/>
    <n v="44"/>
    <s v="-"/>
  </r>
  <r>
    <n v="10"/>
    <s v="Salzburg, Austria"/>
    <s v="https://www.instagram.com/p/B3J-n_Gi8Ms/"/>
    <s v="03.10.2019"/>
    <d v="1899-12-30T12:23:19"/>
    <x v="2"/>
    <n v="109"/>
    <s v="-"/>
  </r>
  <r>
    <n v="717"/>
    <s v="Високий Замок"/>
    <s v="https://www.instagram.com/p/4HFBAEPHbr/"/>
    <s v="19.06.2015"/>
    <d v="1899-12-30T12:23:36"/>
    <x v="6"/>
    <n v="32"/>
    <s v="-"/>
  </r>
  <r>
    <n v="583"/>
    <s v="Spain Barcelona"/>
    <s v="https://www.instagram.com/p/BAKEK2gvHcM/"/>
    <s v="05.01.2016"/>
    <d v="1899-12-30T12:25:05"/>
    <x v="3"/>
    <n v="33"/>
    <s v="-"/>
  </r>
  <r>
    <n v="304"/>
    <s v="Magdeburg, Germany"/>
    <s v="https://www.instagram.com/p/BchYoF2nl-Y/"/>
    <s v="10.12.2017"/>
    <d v="1899-12-30T12:25:24"/>
    <x v="4"/>
    <n v="86"/>
    <s v="-"/>
  </r>
  <r>
    <n v="49"/>
    <s v="Busha"/>
    <s v="https://www.instagram.com/p/B0inZgZgWKd/"/>
    <s v="30.07.2019"/>
    <d v="1899-12-30T12:27:11"/>
    <x v="3"/>
    <n v="93"/>
    <s v="-"/>
  </r>
  <r>
    <n v="716"/>
    <s v="Високий Замок"/>
    <s v="https://www.instagram.com/p/4HFlcGPHcw/"/>
    <s v="19.06.2015"/>
    <d v="1899-12-30T12:28:35"/>
    <x v="6"/>
    <n v="28"/>
    <s v="-"/>
  </r>
  <r>
    <n v="737"/>
    <s v="-"/>
    <s v="https://www.instagram.com/p/2qY-E_vHcM/"/>
    <s v="14.05.2015"/>
    <d v="1899-12-30T12:28:36"/>
    <x v="2"/>
    <n v="29"/>
    <s v="-"/>
  </r>
  <r>
    <n v="532"/>
    <s v="Gothic Quarter, Barcelona"/>
    <s v="https://www.instagram.com/p/BFEN9o5PHZR/"/>
    <s v="06.05.2016"/>
    <d v="1899-12-30T12:32:11"/>
    <x v="6"/>
    <n v="52"/>
    <s v="-"/>
  </r>
  <r>
    <n v="499"/>
    <s v="Царичанка р. Орель"/>
    <s v="https://www.instagram.com/p/BIr9rxgBrnt/"/>
    <s v="04.08.2016"/>
    <d v="1899-12-30T12:33:45"/>
    <x v="2"/>
    <n v="55"/>
    <s v="-"/>
  </r>
  <r>
    <n v="458"/>
    <s v="Galata Tower"/>
    <s v="https://www.instagram.com/p/BKS9s0shdZo/"/>
    <s v="13.09.2016"/>
    <d v="1899-12-30T12:35:40"/>
    <x v="3"/>
    <n v="72"/>
    <s v="-"/>
  </r>
  <r>
    <n v="563"/>
    <s v="Kyiv, Ukraine"/>
    <s v="https://www.instagram.com/p/BBr7reQvHSP/"/>
    <s v="12.02.2016"/>
    <d v="1899-12-30T12:36:28"/>
    <x v="6"/>
    <n v="24"/>
    <s v="-"/>
  </r>
  <r>
    <n v="628"/>
    <s v="-"/>
    <s v="https://www.instagram.com/p/-Q9YGMPHe6/"/>
    <s v="19.11.2015"/>
    <d v="1899-12-30T12:37:52"/>
    <x v="2"/>
    <n v="43"/>
    <s v="-"/>
  </r>
  <r>
    <n v="498"/>
    <s v="Царичанка р. Орель"/>
    <s v="https://www.instagram.com/p/BIr-Vtah6xp/"/>
    <s v="04.08.2016"/>
    <d v="1899-12-30T12:39:28"/>
    <x v="2"/>
    <n v="39"/>
    <s v="-"/>
  </r>
  <r>
    <n v="768"/>
    <s v="-"/>
    <s v="https://www.instagram.com/p/07sYdqPHf4/"/>
    <s v="01.04.2015"/>
    <d v="1899-12-30T12:42:31"/>
    <x v="0"/>
    <n v="26"/>
    <s v="-"/>
  </r>
  <r>
    <n v="764"/>
    <s v="-"/>
    <s v="https://www.instagram.com/p/1qCvUgvHXL/"/>
    <s v="19.04.2015"/>
    <d v="1899-12-30T12:42:57"/>
    <x v="4"/>
    <n v="36"/>
    <s v="-"/>
  </r>
  <r>
    <n v="414"/>
    <s v="Антимонопольний комітет України"/>
    <s v="https://www.instagram.com/p/BOXC1TdBoUi/"/>
    <s v="23.12.2016"/>
    <d v="1899-12-30T12:43:03"/>
    <x v="6"/>
    <n v="65"/>
    <s v="-"/>
  </r>
  <r>
    <n v="263"/>
    <s v="Acropolis - Ακρόπολη"/>
    <s v="https://www.instagram.com/p/Bdm8ELAnk4n/"/>
    <s v="06.01.2018"/>
    <d v="1899-12-30T12:44:59"/>
    <x v="1"/>
    <s v="-"/>
    <n v="481"/>
  </r>
  <r>
    <n v="538"/>
    <s v="Old Town, Warszawa"/>
    <s v="https://www.instagram.com/p/BE0ytZcPHfJ/"/>
    <s v="30.04.2016"/>
    <d v="1899-12-30T12:45:26"/>
    <x v="1"/>
    <n v="38"/>
    <s v="-"/>
  </r>
  <r>
    <n v="817"/>
    <s v="-"/>
    <s v="https://www.instagram.com/p/viqNA3vHWa/"/>
    <s v="18.11.2014"/>
    <d v="1899-12-30T12:45:30"/>
    <x v="3"/>
    <n v="19"/>
    <s v="-"/>
  </r>
  <r>
    <n v="840"/>
    <s v="-"/>
    <s v="https://www.instagram.com/p/t-PX-rPHYx/"/>
    <s v="10.10.2014"/>
    <d v="1899-12-30T12:47:01"/>
    <x v="6"/>
    <n v="19"/>
    <s v="-"/>
  </r>
  <r>
    <n v="497"/>
    <s v="Царичанка р. Орель"/>
    <s v="https://www.instagram.com/p/BIr_RP7B3R3/"/>
    <s v="04.08.2016"/>
    <d v="1899-12-30T12:47:36"/>
    <x v="2"/>
    <n v="50"/>
    <s v="-"/>
  </r>
  <r>
    <n v="802"/>
    <s v="-"/>
    <s v="https://www.instagram.com/p/wqw27JvHS5/"/>
    <s v="16.12.2014"/>
    <d v="1899-12-30T12:48:58"/>
    <x v="3"/>
    <n v="24"/>
    <s v="-"/>
  </r>
  <r>
    <n v="713"/>
    <s v="Бухта Вiкiнгiв"/>
    <s v="https://www.instagram.com/p/4MRmNJPHfA/"/>
    <s v="21.06.2015"/>
    <d v="1899-12-30T12:49:45"/>
    <x v="4"/>
    <n v="25"/>
    <s v="-"/>
  </r>
  <r>
    <n v="476"/>
    <s v="Kharkov, Ukraine"/>
    <s v="https://www.instagram.com/p/BJ70UuvhnPy/"/>
    <s v="04.09.2016"/>
    <d v="1899-12-30T12:51:12"/>
    <x v="4"/>
    <n v="67"/>
    <s v="-"/>
  </r>
  <r>
    <n v="351"/>
    <s v="Playa Santa Cristina Blanes"/>
    <s v="https://www.instagram.com/p/BXAq1mohCeZ/"/>
    <s v="26.07.2017"/>
    <d v="1899-12-30T12:52:38"/>
    <x v="0"/>
    <n v="82"/>
    <s v="-"/>
  </r>
  <r>
    <n v="528"/>
    <s v="Mediterranean Sea"/>
    <s v="https://www.instagram.com/p/BFWSKcPvHY5/"/>
    <s v="13.05.2016"/>
    <d v="1899-12-30T12:55:13"/>
    <x v="6"/>
    <n v="73"/>
    <s v="-"/>
  </r>
  <r>
    <n v="568"/>
    <s v="-"/>
    <s v="https://www.instagram.com/p/BAwvjQivHRJ/"/>
    <s v="20.01.2016"/>
    <d v="1899-12-30T12:55:18"/>
    <x v="0"/>
    <s v="-"/>
    <n v="72"/>
  </r>
  <r>
    <n v="806"/>
    <s v="-"/>
    <s v="https://www.instagram.com/p/wRBxfDvHaj/"/>
    <s v="06.12.2014"/>
    <d v="1899-12-30T12:56:31"/>
    <x v="1"/>
    <n v="24"/>
    <s v="-"/>
  </r>
  <r>
    <n v="492"/>
    <s v="Berdiansk"/>
    <s v="https://www.instagram.com/p/BJIVDZWh_gB/"/>
    <s v="15.08.2016"/>
    <d v="1899-12-30T12:56:41"/>
    <x v="5"/>
    <n v="48"/>
    <s v="-"/>
  </r>
  <r>
    <n v="257"/>
    <s v="Bonn, Germany"/>
    <s v="https://www.instagram.com/p/Bfa1n9cHkPQ/"/>
    <s v="20.02.2018"/>
    <d v="1899-12-30T12:58:18"/>
    <x v="3"/>
    <n v="116"/>
    <s v="-"/>
  </r>
  <r>
    <n v="856"/>
    <s v="-"/>
    <s v="https://www.instagram.com/p/tAdn41vHYs/"/>
    <s v="16.09.2014"/>
    <d v="1899-12-30T12:58:36"/>
    <x v="3"/>
    <n v="17"/>
    <s v="-"/>
  </r>
  <r>
    <n v="153"/>
    <s v="Montserrat, Cataluna, Spain"/>
    <s v="https://www.instagram.com/p/BnEEwP9jMV_/"/>
    <s v="29.08.2018"/>
    <d v="1899-12-30T12:59:07"/>
    <x v="0"/>
    <n v="90"/>
    <s v="-"/>
  </r>
  <r>
    <n v="455"/>
    <s v="Büyükada, Istanbul"/>
    <s v="https://www.instagram.com/p/BKYKA9ihwr7/"/>
    <s v="15.09.2016"/>
    <d v="1899-12-30T12:59:28"/>
    <x v="2"/>
    <n v="71"/>
    <s v="-"/>
  </r>
  <r>
    <n v="694"/>
    <s v="Brandenburger Tor"/>
    <s v="https://www.instagram.com/p/57A8v3vHYO/"/>
    <s v="03.08.2015"/>
    <d v="1899-12-30T12:59:58"/>
    <x v="5"/>
    <n v="21"/>
    <s v="-"/>
  </r>
  <r>
    <n v="521"/>
    <s v="Bakhmut, Donets'Ka Oblast', Ukraine"/>
    <s v="https://www.instagram.com/p/BF87OZuPHdr/"/>
    <s v="28.05.2016"/>
    <d v="1899-12-30T13:05:10"/>
    <x v="1"/>
    <n v="40"/>
    <s v="-"/>
  </r>
  <r>
    <n v="359"/>
    <s v="São José (Lisbon)"/>
    <s v="https://www.instagram.com/p/BW4-JZRhVIq/"/>
    <s v="23.07.2017"/>
    <d v="1899-12-30T13:07:26"/>
    <x v="4"/>
    <n v="78"/>
    <s v="-"/>
  </r>
  <r>
    <n v="862"/>
    <s v="-"/>
    <s v="https://www.instagram.com/p/s4wVpkPHSh/"/>
    <s v="13.09.2014"/>
    <d v="1899-12-30T13:08:13"/>
    <x v="1"/>
    <n v="15"/>
    <s v="-"/>
  </r>
  <r>
    <n v="134"/>
    <s v="Tbilisi, Georgia"/>
    <s v="https://www.instagram.com/p/BpJ_wH1FCKa/"/>
    <s v="20.10.2018"/>
    <d v="1899-12-30T13:13:39"/>
    <x v="1"/>
    <n v="196"/>
    <s v="-"/>
  </r>
  <r>
    <n v="567"/>
    <s v="-"/>
    <s v="https://www.instagram.com/p/BAwx20evHUZ/"/>
    <s v="20.01.2016"/>
    <d v="1899-12-30T13:15:27"/>
    <x v="0"/>
    <n v="39"/>
    <s v="-"/>
  </r>
  <r>
    <n v="60"/>
    <s v="Sinnamary"/>
    <s v="https://www.instagram.com/p/Bz27vE-ChFf/"/>
    <s v="13.07.2019"/>
    <d v="1899-12-30T13:18:19"/>
    <x v="1"/>
    <n v="117"/>
    <s v="-"/>
  </r>
  <r>
    <n v="135"/>
    <s v="Pripyat, Ukraine"/>
    <s v="https://www.instagram.com/p/Bn6L7uWjKiZ/"/>
    <s v="19.09.2018"/>
    <d v="1899-12-30T13:20:50"/>
    <x v="0"/>
    <n v="95"/>
    <s v="-"/>
  </r>
  <r>
    <n v="388"/>
    <s v="Stockholm Stadium"/>
    <s v="https://www.instagram.com/p/BO9vQ2OjqLE/"/>
    <s v="07.01.2017"/>
    <d v="1899-12-30T13:22:26"/>
    <x v="1"/>
    <n v="48"/>
    <s v="-"/>
  </r>
  <r>
    <n v="117"/>
    <s v="Slettestrand, Nordjylland, Denmark"/>
    <s v="https://www.instagram.com/p/Bqr2-26Fgmm/"/>
    <s v="27.11.2018"/>
    <d v="1899-12-30T13:22:35"/>
    <x v="3"/>
    <n v="83"/>
    <s v="-"/>
  </r>
  <r>
    <n v="869"/>
    <s v="-"/>
    <s v="https://www.instagram.com/p/sr6aJVvHSk/"/>
    <s v="08.09.2014"/>
    <d v="1899-12-30T13:26:05"/>
    <x v="5"/>
    <n v="10"/>
    <s v="-"/>
  </r>
  <r>
    <n v="829"/>
    <s v="-"/>
    <s v="https://www.instagram.com/p/ungkyLPHa9/"/>
    <s v="26.10.2014"/>
    <d v="1899-12-30T13:26:10"/>
    <x v="4"/>
    <n v="8"/>
    <s v="-"/>
  </r>
  <r>
    <n v="831"/>
    <s v="-"/>
    <s v="https://www.instagram.com/p/uk7x1kvHdC/"/>
    <s v="25.10.2014"/>
    <d v="1899-12-30T13:26:10"/>
    <x v="1"/>
    <n v="12"/>
    <s v="-"/>
  </r>
  <r>
    <n v="248"/>
    <s v="Intercity Train"/>
    <s v="https://www.instagram.com/p/BgBgzfonVh0/"/>
    <s v="07.03.2018"/>
    <d v="1899-12-30T13:26:45"/>
    <x v="0"/>
    <n v="55"/>
    <s v="-"/>
  </r>
  <r>
    <n v="431"/>
    <s v="Антимонопольний комітет України"/>
    <s v="https://www.instagram.com/p/BMY9FDrB_07/"/>
    <s v="04.11.2016"/>
    <d v="1899-12-30T13:28:28"/>
    <x v="6"/>
    <n v="92"/>
    <s v="-"/>
  </r>
  <r>
    <n v="171"/>
    <s v="Graz, Austria"/>
    <s v="https://www.instagram.com/p/BlftTvyDNRf/"/>
    <s v="21.07.2018"/>
    <d v="1899-12-30T13:30:12"/>
    <x v="1"/>
    <n v="118"/>
    <s v="-"/>
  </r>
  <r>
    <n v="755"/>
    <s v="Görükle, Bursa, Turkey"/>
    <s v="https://www.instagram.com/p/2OLjYAPHY8/"/>
    <s v="03.05.2015"/>
    <d v="1899-12-30T13:32:37"/>
    <x v="4"/>
    <n v="25"/>
    <s v="-"/>
  </r>
  <r>
    <n v="353"/>
    <s v="Porto, Portugal"/>
    <s v="https://www.instagram.com/p/BW-K3CJhyfE/"/>
    <s v="25.07.2017"/>
    <d v="1899-12-30T13:34:43"/>
    <x v="3"/>
    <n v="63"/>
    <s v="-"/>
  </r>
  <r>
    <n v="479"/>
    <s v="Антимонопольний комітет України"/>
    <s v="https://www.instagram.com/p/BJsc7IYBkqN/"/>
    <s v="29.08.2016"/>
    <d v="1899-12-30T13:38:07"/>
    <x v="5"/>
    <n v="45"/>
    <s v="-"/>
  </r>
  <r>
    <n v="830"/>
    <s v="-"/>
    <s v="https://www.instagram.com/p/uk9Ml6PHf3/"/>
    <s v="25.10.2014"/>
    <d v="1899-12-30T13:38:33"/>
    <x v="1"/>
    <n v="17"/>
    <s v="-"/>
  </r>
  <r>
    <n v="61"/>
    <s v="Kuwano Village French Guiana"/>
    <s v="https://www.instagram.com/p/Bz0ZUQACsz4/"/>
    <s v="12.07.2019"/>
    <d v="1899-12-30T13:39:04"/>
    <x v="6"/>
    <n v="113"/>
    <s v="-"/>
  </r>
  <r>
    <n v="463"/>
    <s v="Taksim"/>
    <s v="https://www.instagram.com/p/BKQgUb2B1dd/"/>
    <s v="12.09.2016"/>
    <d v="1899-12-30T13:40:27"/>
    <x v="5"/>
    <s v="-"/>
    <n v="142"/>
  </r>
  <r>
    <n v="693"/>
    <s v="Tower Of Victory"/>
    <s v="https://www.instagram.com/p/57FrrpvHRd/"/>
    <s v="03.08.2015"/>
    <d v="1899-12-30T13:41:20"/>
    <x v="5"/>
    <n v="22"/>
    <s v="-"/>
  </r>
  <r>
    <n v="345"/>
    <s v="Wirksworth"/>
    <s v="https://www.instagram.com/p/BXLDmJxhZqo/"/>
    <s v="30.07.2017"/>
    <d v="1899-12-30T13:41:23"/>
    <x v="4"/>
    <n v="128"/>
    <s v="-"/>
  </r>
  <r>
    <n v="577"/>
    <s v="Barcelona City"/>
    <s v="https://www.instagram.com/p/BAMx0bWPHWn/"/>
    <s v="06.01.2016"/>
    <d v="1899-12-30T13:42:27"/>
    <x v="0"/>
    <n v="45"/>
    <s v="-"/>
  </r>
  <r>
    <n v="424"/>
    <s v="Антимонопольний комітет України"/>
    <s v="https://www.instagram.com/p/BNb7hW0BS9O/"/>
    <s v="30.11.2016"/>
    <d v="1899-12-30T13:43:58"/>
    <x v="0"/>
    <n v="96"/>
    <s v="-"/>
  </r>
  <r>
    <n v="435"/>
    <s v="Контрактова площа"/>
    <s v="https://www.instagram.com/p/BL6FU1iB88n/"/>
    <s v="23.10.2016"/>
    <d v="1899-12-30T13:44:04"/>
    <x v="4"/>
    <s v="-"/>
    <n v="96"/>
  </r>
  <r>
    <n v="462"/>
    <s v="Tarihi Eminönü Balık Ekmek"/>
    <s v="https://www.instagram.com/p/BKQgxpShMS2/"/>
    <s v="12.09.2016"/>
    <d v="1899-12-30T13:44:26"/>
    <x v="5"/>
    <n v="73"/>
    <s v="-"/>
  </r>
  <r>
    <n v="299"/>
    <s v="Kyiv, Ukraine"/>
    <s v="https://www.instagram.com/p/BczjWG9HQLb/"/>
    <s v="17.12.2017"/>
    <d v="1899-12-30T13:45:24"/>
    <x v="4"/>
    <n v="117"/>
    <s v="-"/>
  </r>
  <r>
    <n v="318"/>
    <s v="Kyiv, Ukraine"/>
    <s v="https://www.instagram.com/p/Bbo4YLlncrL/"/>
    <s v="18.11.2017"/>
    <d v="1899-12-30T13:46:09"/>
    <x v="1"/>
    <n v="48"/>
    <s v="-"/>
  </r>
  <r>
    <n v="70"/>
    <s v="Kyiv, Ukraine"/>
    <s v="https://www.instagram.com/p/BzA7LHwiBF0/"/>
    <s v="22.06.2019"/>
    <d v="1899-12-30T13:54:25"/>
    <x v="1"/>
    <n v="144"/>
    <s v="-"/>
  </r>
  <r>
    <n v="7"/>
    <s v="-"/>
    <s v="https://www.instagram.com/p/B3eve5Jgs1W/"/>
    <s v="11.10.2019"/>
    <d v="1899-12-30T13:55:03"/>
    <x v="6"/>
    <n v="86"/>
    <s v="-"/>
  </r>
  <r>
    <n v="260"/>
    <s v="Kiev Pechersk Lavra"/>
    <s v="https://www.instagram.com/p/Bd5GEN5n3Dw/"/>
    <s v="13.01.2018"/>
    <d v="1899-12-30T13:56:23"/>
    <x v="1"/>
    <n v="100"/>
    <s v="-"/>
  </r>
  <r>
    <n v="38"/>
    <s v="Близниця (1881 м) / Bliznica"/>
    <s v="https://www.instagram.com/p/B1TsxGwi8dT/"/>
    <s v="18.08.2019"/>
    <d v="1899-12-30T13:56:53"/>
    <x v="4"/>
    <n v="109"/>
    <s v="-"/>
  </r>
  <r>
    <n v="328"/>
    <s v="Антимонопольний комітет України"/>
    <s v="https://www.instagram.com/p/BZOZ-yoHTre/"/>
    <s v="19.09.2017"/>
    <d v="1899-12-30T13:57:30"/>
    <x v="3"/>
    <n v="130"/>
    <s v="-"/>
  </r>
  <r>
    <n v="288"/>
    <s v="Delfos, Grecia"/>
    <s v="https://www.instagram.com/p/BdXoBYkHqgz/"/>
    <s v="31.12.2017"/>
    <d v="1899-12-30T13:58:55"/>
    <x v="4"/>
    <n v="78"/>
    <s v="-"/>
  </r>
  <r>
    <n v="247"/>
    <s v="Alter Deutscher Bundestag"/>
    <s v="https://www.instagram.com/p/BgGuGTglRmK/"/>
    <s v="09.03.2018"/>
    <d v="1899-12-30T13:59:07"/>
    <x v="6"/>
    <n v="115"/>
    <s v="-"/>
  </r>
  <r>
    <n v="807"/>
    <s v="-"/>
    <s v="https://www.instagram.com/p/wOkP_CPHfv/"/>
    <s v="05.12.2014"/>
    <d v="1899-12-30T14:00:04"/>
    <x v="6"/>
    <n v="9"/>
    <s v="-"/>
  </r>
  <r>
    <n v="250"/>
    <s v="4711 Eau de Cologne / Kolnisch Wasser/ 4711-Traditionshaus"/>
    <s v="https://www.instagram.com/p/BfqZhQTn2fa/"/>
    <s v="26.02.2018"/>
    <d v="1899-12-30T14:00:34"/>
    <x v="5"/>
    <n v="60"/>
    <s v="-"/>
  </r>
  <r>
    <n v="467"/>
    <s v="Bosphorus"/>
    <s v="https://www.instagram.com/p/BKN909Ahl9V/"/>
    <s v="11.09.2016"/>
    <d v="1899-12-30T14:00:34"/>
    <x v="4"/>
    <n v="55"/>
    <s v="-"/>
  </r>
  <r>
    <n v="874"/>
    <s v="-"/>
    <s v="https://www.instagram.com/p/sm1E6TPHfk/"/>
    <s v="06.09.2014"/>
    <d v="1899-12-30T14:03:18"/>
    <x v="1"/>
    <n v="14"/>
    <s v="-"/>
  </r>
  <r>
    <n v="640"/>
    <s v="Artëmovsk"/>
    <s v="https://www.instagram.com/p/9tLadaPHeK/"/>
    <s v="05.11.2015"/>
    <d v="1899-12-30T14:07:37"/>
    <x v="2"/>
    <n v="35"/>
    <s v="-"/>
  </r>
  <r>
    <n v="270"/>
    <s v="Athens, Greece"/>
    <s v="https://www.instagram.com/p/Bdh8OTCntgQ/"/>
    <s v="04.01.2018"/>
    <d v="1899-12-30T14:07:51"/>
    <x v="2"/>
    <n v="75"/>
    <s v="-"/>
  </r>
  <r>
    <n v="404"/>
    <s v="Riga Old Town"/>
    <s v="https://www.instagram.com/p/BOrzJepBBhr/"/>
    <s v="31.12.2016"/>
    <d v="1899-12-30T14:10:03"/>
    <x v="1"/>
    <n v="68"/>
    <s v="-"/>
  </r>
  <r>
    <n v="422"/>
    <s v="Kyiv, Ukraine"/>
    <s v="https://www.instagram.com/p/BNhIJUmhixo/"/>
    <s v="02.12.2016"/>
    <d v="1899-12-30T14:10:29"/>
    <x v="6"/>
    <n v="94"/>
    <s v="-"/>
  </r>
  <r>
    <n v="509"/>
    <s v="Kyiv, Ukraine"/>
    <s v="https://www.instagram.com/p/BGrZNKcPHXJ/"/>
    <s v="15.06.2016"/>
    <d v="1899-12-30T14:12:12"/>
    <x v="0"/>
    <n v="14"/>
    <s v="-"/>
  </r>
  <r>
    <n v="277"/>
    <s v="Delfos, Grecia"/>
    <s v="https://www.instagram.com/p/BdfYCs3Hnmq/"/>
    <s v="03.01.2018"/>
    <d v="1899-12-30T14:13:13"/>
    <x v="0"/>
    <n v="129"/>
    <s v="-"/>
  </r>
  <r>
    <n v="763"/>
    <s v="-"/>
    <s v="https://www.instagram.com/p/1qNSb9PHb_/"/>
    <s v="19.04.2015"/>
    <d v="1899-12-30T14:15:07"/>
    <x v="4"/>
    <n v="31"/>
    <s v="-"/>
  </r>
  <r>
    <n v="74"/>
    <s v="Kyiv, Ukraine"/>
    <s v="https://www.instagram.com/p/BxSPfUJlkMU/"/>
    <s v="10.05.2019"/>
    <d v="1899-12-30T14:16:14"/>
    <x v="6"/>
    <n v="80"/>
    <s v="-"/>
  </r>
  <r>
    <n v="804"/>
    <s v="-"/>
    <s v="https://www.instagram.com/p/weDAu0vHSg/"/>
    <s v="11.12.2014"/>
    <d v="1899-12-30T14:17:28"/>
    <x v="2"/>
    <n v="15"/>
    <s v="-"/>
  </r>
  <r>
    <n v="231"/>
    <s v="Mukacheve"/>
    <s v="https://www.instagram.com/p/BhWk2gaHCjS/"/>
    <s v="09.04.2018"/>
    <d v="1899-12-30T14:17:33"/>
    <x v="5"/>
    <n v="59"/>
    <s v="-"/>
  </r>
  <r>
    <n v="339"/>
    <s v="Derbyshire"/>
    <s v="https://www.instagram.com/p/BXYAhYqBtsc/"/>
    <s v="04.08.2017"/>
    <d v="1899-12-30T14:24:38"/>
    <x v="6"/>
    <n v="79"/>
    <s v="-"/>
  </r>
  <r>
    <n v="340"/>
    <s v="Wirksworth"/>
    <s v="https://www.instagram.com/p/BXVb3IThmiM/"/>
    <s v="03.08.2017"/>
    <d v="1899-12-30T14:25:49"/>
    <x v="2"/>
    <n v="81"/>
    <s v="-"/>
  </r>
  <r>
    <n v="294"/>
    <s v="Acropolis - Ακρόπολη"/>
    <s v="https://www.instagram.com/p/BdShjnYn_a_/"/>
    <s v="29.12.2017"/>
    <d v="1899-12-30T14:26:14"/>
    <x v="6"/>
    <n v="82"/>
    <s v="-"/>
  </r>
  <r>
    <n v="581"/>
    <s v="Plaça de la Merce Barcelona"/>
    <s v="https://www.instagram.com/p/BAKSD0DPHVf/"/>
    <s v="05.01.2016"/>
    <d v="1899-12-30T14:26:27"/>
    <x v="3"/>
    <n v="43"/>
    <s v="-"/>
  </r>
  <r>
    <n v="881"/>
    <s v="-"/>
    <s v="https://www.instagram.com/p/sU2QJDvHYP/"/>
    <s v="30.08.2014"/>
    <d v="1899-12-30T14:27:14"/>
    <x v="1"/>
    <n v="10"/>
    <s v="-"/>
  </r>
  <r>
    <n v="451"/>
    <s v="Istanbul, Turkey"/>
    <s v="https://www.instagram.com/p/BKa5CRwhPAv/"/>
    <s v="16.09.2016"/>
    <d v="1899-12-30T14:28:49"/>
    <x v="6"/>
    <n v="65"/>
    <s v="-"/>
  </r>
  <r>
    <n v="503"/>
    <s v="Kyiv, Ukraine"/>
    <s v="https://www.instagram.com/p/BHHv5D2hWFN/"/>
    <s v="26.06.2016"/>
    <d v="1899-12-30T14:29:10"/>
    <x v="4"/>
    <n v="31"/>
    <s v="-"/>
  </r>
  <r>
    <n v="12"/>
    <s v="Salzburg, Austria"/>
    <s v="https://www.instagram.com/p/B3FDccric2J/"/>
    <s v="01.10.2019"/>
    <d v="1899-12-30T14:29:13"/>
    <x v="3"/>
    <n v="114"/>
    <s v="-"/>
  </r>
  <r>
    <n v="554"/>
    <s v="-"/>
    <s v="https://www.instagram.com/p/BDBHKwHvHTj/"/>
    <s v="16.03.2016"/>
    <d v="1899-12-30T14:32:18"/>
    <x v="0"/>
    <n v="28"/>
    <s v="-"/>
  </r>
  <r>
    <n v="396"/>
    <s v="Helsinki Senate Square"/>
    <s v="https://www.instagram.com/p/BOzkHdehIZn/"/>
    <s v="03.01.2017"/>
    <d v="1899-12-30T14:32:37"/>
    <x v="3"/>
    <s v="-"/>
    <n v="212"/>
  </r>
  <r>
    <n v="151"/>
    <s v="Park Güell"/>
    <s v="https://www.instagram.com/p/BnG0TK7Dves/"/>
    <s v="30.08.2018"/>
    <d v="1899-12-30T14:33:04"/>
    <x v="2"/>
    <n v="89"/>
    <s v="-"/>
  </r>
  <r>
    <n v="515"/>
    <s v="Платформа арт-завод"/>
    <s v="https://www.instagram.com/p/BGhIcCUPHTg/"/>
    <s v="11.06.2016"/>
    <d v="1899-12-30T14:33:17"/>
    <x v="1"/>
    <n v="46"/>
    <s v="-"/>
  </r>
  <r>
    <n v="344"/>
    <s v="Wirksworth"/>
    <s v="https://www.instagram.com/p/BXNuWbNhwMh/"/>
    <s v="31.07.2017"/>
    <d v="1899-12-30T14:33:27"/>
    <x v="5"/>
    <n v="90"/>
    <s v="-"/>
  </r>
  <r>
    <n v="146"/>
    <s v="Tossa De Mar, Costa Brava"/>
    <s v="https://www.instagram.com/p/BnL-CLEjwTf/"/>
    <s v="01.09.2018"/>
    <d v="1899-12-30T14:34:19"/>
    <x v="1"/>
    <n v="161"/>
    <s v="-"/>
  </r>
  <r>
    <n v="814"/>
    <s v="-"/>
    <s v="https://www.instagram.com/p/vtJ4RlPHXP/"/>
    <s v="22.11.2014"/>
    <d v="1899-12-30T14:34:42"/>
    <x v="1"/>
    <n v="14"/>
    <s v="-"/>
  </r>
  <r>
    <n v="101"/>
    <s v="Frognersætra, Oslo, Norway"/>
    <s v="https://www.instagram.com/p/BtgPCfAloNe/"/>
    <s v="05.02.2019"/>
    <d v="1899-12-30T14:36:05"/>
    <x v="3"/>
    <n v="119"/>
    <s v="-"/>
  </r>
  <r>
    <n v="466"/>
    <s v="Blue Mosque"/>
    <s v="https://www.instagram.com/p/BKOCJIfhsq0/"/>
    <s v="11.09.2016"/>
    <d v="1899-12-30T14:38:17"/>
    <x v="4"/>
    <n v="82"/>
    <s v="-"/>
  </r>
  <r>
    <n v="545"/>
    <s v="Mozart Hotel / Отель Моцарт"/>
    <s v="https://www.instagram.com/p/BEd08qnvHZi/"/>
    <s v="21.04.2016"/>
    <d v="1899-12-30T14:42:28"/>
    <x v="2"/>
    <n v="42"/>
    <s v="-"/>
  </r>
  <r>
    <n v="526"/>
    <s v="Barcelona Beach, Spain"/>
    <s v="https://www.instagram.com/p/BFeM0rxPHTC/"/>
    <s v="16.05.2016"/>
    <d v="1899-12-30T14:42:29"/>
    <x v="5"/>
    <n v="45"/>
    <s v="-"/>
  </r>
  <r>
    <n v="68"/>
    <s v="Kyiv, Ukraine"/>
    <s v="https://www.instagram.com/p/Bzf6QrMi7YO/"/>
    <s v="04.07.2019"/>
    <d v="1899-12-30T14:42:53"/>
    <x v="2"/>
    <n v="147"/>
    <s v="-"/>
  </r>
  <r>
    <n v="324"/>
    <s v="Дніпропетровська Обласна Державна Адміністрація"/>
    <s v="https://www.instagram.com/p/BZ_aSKKHdUq/"/>
    <s v="08.10.2017"/>
    <d v="1899-12-30T14:42:55"/>
    <x v="4"/>
    <n v="134"/>
    <s v="-"/>
  </r>
  <r>
    <n v="47"/>
    <s v="Busha"/>
    <s v="https://www.instagram.com/p/B0lb28OCElr/"/>
    <s v="31.07.2019"/>
    <d v="1899-12-30T14:44:04"/>
    <x v="0"/>
    <n v="163"/>
    <s v="-"/>
  </r>
  <r>
    <n v="823"/>
    <s v="-"/>
    <s v="https://www.instagram.com/p/vLsvT4PHQ9/"/>
    <s v="09.11.2014"/>
    <d v="1899-12-30T14:45:08"/>
    <x v="4"/>
    <n v="15"/>
    <s v="-"/>
  </r>
  <r>
    <n v="212"/>
    <s v="Hryshko National Botanical Garden"/>
    <s v="https://www.instagram.com/p/BiuLShnD-ct/"/>
    <s v="13.05.2018"/>
    <d v="1899-12-30T14:47:22"/>
    <x v="4"/>
    <n v="140"/>
    <s v="-"/>
  </r>
  <r>
    <n v="607"/>
    <s v="Cathedral De Valencia"/>
    <s v="https://www.instagram.com/p/_4TNuVPHQ5/"/>
    <s v="29.12.2015"/>
    <d v="1899-12-30T14:50:13"/>
    <x v="3"/>
    <n v="25"/>
    <s v="-"/>
  </r>
  <r>
    <n v="606"/>
    <s v="Valencia"/>
    <s v="https://www.instagram.com/p/_4ThYzvHRi/"/>
    <s v="29.12.2015"/>
    <d v="1899-12-30T14:52:54"/>
    <x v="3"/>
    <n v="23"/>
    <s v="-"/>
  </r>
  <r>
    <n v="631"/>
    <s v="-"/>
    <s v="https://www.instagram.com/p/98tkV2vHeI/"/>
    <s v="11.11.2015"/>
    <d v="1899-12-30T14:54:40"/>
    <x v="0"/>
    <n v="33"/>
    <s v="-"/>
  </r>
  <r>
    <n v="394"/>
    <s v="Baltic Sea"/>
    <s v="https://www.instagram.com/p/BO2LdAoBMum/"/>
    <s v="04.01.2017"/>
    <d v="1899-12-30T14:54:50"/>
    <x v="0"/>
    <n v="71"/>
    <s v="-"/>
  </r>
  <r>
    <n v="409"/>
    <s v="Riga, Latvia"/>
    <s v="https://www.instagram.com/p/BOmu_5VBcqr/"/>
    <s v="29.12.2016"/>
    <d v="1899-12-30T14:57:35"/>
    <x v="2"/>
    <n v="77"/>
    <s v="-"/>
  </r>
  <r>
    <n v="605"/>
    <s v="Jardines del Turia, Valencia, Spain"/>
    <s v="https://www.instagram.com/p/_4UEaXPHS4/"/>
    <s v="29.12.2015"/>
    <d v="1899-12-30T14:57:41"/>
    <x v="3"/>
    <n v="25"/>
    <s v="-"/>
  </r>
  <r>
    <n v="198"/>
    <s v="-"/>
    <s v="https://www.instagram.com/p/BjXZu1gDnxF/"/>
    <s v="29.05.2018"/>
    <d v="1899-12-30T15:02:25"/>
    <x v="3"/>
    <n v="100"/>
    <s v="-"/>
  </r>
  <r>
    <n v="604"/>
    <s v="Valencia"/>
    <s v="https://www.instagram.com/p/_4UoD0PHUD/"/>
    <s v="29.12.2015"/>
    <d v="1899-12-30T15:02:33"/>
    <x v="3"/>
    <n v="27"/>
    <s v="-"/>
  </r>
  <r>
    <n v="766"/>
    <s v="-"/>
    <s v="https://www.instagram.com/p/1Vsh3oPHVU/"/>
    <s v="11.04.2015"/>
    <d v="1899-12-30T15:04:04"/>
    <x v="1"/>
    <n v="18"/>
    <s v="-"/>
  </r>
  <r>
    <n v="225"/>
    <s v="Kyiv, Ukraine"/>
    <s v="https://www.instagram.com/p/Bhy_Ey9jGOL/"/>
    <s v="20.04.2018"/>
    <d v="1899-12-30T15:05:26"/>
    <x v="6"/>
    <n v="55"/>
    <s v="-"/>
  </r>
  <r>
    <n v="740"/>
    <s v="Kharkiv"/>
    <s v="https://www.instagram.com/p/2dzJ2pvHWZ/"/>
    <s v="09.05.2015"/>
    <d v="1899-12-30T15:07:16"/>
    <x v="1"/>
    <n v="22"/>
    <s v="-"/>
  </r>
  <r>
    <n v="454"/>
    <s v="Aya Sofia, Sultanahmet Istanbul"/>
    <s v="https://www.instagram.com/p/BKYYrIPhVWI/"/>
    <s v="15.09.2016"/>
    <d v="1899-12-30T15:07:34"/>
    <x v="2"/>
    <n v="51"/>
    <s v="-"/>
  </r>
  <r>
    <n v="485"/>
    <s v="Feofaniya Park"/>
    <s v="https://www.instagram.com/p/BJYA0BVheqz/"/>
    <s v="21.08.2016"/>
    <d v="1899-12-30T15:07:40"/>
    <x v="4"/>
    <n v="63"/>
    <s v="-"/>
  </r>
  <r>
    <n v="603"/>
    <s v="Valencia"/>
    <s v="https://www.instagram.com/p/_4VOKrPHVi/"/>
    <s v="29.12.2015"/>
    <d v="1899-12-30T15:07:45"/>
    <x v="3"/>
    <n v="26"/>
    <s v="-"/>
  </r>
  <r>
    <n v="786"/>
    <s v="-"/>
    <s v="https://www.instagram.com/p/xt9foDvHaJ/"/>
    <s v="11.01.2015"/>
    <d v="1899-12-30T15:08:30"/>
    <x v="4"/>
    <n v="21"/>
    <s v="-"/>
  </r>
  <r>
    <n v="739"/>
    <s v="Kharkiv"/>
    <s v="https://www.instagram.com/p/2dzbm4vHXB/"/>
    <s v="09.05.2015"/>
    <d v="1899-12-30T15:11:39"/>
    <x v="1"/>
    <n v="25"/>
    <s v="-"/>
  </r>
  <r>
    <n v="771"/>
    <s v="-"/>
    <s v="https://www.instagram.com/p/0QMWpZPHXp/"/>
    <s v="15.03.2015"/>
    <d v="1899-12-30T15:15:19"/>
    <x v="4"/>
    <n v="21"/>
    <s v="-"/>
  </r>
  <r>
    <n v="399"/>
    <s v="Helsinki Senate Square"/>
    <s v="https://www.instagram.com/p/BOxEUMOhNRQ/"/>
    <s v="02.01.2017"/>
    <d v="1899-12-30T15:16:15"/>
    <x v="5"/>
    <n v="65"/>
    <s v="-"/>
  </r>
  <r>
    <n v="758"/>
    <s v="Kharkiv Ukraine"/>
    <s v="https://www.instagram.com/p/2JN05VvHZE/"/>
    <s v="01.05.2015"/>
    <d v="1899-12-30T15:16:17"/>
    <x v="6"/>
    <n v="29"/>
    <s v="-"/>
  </r>
  <r>
    <n v="206"/>
    <s v="Kyiv, Ukraine"/>
    <s v="https://www.instagram.com/p/BjKjiaWjuDz/"/>
    <s v="24.05.2018"/>
    <d v="1899-12-30T15:17:59"/>
    <x v="2"/>
    <n v="132"/>
    <s v="-"/>
  </r>
  <r>
    <n v="1"/>
    <s v="Dnipro"/>
    <s v="https://www.instagram.com/p/B63MdGWAhXj/"/>
    <s v="03.01.2020"/>
    <d v="1899-12-30T15:24:10"/>
    <x v="6"/>
    <n v="136"/>
    <s v="-"/>
  </r>
  <r>
    <n v="99"/>
    <s v="Oslo City"/>
    <s v="https://www.instagram.com/p/BtleMx7lOs8/"/>
    <s v="07.02.2019"/>
    <d v="1899-12-30T15:24:46"/>
    <x v="2"/>
    <n v="117"/>
    <s v="-"/>
  </r>
  <r>
    <n v="106"/>
    <s v="Saint Anne Vilnius"/>
    <s v="https://www.instagram.com/p/BtD_-rvF3cG/"/>
    <s v="25.01.2019"/>
    <d v="1899-12-30T15:25:46"/>
    <x v="6"/>
    <n v="114"/>
    <s v="-"/>
  </r>
  <r>
    <n v="855"/>
    <s v="-"/>
    <s v="https://www.instagram.com/p/tAugdtPHRr/"/>
    <s v="16.09.2014"/>
    <d v="1899-12-30T15:26:09"/>
    <x v="3"/>
    <n v="6"/>
    <s v="-"/>
  </r>
  <r>
    <n v="242"/>
    <s v="Lviv, Ukraine"/>
    <s v="https://www.instagram.com/p/BgwFBCwH24y/"/>
    <s v="25.03.2018"/>
    <d v="1899-12-30T15:28:14"/>
    <x v="4"/>
    <n v="68"/>
    <s v="-"/>
  </r>
  <r>
    <n v="835"/>
    <s v="-"/>
    <s v="https://www.instagram.com/p/uTElxSPHXC/"/>
    <s v="18.10.2014"/>
    <d v="1899-12-30T15:28:19"/>
    <x v="1"/>
    <n v="15"/>
    <s v="-"/>
  </r>
  <r>
    <n v="138"/>
    <s v="Ukraine"/>
    <s v="https://www.instagram.com/p/BnjPoZdjtH3/"/>
    <s v="10.09.2018"/>
    <d v="1899-12-30T15:30:37"/>
    <x v="5"/>
    <n v="139"/>
    <s v="-"/>
  </r>
  <r>
    <n v="174"/>
    <s v="Austria"/>
    <s v="https://www.instagram.com/p/BldWebmD9CN/"/>
    <s v="20.07.2018"/>
    <d v="1899-12-30T15:32:12"/>
    <x v="6"/>
    <n v="127"/>
    <s v="-"/>
  </r>
  <r>
    <n v="194"/>
    <s v="Kyiv, Ukraine"/>
    <s v="https://www.instagram.com/p/BjkSY1rDv6J/"/>
    <s v="03.06.2018"/>
    <d v="1899-12-30T15:33:00"/>
    <x v="4"/>
    <s v="-"/>
    <n v="306"/>
  </r>
  <r>
    <n v="630"/>
    <s v="-"/>
    <s v="https://www.instagram.com/p/98x9z-PHZN/"/>
    <s v="11.11.2015"/>
    <d v="1899-12-30T15:33:06"/>
    <x v="0"/>
    <n v="30"/>
    <s v="-"/>
  </r>
  <r>
    <n v="371"/>
    <s v="Chernivtsi"/>
    <s v="https://www.instagram.com/p/BT_1mpVhtuT/"/>
    <s v="12.05.2017"/>
    <d v="1899-12-30T15:33:17"/>
    <x v="6"/>
    <n v="97"/>
    <s v="-"/>
  </r>
  <r>
    <n v="557"/>
    <s v="-"/>
    <s v="https://www.instagram.com/p/BCxxfpVPHY2/"/>
    <s v="10.03.2016"/>
    <d v="1899-12-30T15:34:19"/>
    <x v="2"/>
    <n v="45"/>
    <s v="-"/>
  </r>
  <r>
    <n v="209"/>
    <s v="Mariupol"/>
    <s v="https://www.instagram.com/p/BjC3B8UDdPn/"/>
    <s v="21.05.2018"/>
    <d v="1899-12-30T15:34:23"/>
    <x v="5"/>
    <n v="62"/>
    <s v="-"/>
  </r>
  <r>
    <n v="861"/>
    <s v="-"/>
    <s v="https://www.instagram.com/p/s5BFLBvHfz/"/>
    <s v="13.09.2014"/>
    <d v="1899-12-30T15:34:31"/>
    <x v="1"/>
    <n v="18"/>
    <s v="-"/>
  </r>
  <r>
    <n v="223"/>
    <s v="Kyiv, Ukraine"/>
    <s v="https://www.instagram.com/p/BiHpCO3Ds4E/"/>
    <s v="28.04.2018"/>
    <d v="1899-12-30T15:36:54"/>
    <x v="1"/>
    <n v="77"/>
    <s v="-"/>
  </r>
  <r>
    <n v="330"/>
    <s v="Dnipropetrovsk Oblast"/>
    <s v="https://www.instagram.com/p/BY3aP-on2Aj/"/>
    <s v="10.09.2017"/>
    <d v="1899-12-30T15:37:18"/>
    <x v="4"/>
    <n v="109"/>
    <s v="-"/>
  </r>
  <r>
    <n v="282"/>
    <s v="Kalarítes, Ioannina, Greece"/>
    <s v="https://www.instagram.com/p/Bdc83zaHJ_L/"/>
    <s v="02.01.2018"/>
    <d v="1899-12-30T15:37:19"/>
    <x v="3"/>
    <n v="104"/>
    <s v="-"/>
  </r>
  <r>
    <n v="43"/>
    <s v="Busha"/>
    <s v="https://www.instagram.com/p/B0tQtBjAUgO/"/>
    <s v="03.08.2019"/>
    <d v="1899-12-30T15:40:31"/>
    <x v="1"/>
    <n v="99"/>
    <s v="-"/>
  </r>
  <r>
    <n v="29"/>
    <s v="Київ"/>
    <s v="https://www.instagram.com/p/B2CO_cNIsFI/"/>
    <s v="05.09.2019"/>
    <d v="1899-12-30T15:41:00"/>
    <x v="2"/>
    <n v="162"/>
    <s v="-"/>
  </r>
  <r>
    <n v="261"/>
    <s v="Ukraine"/>
    <s v="https://www.instagram.com/p/Bdp1ZB0Hcdq/"/>
    <s v="07.01.2018"/>
    <d v="1899-12-30T15:42:04"/>
    <x v="4"/>
    <n v="142"/>
    <s v="-"/>
  </r>
  <r>
    <n v="227"/>
    <s v="Mukacheve"/>
    <s v="https://www.instagram.com/p/BhZTZthnHOl/"/>
    <s v="10.04.2018"/>
    <d v="1899-12-30T15:42:48"/>
    <x v="3"/>
    <n v="70"/>
    <s v="-"/>
  </r>
  <r>
    <n v="6"/>
    <s v="Хорошево"/>
    <s v="https://www.instagram.com/p/B4uwihzA1xy/"/>
    <s v="11.11.2019"/>
    <d v="1899-12-30T15:43:32"/>
    <x v="5"/>
    <n v="145"/>
    <s v="-"/>
  </r>
  <r>
    <n v="511"/>
    <s v="Ботанический сад им. М.Гришка, г.Киев"/>
    <s v="https://www.instagram.com/p/BGj1aAmPHa2/"/>
    <s v="12.06.2016"/>
    <d v="1899-12-30T15:44:42"/>
    <x v="4"/>
    <n v="30"/>
    <s v="-"/>
  </r>
  <r>
    <n v="403"/>
    <s v="Riga Old Town"/>
    <s v="https://www.instagram.com/p/BOr-A1SBjdq/"/>
    <s v="31.12.2016"/>
    <d v="1899-12-30T15:44:59"/>
    <x v="1"/>
    <s v="-"/>
    <n v="100"/>
  </r>
  <r>
    <n v="95"/>
    <s v="Kyiv, Ukraine"/>
    <s v="https://www.instagram.com/p/Bu9DtZ3lAle/"/>
    <s v="13.03.2019"/>
    <d v="1899-12-30T15:46:28"/>
    <x v="0"/>
    <n v="115"/>
    <s v="-"/>
  </r>
  <r>
    <n v="269"/>
    <s v="Athens, Greece"/>
    <s v="https://www.instagram.com/p/BdiHJPhHDHJ/"/>
    <s v="04.01.2018"/>
    <d v="1899-12-30T15:48:45"/>
    <x v="2"/>
    <s v="-"/>
    <n v="352"/>
  </r>
  <r>
    <n v="783"/>
    <s v="-"/>
    <s v="https://www.instagram.com/p/ycYd4BPHfa/"/>
    <s v="29.01.2015"/>
    <d v="1899-12-30T15:49:15"/>
    <x v="2"/>
    <n v="18"/>
    <s v="-"/>
  </r>
  <r>
    <n v="165"/>
    <s v="HOFBURG Vienna"/>
    <s v="https://www.instagram.com/p/BlnrwspDExT/"/>
    <s v="24.07.2018"/>
    <d v="1899-12-30T15:50:36"/>
    <x v="3"/>
    <n v="120"/>
    <s v="-"/>
  </r>
  <r>
    <n v="366"/>
    <s v="Barcelona, Spain"/>
    <s v="https://www.instagram.com/p/BWiFvYchpYQ/"/>
    <s v="14.07.2017"/>
    <d v="1899-12-30T15:51:15"/>
    <x v="6"/>
    <n v="81"/>
    <s v="-"/>
  </r>
  <r>
    <n v="161"/>
    <s v="Kyiv, Ukraine"/>
    <s v="https://www.instagram.com/p/BmOUFbCjiki/"/>
    <s v="08.08.2018"/>
    <d v="1899-12-30T15:54:06"/>
    <x v="0"/>
    <n v="165"/>
    <s v="-"/>
  </r>
  <r>
    <n v="658"/>
    <s v="-"/>
    <s v="https://www.instagram.com/p/7S4CDOvHUY/"/>
    <s v="06.09.2015"/>
    <d v="1899-12-30T15:55:13"/>
    <x v="4"/>
    <n v="24"/>
    <s v="-"/>
  </r>
  <r>
    <n v="508"/>
    <s v="-"/>
    <s v="https://www.instagram.com/p/BGzTcZ5vHQr/"/>
    <s v="18.06.2016"/>
    <d v="1899-12-30T15:55:47"/>
    <x v="1"/>
    <n v="36"/>
    <s v="-"/>
  </r>
  <r>
    <n v="854"/>
    <s v="-"/>
    <s v="https://www.instagram.com/p/tF74GtvHTo/"/>
    <s v="18.09.2014"/>
    <d v="1899-12-30T15:59:10"/>
    <x v="2"/>
    <n v="15"/>
    <s v="-"/>
  </r>
  <r>
    <n v="668"/>
    <s v="-"/>
    <s v="https://www.instagram.com/p/6NXIb4PHVp/"/>
    <s v="10.08.2015"/>
    <d v="1899-12-30T16:00:08"/>
    <x v="5"/>
    <n v="22"/>
    <s v="-"/>
  </r>
  <r>
    <n v="809"/>
    <s v="-"/>
    <s v="https://www.instagram.com/p/v_VZp0vHVf/"/>
    <s v="29.11.2014"/>
    <d v="1899-12-30T16:01:42"/>
    <x v="1"/>
    <n v="30"/>
    <s v="-"/>
  </r>
  <r>
    <n v="312"/>
    <s v="London, United Kingdom"/>
    <s v="https://www.instagram.com/p/BcPv8w2ndl6/"/>
    <s v="03.12.2017"/>
    <d v="1899-12-30T16:02:53"/>
    <x v="4"/>
    <n v="98"/>
    <s v="-"/>
  </r>
  <r>
    <n v="618"/>
    <s v="-"/>
    <s v="https://www.instagram.com/p/_cHQrXPHfj/"/>
    <s v="18.12.2015"/>
    <d v="1899-12-30T16:07:02"/>
    <x v="6"/>
    <n v="38"/>
    <s v="-"/>
  </r>
  <r>
    <n v="265"/>
    <s v="Greece"/>
    <s v="https://www.instagram.com/p/BdktpfGn8yl/"/>
    <s v="05.01.2018"/>
    <d v="1899-12-30T16:07:12"/>
    <x v="6"/>
    <s v="-"/>
    <n v="519"/>
  </r>
  <r>
    <n v="141"/>
    <s v="Tossa, Cataluna, Spain"/>
    <s v="https://www.instagram.com/p/BnWb48qjfNV/"/>
    <s v="05.09.2018"/>
    <d v="1899-12-30T16:07:37"/>
    <x v="0"/>
    <n v="103"/>
    <s v="-"/>
  </r>
  <r>
    <n v="385"/>
    <s v="Антимонопольний комітет України"/>
    <s v="https://www.instagram.com/p/BPIVWOHBp7g/"/>
    <s v="11.01.2017"/>
    <d v="1899-12-30T16:07:37"/>
    <x v="0"/>
    <n v="49"/>
    <s v="-"/>
  </r>
  <r>
    <n v="207"/>
    <s v="Воздвиженка"/>
    <s v="https://www.instagram.com/p/BjIEbuFDJP8/"/>
    <s v="23.05.2018"/>
    <d v="1899-12-30T16:07:42"/>
    <x v="0"/>
    <n v="85"/>
    <s v="-"/>
  </r>
  <r>
    <n v="837"/>
    <s v="-"/>
    <s v="https://www.instagram.com/p/uLedWhvHem/"/>
    <s v="15.10.2014"/>
    <d v="1899-12-30T16:08:57"/>
    <x v="0"/>
    <n v="15"/>
    <s v="-"/>
  </r>
  <r>
    <n v="770"/>
    <s v="-"/>
    <s v="https://www.instagram.com/p/0QSoL4PHVy/"/>
    <s v="15.03.2015"/>
    <d v="1899-12-30T16:10:08"/>
    <x v="4"/>
    <n v="18"/>
    <s v="-"/>
  </r>
  <r>
    <n v="873"/>
    <s v="-"/>
    <s v="https://www.instagram.com/p/snDw9qvHef/"/>
    <s v="06.09.2014"/>
    <d v="1899-12-30T16:11:39"/>
    <x v="1"/>
    <n v="14"/>
    <s v="-"/>
  </r>
  <r>
    <n v="164"/>
    <s v="Vienna, Austria"/>
    <s v="https://www.instagram.com/p/BlnuUdpD7Gm/"/>
    <s v="24.07.2018"/>
    <d v="1899-12-30T16:12:57"/>
    <x v="3"/>
    <n v="91"/>
    <s v="-"/>
  </r>
  <r>
    <n v="307"/>
    <s v="London, United Kingdom"/>
    <s v="https://www.instagram.com/p/BcaEY97HKLl/"/>
    <s v="07.12.2017"/>
    <d v="1899-12-30T16:13:54"/>
    <x v="2"/>
    <n v="139"/>
    <s v="-"/>
  </r>
  <r>
    <n v="110"/>
    <s v="Carpathian Mountains"/>
    <s v="https://www.instagram.com/p/BsI3Qt7l3YL/"/>
    <s v="02.01.2019"/>
    <d v="1899-12-30T16:14:23"/>
    <x v="0"/>
    <n v="160"/>
    <s v="-"/>
  </r>
  <r>
    <n v="235"/>
    <s v="Palanok Castle"/>
    <s v="https://www.instagram.com/p/BhUNmdgnujK/"/>
    <s v="08.04.2018"/>
    <d v="1899-12-30T16:15:55"/>
    <x v="4"/>
    <n v="66"/>
    <s v="-"/>
  </r>
  <r>
    <n v="16"/>
    <s v="Schönbrunn"/>
    <s v="https://www.instagram.com/p/B3AGS4sIF0G/"/>
    <s v="29.09.2019"/>
    <d v="1899-12-30T16:17:56"/>
    <x v="4"/>
    <n v="131"/>
    <s v="-"/>
  </r>
  <r>
    <n v="215"/>
    <s v="Andriyivskyy Descent"/>
    <s v="https://www.instagram.com/p/BihduvsDVTs/"/>
    <s v="08.05.2018"/>
    <d v="1899-12-30T16:18:22"/>
    <x v="3"/>
    <n v="109"/>
    <s v="-"/>
  </r>
  <r>
    <n v="376"/>
    <s v="Verkhovna Rada"/>
    <s v="https://www.instagram.com/p/BTWuF2GB7i5/"/>
    <s v="26.04.2017"/>
    <d v="1899-12-30T16:18:47"/>
    <x v="0"/>
    <n v="137"/>
    <s v="-"/>
  </r>
  <r>
    <n v="64"/>
    <s v="French Guiana"/>
    <s v="https://www.instagram.com/p/BzviAbtisAk/"/>
    <s v="10.07.2019"/>
    <d v="1899-12-30T16:18:48"/>
    <x v="0"/>
    <n v="170"/>
    <s v="-"/>
  </r>
  <r>
    <n v="641"/>
    <s v="-"/>
    <s v="https://www.instagram.com/p/9oQ4D-PHaP/"/>
    <s v="03.11.2015"/>
    <d v="1899-12-30T16:19:09"/>
    <x v="3"/>
    <n v="34"/>
    <s v="-"/>
  </r>
  <r>
    <n v="66"/>
    <s v="Cathédrale Notre-Dame de Paris"/>
    <s v="https://www.instagram.com/p/Bzs9WXCitA6/"/>
    <s v="09.07.2019"/>
    <d v="1899-12-30T16:20:00"/>
    <x v="3"/>
    <n v="102"/>
    <s v="-"/>
  </r>
  <r>
    <n v="475"/>
    <s v="Kharkov, Ukraine"/>
    <s v="https://www.instagram.com/p/BJ8MPqyh5dF/"/>
    <s v="04.09.2016"/>
    <d v="1899-12-30T16:20:13"/>
    <x v="4"/>
    <n v="42"/>
    <s v="-"/>
  </r>
  <r>
    <n v="28"/>
    <s v="Алмазное Озеро"/>
    <s v="https://www.instagram.com/p/B2E4a5rCJRq/"/>
    <s v="06.09.2019"/>
    <d v="1899-12-30T16:21:30"/>
    <x v="6"/>
    <n v="139"/>
    <s v="-"/>
  </r>
  <r>
    <n v="214"/>
    <s v="Kyiv, Ukraine"/>
    <s v="https://www.instagram.com/p/Bimn37nDP9O/"/>
    <s v="10.05.2018"/>
    <d v="1899-12-30T16:23:13"/>
    <x v="2"/>
    <n v="161"/>
    <s v="-"/>
  </r>
  <r>
    <n v="306"/>
    <s v="Saxony-Anhalt"/>
    <s v="https://www.instagram.com/p/BccqVEDHO0Y/"/>
    <s v="08.12.2017"/>
    <d v="1899-12-30T16:23:54"/>
    <x v="6"/>
    <n v="140"/>
    <s v="-"/>
  </r>
  <r>
    <n v="71"/>
    <s v="Kyiv, Ukraine"/>
    <s v="https://www.instagram.com/p/ByQRQFpCmxo/"/>
    <s v="03.06.2019"/>
    <d v="1899-12-30T16:24:33"/>
    <x v="5"/>
    <n v="194"/>
    <s v="-"/>
  </r>
  <r>
    <n v="791"/>
    <s v="-"/>
    <s v="https://www.instagram.com/p/xW7EcLPHUi/"/>
    <s v="02.01.2015"/>
    <d v="1899-12-30T16:24:47"/>
    <x v="6"/>
    <n v="21"/>
    <s v="-"/>
  </r>
  <r>
    <n v="108"/>
    <s v="Carpathian Mountains"/>
    <s v="https://www.instagram.com/p/BsLdmi5lKyu/"/>
    <s v="03.01.2019"/>
    <d v="1899-12-30T16:27:54"/>
    <x v="2"/>
    <n v="159"/>
    <s v="-"/>
  </r>
  <r>
    <n v="19"/>
    <s v="Vienna, Austria"/>
    <s v="https://www.instagram.com/p/B2698c7ARhe/"/>
    <s v="27.09.2019"/>
    <d v="1899-12-30T16:28:46"/>
    <x v="6"/>
    <n v="67"/>
    <s v="-"/>
  </r>
  <r>
    <n v="349"/>
    <s v="Plaza de España, Barcelona"/>
    <s v="https://www.instagram.com/p/BXDosxvBdEc/"/>
    <s v="27.07.2017"/>
    <d v="1899-12-30T16:31:40"/>
    <x v="2"/>
    <n v="62"/>
    <s v="-"/>
  </r>
  <r>
    <n v="317"/>
    <s v="Radomyshl"/>
    <s v="https://www.instagram.com/p/Bb7NDbOHEp3/"/>
    <s v="25.11.2017"/>
    <d v="1899-12-30T16:33:08"/>
    <x v="1"/>
    <n v="105"/>
    <s v="-"/>
  </r>
  <r>
    <n v="230"/>
    <s v="Ужгород / Užhorod / Ungvár Закарпаття"/>
    <s v="https://www.instagram.com/p/BhW0igwHKWN/"/>
    <s v="09.04.2018"/>
    <d v="1899-12-30T16:34:38"/>
    <x v="5"/>
    <n v="109"/>
    <s v="-"/>
  </r>
  <r>
    <n v="262"/>
    <s v="Λόφος Φιλοπάππου"/>
    <s v="https://www.instagram.com/p/BdnWt2_HgFw/"/>
    <s v="06.01.2018"/>
    <d v="1899-12-30T16:35:33"/>
    <x v="1"/>
    <n v="105"/>
    <s v="-"/>
  </r>
  <r>
    <n v="735"/>
    <s v="-"/>
    <s v="https://www.instagram.com/p/3CAZpLvHR9/"/>
    <s v="23.05.2015"/>
    <d v="1899-12-30T16:35:41"/>
    <x v="1"/>
    <n v="28"/>
    <s v="-"/>
  </r>
  <r>
    <n v="514"/>
    <s v="Платформа арт-завод"/>
    <s v="https://www.instagram.com/p/BGhWjVuvHem/"/>
    <s v="11.06.2016"/>
    <d v="1899-12-30T16:36:37"/>
    <x v="1"/>
    <n v="50"/>
    <s v="-"/>
  </r>
  <r>
    <n v="461"/>
    <s v="Aya Sofia, Sultanahmet Istanbul"/>
    <s v="https://www.instagram.com/p/BKQ0iwtBrnT/"/>
    <s v="12.09.2016"/>
    <d v="1899-12-30T16:37:10"/>
    <x v="5"/>
    <n v="90"/>
    <s v="-"/>
  </r>
  <r>
    <n v="13"/>
    <s v="Festung Hohensalzburg"/>
    <s v="https://www.instagram.com/p/B3CtT3uo_lg/"/>
    <s v="30.09.2019"/>
    <d v="1899-12-30T16:37:20"/>
    <x v="5"/>
    <n v="73"/>
    <s v="-"/>
  </r>
  <r>
    <n v="37"/>
    <s v="Lake Vorozheske"/>
    <s v="https://www.instagram.com/p/B1T_UFsi9pe/"/>
    <s v="18.08.2019"/>
    <d v="1899-12-30T16:38:57"/>
    <x v="4"/>
    <n v="139"/>
    <s v="-"/>
  </r>
  <r>
    <n v="769"/>
    <s v="-"/>
    <s v="https://www.instagram.com/p/0QWD-bvHdz/"/>
    <s v="15.03.2015"/>
    <d v="1899-12-30T16:40:09"/>
    <x v="4"/>
    <n v="21"/>
    <s v="-"/>
  </r>
  <r>
    <n v="843"/>
    <s v="-"/>
    <s v="https://www.instagram.com/p/txyb8mvHZQ/"/>
    <s v="05.10.2014"/>
    <d v="1899-12-30T16:43:16"/>
    <x v="4"/>
    <n v="10"/>
    <s v="-"/>
  </r>
  <r>
    <n v="436"/>
    <s v="Національний Банк України"/>
    <s v="https://www.instagram.com/p/BL31DzEBqVx/"/>
    <s v="22.10.2016"/>
    <d v="1899-12-30T16:43:27"/>
    <x v="1"/>
    <n v="112"/>
    <s v="-"/>
  </r>
  <r>
    <n v="672"/>
    <s v="Berlino Schloss Charlottenburg"/>
    <s v="https://www.instagram.com/p/6ISkIfvHeO/"/>
    <s v="08.08.2015"/>
    <d v="1899-12-30T16:44:01"/>
    <x v="1"/>
    <n v="30"/>
    <s v="-"/>
  </r>
  <r>
    <n v="163"/>
    <s v="Universität Wien"/>
    <s v="https://www.instagram.com/p/BlqWwbVDn7A/"/>
    <s v="25.07.2018"/>
    <d v="1899-12-30T16:44:47"/>
    <x v="0"/>
    <n v="133"/>
    <s v="-"/>
  </r>
  <r>
    <n v="413"/>
    <s v="Lviv, Ukraine"/>
    <s v="https://www.instagram.com/p/BOaDUH1hqm2/"/>
    <s v="24.12.2016"/>
    <d v="1899-12-30T16:44:59"/>
    <x v="1"/>
    <n v="89"/>
    <s v="-"/>
  </r>
  <r>
    <n v="582"/>
    <s v="Barcelona Sagrada Familia"/>
    <s v="https://www.instagram.com/p/BAKOzzPPHff/"/>
    <s v="05.01.2016"/>
    <d v="1899-12-30T16:45:11"/>
    <x v="3"/>
    <n v="47"/>
    <s v="-"/>
  </r>
  <r>
    <n v="4"/>
    <s v="جزيرة تيران"/>
    <s v="https://www.instagram.com/p/B5A5TmDA-tf/"/>
    <s v="18.11.2019"/>
    <d v="1899-12-30T16:46:28"/>
    <x v="5"/>
    <n v="125"/>
    <s v="-"/>
  </r>
  <r>
    <n v="96"/>
    <s v="Dnipro"/>
    <s v="https://www.instagram.com/p/Bu6l2sLFgoG/"/>
    <s v="12.03.2019"/>
    <d v="1899-12-30T16:47:06"/>
    <x v="3"/>
    <n v="222"/>
    <s v="-"/>
  </r>
  <r>
    <n v="31"/>
    <s v="Близниця (1881 м) / Bliznica"/>
    <s v="https://www.instagram.com/p/B1mB0_FCQgt/"/>
    <s v="25.08.2019"/>
    <d v="1899-12-30T16:47:15"/>
    <x v="4"/>
    <n v="100"/>
    <s v="-"/>
  </r>
  <r>
    <n v="249"/>
    <s v="4711 Eau de Cologne / Kolnisch Wasser/ 4711-Traditionshaus"/>
    <s v="https://www.instagram.com/p/BfqsuX4HpE1/"/>
    <s v="26.02.2018"/>
    <d v="1899-12-30T16:48:22"/>
    <x v="5"/>
    <n v="105"/>
    <s v="-"/>
  </r>
  <r>
    <n v="655"/>
    <s v="-"/>
    <s v="https://www.instagram.com/p/7k_sTRvHbD/"/>
    <s v="13.09.2015"/>
    <d v="1899-12-30T16:48:29"/>
    <x v="4"/>
    <n v="40"/>
    <s v="-"/>
  </r>
  <r>
    <n v="124"/>
    <s v="Slettestrand, Nordjylland, Denmark"/>
    <s v="https://www.instagram.com/p/BqXoTL1l4Kb/"/>
    <s v="19.11.2018"/>
    <d v="1899-12-30T16:49:29"/>
    <x v="5"/>
    <n v="108"/>
    <s v="-"/>
  </r>
  <r>
    <n v="296"/>
    <s v="Λόφος Φιλοπάππου"/>
    <s v="https://www.instagram.com/p/BdQNb9UH_hq/"/>
    <s v="28.12.2017"/>
    <d v="1899-12-30T16:51:56"/>
    <x v="2"/>
    <n v="82"/>
    <s v="-"/>
  </r>
  <r>
    <n v="168"/>
    <s v="Grafenbach, Kärnten, Austria"/>
    <s v="https://www.instagram.com/p/BlipWWLDLqs/"/>
    <s v="22.07.2018"/>
    <d v="1899-12-30T16:53:19"/>
    <x v="4"/>
    <n v="142"/>
    <s v="-"/>
  </r>
  <r>
    <n v="865"/>
    <s v="-"/>
    <s v="https://www.instagram.com/p/s2lYjcvHeE/"/>
    <s v="12.09.2014"/>
    <d v="1899-12-30T16:54:01"/>
    <x v="6"/>
    <n v="21"/>
    <s v="-"/>
  </r>
  <r>
    <n v="778"/>
    <s v="-"/>
    <s v="https://www.instagram.com/p/zc35BgvHeb/"/>
    <s v="23.02.2015"/>
    <d v="1899-12-30T16:55:14"/>
    <x v="5"/>
    <n v="19"/>
    <s v="-"/>
  </r>
  <r>
    <n v="725"/>
    <s v="Khortytsia"/>
    <s v="https://www.instagram.com/p/3jg_pWvHZl/"/>
    <s v="05.06.2015"/>
    <d v="1899-12-30T16:55:26"/>
    <x v="6"/>
    <n v="22"/>
    <s v="-"/>
  </r>
  <r>
    <n v="104"/>
    <s v="Oslo, Norway"/>
    <s v="https://www.instagram.com/p/BtTnFbglBgq/"/>
    <s v="31.01.2019"/>
    <d v="1899-12-30T16:56:05"/>
    <x v="2"/>
    <n v="161"/>
    <s v="-"/>
  </r>
  <r>
    <n v="625"/>
    <s v="-"/>
    <s v="https://www.instagram.com/p/-rR6AQvHUB/"/>
    <s v="29.11.2015"/>
    <d v="1899-12-30T16:57:16"/>
    <x v="4"/>
    <n v="25"/>
    <s v="-"/>
  </r>
  <r>
    <n v="55"/>
    <s v="Kuwano Village French Guiana"/>
    <s v="https://www.instagram.com/p/Bz_DQlrCEZ_/"/>
    <s v="16.07.2019"/>
    <d v="1899-12-30T16:57:59"/>
    <x v="3"/>
    <n v="114"/>
    <s v="-"/>
  </r>
  <r>
    <n v="90"/>
    <s v="Odessa Opera and Ballet Theater"/>
    <s v="https://www.instagram.com/p/BwAIo6eFFue/"/>
    <s v="08.04.2019"/>
    <d v="1899-12-30T16:58:39"/>
    <x v="5"/>
    <n v="126"/>
    <s v="-"/>
  </r>
  <r>
    <n v="100"/>
    <s v="Oslo City"/>
    <s v="https://www.instagram.com/p/BtgfYFrFPVj/"/>
    <s v="05.02.2019"/>
    <d v="1899-12-30T16:58:51"/>
    <x v="3"/>
    <n v="160"/>
    <s v="-"/>
  </r>
  <r>
    <n v="500"/>
    <s v="Антимонопольний Комітет України"/>
    <s v="https://www.instagram.com/p/BHfMU3WhTzg/"/>
    <s v="05.07.2016"/>
    <d v="1899-12-30T17:00:10"/>
    <x v="3"/>
    <n v="35"/>
    <s v="-"/>
  </r>
  <r>
    <n v="128"/>
    <s v="ლაგოდეხი • Lagodekhi"/>
    <s v="https://www.instagram.com/p/BpxB0kxlkYT/"/>
    <s v="04.11.2018"/>
    <d v="1899-12-30T17:02:06"/>
    <x v="4"/>
    <n v="94"/>
    <s v="-"/>
  </r>
  <r>
    <n v="859"/>
    <s v="-"/>
    <s v="https://www.instagram.com/p/s7wOknPHdg/"/>
    <s v="14.09.2014"/>
    <d v="1899-12-30T17:04:58"/>
    <x v="4"/>
    <n v="13"/>
    <s v="-"/>
  </r>
  <r>
    <n v="211"/>
    <s v="Olympic NSC"/>
    <s v="https://www.instagram.com/p/Biw_3BVjoNb/"/>
    <s v="14.05.2018"/>
    <d v="1899-12-30T17:05:12"/>
    <x v="5"/>
    <n v="107"/>
    <s v="-"/>
  </r>
  <r>
    <n v="112"/>
    <s v="Carpathian Mountains"/>
    <s v="https://www.instagram.com/p/BsBOvGXF4SQ/"/>
    <s v="30.12.2018"/>
    <d v="1899-12-30T17:05:36"/>
    <x v="4"/>
    <n v="116"/>
    <s v="-"/>
  </r>
  <r>
    <n v="803"/>
    <s v="-"/>
    <s v="https://www.instagram.com/p/wmEw9_PHVJ/"/>
    <s v="14.12.2014"/>
    <d v="1899-12-30T17:06:43"/>
    <x v="4"/>
    <n v="32"/>
    <s v="-"/>
  </r>
  <r>
    <n v="779"/>
    <s v="-"/>
    <s v="https://www.instagram.com/p/y2RaqZPHeA/"/>
    <s v="08.02.2015"/>
    <d v="1899-12-30T17:07:54"/>
    <x v="4"/>
    <n v="19"/>
    <s v="-"/>
  </r>
  <r>
    <n v="438"/>
    <s v="Пуща - Водиця"/>
    <s v="https://www.instagram.com/p/BLl2YKZhaaI/"/>
    <s v="15.10.2016"/>
    <d v="1899-12-30T17:08:38"/>
    <x v="1"/>
    <n v="93"/>
    <s v="-"/>
  </r>
  <r>
    <n v="216"/>
    <s v="Mezhyhirya Residence"/>
    <s v="https://www.instagram.com/p/Bie-tMWjdCM/"/>
    <s v="07.05.2018"/>
    <d v="1899-12-30T17:08:48"/>
    <x v="5"/>
    <n v="172"/>
    <s v="-"/>
  </r>
  <r>
    <n v="504"/>
    <s v="Ukrainka"/>
    <s v="https://www.instagram.com/p/BHAT0k9PHVV/"/>
    <s v="23.06.2016"/>
    <d v="1899-12-30T17:09:12"/>
    <x v="2"/>
    <n v="72"/>
    <s v="-"/>
  </r>
  <r>
    <n v="724"/>
    <s v="Khortytsia"/>
    <s v="https://www.instagram.com/p/3jilJavHdH/"/>
    <s v="05.06.2015"/>
    <d v="1899-12-30T17:09:17"/>
    <x v="6"/>
    <n v="29"/>
    <s v="-"/>
  </r>
  <r>
    <n v="166"/>
    <s v="Votivkirche"/>
    <s v="https://www.instagram.com/p/BllP_GqjVcJ/"/>
    <s v="23.07.2018"/>
    <d v="1899-12-30T17:09:25"/>
    <x v="5"/>
    <n v="146"/>
    <s v="-"/>
  </r>
  <r>
    <n v="787"/>
    <s v="-"/>
    <s v="https://www.instagram.com/p/xpBx-7vHTj/"/>
    <s v="09.01.2015"/>
    <d v="1899-12-30T17:09:45"/>
    <x v="6"/>
    <n v="24"/>
    <s v="-"/>
  </r>
  <r>
    <n v="726"/>
    <s v="-"/>
    <s v="https://www.instagram.com/p/3b0XDgPHbb/"/>
    <s v="02.06.2015"/>
    <d v="1899-12-30T17:10:43"/>
    <x v="3"/>
    <n v="25"/>
    <s v="-"/>
  </r>
  <r>
    <n v="46"/>
    <s v="Busha"/>
    <s v="https://www.instagram.com/p/B0lswv8i7GC/"/>
    <s v="31.07.2019"/>
    <d v="1899-12-30T17:11:46"/>
    <x v="0"/>
    <n v="146"/>
    <s v="-"/>
  </r>
  <r>
    <n v="208"/>
    <s v="Ukraine"/>
    <s v="https://www.instagram.com/p/BjFnJ_fDoHq/"/>
    <s v="22.05.2018"/>
    <d v="1899-12-30T17:13:24"/>
    <x v="3"/>
    <n v="181"/>
    <s v="-"/>
  </r>
  <r>
    <n v="398"/>
    <s v="Sweet Story"/>
    <s v="https://www.instagram.com/p/BOxRxNhhvsH/"/>
    <s v="02.01.2017"/>
    <d v="1899-12-30T17:13:49"/>
    <x v="5"/>
    <n v="53"/>
    <s v="-"/>
  </r>
  <r>
    <n v="562"/>
    <s v="Kyiv, Ukraine"/>
    <s v="https://www.instagram.com/p/BB5TZXbPHdV/"/>
    <s v="17.02.2016"/>
    <d v="1899-12-30T17:13:50"/>
    <x v="0"/>
    <n v="25"/>
    <s v="-"/>
  </r>
  <r>
    <n v="537"/>
    <s v="Warsaw, Poland"/>
    <s v="https://www.instagram.com/p/BE1RbbFPHbF/"/>
    <s v="30.04.2016"/>
    <d v="1899-12-30T17:13:52"/>
    <x v="1"/>
    <n v="37"/>
    <s v="-"/>
  </r>
  <r>
    <n v="127"/>
    <s v="ლაგოდეხი • Lagodekhi"/>
    <s v="https://www.instagram.com/p/BpxDQXAFpuA/"/>
    <s v="04.11.2018"/>
    <d v="1899-12-30T17:14:38"/>
    <x v="4"/>
    <n v="92"/>
    <s v="-"/>
  </r>
  <r>
    <n v="734"/>
    <s v="-"/>
    <s v="https://www.instagram.com/p/3CE746PHdW/"/>
    <s v="23.05.2015"/>
    <d v="1899-12-30T17:15:18"/>
    <x v="1"/>
    <n v="24"/>
    <s v="-"/>
  </r>
  <r>
    <n v="858"/>
    <s v="-"/>
    <s v="https://www.instagram.com/p/s7xiVGvHQs/"/>
    <s v="14.09.2014"/>
    <d v="1899-12-30T17:16:25"/>
    <x v="4"/>
    <n v="12"/>
    <s v="-"/>
  </r>
  <r>
    <n v="327"/>
    <s v="Kyiv, Ukraine"/>
    <s v="https://www.instagram.com/p/BZWfIc7ngYe/"/>
    <s v="22.09.2017"/>
    <d v="1899-12-30T17:16:26"/>
    <x v="6"/>
    <n v="57"/>
    <s v="-"/>
  </r>
  <r>
    <n v="103"/>
    <s v="Oslo City"/>
    <s v="https://www.instagram.com/p/Btd8r84lIPV/"/>
    <s v="04.02.2019"/>
    <d v="1899-12-30T17:17:15"/>
    <x v="5"/>
    <n v="80"/>
    <s v="-"/>
  </r>
  <r>
    <n v="53"/>
    <s v="France"/>
    <s v="https://www.instagram.com/p/B0BqTIHCRbR/"/>
    <s v="17.07.2019"/>
    <d v="1899-12-30T17:17:36"/>
    <x v="0"/>
    <n v="140"/>
    <s v="-"/>
  </r>
  <r>
    <n v="326"/>
    <s v="Kyiv, Ukraine"/>
    <s v="https://www.instagram.com/p/BZWfRbenTbx/"/>
    <s v="22.09.2017"/>
    <d v="1899-12-30T17:17:39"/>
    <x v="6"/>
    <n v="122"/>
    <s v="-"/>
  </r>
  <r>
    <n v="325"/>
    <s v="Kyiv, Ukraine"/>
    <s v="https://www.instagram.com/p/BZWfU25n1lz/"/>
    <s v="22.09.2017"/>
    <d v="1899-12-30T17:18:07"/>
    <x v="6"/>
    <n v="85"/>
    <s v="-"/>
  </r>
  <r>
    <n v="75"/>
    <s v="Schwangau"/>
    <s v="https://www.instagram.com/p/BxK2GC0l4zC/"/>
    <s v="07.05.2019"/>
    <d v="1899-12-30T17:19:39"/>
    <x v="3"/>
    <n v="131"/>
    <s v="-"/>
  </r>
  <r>
    <n v="23"/>
    <s v="Wiener Karlskirche"/>
    <s v="https://www.instagram.com/p/B2zVnPRoiGX/"/>
    <s v="24.09.2019"/>
    <d v="1899-12-30T17:21:39"/>
    <x v="3"/>
    <n v="71"/>
    <s v="-"/>
  </r>
  <r>
    <n v="92"/>
    <s v="Софіївська Площа"/>
    <s v="https://www.instagram.com/p/BvcIKY5lzVK/"/>
    <s v="25.03.2019"/>
    <d v="1899-12-30T17:21:50"/>
    <x v="5"/>
    <n v="200"/>
    <s v="-"/>
  </r>
  <r>
    <n v="220"/>
    <s v="Ukraine"/>
    <s v="https://www.instagram.com/p/BiPjeZpDozu/"/>
    <s v="01.05.2018"/>
    <d v="1899-12-30T17:22:14"/>
    <x v="3"/>
    <n v="138"/>
    <s v="-"/>
  </r>
  <r>
    <n v="420"/>
    <s v="Kyiv, Ukraine"/>
    <s v="https://www.instagram.com/p/BNpMf94Bf1s/"/>
    <s v="05.12.2016"/>
    <d v="1899-12-30T17:22:27"/>
    <x v="5"/>
    <n v="54"/>
    <s v="-"/>
  </r>
  <r>
    <n v="857"/>
    <s v="-"/>
    <s v="https://www.instagram.com/p/s7yRsFvHSI/"/>
    <s v="14.09.2014"/>
    <d v="1899-12-30T17:22:53"/>
    <x v="4"/>
    <n v="17"/>
    <s v="-"/>
  </r>
  <r>
    <n v="384"/>
    <s v="Vero Cafe"/>
    <s v="https://www.instagram.com/p/BPQMaavhITI/"/>
    <s v="14.01.2017"/>
    <d v="1899-12-30T17:23:28"/>
    <x v="1"/>
    <n v="67"/>
    <s v="-"/>
  </r>
  <r>
    <n v="213"/>
    <s v="Vorzel"/>
    <s v="https://www.instagram.com/p/BipTmTRj97Q/"/>
    <s v="11.05.2018"/>
    <d v="1899-12-30T17:23:46"/>
    <x v="6"/>
    <n v="63"/>
    <s v="-"/>
  </r>
  <r>
    <n v="309"/>
    <s v="Tower Bridge"/>
    <s v="https://www.instagram.com/p/BcSeIQaHrjE/"/>
    <s v="04.12.2017"/>
    <d v="1899-12-30T17:24:53"/>
    <x v="5"/>
    <n v="129"/>
    <s v="-"/>
  </r>
  <r>
    <n v="98"/>
    <s v="Kyiv, Ukraine"/>
    <s v="https://www.instagram.com/p/BuCAydxlvz4/"/>
    <s v="18.02.2019"/>
    <d v="1899-12-30T17:25:45"/>
    <x v="5"/>
    <n v="174"/>
    <s v="-"/>
  </r>
  <r>
    <n v="818"/>
    <s v="-"/>
    <s v="https://www.instagram.com/p/veA6fuPHZ5/"/>
    <s v="16.11.2014"/>
    <d v="1899-12-30T17:27:45"/>
    <x v="4"/>
    <n v="22"/>
    <s v="-"/>
  </r>
  <r>
    <n v="350"/>
    <s v="Playa Santa Cristina Blanes"/>
    <s v="https://www.instagram.com/p/BXBKfvTh1jV/"/>
    <s v="26.07.2017"/>
    <d v="1899-12-30T17:29:16"/>
    <x v="0"/>
    <n v="103"/>
    <s v="-"/>
  </r>
  <r>
    <n v="84"/>
    <s v="Memmingen, Germany"/>
    <s v="https://www.instagram.com/p/Bw9_SeDFFYr/"/>
    <s v="02.05.2019"/>
    <d v="1899-12-30T17:29:52"/>
    <x v="2"/>
    <n v="155"/>
    <s v="-"/>
  </r>
  <r>
    <n v="116"/>
    <s v="Aalborg City"/>
    <s v="https://www.instagram.com/p/Bqu4RAQFM5L/"/>
    <s v="28.11.2018"/>
    <d v="1899-12-30T17:31:31"/>
    <x v="0"/>
    <n v="115"/>
    <s v="-"/>
  </r>
  <r>
    <n v="130"/>
    <s v="ლაგოდეხი • Lagodekhi"/>
    <s v="https://www.instagram.com/p/BpkNPLJlgzE/"/>
    <s v="30.10.2018"/>
    <d v="1899-12-30T17:31:44"/>
    <x v="3"/>
    <n v="101"/>
    <s v="-"/>
  </r>
  <r>
    <n v="76"/>
    <s v="Switzerland"/>
    <s v="https://www.instagram.com/p/BxFt_YRFrbj/"/>
    <s v="05.05.2019"/>
    <d v="1899-12-30T17:32:38"/>
    <x v="4"/>
    <n v="135"/>
    <s v="-"/>
  </r>
  <r>
    <n v="542"/>
    <s v="Gorcafe 1654"/>
    <s v="https://www.instagram.com/p/BEoboMRvHcE/"/>
    <s v="25.04.2016"/>
    <d v="1899-12-30T17:32:52"/>
    <x v="5"/>
    <n v="83"/>
    <s v="-"/>
  </r>
  <r>
    <n v="561"/>
    <s v="-"/>
    <s v="https://www.instagram.com/p/BB5Vwq3vHSO/"/>
    <s v="17.02.2016"/>
    <d v="1899-12-30T17:34:30"/>
    <x v="0"/>
    <n v="29"/>
    <s v="-"/>
  </r>
  <r>
    <n v="667"/>
    <s v="-"/>
    <s v="https://www.instagram.com/p/6NiLmoPHcL/"/>
    <s v="10.08.2015"/>
    <d v="1899-12-30T17:36:41"/>
    <x v="5"/>
    <n v="31"/>
    <s v="-"/>
  </r>
  <r>
    <n v="794"/>
    <s v="-"/>
    <s v="https://www.instagram.com/p/xPVBicvHeR/"/>
    <s v="30.12.2014"/>
    <d v="1899-12-30T17:37:39"/>
    <x v="3"/>
    <n v="23"/>
    <s v="-"/>
  </r>
  <r>
    <n v="472"/>
    <s v="Kharkov, Ukraine"/>
    <s v="https://www.instagram.com/p/BJ-5-JnBWBn/"/>
    <s v="05.09.2016"/>
    <d v="1899-12-30T17:38:16"/>
    <x v="5"/>
    <n v="79"/>
    <s v="-"/>
  </r>
  <r>
    <n v="253"/>
    <s v="Cologne, Germany"/>
    <s v="https://www.instagram.com/p/BfoN1CmHhat/"/>
    <s v="25.02.2018"/>
    <d v="1899-12-30T17:39:55"/>
    <x v="4"/>
    <n v="136"/>
    <s v="-"/>
  </r>
  <r>
    <n v="696"/>
    <s v="Кондитерская Нахлебник"/>
    <s v="https://www.instagram.com/p/52YFCjvHRv/"/>
    <s v="01.08.2015"/>
    <d v="1899-12-30T17:45:53"/>
    <x v="1"/>
    <n v="20"/>
    <s v="-"/>
  </r>
  <r>
    <n v="851"/>
    <s v="-"/>
    <s v="https://www.instagram.com/p/tauoOmPHSm/"/>
    <s v="26.09.2014"/>
    <d v="1899-12-30T17:47:27"/>
    <x v="6"/>
    <n v="6"/>
    <s v="-"/>
  </r>
  <r>
    <n v="418"/>
    <s v="Kyiv, Ukraine"/>
    <s v="https://www.instagram.com/p/BNw9x-zhP1D/"/>
    <s v="08.12.2016"/>
    <d v="1899-12-30T17:47:46"/>
    <x v="2"/>
    <n v="72"/>
    <s v="-"/>
  </r>
  <r>
    <n v="256"/>
    <s v="Bonn, Germany"/>
    <s v="https://www.instagram.com/p/BfbW0Y-nbxN/"/>
    <s v="20.02.2018"/>
    <d v="1899-12-30T17:48:21"/>
    <x v="3"/>
    <n v="89"/>
    <s v="-"/>
  </r>
  <r>
    <n v="240"/>
    <s v="House with Chimaeras"/>
    <s v="https://www.instagram.com/p/BhCW6BVHlGN/"/>
    <s v="01.04.2018"/>
    <d v="1899-12-30T17:50:54"/>
    <x v="4"/>
    <n v="163"/>
    <s v="-"/>
  </r>
  <r>
    <n v="556"/>
    <s v="Kyiv, Ukraine"/>
    <s v="https://www.instagram.com/p/BC3KvsnPHVv/"/>
    <s v="12.03.2016"/>
    <d v="1899-12-30T17:51:09"/>
    <x v="1"/>
    <n v="38"/>
    <s v="-"/>
  </r>
  <r>
    <n v="566"/>
    <s v="-"/>
    <s v="https://www.instagram.com/p/BA-JaRWvHUx/"/>
    <s v="25.01.2016"/>
    <d v="1899-12-30T17:51:23"/>
    <x v="5"/>
    <n v="45"/>
    <s v="-"/>
  </r>
  <r>
    <n v="785"/>
    <s v="-"/>
    <s v="https://www.instagram.com/p/ySTon2PHa5/"/>
    <s v="25.01.2015"/>
    <d v="1899-12-30T17:54:38"/>
    <x v="4"/>
    <n v="31"/>
    <s v="-"/>
  </r>
  <r>
    <n v="470"/>
    <s v="Національна опера України"/>
    <s v="https://www.instagram.com/p/BKBg044hhRn/"/>
    <s v="06.09.2016"/>
    <d v="1899-12-30T17:56:16"/>
    <x v="3"/>
    <n v="55"/>
    <s v="-"/>
  </r>
  <r>
    <n v="742"/>
    <s v="Uludağ University"/>
    <s v="https://www.instagram.com/p/2Y86CDPHem/"/>
    <s v="07.05.2015"/>
    <d v="1899-12-30T17:56:17"/>
    <x v="2"/>
    <n v="22"/>
    <s v="-"/>
  </r>
  <r>
    <n v="460"/>
    <s v="Basilica Cistern"/>
    <s v="https://www.instagram.com/p/BKQ9u4WhRC_/"/>
    <s v="12.09.2016"/>
    <d v="1899-12-30T17:57:28"/>
    <x v="5"/>
    <n v="70"/>
    <s v="-"/>
  </r>
  <r>
    <n v="115"/>
    <s v="Copenhagen"/>
    <s v="https://www.instagram.com/p/Bqu7R4pF5bu/"/>
    <s v="28.11.2018"/>
    <d v="1899-12-30T17:57:51"/>
    <x v="0"/>
    <n v="168"/>
    <s v="-"/>
  </r>
  <r>
    <n v="815"/>
    <s v="-"/>
    <s v="https://www.instagram.com/p/vq82y4PHXJ/"/>
    <s v="21.11.2014"/>
    <d v="1899-12-30T18:02:25"/>
    <x v="6"/>
    <n v="14"/>
    <s v="-"/>
  </r>
  <r>
    <n v="9"/>
    <s v="Salzburg, Austria"/>
    <s v="https://www.instagram.com/p/B3NKV1QoWfG/"/>
    <s v="04.10.2019"/>
    <d v="1899-12-30T18:03:25"/>
    <x v="6"/>
    <n v="88"/>
    <s v="-"/>
  </r>
  <r>
    <n v="362"/>
    <s v="Cabo da Roca"/>
    <s v="https://www.instagram.com/p/BW0W3hlBBFB/"/>
    <s v="21.07.2017"/>
    <d v="1899-12-30T18:07:15"/>
    <x v="6"/>
    <n v="94"/>
    <s v="-"/>
  </r>
  <r>
    <n v="860"/>
    <s v="-"/>
    <s v="https://www.instagram.com/p/s5SlTJvHVK/"/>
    <s v="13.09.2014"/>
    <d v="1899-12-30T18:07:27"/>
    <x v="1"/>
    <n v="14"/>
    <s v="-"/>
  </r>
  <r>
    <n v="3"/>
    <s v="مسجد الصحابة. شرم الشيخ"/>
    <s v="https://www.instagram.com/p/B5DnacGAf56/"/>
    <s v="19.11.2019"/>
    <d v="1899-12-30T18:07:50"/>
    <x v="3"/>
    <n v="134"/>
    <s v="-"/>
  </r>
  <r>
    <n v="94"/>
    <s v="Володимирська гірка"/>
    <s v="https://www.instagram.com/p/BvKL9KZFO1b/"/>
    <s v="18.03.2019"/>
    <d v="1899-12-30T18:08:39"/>
    <x v="5"/>
    <n v="162"/>
    <s v="-"/>
  </r>
  <r>
    <n v="872"/>
    <s v="-"/>
    <s v="https://www.instagram.com/p/snRQl9PHbs/"/>
    <s v="06.09.2014"/>
    <d v="1899-12-30T18:09:33"/>
    <x v="1"/>
    <n v="8"/>
    <s v="-"/>
  </r>
  <r>
    <n v="839"/>
    <s v="-"/>
    <s v="https://www.instagram.com/p/uBZGVFPHci/"/>
    <s v="11.10.2014"/>
    <d v="1899-12-30T18:09:43"/>
    <x v="1"/>
    <n v="20"/>
    <s v="-"/>
  </r>
  <r>
    <n v="864"/>
    <s v="-"/>
    <s v="https://www.instagram.com/p/s2uHRrPHbM/"/>
    <s v="12.09.2014"/>
    <d v="1899-12-30T18:10:18"/>
    <x v="6"/>
    <n v="11"/>
    <s v="-"/>
  </r>
  <r>
    <n v="457"/>
    <s v="Gülhane Parkı"/>
    <s v="https://www.instagram.com/p/BKTkRbOB8s0/"/>
    <s v="13.09.2016"/>
    <d v="1899-12-30T18:12:42"/>
    <x v="3"/>
    <n v="101"/>
    <s v="-"/>
  </r>
  <r>
    <n v="123"/>
    <s v="Slettestrand, Nordjylland, Denmark"/>
    <s v="https://www.instagram.com/p/BqXx02VlrXG/"/>
    <s v="19.11.2018"/>
    <d v="1899-12-30T18:12:43"/>
    <x v="5"/>
    <n v="167"/>
    <s v="-"/>
  </r>
  <r>
    <n v="776"/>
    <s v="-"/>
    <s v="https://www.instagram.com/p/z0L8AxPHbu/"/>
    <s v="04.03.2015"/>
    <d v="1899-12-30T18:12:57"/>
    <x v="0"/>
    <n v="17"/>
    <s v="-"/>
  </r>
  <r>
    <n v="131"/>
    <s v="Mzcheta"/>
    <s v="https://www.instagram.com/p/BpPrmZzlLYK/"/>
    <s v="22.10.2018"/>
    <d v="1899-12-30T18:13:00"/>
    <x v="5"/>
    <n v="125"/>
    <s v="-"/>
  </r>
  <r>
    <n v="5"/>
    <s v="هيلتون دريمز شرم الشيخ"/>
    <s v="https://www.instagram.com/p/B45U19FAaHu/"/>
    <s v="15.11.2019"/>
    <d v="1899-12-30T18:13:09"/>
    <x v="6"/>
    <n v="91"/>
    <s v="-"/>
  </r>
  <r>
    <n v="841"/>
    <s v="-"/>
    <s v="https://www.instagram.com/p/t5rOlZPHYC/"/>
    <s v="08.10.2014"/>
    <d v="1899-12-30T18:14:12"/>
    <x v="0"/>
    <n v="9"/>
    <s v="-"/>
  </r>
  <r>
    <n v="52"/>
    <s v="Хорошево"/>
    <s v="https://www.instagram.com/p/B0JfQ-7iXP2/"/>
    <s v="20.07.2019"/>
    <d v="1899-12-30T18:15:06"/>
    <x v="1"/>
    <n v="148"/>
    <s v="-"/>
  </r>
  <r>
    <n v="617"/>
    <s v="-"/>
    <s v="https://www.instagram.com/p/_e6uxOPHc0/"/>
    <s v="19.12.2015"/>
    <d v="1899-12-30T18:15:16"/>
    <x v="1"/>
    <n v="40"/>
    <s v="-"/>
  </r>
  <r>
    <n v="790"/>
    <s v="-"/>
    <s v="https://www.instagram.com/p/xXHxTMPHet/"/>
    <s v="02.01.2015"/>
    <d v="1899-12-30T18:15:46"/>
    <x v="6"/>
    <n v="20"/>
    <s v="-"/>
  </r>
  <r>
    <n v="276"/>
    <s v="Aráchova"/>
    <s v="https://www.instagram.com/p/Bdfz1mfHMLM/"/>
    <s v="03.01.2018"/>
    <d v="1899-12-30T18:16:06"/>
    <x v="0"/>
    <n v="64"/>
    <s v="-"/>
  </r>
  <r>
    <n v="162"/>
    <s v="Нацiональний музей «Київська картинна галерея»"/>
    <s v="https://www.instagram.com/p/BmERVK2DCb7/"/>
    <s v="04.08.2018"/>
    <d v="1899-12-30T18:17:37"/>
    <x v="1"/>
    <n v="120"/>
    <s v="-"/>
  </r>
  <r>
    <n v="446"/>
    <s v="Антимонопольний комітет України"/>
    <s v="https://www.instagram.com/p/BKqwS9aB5m-/"/>
    <s v="22.09.2016"/>
    <d v="1899-12-30T18:20:18"/>
    <x v="2"/>
    <n v="54"/>
    <s v="-"/>
  </r>
  <r>
    <n v="193"/>
    <s v="National Academy of Internal Affairs"/>
    <s v="https://www.instagram.com/p/BkLQSF4j9v2/"/>
    <s v="18.06.2018"/>
    <d v="1899-12-30T18:20:22"/>
    <x v="5"/>
    <n v="83"/>
    <s v="-"/>
  </r>
  <r>
    <n v="173"/>
    <s v="-"/>
    <s v="https://www.instagram.com/p/BldqGYBj3PF/"/>
    <s v="20.07.2018"/>
    <d v="1899-12-30T18:23:41"/>
    <x v="6"/>
    <n v="86"/>
    <s v="-"/>
  </r>
  <r>
    <n v="702"/>
    <s v="-"/>
    <s v="https://www.instagram.com/p/42EoBTPHVt/"/>
    <s v="07.07.2015"/>
    <d v="1899-12-30T18:24:30"/>
    <x v="3"/>
    <n v="30"/>
    <s v="-"/>
  </r>
  <r>
    <n v="358"/>
    <s v="Praça do Comércio"/>
    <s v="https://www.instagram.com/p/BW5it-1BJSm/"/>
    <s v="23.07.2017"/>
    <d v="1899-12-30T18:27:00"/>
    <x v="4"/>
    <n v="113"/>
    <s v="-"/>
  </r>
  <r>
    <n v="285"/>
    <s v="Ioánnina, Greece"/>
    <s v="https://www.instagram.com/p/Bdap-oYHcJP/"/>
    <s v="01.01.2018"/>
    <d v="1899-12-30T18:28:10"/>
    <x v="5"/>
    <s v="-"/>
    <n v="414"/>
  </r>
  <r>
    <n v="348"/>
    <s v="Montjuïc"/>
    <s v="https://www.instagram.com/p/BXD2GKABwdl/"/>
    <s v="27.07.2017"/>
    <d v="1899-12-30T18:28:44"/>
    <x v="2"/>
    <n v="110"/>
    <s v="-"/>
  </r>
  <r>
    <n v="653"/>
    <s v="-"/>
    <s v="https://www.instagram.com/p/8Gpq88vHfO/"/>
    <s v="26.09.2015"/>
    <d v="1899-12-30T18:30:14"/>
    <x v="1"/>
    <n v="27"/>
    <s v="-"/>
  </r>
  <r>
    <n v="767"/>
    <s v="-"/>
    <s v="https://www.instagram.com/p/1ECsLrPHTd/"/>
    <s v="04.04.2015"/>
    <d v="1899-12-30T18:31:23"/>
    <x v="1"/>
    <n v="27"/>
    <s v="-"/>
  </r>
  <r>
    <n v="406"/>
    <s v="Latvijas Nacionālā bibliotēka / National Library of Latvia"/>
    <s v="https://www.instagram.com/p/BOpsZwbhIuL/"/>
    <s v="30.12.2016"/>
    <d v="1899-12-30T18:32:37"/>
    <x v="6"/>
    <n v="91"/>
    <s v="-"/>
  </r>
  <r>
    <n v="200"/>
    <s v="Bakota, Ukraine"/>
    <s v="https://www.instagram.com/p/BjVNX5wD5u9/"/>
    <s v="28.05.2018"/>
    <d v="1899-12-30T18:35:57"/>
    <x v="5"/>
    <n v="127"/>
    <s v="-"/>
  </r>
  <r>
    <n v="346"/>
    <s v="Gothic Quarter, Barcelona"/>
    <s v="https://www.instagram.com/p/BXGbv0YhgMi/"/>
    <s v="28.07.2017"/>
    <d v="1899-12-30T18:36:13"/>
    <x v="6"/>
    <n v="119"/>
    <s v="-"/>
  </r>
  <r>
    <n v="321"/>
    <s v="Vilnius, Lithuania"/>
    <s v="https://www.instagram.com/p/BaMs_xSncPC/"/>
    <s v="13.10.2017"/>
    <d v="1899-12-30T18:36:34"/>
    <x v="6"/>
    <n v="110"/>
    <s v="-"/>
  </r>
  <r>
    <n v="706"/>
    <s v="-"/>
    <s v="https://www.instagram.com/p/4pOTU0PHaj/"/>
    <s v="02.07.2015"/>
    <d v="1899-12-30T18:38:56"/>
    <x v="2"/>
    <n v="38"/>
    <s v="-"/>
  </r>
  <r>
    <n v="729"/>
    <s v="-"/>
    <s v="https://www.instagram.com/p/3T_uCYvHSz/"/>
    <s v="30.05.2015"/>
    <d v="1899-12-30T18:39:30"/>
    <x v="1"/>
    <n v="36"/>
    <s v="-"/>
  </r>
  <r>
    <n v="816"/>
    <s v="-"/>
    <s v="https://www.instagram.com/p/vl3m5NvHfM/"/>
    <s v="19.11.2014"/>
    <d v="1899-12-30T18:40:21"/>
    <x v="0"/>
    <n v="14"/>
    <s v="-"/>
  </r>
  <r>
    <n v="805"/>
    <s v="-"/>
    <s v="https://www.instagram.com/p/wWywgtvHVp/"/>
    <s v="08.12.2014"/>
    <d v="1899-12-30T18:40:46"/>
    <x v="5"/>
    <n v="16"/>
    <s v="-"/>
  </r>
  <r>
    <n v="517"/>
    <s v="Ukrainka"/>
    <s v="https://www.instagram.com/p/BGcbOnDvHVC/"/>
    <s v="09.06.2016"/>
    <d v="1899-12-30T18:41:16"/>
    <x v="2"/>
    <n v="50"/>
    <s v="-"/>
  </r>
  <r>
    <n v="397"/>
    <s v="Helsinki"/>
    <s v="https://www.instagram.com/p/BOxb1r-BRqe/"/>
    <s v="02.01.2017"/>
    <d v="1899-12-30T18:41:49"/>
    <x v="5"/>
    <n v="75"/>
    <s v="-"/>
  </r>
  <r>
    <n v="549"/>
    <s v="Kyiv, Ukraine"/>
    <s v="https://www.instagram.com/p/BEJqGQ7vHTx/"/>
    <s v="13.04.2016"/>
    <d v="1899-12-30T18:42:51"/>
    <x v="0"/>
    <n v="28"/>
    <s v="-"/>
  </r>
  <r>
    <n v="281"/>
    <s v="Prámanta, Greece"/>
    <s v="https://www.instagram.com/p/BddSaqunHA2/"/>
    <s v="02.01.2018"/>
    <d v="1899-12-30T18:45:35"/>
    <x v="3"/>
    <n v="108"/>
    <s v="-"/>
  </r>
  <r>
    <n v="850"/>
    <s v="-"/>
    <s v="https://www.instagram.com/p/tdaE7xvHRO/"/>
    <s v="27.09.2014"/>
    <d v="1899-12-30T18:45:36"/>
    <x v="1"/>
    <n v="9"/>
    <s v="-"/>
  </r>
  <r>
    <n v="152"/>
    <s v="Montserrat"/>
    <s v="https://www.instagram.com/p/BnEsfbaDQrx/"/>
    <s v="29.08.2018"/>
    <d v="1899-12-30T18:46:21"/>
    <x v="0"/>
    <n v="120"/>
    <s v="-"/>
  </r>
  <r>
    <n v="772"/>
    <s v="-"/>
    <s v="https://www.instagram.com/p/0GRZy2vHSv/"/>
    <s v="11.03.2015"/>
    <d v="1899-12-30T18:47:02"/>
    <x v="0"/>
    <n v="29"/>
    <s v="-"/>
  </r>
  <r>
    <n v="565"/>
    <s v="Kyiv, Ukraine"/>
    <s v="https://www.instagram.com/p/BBLH0rNPHTL/"/>
    <s v="30.01.2016"/>
    <d v="1899-12-30T18:47:39"/>
    <x v="1"/>
    <n v="29"/>
    <s v="-"/>
  </r>
  <r>
    <n v="488"/>
    <s v="Berdiansk"/>
    <s v="https://www.instagram.com/p/BJLiSaPhUO4/"/>
    <s v="16.08.2016"/>
    <d v="1899-12-30T18:50:03"/>
    <x v="3"/>
    <n v="69"/>
    <s v="-"/>
  </r>
  <r>
    <n v="533"/>
    <s v="Plaza Espanya"/>
    <s v="https://www.instagram.com/p/BE_vwravHSj/"/>
    <s v="04.05.2016"/>
    <d v="1899-12-30T18:51:19"/>
    <x v="0"/>
    <n v="53"/>
    <s v="-"/>
  </r>
  <r>
    <n v="590"/>
    <s v="-"/>
    <s v="https://www.instagram.com/p/_94Z8cPHeg/"/>
    <s v="31.12.2015"/>
    <d v="1899-12-30T18:51:24"/>
    <x v="2"/>
    <n v="23"/>
    <s v="-"/>
  </r>
  <r>
    <n v="195"/>
    <s v="Український дім"/>
    <s v="https://www.instagram.com/p/BjfiU-kjOYX/"/>
    <s v="01.06.2018"/>
    <d v="1899-12-30T18:51:27"/>
    <x v="6"/>
    <n v="113"/>
    <s v="-"/>
  </r>
  <r>
    <n v="149"/>
    <s v="Tossa De Mar, Costa Brava"/>
    <s v="https://www.instagram.com/p/BnJ2rd6jF1O/"/>
    <s v="31.08.2018"/>
    <d v="1899-12-30T18:51:34"/>
    <x v="6"/>
    <n v="68"/>
    <s v="-"/>
  </r>
  <r>
    <n v="624"/>
    <s v="-"/>
    <s v="https://www.instagram.com/p/-uD3bWvHce/"/>
    <s v="30.11.2015"/>
    <d v="1899-12-30T18:52:18"/>
    <x v="5"/>
    <s v="-"/>
    <n v="72"/>
  </r>
  <r>
    <n v="637"/>
    <s v="-"/>
    <s v="https://www.instagram.com/p/93_QXwvHYW/"/>
    <s v="09.11.2015"/>
    <d v="1899-12-30T18:53:02"/>
    <x v="5"/>
    <n v="27"/>
    <s v="-"/>
  </r>
  <r>
    <n v="405"/>
    <s v="Latvijas Nacionālā bibliotēka / National Library of Latvia"/>
    <s v="https://www.instagram.com/p/BOpuxDzBBl0/"/>
    <s v="30.12.2016"/>
    <d v="1899-12-30T18:53:17"/>
    <x v="6"/>
    <n v="63"/>
    <s v="-"/>
  </r>
  <r>
    <n v="192"/>
    <s v="Kyiv, Ukraine"/>
    <s v="https://www.instagram.com/p/Bkf6qtCD1Qv/"/>
    <s v="26.06.2018"/>
    <d v="1899-12-30T18:55:32"/>
    <x v="3"/>
    <n v="95"/>
    <s v="-"/>
  </r>
  <r>
    <n v="813"/>
    <s v="-"/>
    <s v="https://www.instagram.com/p/vtnzV9vHW_/"/>
    <s v="22.11.2014"/>
    <d v="1899-12-30T18:56:10"/>
    <x v="1"/>
    <n v="14"/>
    <s v="-"/>
  </r>
  <r>
    <n v="448"/>
    <s v="Kyiv, Ukraine"/>
    <s v="https://www.instagram.com/p/BKlq-bkhals/"/>
    <s v="20.09.2016"/>
    <d v="1899-12-30T18:57:37"/>
    <x v="3"/>
    <n v="60"/>
    <s v="-"/>
  </r>
  <r>
    <n v="728"/>
    <s v="-"/>
    <s v="https://www.instagram.com/p/3ZcHp5PHWL/"/>
    <s v="01.06.2015"/>
    <d v="1899-12-30T19:00:25"/>
    <x v="5"/>
    <n v="21"/>
    <s v="-"/>
  </r>
  <r>
    <n v="218"/>
    <s v="Dnipro"/>
    <s v="https://www.instagram.com/p/BiXdHdfDLuh/"/>
    <s v="04.05.2018"/>
    <d v="1899-12-30T19:00:36"/>
    <x v="6"/>
    <n v="132"/>
    <s v="-"/>
  </r>
  <r>
    <n v="544"/>
    <s v="Odessa Opera and Ballet Theater"/>
    <s v="https://www.instagram.com/p/BEeSmwCPHZX/"/>
    <s v="21.04.2016"/>
    <d v="1899-12-30T19:01:37"/>
    <x v="2"/>
    <n v="51"/>
    <s v="-"/>
  </r>
  <r>
    <n v="645"/>
    <s v="-"/>
    <s v="https://www.instagram.com/p/9eQVC_PHdN/"/>
    <s v="30.10.2015"/>
    <d v="1899-12-30T19:01:58"/>
    <x v="6"/>
    <n v="23"/>
    <s v="-"/>
  </r>
  <r>
    <n v="516"/>
    <s v="Ukrainka"/>
    <s v="https://www.instagram.com/p/BGcdpOkPHcM/"/>
    <s v="09.06.2016"/>
    <d v="1899-12-30T19:02:23"/>
    <x v="2"/>
    <n v="45"/>
    <s v="-"/>
  </r>
  <r>
    <n v="102"/>
    <s v="Oslo Operahuset"/>
    <s v="https://www.instagram.com/p/BteIv5qlu2J/"/>
    <s v="04.02.2019"/>
    <d v="1899-12-30T19:02:39"/>
    <x v="5"/>
    <n v="110"/>
    <s v="-"/>
  </r>
  <r>
    <n v="611"/>
    <s v="Cathedrale Saint-Pierre Genėve"/>
    <s v="https://www.instagram.com/p/_zmlz4vHQJ/"/>
    <s v="27.12.2015"/>
    <d v="1899-12-30T19:03:20"/>
    <x v="4"/>
    <n v="25"/>
    <s v="-"/>
  </r>
  <r>
    <n v="482"/>
    <s v="Kyiv, Ukraine"/>
    <s v="https://www.instagram.com/p/BJgKM2zhAJQ/"/>
    <s v="24.08.2016"/>
    <d v="1899-12-30T19:03:38"/>
    <x v="0"/>
    <n v="76"/>
    <s v="-"/>
  </r>
  <r>
    <n v="122"/>
    <s v="Aalborg, Denmark"/>
    <s v="https://www.instagram.com/p/BqkvouLF-Je/"/>
    <s v="24.11.2018"/>
    <d v="1899-12-30T19:03:43"/>
    <x v="1"/>
    <n v="108"/>
    <s v="-"/>
  </r>
  <r>
    <n v="157"/>
    <s v="Laberinto de Horta, barcelona"/>
    <s v="https://www.instagram.com/p/Bm9AN8yjmlc/"/>
    <s v="26.08.2018"/>
    <d v="1899-12-30T19:04:48"/>
    <x v="4"/>
    <n v="129"/>
    <s v="-"/>
  </r>
  <r>
    <n v="79"/>
    <s v="Plansee, Tirol, Austria"/>
    <s v="https://www.instagram.com/p/BxDT5TPlbid/"/>
    <s v="04.05.2019"/>
    <d v="1899-12-30T19:06:08"/>
    <x v="1"/>
    <n v="89"/>
    <s v="-"/>
  </r>
  <r>
    <n v="648"/>
    <s v="-"/>
    <s v="https://www.instagram.com/p/81EQr-PHZZ/"/>
    <s v="14.10.2015"/>
    <d v="1899-12-30T19:07:39"/>
    <x v="0"/>
    <n v="31"/>
    <s v="-"/>
  </r>
  <r>
    <n v="159"/>
    <s v="Barcelona, Spain"/>
    <s v="https://www.instagram.com/p/Bm6b2bXD7wK/"/>
    <s v="25.08.2018"/>
    <d v="1899-12-30T19:08:32"/>
    <x v="1"/>
    <n v="174"/>
    <s v="-"/>
  </r>
  <r>
    <n v="268"/>
    <s v="Aráchova"/>
    <s v="https://www.instagram.com/p/Bdiepwvn2Fq/"/>
    <s v="04.01.2018"/>
    <d v="1899-12-30T19:08:42"/>
    <x v="2"/>
    <n v="82"/>
    <s v="-"/>
  </r>
  <r>
    <n v="468"/>
    <s v="Istanbul, Turkey"/>
    <s v="https://www.instagram.com/p/BKL8bZrhnUT/"/>
    <s v="10.09.2016"/>
    <d v="1899-12-30T19:09:52"/>
    <x v="1"/>
    <n v="50"/>
    <s v="-"/>
  </r>
  <r>
    <n v="812"/>
    <s v="-"/>
    <s v="https://www.instagram.com/p/vwOLUuPHWO/"/>
    <s v="23.11.2014"/>
    <d v="1899-12-30T19:09:58"/>
    <x v="4"/>
    <n v="18"/>
    <s v="-"/>
  </r>
  <r>
    <n v="610"/>
    <s v="-"/>
    <s v="https://www.instagram.com/p/_znaravHSN/"/>
    <s v="27.12.2015"/>
    <d v="1899-12-30T19:10:33"/>
    <x v="4"/>
    <n v="24"/>
    <s v="-"/>
  </r>
  <r>
    <n v="646"/>
    <s v="Kyiv, Ukraine"/>
    <s v="https://www.instagram.com/p/9EhifJPHXv/"/>
    <s v="20.10.2015"/>
    <d v="1899-12-30T19:12:05"/>
    <x v="3"/>
    <n v="29"/>
    <s v="-"/>
  </r>
  <r>
    <n v="507"/>
    <s v="Европейская Площадь"/>
    <s v="https://www.instagram.com/p/BGzqGAtvHUq/"/>
    <s v="18.06.2016"/>
    <d v="1899-12-30T19:13:42"/>
    <x v="1"/>
    <n v="49"/>
    <s v="-"/>
  </r>
  <r>
    <n v="649"/>
    <s v="-"/>
    <s v="https://www.instagram.com/p/8lmj5MPHbT/"/>
    <s v="08.10.2015"/>
    <d v="1899-12-30T19:14:08"/>
    <x v="2"/>
    <n v="33"/>
    <s v="-"/>
  </r>
  <r>
    <n v="822"/>
    <s v="-"/>
    <s v="https://www.instagram.com/p/vOwX5CvHbR/"/>
    <s v="10.11.2014"/>
    <d v="1899-12-30T19:14:36"/>
    <x v="5"/>
    <n v="10"/>
    <s v="-"/>
  </r>
  <r>
    <n v="609"/>
    <s v="Cathedrale Saint-Pierre Genėve"/>
    <s v="https://www.instagram.com/p/_zoGeXPHUD/"/>
    <s v="27.12.2015"/>
    <d v="1899-12-30T19:16:32"/>
    <x v="4"/>
    <n v="32"/>
    <s v="-"/>
  </r>
  <r>
    <n v="373"/>
    <s v="Dnipropetrovsk, Ukraine"/>
    <s v="https://www.instagram.com/p/BTmfWaRhesj/"/>
    <s v="02.05.2017"/>
    <d v="1899-12-30T19:17:49"/>
    <x v="3"/>
    <n v="95"/>
    <s v="-"/>
  </r>
  <r>
    <n v="548"/>
    <s v="Ботанический Сад"/>
    <s v="https://www.instagram.com/p/BEO3sNNPHRE/"/>
    <s v="15.04.2016"/>
    <d v="1899-12-30T19:17:49"/>
    <x v="6"/>
    <n v="48"/>
    <s v="-"/>
  </r>
  <r>
    <n v="275"/>
    <s v="Delfos, Grecia"/>
    <s v="https://www.instagram.com/p/Bdf6cObnWia/"/>
    <s v="03.01.2018"/>
    <d v="1899-12-30T19:18:27"/>
    <x v="0"/>
    <s v="-"/>
    <n v="780"/>
  </r>
  <r>
    <n v="380"/>
    <s v="Дом Актера"/>
    <s v="https://www.instagram.com/p/BQGeeb-DUu8/"/>
    <s v="04.02.2017"/>
    <d v="1899-12-30T19:20:18"/>
    <x v="1"/>
    <n v="113"/>
    <s v="-"/>
  </r>
  <r>
    <n v="520"/>
    <s v="Ботанический сад им. М.Гришка, г.Киев"/>
    <s v="https://www.instagram.com/p/BGH54C7PHV2/"/>
    <s v="01.06.2016"/>
    <d v="1899-12-30T19:25:01"/>
    <x v="0"/>
    <n v="52"/>
    <s v="-"/>
  </r>
  <r>
    <n v="114"/>
    <s v="Dnipropetrovsk Oblast"/>
    <s v="https://www.instagram.com/p/Bq5Yb_pleP5/"/>
    <s v="02.12.2018"/>
    <d v="1899-12-30T19:25:03"/>
    <x v="4"/>
    <n v="123"/>
    <s v="-"/>
  </r>
  <r>
    <n v="469"/>
    <s v="Kyiv Fortress"/>
    <s v="https://www.instagram.com/p/BKEP14IhG4y/"/>
    <s v="07.09.2016"/>
    <d v="1899-12-30T19:25:35"/>
    <x v="0"/>
    <n v="85"/>
    <s v="-"/>
  </r>
  <r>
    <n v="519"/>
    <s v="Kyiv, Ukraine"/>
    <s v="https://www.instagram.com/p/BGSNJElPHWu/"/>
    <s v="05.06.2016"/>
    <d v="1899-12-30T19:25:46"/>
    <x v="4"/>
    <n v="24"/>
    <s v="-"/>
  </r>
  <r>
    <n v="86"/>
    <s v="Lviv, Ukraine"/>
    <s v="https://www.instagram.com/p/BwxUq4xFLKr/"/>
    <s v="27.04.2019"/>
    <d v="1899-12-30T19:26:34"/>
    <x v="1"/>
    <n v="184"/>
    <s v="-"/>
  </r>
  <r>
    <n v="523"/>
    <s v="-"/>
    <s v="https://www.instagram.com/p/BFrlZUovHUX/"/>
    <s v="21.05.2016"/>
    <d v="1899-12-30T19:27:20"/>
    <x v="1"/>
    <n v="54"/>
    <s v="-"/>
  </r>
  <r>
    <n v="465"/>
    <s v="Aya Sofia, Sultanahmet Istanbul"/>
    <s v="https://www.instagram.com/p/BKOjQe3BpiQ/"/>
    <s v="11.09.2016"/>
    <d v="1899-12-30T19:27:38"/>
    <x v="4"/>
    <n v="90"/>
    <s v="-"/>
  </r>
  <r>
    <n v="229"/>
    <s v="Мукачево, Центр, Ратуша"/>
    <s v="https://www.instagram.com/p/BhXIb0HHmHT/"/>
    <s v="09.04.2018"/>
    <d v="1899-12-30T19:28:29"/>
    <x v="5"/>
    <n v="79"/>
    <s v="-"/>
  </r>
  <r>
    <n v="411"/>
    <s v="Riga, Latvia"/>
    <s v="https://www.instagram.com/p/BOkpOuwBaQZ/"/>
    <s v="28.12.2016"/>
    <d v="1899-12-30T19:28:42"/>
    <x v="0"/>
    <n v="34"/>
    <s v="-"/>
  </r>
  <r>
    <n v="834"/>
    <s v="-"/>
    <s v="https://www.instagram.com/p/uTj87wvHZo/"/>
    <s v="18.10.2014"/>
    <d v="1899-12-30T19:30:52"/>
    <x v="1"/>
    <n v="22"/>
    <s v="-"/>
  </r>
  <r>
    <n v="636"/>
    <s v="-"/>
    <s v="https://www.instagram.com/p/94DwyjvHRD/"/>
    <s v="09.11.2015"/>
    <d v="1899-12-30T19:32:24"/>
    <x v="5"/>
    <n v="34"/>
    <s v="-"/>
  </r>
  <r>
    <n v="329"/>
    <s v="Dnipropetrovsk Oblast"/>
    <s v="https://www.instagram.com/p/BY6Z-9nHan7/"/>
    <s v="11.09.2017"/>
    <d v="1899-12-30T19:32:42"/>
    <x v="5"/>
    <n v="129"/>
    <s v="-"/>
  </r>
  <r>
    <n v="210"/>
    <s v="Hryshko National Botanical Garden"/>
    <s v="https://www.instagram.com/p/Bi-IuDkjKRU/"/>
    <s v="19.05.2018"/>
    <d v="1899-12-30T19:32:45"/>
    <x v="1"/>
    <n v="162"/>
    <s v="-"/>
  </r>
  <r>
    <n v="663"/>
    <s v="-"/>
    <s v="https://www.instagram.com/p/6c1N_fvHUs/"/>
    <s v="17.08.2015"/>
    <d v="1899-12-30T19:33:18"/>
    <x v="5"/>
    <n v="33"/>
    <s v="-"/>
  </r>
  <r>
    <n v="107"/>
    <s v="Vilnius, Lithuania"/>
    <s v="https://www.instagram.com/p/Bs_S3hplbP5/"/>
    <s v="23.01.2019"/>
    <d v="1899-12-30T19:34:36"/>
    <x v="0"/>
    <n v="98"/>
    <s v="-"/>
  </r>
  <r>
    <n v="143"/>
    <s v="Tossa De Mar, Costa Brava"/>
    <s v="https://www.instagram.com/p/BnRqCWQjL67/"/>
    <s v="03.09.2018"/>
    <d v="1899-12-30T19:35:02"/>
    <x v="5"/>
    <n v="92"/>
    <s v="-"/>
  </r>
  <r>
    <n v="187"/>
    <s v="Grafenbach, Kärnten, Austria"/>
    <s v="https://www.instagram.com/p/BlJMDkIDBGn/"/>
    <s v="12.07.2018"/>
    <d v="1899-12-30T19:36:20"/>
    <x v="2"/>
    <n v="177"/>
    <s v="-"/>
  </r>
  <r>
    <n v="427"/>
    <s v="Антимонопольний комітет України"/>
    <s v="https://www.instagram.com/p/BM18ME_hOtW/"/>
    <s v="15.11.2016"/>
    <d v="1899-12-30T19:38:40"/>
    <x v="3"/>
    <n v="64"/>
    <s v="-"/>
  </r>
  <r>
    <n v="136"/>
    <s v="Dnipropetrovsk Oblast"/>
    <s v="https://www.instagram.com/p/BnmRH-xjrTe/"/>
    <s v="11.09.2018"/>
    <d v="1899-12-30T19:41:24"/>
    <x v="3"/>
    <n v="152"/>
    <s v="-"/>
  </r>
  <r>
    <n v="731"/>
    <s v="-"/>
    <s v="https://www.instagram.com/p/3PNqiaPHSK/"/>
    <s v="28.05.2015"/>
    <d v="1899-12-30T19:41:43"/>
    <x v="2"/>
    <n v="26"/>
    <s v="-"/>
  </r>
  <r>
    <n v="727"/>
    <s v="-"/>
    <s v="https://www.instagram.com/p/3Zg3f3PHfY/"/>
    <s v="01.06.2015"/>
    <d v="1899-12-30T19:41:55"/>
    <x v="5"/>
    <n v="23"/>
    <s v="-"/>
  </r>
  <r>
    <n v="773"/>
    <s v="-"/>
    <s v="https://www.instagram.com/p/z5fw-qPHeb/"/>
    <s v="06.03.2015"/>
    <d v="1899-12-30T19:42:24"/>
    <x v="6"/>
    <n v="15"/>
    <s v="-"/>
  </r>
  <r>
    <n v="417"/>
    <s v="-"/>
    <s v="https://www.instagram.com/p/BN7eZ49hYR6/"/>
    <s v="12.12.2016"/>
    <d v="1899-12-30T19:45:14"/>
    <x v="5"/>
    <n v="81"/>
    <s v="-"/>
  </r>
  <r>
    <n v="449"/>
    <s v="Dnipropetrovsk, Ukraine"/>
    <s v="https://www.instagram.com/p/BKgnCxHBoaM/"/>
    <s v="18.09.2016"/>
    <d v="1899-12-30T19:47:03"/>
    <x v="4"/>
    <n v="61"/>
    <s v="-"/>
  </r>
  <r>
    <n v="323"/>
    <s v="Trakai Island Castle"/>
    <s v="https://www.instagram.com/p/BaHrfGTnIwW/"/>
    <s v="11.10.2017"/>
    <d v="1899-12-30T19:47:10"/>
    <x v="0"/>
    <n v="122"/>
    <s v="-"/>
  </r>
  <r>
    <n v="205"/>
    <s v="Kamianets-Podilskyi Fortress"/>
    <s v="https://www.instagram.com/p/BjQMDsTjmHS/"/>
    <s v="26.05.2018"/>
    <d v="1899-12-30T19:48:15"/>
    <x v="1"/>
    <n v="128"/>
    <s v="-"/>
  </r>
  <r>
    <n v="800"/>
    <s v="-"/>
    <s v="https://www.instagram.com/p/w4ZEaEPHcD/"/>
    <s v="21.12.2014"/>
    <d v="1899-12-30T19:50:28"/>
    <x v="4"/>
    <n v="22"/>
    <s v="-"/>
  </r>
  <r>
    <n v="26"/>
    <s v="Universität Wien"/>
    <s v="https://www.instagram.com/p/B2udEQooYnQ/"/>
    <s v="22.09.2019"/>
    <d v="1899-12-30T19:50:35"/>
    <x v="4"/>
    <n v="150"/>
    <s v="-"/>
  </r>
  <r>
    <n v="692"/>
    <s v="Citizens of Europe"/>
    <s v="https://www.instagram.com/p/57wAGHvHZq/"/>
    <s v="03.08.2015"/>
    <d v="1899-12-30T19:51:07"/>
    <x v="5"/>
    <n v="23"/>
    <s v="-"/>
  </r>
  <r>
    <n v="506"/>
    <s v="Европейская Площадь"/>
    <s v="https://www.instagram.com/p/BGzua1OvHRH/"/>
    <s v="18.06.2016"/>
    <d v="1899-12-30T19:51:30"/>
    <x v="1"/>
    <n v="57"/>
    <s v="-"/>
  </r>
  <r>
    <n v="432"/>
    <s v="-"/>
    <s v="https://www.instagram.com/p/BMKMQinBRpk/"/>
    <s v="29.10.2016"/>
    <d v="1899-12-30T19:52:30"/>
    <x v="1"/>
    <n v="76"/>
    <s v="-"/>
  </r>
  <r>
    <n v="510"/>
    <s v="Kyiv Fortress"/>
    <s v="https://www.instagram.com/p/BGkR0tcPHWH/"/>
    <s v="12.06.2016"/>
    <d v="1899-12-30T19:53:01"/>
    <x v="4"/>
    <n v="62"/>
    <s v="-"/>
  </r>
  <r>
    <n v="634"/>
    <s v="-"/>
    <s v="https://www.instagram.com/p/96rSd-PHRM/"/>
    <s v="10.11.2015"/>
    <d v="1899-12-30T19:56:16"/>
    <x v="3"/>
    <n v="29"/>
    <s v="-"/>
  </r>
  <r>
    <n v="24"/>
    <s v="Votivkirche"/>
    <s v="https://www.instagram.com/p/B2xCjopold8/"/>
    <s v="23.09.2019"/>
    <d v="1899-12-30T19:56:39"/>
    <x v="5"/>
    <n v="143"/>
    <s v="-"/>
  </r>
  <r>
    <n v="221"/>
    <s v="Dnipropetrovsk Oblast"/>
    <s v="https://www.instagram.com/p/BiNQg2lD8Tr/"/>
    <s v="30.04.2018"/>
    <d v="1899-12-30T19:58:04"/>
    <x v="5"/>
    <n v="76"/>
    <s v="-"/>
  </r>
  <r>
    <n v="368"/>
    <s v="Dnipropetrovsk Oblast"/>
    <s v="https://www.instagram.com/p/BVNj1SchdRa/"/>
    <s v="11.06.2017"/>
    <d v="1899-12-30T19:58:46"/>
    <x v="4"/>
    <n v="81"/>
    <s v="-"/>
  </r>
  <r>
    <n v="408"/>
    <s v="Sv. Petera Baznica"/>
    <s v="https://www.instagram.com/p/BOnRhIWhG_Q/"/>
    <s v="29.12.2016"/>
    <d v="1899-12-30T19:59:13"/>
    <x v="2"/>
    <n v="67"/>
    <s v="-"/>
  </r>
  <r>
    <n v="88"/>
    <s v="Hryshko National Botanical Garden"/>
    <s v="https://www.instagram.com/p/Bwh7s_RlVAj/"/>
    <s v="21.04.2019"/>
    <d v="1899-12-30T19:59:48"/>
    <x v="4"/>
    <n v="127"/>
    <s v="-"/>
  </r>
  <r>
    <n v="178"/>
    <s v="Grafenbach, Kärnten, Austria"/>
    <s v="https://www.instagram.com/p/BlbQWWbjlIv/"/>
    <s v="19.07.2018"/>
    <d v="1899-12-30T20:00:11"/>
    <x v="2"/>
    <n v="90"/>
    <s v="-"/>
  </r>
  <r>
    <n v="21"/>
    <s v="Windpark Bruck an der Leitha"/>
    <s v="https://www.instagram.com/p/B24xaYsgfsX/"/>
    <s v="26.09.2019"/>
    <d v="1899-12-30T20:00:46"/>
    <x v="2"/>
    <n v="106"/>
    <s v="-"/>
  </r>
  <r>
    <n v="222"/>
    <s v="Mariinsky Park"/>
    <s v="https://www.instagram.com/p/BiIHR75jyT8/"/>
    <s v="28.04.2018"/>
    <d v="1899-12-30T20:01:11"/>
    <x v="1"/>
    <n v="81"/>
    <s v="-"/>
  </r>
  <r>
    <n v="426"/>
    <s v="Gulliver Кинотеатр Оскар"/>
    <s v="https://www.instagram.com/p/BNC2vbjBHki/"/>
    <s v="20.11.2016"/>
    <d v="1899-12-30T20:01:11"/>
    <x v="4"/>
    <n v="105"/>
    <s v="-"/>
  </r>
  <r>
    <n v="119"/>
    <s v="Slettestrand, Nordjylland, Denmark"/>
    <s v="https://www.instagram.com/p/Bqp_0BfFmFi/"/>
    <s v="26.11.2018"/>
    <d v="1899-12-30T20:01:16"/>
    <x v="5"/>
    <n v="80"/>
    <s v="-"/>
  </r>
  <r>
    <n v="820"/>
    <s v="-"/>
    <s v="https://www.instagram.com/p/vZI5O5PHcR/"/>
    <s v="14.11.2014"/>
    <d v="1899-12-30T20:01:17"/>
    <x v="6"/>
    <n v="12"/>
    <s v="-"/>
  </r>
  <r>
    <n v="423"/>
    <s v="Національна опера України"/>
    <s v="https://www.instagram.com/p/BNfLp6lhF0y/"/>
    <s v="01.12.2016"/>
    <d v="1899-12-30T20:02:40"/>
    <x v="2"/>
    <n v="65"/>
    <s v="-"/>
  </r>
  <r>
    <n v="280"/>
    <s v="Prámanta, Greece"/>
    <s v="https://www.instagram.com/p/BddbR76HXCG/"/>
    <s v="02.01.2018"/>
    <d v="1899-12-30T20:03:02"/>
    <x v="3"/>
    <n v="80"/>
    <s v="-"/>
  </r>
  <r>
    <n v="564"/>
    <s v="Kyiv, Ukraine"/>
    <s v="https://www.instagram.com/p/BBatRskvHcq/"/>
    <s v="05.02.2016"/>
    <d v="1899-12-30T20:03:31"/>
    <x v="6"/>
    <n v="27"/>
    <s v="-"/>
  </r>
  <r>
    <n v="361"/>
    <s v="Lisbon, Portugal"/>
    <s v="https://www.instagram.com/p/BW3I_lsB85w/"/>
    <s v="22.07.2017"/>
    <d v="1899-12-30T20:03:44"/>
    <x v="1"/>
    <n v="92"/>
    <s v="-"/>
  </r>
  <r>
    <n v="419"/>
    <s v="Національна опера України"/>
    <s v="https://www.instagram.com/p/BNuorWvBJlZ/"/>
    <s v="07.12.2016"/>
    <d v="1899-12-30T20:04:53"/>
    <x v="0"/>
    <n v="75"/>
    <s v="-"/>
  </r>
  <r>
    <n v="338"/>
    <s v="Big Ben Tower, London"/>
    <s v="https://www.instagram.com/p/BXbMRs6BdhM/"/>
    <s v="05.08.2017"/>
    <d v="1899-12-30T20:05:05"/>
    <x v="1"/>
    <n v="95"/>
    <s v="-"/>
  </r>
  <r>
    <n v="501"/>
    <s v="Extreme Park"/>
    <s v="https://www.instagram.com/p/BHNgFs6Bl4r/"/>
    <s v="28.06.2016"/>
    <d v="1899-12-30T20:06:32"/>
    <x v="3"/>
    <n v="55"/>
    <s v="-"/>
  </r>
  <r>
    <n v="738"/>
    <s v="-"/>
    <s v="https://www.instagram.com/p/2g6OkCvHVq/"/>
    <s v="10.05.2015"/>
    <d v="1899-12-30T20:06:48"/>
    <x v="4"/>
    <n v="27"/>
    <s v="-"/>
  </r>
  <r>
    <n v="35"/>
    <s v="Carpathian Mountains"/>
    <s v="https://www.instagram.com/p/B1W76vEC71z/"/>
    <s v="19.08.2019"/>
    <d v="1899-12-30T20:07:00"/>
    <x v="5"/>
    <n v="128"/>
    <s v="-"/>
  </r>
  <r>
    <n v="444"/>
    <s v="-"/>
    <s v="https://www.instagram.com/p/BK30kKVhFoi/"/>
    <s v="27.09.2016"/>
    <d v="1899-12-30T20:07:44"/>
    <x v="3"/>
    <n v="99"/>
    <s v="-"/>
  </r>
  <r>
    <n v="133"/>
    <s v="Mzcheta"/>
    <s v="https://www.instagram.com/p/BpNT9xbFb4g/"/>
    <s v="21.10.2018"/>
    <d v="1899-12-30T20:07:59"/>
    <x v="4"/>
    <n v="117"/>
    <s v="-"/>
  </r>
  <r>
    <n v="190"/>
    <s v="Lviv, Ukraine"/>
    <s v="https://www.instagram.com/p/BkqWPghjUS_/"/>
    <s v="30.06.2018"/>
    <d v="1899-12-30T20:08:54"/>
    <x v="1"/>
    <n v="91"/>
    <s v="-"/>
  </r>
  <r>
    <n v="560"/>
    <s v="-"/>
    <s v="https://www.instagram.com/p/BCD6tH7vHSv/"/>
    <s v="21.02.2016"/>
    <d v="1899-12-30T20:09:44"/>
    <x v="4"/>
    <n v="40"/>
    <s v="-"/>
  </r>
  <r>
    <n v="752"/>
    <s v="Görükle, Bursa, Turkey"/>
    <s v="https://www.instagram.com/p/2Rd2SPPHR5/"/>
    <s v="04.05.2015"/>
    <d v="1899-12-30T20:10:13"/>
    <x v="5"/>
    <n v="37"/>
    <s v="-"/>
  </r>
  <r>
    <n v="662"/>
    <s v="Орловщина,Днепропетровская область"/>
    <s v="https://www.instagram.com/p/6stTy0vHYb/"/>
    <s v="22.08.2015"/>
    <d v="1899-12-30T20:10:23"/>
    <x v="1"/>
    <n v="25"/>
    <s v="-"/>
  </r>
  <r>
    <n v="784"/>
    <s v="-"/>
    <s v="https://www.instagram.com/p/yVIDHTvHWs/"/>
    <s v="26.01.2015"/>
    <d v="1899-12-30T20:11:07"/>
    <x v="5"/>
    <n v="24"/>
    <s v="-"/>
  </r>
  <r>
    <n v="793"/>
    <s v="-"/>
    <s v="https://www.instagram.com/p/xPm0DFvHRM/"/>
    <s v="30.12.2014"/>
    <d v="1899-12-30T20:13:06"/>
    <x v="3"/>
    <n v="20"/>
    <s v="-"/>
  </r>
  <r>
    <n v="239"/>
    <s v="St. Nicholas Roman Catholic Cathedral, Kiev"/>
    <s v="https://www.instagram.com/p/BhM6YlTHyu9/"/>
    <s v="05.04.2018"/>
    <d v="1899-12-30T20:13:18"/>
    <x v="2"/>
    <n v="101"/>
    <s v="-"/>
  </r>
  <r>
    <n v="833"/>
    <s v="-"/>
    <s v="https://www.instagram.com/p/uYybWFPHVC/"/>
    <s v="20.10.2014"/>
    <d v="1899-12-30T20:13:34"/>
    <x v="5"/>
    <n v="17"/>
    <s v="-"/>
  </r>
  <r>
    <n v="676"/>
    <s v="Bode-Museum"/>
    <s v="https://www.instagram.com/p/6GFzrwvHSw/"/>
    <s v="07.08.2015"/>
    <d v="1899-12-30T20:14:04"/>
    <x v="6"/>
    <n v="31"/>
    <s v="-"/>
  </r>
  <r>
    <n v="291"/>
    <s v="Itéa, Greece"/>
    <s v="https://www.instagram.com/p/BdVuW1BHdTx/"/>
    <s v="30.12.2017"/>
    <d v="1899-12-30T20:15:48"/>
    <x v="1"/>
    <n v="138"/>
    <s v="-"/>
  </r>
  <r>
    <n v="315"/>
    <s v="Radomyshl"/>
    <s v="https://www.instagram.com/p/Bb-LXsQnpV-/"/>
    <s v="26.11.2017"/>
    <d v="1899-12-30T20:16:09"/>
    <x v="4"/>
    <n v="159"/>
    <s v="-"/>
  </r>
  <r>
    <n v="842"/>
    <s v="-"/>
    <s v="https://www.instagram.com/p/t0hXOCvHZl/"/>
    <s v="06.10.2014"/>
    <d v="1899-12-30T20:16:48"/>
    <x v="5"/>
    <n v="12"/>
    <s v="-"/>
  </r>
  <r>
    <n v="751"/>
    <s v="Görükle, Bursa, Turkey"/>
    <s v="https://www.instagram.com/p/2ResVavHTs/"/>
    <s v="04.05.2015"/>
    <d v="1899-12-30T20:17:35"/>
    <x v="5"/>
    <n v="28"/>
    <s v="-"/>
  </r>
  <r>
    <n v="381"/>
    <s v="Parc Del Laberint D'horta"/>
    <s v="https://www.instagram.com/p/BP0jg7fhB9Z/"/>
    <s v="28.01.2017"/>
    <d v="1899-12-30T20:18:00"/>
    <x v="1"/>
    <n v="121"/>
    <s v="-"/>
  </r>
  <r>
    <n v="217"/>
    <s v="Dnipro"/>
    <s v="https://www.instagram.com/p/Bicvk9hjFYj/"/>
    <s v="06.05.2018"/>
    <d v="1899-12-30T20:18:07"/>
    <x v="4"/>
    <n v="102"/>
    <s v="-"/>
  </r>
  <r>
    <n v="798"/>
    <s v="-"/>
    <s v="https://www.instagram.com/p/xAKn5ZPHbP/"/>
    <s v="24.12.2014"/>
    <d v="1899-12-30T20:18:10"/>
    <x v="0"/>
    <n v="20"/>
    <s v="-"/>
  </r>
  <r>
    <n v="481"/>
    <s v="Church of the Tithes"/>
    <s v="https://www.instagram.com/p/BJgSygEhzwr/"/>
    <s v="24.08.2016"/>
    <d v="1899-12-30T20:18:40"/>
    <x v="0"/>
    <n v="42"/>
    <s v="-"/>
  </r>
  <r>
    <n v="378"/>
    <s v="Mezhygirya"/>
    <s v="https://www.instagram.com/p/BSmOfYehse6/"/>
    <s v="07.04.2017"/>
    <d v="1899-12-30T20:19:06"/>
    <x v="6"/>
    <n v="90"/>
    <s v="-"/>
  </r>
  <r>
    <n v="298"/>
    <s v="Антимонопольний комітет України"/>
    <s v="https://www.instagram.com/p/BdBIaEaHK4i/"/>
    <s v="22.12.2017"/>
    <d v="1899-12-30T20:19:23"/>
    <x v="6"/>
    <n v="52"/>
    <s v="-"/>
  </r>
  <r>
    <n v="635"/>
    <s v="-"/>
    <s v="https://www.instagram.com/p/94JLGRPHbR/"/>
    <s v="09.11.2015"/>
    <d v="1899-12-30T20:19:41"/>
    <x v="5"/>
    <n v="39"/>
    <s v="-"/>
  </r>
  <r>
    <n v="675"/>
    <s v="Bundestag"/>
    <s v="https://www.instagram.com/p/6GGjjavHUM/"/>
    <s v="07.08.2015"/>
    <d v="1899-12-30T20:20:36"/>
    <x v="6"/>
    <n v="30"/>
    <s v="-"/>
  </r>
  <r>
    <n v="730"/>
    <s v="-"/>
    <s v="https://www.instagram.com/p/3R2_Z8vHZM/"/>
    <s v="29.05.2015"/>
    <d v="1899-12-30T20:21:18"/>
    <x v="6"/>
    <n v="24"/>
    <s v="-"/>
  </r>
  <r>
    <n v="437"/>
    <s v="Пуща - Водиця"/>
    <s v="https://www.instagram.com/p/BLmMkk6Bwol/"/>
    <s v="15.10.2016"/>
    <d v="1899-12-30T20:22:34"/>
    <x v="1"/>
    <n v="83"/>
    <s v="-"/>
  </r>
  <r>
    <n v="745"/>
    <s v="Bursa, Turkey"/>
    <s v="https://www.instagram.com/p/2WpDuBPHR9/"/>
    <s v="06.05.2015"/>
    <d v="1899-12-30T20:24:22"/>
    <x v="0"/>
    <n v="28"/>
    <s v="-"/>
  </r>
  <r>
    <n v="801"/>
    <s v="-"/>
    <s v="https://www.instagram.com/p/wrk-rBvHVu/"/>
    <s v="16.12.2014"/>
    <d v="1899-12-30T20:24:25"/>
    <x v="3"/>
    <n v="27"/>
    <s v="-"/>
  </r>
  <r>
    <n v="360"/>
    <s v="Praça do Comércio"/>
    <s v="https://www.instagram.com/p/BW3LYHRBg3Z/"/>
    <s v="22.07.2017"/>
    <d v="1899-12-30T20:24:33"/>
    <x v="1"/>
    <n v="84"/>
    <s v="-"/>
  </r>
  <r>
    <n v="585"/>
    <s v="Milan Cathedral"/>
    <s v="https://www.instagram.com/p/BAFxjPDPHXr/"/>
    <s v="03.01.2016"/>
    <d v="1899-12-30T20:25:26"/>
    <x v="4"/>
    <n v="38"/>
    <s v="-"/>
  </r>
  <r>
    <n v="849"/>
    <s v="-"/>
    <s v="https://www.instagram.com/p/tgKeKHPHQe/"/>
    <s v="28.09.2014"/>
    <d v="1899-12-30T20:26:57"/>
    <x v="4"/>
    <n v="19"/>
    <s v="-"/>
  </r>
  <r>
    <n v="744"/>
    <s v="Bursa, Turkey"/>
    <s v="https://www.instagram.com/p/2WpY4kPHSv/"/>
    <s v="06.05.2015"/>
    <d v="1899-12-30T20:27:15"/>
    <x v="0"/>
    <n v="27"/>
    <s v="-"/>
  </r>
  <r>
    <n v="85"/>
    <s v="Liechtenstein"/>
    <s v="https://www.instagram.com/p/Bw7uz9Flkyw/"/>
    <s v="01.05.2019"/>
    <d v="1899-12-30T20:27:24"/>
    <x v="0"/>
    <n v="163"/>
    <s v="-"/>
  </r>
  <r>
    <n v="170"/>
    <s v="Klagenfurt"/>
    <s v="https://www.instagram.com/p/BlgdDlUjk1L/"/>
    <s v="21.07.2018"/>
    <d v="1899-12-30T20:27:25"/>
    <x v="1"/>
    <n v="74"/>
    <s v="-"/>
  </r>
  <r>
    <n v="705"/>
    <s v="Kharkov Central Park"/>
    <s v="https://www.instagram.com/p/4wxelsvHcU/"/>
    <s v="05.07.2015"/>
    <d v="1899-12-30T20:27:38"/>
    <x v="4"/>
    <n v="40"/>
    <s v="-"/>
  </r>
  <r>
    <n v="78"/>
    <s v="Tyrol, Austria"/>
    <s v="https://www.instagram.com/p/BxDdZ1wlElO/"/>
    <s v="04.05.2019"/>
    <d v="1899-12-30T20:29:13"/>
    <x v="1"/>
    <n v="127"/>
    <s v="-"/>
  </r>
  <r>
    <n v="754"/>
    <s v="Görükle, Bursa, Turkey"/>
    <s v="https://www.instagram.com/p/2O7OtdvHdl/"/>
    <s v="03.05.2015"/>
    <d v="1899-12-30T20:29:14"/>
    <x v="4"/>
    <n v="24"/>
    <s v="-"/>
  </r>
  <r>
    <n v="761"/>
    <s v="-"/>
    <s v="https://www.instagram.com/p/185rVNvHR-/"/>
    <s v="26.04.2015"/>
    <d v="1899-12-30T20:29:20"/>
    <x v="4"/>
    <n v="24"/>
    <s v="-"/>
  </r>
  <r>
    <n v="757"/>
    <s v="Uludağ University"/>
    <s v="https://www.instagram.com/p/2MWoQDvHcP/"/>
    <s v="02.05.2015"/>
    <d v="1899-12-30T20:30:55"/>
    <x v="1"/>
    <n v="34"/>
    <s v="-"/>
  </r>
  <r>
    <n v="390"/>
    <s v="Stockholm, Sweden"/>
    <s v="https://www.instagram.com/p/BO77hNtjRQM/"/>
    <s v="06.01.2017"/>
    <d v="1899-12-30T20:31:02"/>
    <x v="6"/>
    <n v="61"/>
    <s v="-"/>
  </r>
  <r>
    <n v="386"/>
    <s v="Dnipropetrovsk, Ukraine"/>
    <s v="https://www.instagram.com/p/BPDp6y2D8xo/"/>
    <s v="09.01.2017"/>
    <d v="1899-12-30T20:31:10"/>
    <x v="5"/>
    <n v="100"/>
    <s v="-"/>
  </r>
  <r>
    <n v="712"/>
    <s v="Церква Св.ольги І Єлизавети"/>
    <s v="https://www.instagram.com/p/4NGkEmPHVP/"/>
    <s v="21.06.2015"/>
    <d v="1899-12-30T20:32:34"/>
    <x v="4"/>
    <n v="29"/>
    <s v="-"/>
  </r>
  <r>
    <n v="652"/>
    <s v="-"/>
    <s v="https://www.instagram.com/p/8beH9TvHVY/"/>
    <s v="04.10.2015"/>
    <d v="1899-12-30T20:33:24"/>
    <x v="4"/>
    <n v="32"/>
    <s v="-"/>
  </r>
  <r>
    <n v="243"/>
    <s v="Lviv, Ukraine"/>
    <s v="https://www.instagram.com/p/BguDJzCHRJQ/"/>
    <s v="24.03.2018"/>
    <d v="1899-12-30T20:33:28"/>
    <x v="1"/>
    <n v="127"/>
    <s v="-"/>
  </r>
  <r>
    <n v="65"/>
    <s v="Notre Dame"/>
    <s v="https://www.instagram.com/p/BztaZUVC7hf/"/>
    <s v="09.07.2019"/>
    <d v="1899-12-30T20:33:49"/>
    <x v="3"/>
    <n v="143"/>
    <s v="-"/>
  </r>
  <r>
    <n v="633"/>
    <s v="-"/>
    <s v="https://www.instagram.com/p/96vpyiPHZF/"/>
    <s v="10.11.2015"/>
    <d v="1899-12-30T20:34:25"/>
    <x v="3"/>
    <n v="28"/>
    <s v="-"/>
  </r>
  <r>
    <n v="704"/>
    <s v="-"/>
    <s v="https://www.instagram.com/p/4zuzwUPHfi/"/>
    <s v="06.07.2015"/>
    <d v="1899-12-30T20:35:23"/>
    <x v="5"/>
    <n v="28"/>
    <s v="-"/>
  </r>
  <r>
    <n v="322"/>
    <s v="Trakai Island Castle"/>
    <s v="https://www.instagram.com/p/BaKV1feHo-N/"/>
    <s v="12.10.2017"/>
    <d v="1899-12-30T20:35:42"/>
    <x v="2"/>
    <n v="118"/>
    <s v="-"/>
  </r>
  <r>
    <n v="765"/>
    <s v="-"/>
    <s v="https://www.instagram.com/p/1lvToTPHed/"/>
    <s v="17.04.2015"/>
    <d v="1899-12-30T20:36:11"/>
    <x v="6"/>
    <n v="28"/>
    <s v="-"/>
  </r>
  <r>
    <n v="57"/>
    <s v="Cayenne, French Guiana"/>
    <s v="https://www.instagram.com/p/Bz83cvuiod7/"/>
    <s v="15.07.2019"/>
    <d v="1899-12-30T20:36:18"/>
    <x v="5"/>
    <n v="78"/>
    <s v="-"/>
  </r>
  <r>
    <n v="487"/>
    <s v="Ботанический сад им. М.Гришка, г.Киев"/>
    <s v="https://www.instagram.com/p/BJTc1PehyDo/"/>
    <s v="19.08.2016"/>
    <d v="1899-12-30T20:36:18"/>
    <x v="6"/>
    <n v="55"/>
    <s v="-"/>
  </r>
  <r>
    <n v="699"/>
    <s v="-"/>
    <s v="https://www.instagram.com/p/5xZxN4vHdR/"/>
    <s v="30.07.2015"/>
    <d v="1899-12-30T20:36:47"/>
    <x v="2"/>
    <n v="44"/>
    <s v="-"/>
  </r>
  <r>
    <n v="848"/>
    <s v="-"/>
    <s v="https://www.instagram.com/p/tlVMqXvHfc/"/>
    <s v="30.09.2014"/>
    <d v="1899-12-30T20:36:53"/>
    <x v="3"/>
    <n v="9"/>
    <s v="-"/>
  </r>
  <r>
    <n v="547"/>
    <s v="Ботанический сад им. М.Гришка, г.Киев"/>
    <s v="https://www.instagram.com/p/BERlwmOPHSk/"/>
    <s v="16.04.2016"/>
    <d v="1899-12-30T20:38:51"/>
    <x v="1"/>
    <n v="35"/>
    <s v="-"/>
  </r>
  <r>
    <n v="674"/>
    <s v="Charlottenburg Scholss"/>
    <s v="https://www.instagram.com/p/6GIpg6PHYj/"/>
    <s v="07.08.2015"/>
    <d v="1899-12-30T20:38:54"/>
    <x v="6"/>
    <n v="22"/>
    <s v="-"/>
  </r>
  <r>
    <n v="443"/>
    <s v="Київський Національний Академічний Театр Оперети"/>
    <s v="https://www.instagram.com/p/BK6dLwUhia8/"/>
    <s v="28.09.2016"/>
    <d v="1899-12-30T20:41:09"/>
    <x v="0"/>
    <n v="43"/>
    <s v="-"/>
  </r>
  <r>
    <n v="369"/>
    <s v="Dnipropetrovsk, Ukraine"/>
    <s v="https://www.instagram.com/p/BUsKZynBo4T/"/>
    <s v="29.05.2017"/>
    <d v="1899-12-30T20:41:37"/>
    <x v="5"/>
    <s v="-"/>
    <n v="317"/>
  </r>
  <r>
    <n v="853"/>
    <s v="-"/>
    <s v="https://www.instagram.com/p/tJBEnJPHQB/"/>
    <s v="19.09.2014"/>
    <d v="1899-12-30T20:42:17"/>
    <x v="6"/>
    <n v="16"/>
    <s v="-"/>
  </r>
  <r>
    <n v="59"/>
    <s v="Cayenne, French Guiana"/>
    <s v="https://www.instagram.com/p/Bz6TX_kidjt/"/>
    <s v="14.07.2019"/>
    <d v="1899-12-30T20:42:36"/>
    <x v="4"/>
    <n v="123"/>
    <s v="-"/>
  </r>
  <r>
    <n v="788"/>
    <s v="-"/>
    <s v="https://www.instagram.com/p/xhsCQQvHU_/"/>
    <s v="06.01.2015"/>
    <d v="1899-12-30T20:45:03"/>
    <x v="3"/>
    <n v="26"/>
    <s v="-"/>
  </r>
  <r>
    <n v="527"/>
    <s v="Tibidabo"/>
    <s v="https://www.instagram.com/p/BFcRhziPHcM/"/>
    <s v="15.05.2016"/>
    <d v="1899-12-30T20:45:07"/>
    <x v="4"/>
    <n v="56"/>
    <s v="-"/>
  </r>
  <r>
    <n v="67"/>
    <s v="Paris, France"/>
    <s v="https://www.instagram.com/p/Bzq273Po4zO/"/>
    <s v="08.07.2019"/>
    <d v="1899-12-30T20:45:29"/>
    <x v="5"/>
    <n v="156"/>
    <s v="-"/>
  </r>
  <r>
    <n v="15"/>
    <s v="Vienna, Austria"/>
    <s v="https://www.instagram.com/p/B3AlCxUILG7/"/>
    <s v="29.09.2019"/>
    <d v="1899-12-30T20:46:37"/>
    <x v="4"/>
    <n v="42"/>
    <s v="-"/>
  </r>
  <r>
    <n v="847"/>
    <s v="-"/>
    <s v="https://www.instagram.com/p/tn7QNLPHUf/"/>
    <s v="01.10.2014"/>
    <d v="1899-12-30T20:47:54"/>
    <x v="0"/>
    <n v="16"/>
    <s v="-"/>
  </r>
  <r>
    <n v="258"/>
    <s v="Bonn, Germany"/>
    <s v="https://www.instagram.com/p/BfZGnSmnPB1/"/>
    <s v="19.02.2018"/>
    <d v="1899-12-30T20:48:16"/>
    <x v="5"/>
    <n v="102"/>
    <s v="-"/>
  </r>
  <r>
    <n v="274"/>
    <s v="Kalarítes, Ioannina, Greece"/>
    <s v="https://www.instagram.com/p/BdgFQT3nEhl/"/>
    <s v="03.01.2018"/>
    <d v="1899-12-30T20:48:17"/>
    <x v="0"/>
    <n v="85"/>
    <s v="-"/>
  </r>
  <r>
    <n v="711"/>
    <s v="Личакивське Кладовище"/>
    <s v="https://www.instagram.com/p/4NIXm8PHaA/"/>
    <s v="21.06.2015"/>
    <d v="1899-12-30T20:48:21"/>
    <x v="4"/>
    <n v="16"/>
    <s v="-"/>
  </r>
  <r>
    <n v="308"/>
    <s v="Tower Bridge"/>
    <s v="https://www.instagram.com/p/BcVaTW8ndCa/"/>
    <s v="05.12.2017"/>
    <d v="1899-12-30T20:49:10"/>
    <x v="3"/>
    <n v="79"/>
    <s v="-"/>
  </r>
  <r>
    <n v="496"/>
    <s v="г. Бердянск"/>
    <s v="https://www.instagram.com/p/BI5ucTohp6x/"/>
    <s v="09.08.2016"/>
    <d v="1899-12-30T20:49:56"/>
    <x v="3"/>
    <n v="61"/>
    <s v="-"/>
  </r>
  <r>
    <n v="723"/>
    <s v="-"/>
    <s v="https://www.instagram.com/p/3wTi0VvHXA/"/>
    <s v="10.06.2015"/>
    <d v="1899-12-30T20:50:17"/>
    <x v="0"/>
    <n v="32"/>
    <s v="-"/>
  </r>
  <r>
    <n v="781"/>
    <s v="-"/>
    <s v="https://www.instagram.com/p/ynOPzUPHV6/"/>
    <s v="02.02.2015"/>
    <d v="1899-12-30T20:51:36"/>
    <x v="5"/>
    <n v="19"/>
    <s v="-"/>
  </r>
  <r>
    <n v="626"/>
    <s v="-"/>
    <s v="https://www.instagram.com/p/-e0wKbPHZQ/"/>
    <s v="24.11.2015"/>
    <d v="1899-12-30T20:51:38"/>
    <x v="3"/>
    <n v="33"/>
    <s v="-"/>
  </r>
  <r>
    <n v="302"/>
    <s v="Berlin, Germany"/>
    <s v="https://www.instagram.com/p/Bck3iM8ncNN/"/>
    <s v="11.12.2017"/>
    <d v="1899-12-30T20:53:12"/>
    <x v="5"/>
    <n v="120"/>
    <s v="-"/>
  </r>
  <r>
    <n v="782"/>
    <s v="-"/>
    <s v="https://www.instagram.com/p/yfgKRjPHZT/"/>
    <s v="30.01.2015"/>
    <d v="1899-12-30T20:54:12"/>
    <x v="6"/>
    <n v="29"/>
    <s v="-"/>
  </r>
  <r>
    <n v="125"/>
    <s v="ლაგოდეხი • Lagodekhi"/>
    <s v="https://www.instagram.com/p/Bp0BR8RFr0K/"/>
    <s v="05.11.2018"/>
    <d v="1899-12-30T20:55:06"/>
    <x v="5"/>
    <n v="100"/>
    <s v="-"/>
  </r>
  <r>
    <n v="188"/>
    <s v="Lviv, Ukraine"/>
    <s v="https://www.instagram.com/p/Bk0u2WhDv6o/"/>
    <s v="04.07.2018"/>
    <d v="1899-12-30T20:56:19"/>
    <x v="0"/>
    <n v="106"/>
    <s v="-"/>
  </r>
  <r>
    <n v="453"/>
    <s v="Sultanahmet Camii (Sultan Ahmed Mosque - Blue Mosque) Istanbul, Turkey"/>
    <s v="https://www.instagram.com/p/BKZArMeBWxT/"/>
    <s v="15.09.2016"/>
    <d v="1899-12-30T20:57:06"/>
    <x v="2"/>
    <n v="96"/>
    <s v="-"/>
  </r>
  <r>
    <n v="621"/>
    <s v="-"/>
    <s v="https://www.instagram.com/p/_FdVFnvHXN/"/>
    <s v="09.12.2015"/>
    <d v="1899-12-30T20:57:20"/>
    <x v="0"/>
    <n v="21"/>
    <s v="-"/>
  </r>
  <r>
    <n v="879"/>
    <s v="-"/>
    <s v="https://www.instagram.com/p/sk_rUwvHcY/"/>
    <s v="05.09.2014"/>
    <d v="1899-12-30T20:57:26"/>
    <x v="6"/>
    <n v="8"/>
    <s v="-"/>
  </r>
  <r>
    <n v="83"/>
    <s v="Lauterbrunnen, Switzerland"/>
    <s v="https://www.instagram.com/p/Bw-XMEIFCAl/"/>
    <s v="02.05.2019"/>
    <d v="1899-12-30T20:58:42"/>
    <x v="2"/>
    <n v="131"/>
    <s v="-"/>
  </r>
  <r>
    <n v="799"/>
    <s v="-"/>
    <s v="https://www.instagram.com/p/w4hSl2PHdT/"/>
    <s v="21.12.2014"/>
    <d v="1899-12-30T21:02:18"/>
    <x v="4"/>
    <n v="23"/>
    <s v="-"/>
  </r>
  <r>
    <n v="540"/>
    <s v="Castle Square, Warsaw"/>
    <s v="https://www.instagram.com/p/BEzGxxPPHaO/"/>
    <s v="29.04.2016"/>
    <d v="1899-12-30T21:02:19"/>
    <x v="6"/>
    <n v="59"/>
    <s v="-"/>
  </r>
  <r>
    <n v="287"/>
    <s v="Delfos, Grecia"/>
    <s v="https://www.instagram.com/p/BdYYhXEHbWq/"/>
    <s v="31.12.2017"/>
    <d v="1899-12-30T21:02:43"/>
    <x v="4"/>
    <n v="133"/>
    <s v="-"/>
  </r>
  <r>
    <n v="584"/>
    <s v="Ripa di Porta Ticinese"/>
    <s v="https://www.instagram.com/p/BAF1-hvvHRy/"/>
    <s v="03.01.2016"/>
    <d v="1899-12-30T21:04:06"/>
    <x v="4"/>
    <n v="38"/>
    <s v="-"/>
  </r>
  <r>
    <n v="113"/>
    <s v="Kyiv, Ukraine"/>
    <s v="https://www.instagram.com/p/BrD12zQhs5Z/"/>
    <s v="06.12.2018"/>
    <d v="1899-12-30T21:04:13"/>
    <x v="2"/>
    <s v="-"/>
    <n v="608"/>
  </r>
  <r>
    <n v="632"/>
    <s v="-"/>
    <s v="https://www.instagram.com/p/96zGb4PHQK/"/>
    <s v="10.11.2015"/>
    <d v="1899-12-30T21:04:32"/>
    <x v="3"/>
    <n v="28"/>
    <s v="-"/>
  </r>
  <r>
    <n v="421"/>
    <s v="Kyiv, Ukraine"/>
    <s v="https://www.instagram.com/p/BNkcaDWhS3f/"/>
    <s v="03.12.2016"/>
    <d v="1899-12-30T21:05:15"/>
    <x v="1"/>
    <n v="66"/>
    <s v="-"/>
  </r>
  <r>
    <n v="760"/>
    <s v="-"/>
    <s v="https://www.instagram.com/p/1899AfvHbt/"/>
    <s v="26.04.2015"/>
    <d v="1899-12-30T21:06:42"/>
    <x v="4"/>
    <n v="31"/>
    <s v="-"/>
  </r>
  <r>
    <n v="241"/>
    <s v="Lviv, Ukraine"/>
    <s v="https://www.instagram.com/p/BgwrwRwnOLv/"/>
    <s v="25.03.2018"/>
    <d v="1899-12-30T21:06:44"/>
    <x v="4"/>
    <n v="108"/>
    <s v="-"/>
  </r>
  <r>
    <n v="267"/>
    <s v="Náfpaktos, Greece"/>
    <s v="https://www.instagram.com/p/Bdir02QH4g5/"/>
    <s v="04.01.2018"/>
    <d v="1899-12-30T21:06:45"/>
    <x v="2"/>
    <s v="-"/>
    <n v="327"/>
  </r>
  <r>
    <n v="871"/>
    <s v="-"/>
    <s v="https://www.instagram.com/p/sqKeP8vHSf/"/>
    <s v="07.09.2014"/>
    <d v="1899-12-30T21:07:59"/>
    <x v="4"/>
    <n v="8"/>
    <s v="-"/>
  </r>
  <r>
    <n v="139"/>
    <s v="Ukraine"/>
    <s v="https://www.instagram.com/p/BnhR5HnjJzA/"/>
    <s v="09.09.2018"/>
    <d v="1899-12-30T21:11:54"/>
    <x v="4"/>
    <n v="126"/>
    <s v="-"/>
  </r>
  <r>
    <n v="721"/>
    <s v="-"/>
    <s v="https://www.instagram.com/p/34kv4bPHby/"/>
    <s v="13.06.2015"/>
    <d v="1899-12-30T21:12:17"/>
    <x v="1"/>
    <n v="26"/>
    <s v="-"/>
  </r>
  <r>
    <n v="525"/>
    <s v="Jardí Botànic de Barcelona"/>
    <s v="https://www.instagram.com/p/BFe5fPHPHVF/"/>
    <s v="16.05.2016"/>
    <d v="1899-12-30T21:12:46"/>
    <x v="5"/>
    <n v="62"/>
    <s v="-"/>
  </r>
  <r>
    <n v="683"/>
    <s v="Alexanderplatz Berlin"/>
    <s v="https://www.instagram.com/p/6BDAoXPHVk/"/>
    <s v="05.08.2015"/>
    <d v="1899-12-30T21:13:25"/>
    <x v="0"/>
    <n v="24"/>
    <s v="-"/>
  </r>
  <r>
    <n v="58"/>
    <s v="Cayenne, French Guiana"/>
    <s v="https://www.instagram.com/p/Bz6XAcMikYb/"/>
    <s v="14.07.2019"/>
    <d v="1899-12-30T21:14:20"/>
    <x v="4"/>
    <n v="119"/>
    <s v="-"/>
  </r>
  <r>
    <n v="743"/>
    <s v="Bursa, Turkey"/>
    <s v="https://www.instagram.com/p/2WuzI4PHc7/"/>
    <s v="06.05.2015"/>
    <d v="1899-12-30T21:14:32"/>
    <x v="0"/>
    <n v="21"/>
    <s v="-"/>
  </r>
  <r>
    <n v="447"/>
    <s v="National Philharmonic of Ukraine"/>
    <s v="https://www.instagram.com/p/BKofc8YBGla/"/>
    <s v="21.09.2016"/>
    <d v="1899-12-30T21:14:38"/>
    <x v="0"/>
    <s v="-"/>
    <n v="127"/>
  </r>
  <r>
    <n v="789"/>
    <s v="-"/>
    <s v="https://www.instagram.com/p/xfKtbHPHdT/"/>
    <s v="05.01.2015"/>
    <d v="1899-12-30T21:15:22"/>
    <x v="5"/>
    <n v="16"/>
    <s v="-"/>
  </r>
  <r>
    <n v="305"/>
    <s v="Magdeburg, Germany"/>
    <s v="https://www.instagram.com/p/BcfwtgHHnot/"/>
    <s v="09.12.2017"/>
    <d v="1899-12-30T21:17:23"/>
    <x v="1"/>
    <n v="79"/>
    <s v="-"/>
  </r>
  <r>
    <n v="531"/>
    <s v="Gothic Quarter, Barcelona"/>
    <s v="https://www.instagram.com/p/BFFKG56PHS-/"/>
    <s v="06.05.2016"/>
    <d v="1899-12-30T21:17:45"/>
    <x v="6"/>
    <n v="68"/>
    <s v="-"/>
  </r>
  <r>
    <n v="759"/>
    <s v="-"/>
    <s v="https://www.instagram.com/p/18_jl6vHfA/"/>
    <s v="26.04.2015"/>
    <d v="1899-12-30T21:20:42"/>
    <x v="4"/>
    <n v="35"/>
    <s v="-"/>
  </r>
  <r>
    <n v="553"/>
    <s v="-"/>
    <s v="https://www.instagram.com/p/BDJkYxVvHeY/"/>
    <s v="19.03.2016"/>
    <d v="1899-12-30T21:21:33"/>
    <x v="1"/>
    <n v="28"/>
    <s v="-"/>
  </r>
  <r>
    <n v="374"/>
    <s v="Dnipropetrovsk, Ukraine"/>
    <s v="https://www.instagram.com/p/BThj9BOhame/"/>
    <s v="30.04.2017"/>
    <d v="1899-12-30T21:21:50"/>
    <x v="4"/>
    <s v="-"/>
    <n v="269"/>
  </r>
  <r>
    <n v="780"/>
    <s v="-"/>
    <s v="https://www.instagram.com/p/y0Jr1HPHfM/"/>
    <s v="07.02.2015"/>
    <d v="1899-12-30T21:21:52"/>
    <x v="1"/>
    <n v="27"/>
    <s v="-"/>
  </r>
  <r>
    <n v="382"/>
    <s v="Premier Palace Hotel"/>
    <s v="https://www.instagram.com/p/BPiptlzDXI0/"/>
    <s v="21.01.2017"/>
    <d v="1899-12-30T21:25:49"/>
    <x v="1"/>
    <n v="152"/>
    <s v="-"/>
  </r>
  <r>
    <n v="756"/>
    <s v="Uludağ University"/>
    <s v="https://www.instagram.com/p/2MdR9_PHbr/"/>
    <s v="02.05.2015"/>
    <d v="1899-12-30T21:29:03"/>
    <x v="1"/>
    <n v="17"/>
    <s v="-"/>
  </r>
  <r>
    <n v="184"/>
    <s v="Grafenbach, Kärnten, Austria"/>
    <s v="https://www.instagram.com/p/BlY1xvsDg8z/"/>
    <s v="18.07.2018"/>
    <d v="1899-12-30T21:29:31"/>
    <x v="0"/>
    <n v="126"/>
    <s v="-"/>
  </r>
  <r>
    <n v="682"/>
    <s v="Berlin - Kreuzberg"/>
    <s v="https://www.instagram.com/p/6BFGUPvHZh/"/>
    <s v="05.08.2015"/>
    <d v="1899-12-30T21:31:40"/>
    <x v="0"/>
    <n v="15"/>
    <s v="-"/>
  </r>
  <r>
    <n v="661"/>
    <s v="Орловщина,Днепропетровская область"/>
    <s v="https://www.instagram.com/p/6s0QnIvHW-/"/>
    <s v="22.08.2015"/>
    <d v="1899-12-30T21:33:20"/>
    <x v="1"/>
    <n v="38"/>
    <s v="-"/>
  </r>
  <r>
    <n v="430"/>
    <s v="-"/>
    <s v="https://www.instagram.com/p/BMhjFcbhTeR/"/>
    <s v="07.11.2016"/>
    <d v="1899-12-30T21:34:29"/>
    <x v="5"/>
    <s v="-"/>
    <n v="125"/>
  </r>
  <r>
    <n v="255"/>
    <s v="Bonn, Germany"/>
    <s v="https://www.instagram.com/p/BfeVrQcHzDH/"/>
    <s v="21.02.2018"/>
    <d v="1899-12-30T21:36:05"/>
    <x v="0"/>
    <n v="137"/>
    <s v="-"/>
  </r>
  <r>
    <n v="383"/>
    <s v="Sweet Story"/>
    <s v="https://www.instagram.com/p/BPgGcL7D7iL/"/>
    <s v="20.01.2017"/>
    <d v="1899-12-30T21:39:08"/>
    <x v="6"/>
    <n v="100"/>
    <s v="-"/>
  </r>
  <r>
    <n v="836"/>
    <s v="-"/>
    <s v="https://www.instagram.com/p/uRN9tVPHaK/"/>
    <s v="17.10.2014"/>
    <d v="1899-12-30T21:40:16"/>
    <x v="6"/>
    <n v="11"/>
    <s v="-"/>
  </r>
  <r>
    <n v="681"/>
    <s v="Berlin - Kreuzberg"/>
    <s v="https://www.instagram.com/p/6BGFbhPHbZ/"/>
    <s v="05.08.2015"/>
    <d v="1899-12-30T21:40:17"/>
    <x v="0"/>
    <n v="23"/>
    <s v="-"/>
  </r>
  <r>
    <n v="387"/>
    <s v="Stockholm, Sweden"/>
    <s v="https://www.instagram.com/p/BO-oTu6jZ83/"/>
    <s v="07.01.2017"/>
    <d v="1899-12-30T21:40:54"/>
    <x v="1"/>
    <n v="80"/>
    <s v="-"/>
  </r>
  <r>
    <n v="203"/>
    <s v="-"/>
    <s v="https://www.instagram.com/p/BjS909Yjqsv/"/>
    <s v="27.05.2018"/>
    <d v="1899-12-30T21:41:38"/>
    <x v="4"/>
    <n v="142"/>
    <s v="-"/>
  </r>
  <r>
    <n v="293"/>
    <s v="Acropolis - Ακρόπολη"/>
    <s v="https://www.instagram.com/p/BdTSkajHVEC/"/>
    <s v="29.12.2017"/>
    <d v="1899-12-30T21:42:02"/>
    <x v="6"/>
    <s v="-"/>
    <n v="551"/>
  </r>
  <r>
    <n v="2"/>
    <s v="Кабінет Міністрів України , Cabinet of Ministers of Ukraine"/>
    <s v="https://www.instagram.com/p/B5gUwUBgrC5/"/>
    <s v="30.11.2019"/>
    <d v="1899-12-30T21:42:46"/>
    <x v="1"/>
    <n v="116"/>
    <s v="-"/>
  </r>
  <r>
    <n v="303"/>
    <s v="Magdeburg, Germany"/>
    <s v="https://www.instagram.com/p/BciZBJTnxjq/"/>
    <s v="10.12.2017"/>
    <d v="1899-12-30T21:48:04"/>
    <x v="4"/>
    <n v="99"/>
    <s v="-"/>
  </r>
  <r>
    <n v="680"/>
    <s v="Wittenbergplatz"/>
    <s v="https://www.instagram.com/p/6BHGDMPHdE/"/>
    <s v="05.08.2015"/>
    <d v="1899-12-30T21:49:07"/>
    <x v="0"/>
    <n v="19"/>
    <s v="-"/>
  </r>
  <r>
    <n v="415"/>
    <s v="Софиевская Площадь"/>
    <s v="https://www.instagram.com/p/BOIkp8YB3eq/"/>
    <s v="17.12.2016"/>
    <d v="1899-12-30T21:49:59"/>
    <x v="1"/>
    <n v="54"/>
    <s v="-"/>
  </r>
  <r>
    <n v="402"/>
    <s v="Tallinn, Estonia"/>
    <s v="https://www.instagram.com/p/BOvMxOzBLbZ/"/>
    <s v="01.01.2017"/>
    <d v="1899-12-30T21:51:39"/>
    <x v="4"/>
    <n v="74"/>
    <s v="-"/>
  </r>
  <r>
    <n v="370"/>
    <s v="Palace of Sports, Kiev"/>
    <s v="https://www.instagram.com/p/BUAhDIzhZvJ/"/>
    <s v="12.05.2017"/>
    <d v="1899-12-30T21:52:55"/>
    <x v="6"/>
    <n v="93"/>
    <s v="-"/>
  </r>
  <r>
    <n v="671"/>
    <s v="Potzdamer Platz"/>
    <s v="https://www.instagram.com/p/6I1-_CvHVM/"/>
    <s v="08.08.2015"/>
    <d v="1899-12-30T21:53:31"/>
    <x v="1"/>
    <n v="24"/>
    <s v="-"/>
  </r>
  <r>
    <n v="797"/>
    <s v="-"/>
    <s v="https://www.instagram.com/p/xIEDeEPHQG/"/>
    <s v="27.12.2014"/>
    <d v="1899-12-30T21:54:41"/>
    <x v="1"/>
    <n v="27"/>
    <s v="-"/>
  </r>
  <r>
    <n v="513"/>
    <s v="Платформа арт-завод"/>
    <s v="https://www.instagram.com/p/BGh7RmsvHZs/"/>
    <s v="11.06.2016"/>
    <d v="1899-12-30T21:57:30"/>
    <x v="1"/>
    <n v="42"/>
    <s v="-"/>
  </r>
  <r>
    <n v="623"/>
    <s v="-"/>
    <s v="https://www.instagram.com/p/-w-fkmvHQE/"/>
    <s v="01.12.2015"/>
    <d v="1899-12-30T22:03:05"/>
    <x v="3"/>
    <n v="29"/>
    <s v="-"/>
  </r>
  <r>
    <n v="246"/>
    <s v="Dnipropetrovsk Oblast"/>
    <s v="https://www.instagram.com/p/BgKKSCoFSf9/"/>
    <s v="10.03.2018"/>
    <d v="1899-12-30T22:03:06"/>
    <x v="1"/>
    <n v="99"/>
    <s v="-"/>
  </r>
  <r>
    <n v="555"/>
    <s v="Kyiv, Ukraine"/>
    <s v="https://www.instagram.com/p/BC3nvnBvHbR/"/>
    <s v="12.03.2016"/>
    <d v="1899-12-30T22:04:33"/>
    <x v="1"/>
    <n v="38"/>
    <s v="-"/>
  </r>
  <r>
    <n v="644"/>
    <s v="-"/>
    <s v="https://www.instagram.com/p/9hKYeFPHaR/"/>
    <s v="31.10.2015"/>
    <d v="1899-12-30T22:07:43"/>
    <x v="1"/>
    <n v="38"/>
    <s v="-"/>
  </r>
  <r>
    <n v="643"/>
    <s v="-"/>
    <s v="https://www.instagram.com/p/9hKiMhPHaq/"/>
    <s v="31.10.2015"/>
    <d v="1899-12-30T22:09:03"/>
    <x v="1"/>
    <n v="41"/>
    <s v="-"/>
  </r>
  <r>
    <n v="316"/>
    <s v="Radomyshl"/>
    <s v="https://www.instagram.com/p/Bb7z_gvnQeI/"/>
    <s v="25.11.2017"/>
    <d v="1899-12-30T22:13:24"/>
    <x v="1"/>
    <n v="60"/>
    <s v="-"/>
  </r>
  <r>
    <n v="392"/>
    <s v="Stockholm, Sweden"/>
    <s v="https://www.instagram.com/p/BO5isK3BGO6/"/>
    <s v="05.01.2017"/>
    <d v="1899-12-30T22:15:36"/>
    <x v="2"/>
    <n v="86"/>
    <s v="-"/>
  </r>
  <r>
    <n v="575"/>
    <s v="Barcelona, Spain"/>
    <s v="https://www.instagram.com/p/BAQRdoePHZN/"/>
    <s v="07.01.2016"/>
    <d v="1899-12-30T22:16:41"/>
    <x v="2"/>
    <n v="49"/>
    <s v="-"/>
  </r>
  <r>
    <n v="679"/>
    <s v="Potsdamer Platz"/>
    <s v="https://www.instagram.com/p/6DvUltvHZw/"/>
    <s v="06.08.2015"/>
    <d v="1899-12-30T22:19:06"/>
    <x v="2"/>
    <n v="25"/>
    <s v="-"/>
  </r>
  <r>
    <n v="845"/>
    <s v="-"/>
    <s v="https://www.instagram.com/p/tqrK1KvHVW/"/>
    <s v="02.10.2014"/>
    <d v="1899-12-30T22:25:05"/>
    <x v="2"/>
    <n v="17"/>
    <s v="-"/>
  </r>
  <r>
    <n v="311"/>
    <s v="British Museum"/>
    <s v="https://www.instagram.com/p/BcQdO7HnYG7/"/>
    <s v="03.12.2017"/>
    <d v="1899-12-30T22:38:34"/>
    <x v="4"/>
    <n v="112"/>
    <s v="-"/>
  </r>
  <r>
    <n v="678"/>
    <s v="haus der kulturen,berlin"/>
    <s v="https://www.instagram.com/p/6Dx__VvHeX/"/>
    <s v="06.08.2015"/>
    <d v="1899-12-30T22:42:30"/>
    <x v="2"/>
    <n v="15"/>
    <s v="-"/>
  </r>
  <r>
    <n v="365"/>
    <s v="Lisbon, Portugal"/>
    <s v="https://www.instagram.com/p/BWvs0PwB1nv/"/>
    <s v="19.07.2017"/>
    <d v="1899-12-30T22:42:50"/>
    <x v="0"/>
    <n v="123"/>
    <s v="-"/>
  </r>
  <r>
    <n v="571"/>
    <s v="-"/>
    <s v="https://www.instagram.com/p/BAan5WovHS8/"/>
    <s v="11.01.2016"/>
    <d v="1899-12-30T22:45:07"/>
    <x v="5"/>
    <n v="28"/>
    <s v="-"/>
  </r>
  <r>
    <n v="310"/>
    <s v="British Museum"/>
    <s v="https://www.instagram.com/p/BcQfGcfHO6a/"/>
    <s v="03.12.2017"/>
    <d v="1899-12-30T22:54:53"/>
    <x v="4"/>
    <n v="61"/>
    <s v="-"/>
  </r>
  <r>
    <n v="878"/>
    <s v="-"/>
    <s v="https://www.instagram.com/p/slNqH1vHSJ/"/>
    <s v="05.09.2014"/>
    <d v="1899-12-30T22:59:37"/>
    <x v="6"/>
    <n v="9"/>
    <s v="-"/>
  </r>
  <r>
    <n v="529"/>
    <s v="Barcelona, Spain"/>
    <s v="https://www.instagram.com/p/BFSOyInvHcg/"/>
    <s v="11.05.2016"/>
    <d v="1899-12-30T23:08:43"/>
    <x v="0"/>
    <n v="80"/>
    <s v="-"/>
  </r>
  <r>
    <n v="148"/>
    <s v="Tossa De Mar, Costa Brava"/>
    <s v="https://www.instagram.com/p/BnKYRTbD_km/"/>
    <s v="31.08.2018"/>
    <d v="1899-12-30T23:45:06"/>
    <x v="6"/>
    <n v="70"/>
    <s v="-"/>
  </r>
  <r>
    <n v="589"/>
    <s v="Playa De Alboraya Valencia"/>
    <s v="https://www.instagram.com/p/BAA_pVpPHW6/"/>
    <s v="01.01.2016"/>
    <d v="1899-12-30T23:52:23"/>
    <x v="6"/>
    <n v="35"/>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1C5F9A-2E37-4866-BA02-B3B7A3CE50B1}" name="Сводная таблица9"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11" firstHeaderRow="1" firstDataRow="1" firstDataCol="1"/>
  <pivotFields count="8">
    <pivotField showAll="0"/>
    <pivotField showAll="0"/>
    <pivotField showAll="0"/>
    <pivotField showAll="0"/>
    <pivotField numFmtId="21" showAll="0"/>
    <pivotField axis="axisRow" showAll="0">
      <items count="8">
        <item x="5"/>
        <item x="3"/>
        <item x="0"/>
        <item x="2"/>
        <item x="6"/>
        <item x="1"/>
        <item x="4"/>
        <item t="default"/>
      </items>
    </pivotField>
    <pivotField dataField="1" showAll="0"/>
    <pivotField showAll="0"/>
  </pivotFields>
  <rowFields count="1">
    <field x="5"/>
  </rowFields>
  <rowItems count="8">
    <i>
      <x/>
    </i>
    <i>
      <x v="1"/>
    </i>
    <i>
      <x v="2"/>
    </i>
    <i>
      <x v="3"/>
    </i>
    <i>
      <x v="4"/>
    </i>
    <i>
      <x v="5"/>
    </i>
    <i>
      <x v="6"/>
    </i>
    <i t="grand">
      <x/>
    </i>
  </rowItems>
  <colItems count="1">
    <i/>
  </colItems>
  <dataFields count="1">
    <dataField name="Сумма по полю Lik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492715-114C-43CD-ADD5-A90C695C7005}" name="Таблица1" displayName="Таблица1" ref="A1:H883" totalsRowShown="0" headerRowDxfId="8">
  <autoFilter ref="A1:H883" xr:uid="{CE57635E-19BB-4F10-A07F-002269710DC5}"/>
  <sortState xmlns:xlrd2="http://schemas.microsoft.com/office/spreadsheetml/2017/richdata2" ref="A2:H883">
    <sortCondition ref="A1:A883"/>
  </sortState>
  <tableColumns count="8">
    <tableColumn id="1" xr3:uid="{245E9EDB-7F07-48AF-B0BF-B9E472D744B9}" name="№" dataDxfId="7"/>
    <tableColumn id="2" xr3:uid="{275AB7AA-6491-4423-BFE5-6FA9663B2A94}" name="Location" dataDxfId="6"/>
    <tableColumn id="3" xr3:uid="{E8354567-C68A-4958-91A2-D63AFFF517C1}" name="Site" dataDxfId="5"/>
    <tableColumn id="4" xr3:uid="{07D274F7-C840-44F3-A4E6-57E64AB5C56A}" name="Date" dataDxfId="4"/>
    <tableColumn id="5" xr3:uid="{F1CAF0BE-A38B-4505-BC43-5CF57E3612C1}" name="Time" dataDxfId="3"/>
    <tableColumn id="6" xr3:uid="{71B4797F-7054-4EC2-A265-E7E60464BCEB}" name="Day" dataDxfId="2" dataCellStyle="data_style"/>
    <tableColumn id="7" xr3:uid="{6482A8A3-53C3-4B40-98D1-22015E56705B}" name="Likes" dataDxfId="0"/>
    <tableColumn id="8" xr3:uid="{25AC52D3-BC9B-480E-A109-EE94E782C12B}" name="Views"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5B166-78B6-4F65-9ABC-A7748597521E}">
  <dimension ref="A3:B11"/>
  <sheetViews>
    <sheetView workbookViewId="0">
      <selection activeCell="I8" sqref="I8"/>
    </sheetView>
  </sheetViews>
  <sheetFormatPr defaultRowHeight="15" x14ac:dyDescent="0.25"/>
  <cols>
    <col min="1" max="1" width="17.28515625" bestFit="1" customWidth="1"/>
    <col min="2" max="2" width="20.5703125" bestFit="1" customWidth="1"/>
  </cols>
  <sheetData>
    <row r="3" spans="1:2" x14ac:dyDescent="0.25">
      <c r="A3" s="8" t="s">
        <v>890</v>
      </c>
      <c r="B3" t="s">
        <v>892</v>
      </c>
    </row>
    <row r="4" spans="1:2" x14ac:dyDescent="0.25">
      <c r="A4" s="9" t="s">
        <v>20</v>
      </c>
      <c r="B4" s="10">
        <v>9804</v>
      </c>
    </row>
    <row r="5" spans="1:2" x14ac:dyDescent="0.25">
      <c r="A5" s="9" t="s">
        <v>17</v>
      </c>
      <c r="B5" s="10">
        <v>7940</v>
      </c>
    </row>
    <row r="6" spans="1:2" x14ac:dyDescent="0.25">
      <c r="A6" s="9" t="s">
        <v>33</v>
      </c>
      <c r="B6" s="10">
        <v>8055</v>
      </c>
    </row>
    <row r="7" spans="1:2" x14ac:dyDescent="0.25">
      <c r="A7" s="9" t="s">
        <v>31</v>
      </c>
      <c r="B7" s="10">
        <v>6856</v>
      </c>
    </row>
    <row r="8" spans="1:2" x14ac:dyDescent="0.25">
      <c r="A8" s="9" t="s">
        <v>10</v>
      </c>
      <c r="B8" s="10">
        <v>7059</v>
      </c>
    </row>
    <row r="9" spans="1:2" x14ac:dyDescent="0.25">
      <c r="A9" s="9" t="s">
        <v>14</v>
      </c>
      <c r="B9" s="10">
        <v>9721</v>
      </c>
    </row>
    <row r="10" spans="1:2" x14ac:dyDescent="0.25">
      <c r="A10" s="9" t="s">
        <v>40</v>
      </c>
      <c r="B10" s="10">
        <v>9007</v>
      </c>
    </row>
    <row r="11" spans="1:2" x14ac:dyDescent="0.25">
      <c r="A11" s="9" t="s">
        <v>891</v>
      </c>
      <c r="B11" s="10">
        <v>58442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W883"/>
  <sheetViews>
    <sheetView tabSelected="1" zoomScale="70" zoomScaleNormal="70" workbookViewId="0">
      <selection activeCell="L6" sqref="L6"/>
    </sheetView>
  </sheetViews>
  <sheetFormatPr defaultRowHeight="15" x14ac:dyDescent="0.25"/>
  <cols>
    <col min="2" max="2" width="57" customWidth="1"/>
    <col min="3" max="3" width="52" customWidth="1"/>
    <col min="4" max="4" width="16" style="14" customWidth="1"/>
    <col min="5" max="5" width="13" customWidth="1"/>
    <col min="6" max="6" width="13.85546875" customWidth="1"/>
    <col min="7" max="7" width="13" style="17" customWidth="1"/>
    <col min="8" max="8" width="13" customWidth="1"/>
    <col min="10" max="10" width="20" customWidth="1"/>
    <col min="11" max="11" width="17.7109375" customWidth="1"/>
    <col min="12" max="12" width="20.5703125" customWidth="1"/>
    <col min="13" max="13" width="21.28515625" customWidth="1"/>
    <col min="14" max="14" width="19.28515625" customWidth="1"/>
    <col min="15" max="15" width="22.42578125" customWidth="1"/>
    <col min="16" max="16" width="15.85546875" customWidth="1"/>
  </cols>
  <sheetData>
    <row r="1" spans="1:881" ht="20.25" x14ac:dyDescent="0.25">
      <c r="A1" s="1" t="s">
        <v>0</v>
      </c>
      <c r="B1" s="1" t="s">
        <v>1</v>
      </c>
      <c r="C1" s="1" t="s">
        <v>2</v>
      </c>
      <c r="D1" s="11" t="s">
        <v>3</v>
      </c>
      <c r="E1" s="1" t="s">
        <v>4</v>
      </c>
      <c r="F1" s="1" t="s">
        <v>5</v>
      </c>
      <c r="G1" s="1" t="s">
        <v>6</v>
      </c>
      <c r="H1" s="1" t="s">
        <v>7</v>
      </c>
      <c r="I1" s="1"/>
      <c r="J1" s="7"/>
      <c r="K1" s="7"/>
      <c r="L1" s="7"/>
      <c r="M1" s="7"/>
      <c r="N1" s="7"/>
      <c r="O1" s="7"/>
      <c r="P1" s="7"/>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row>
    <row r="2" spans="1:881" ht="18.75" x14ac:dyDescent="0.3">
      <c r="A2" s="2">
        <v>1</v>
      </c>
      <c r="B2" s="2" t="s">
        <v>8</v>
      </c>
      <c r="C2" s="3" t="str">
        <f>HYPERLINK("https://www.instagram.com/p/B63MdGWAhXj/")</f>
        <v>https://www.instagram.com/p/B63MdGWAhXj/</v>
      </c>
      <c r="D2" s="12" t="s">
        <v>9</v>
      </c>
      <c r="E2" s="4">
        <v>0.64178240740740744</v>
      </c>
      <c r="F2" s="5" t="s">
        <v>10</v>
      </c>
      <c r="G2" s="15">
        <v>136</v>
      </c>
      <c r="H2" s="6" t="s">
        <v>11</v>
      </c>
    </row>
    <row r="3" spans="1:881" ht="18.75" x14ac:dyDescent="0.3">
      <c r="A3" s="2">
        <v>2</v>
      </c>
      <c r="B3" s="2" t="s">
        <v>12</v>
      </c>
      <c r="C3" s="3" t="str">
        <f>HYPERLINK("https://www.instagram.com/p/B5gUwUBgrC5/")</f>
        <v>https://www.instagram.com/p/B5gUwUBgrC5/</v>
      </c>
      <c r="D3" s="12" t="s">
        <v>13</v>
      </c>
      <c r="E3" s="4">
        <v>0.90469907407407413</v>
      </c>
      <c r="F3" s="5" t="s">
        <v>14</v>
      </c>
      <c r="G3" s="15">
        <v>116</v>
      </c>
      <c r="H3" s="6" t="s">
        <v>11</v>
      </c>
    </row>
    <row r="4" spans="1:881" ht="18.75" x14ac:dyDescent="0.3">
      <c r="A4" s="2">
        <v>3</v>
      </c>
      <c r="B4" s="2" t="s">
        <v>15</v>
      </c>
      <c r="C4" s="3" t="str">
        <f>HYPERLINK("https://www.instagram.com/p/B5DnacGAf56/")</f>
        <v>https://www.instagram.com/p/B5DnacGAf56/</v>
      </c>
      <c r="D4" s="12" t="s">
        <v>16</v>
      </c>
      <c r="E4" s="4">
        <v>0.75543981481481481</v>
      </c>
      <c r="F4" s="5" t="s">
        <v>17</v>
      </c>
      <c r="G4" s="15">
        <v>134</v>
      </c>
      <c r="H4" s="6" t="s">
        <v>11</v>
      </c>
    </row>
    <row r="5" spans="1:881" ht="18.75" x14ac:dyDescent="0.3">
      <c r="A5" s="2">
        <v>4</v>
      </c>
      <c r="B5" s="2" t="s">
        <v>18</v>
      </c>
      <c r="C5" s="3" t="str">
        <f>HYPERLINK("https://www.instagram.com/p/B5A5TmDA-tf/")</f>
        <v>https://www.instagram.com/p/B5A5TmDA-tf/</v>
      </c>
      <c r="D5" s="12" t="s">
        <v>19</v>
      </c>
      <c r="E5" s="4">
        <v>0.69893518518518516</v>
      </c>
      <c r="F5" s="5" t="s">
        <v>20</v>
      </c>
      <c r="G5" s="15">
        <v>125</v>
      </c>
      <c r="H5" s="6" t="s">
        <v>11</v>
      </c>
    </row>
    <row r="6" spans="1:881" ht="18.75" x14ac:dyDescent="0.3">
      <c r="A6" s="2">
        <v>5</v>
      </c>
      <c r="B6" s="2" t="s">
        <v>21</v>
      </c>
      <c r="C6" s="3" t="str">
        <f>HYPERLINK("https://www.instagram.com/p/B45U19FAaHu/")</f>
        <v>https://www.instagram.com/p/B45U19FAaHu/</v>
      </c>
      <c r="D6" s="12" t="s">
        <v>22</v>
      </c>
      <c r="E6" s="4">
        <v>0.75913194444444443</v>
      </c>
      <c r="F6" s="5" t="s">
        <v>10</v>
      </c>
      <c r="G6" s="15">
        <v>91</v>
      </c>
      <c r="H6" s="6" t="s">
        <v>11</v>
      </c>
    </row>
    <row r="7" spans="1:881" ht="18.75" x14ac:dyDescent="0.3">
      <c r="A7" s="2">
        <v>6</v>
      </c>
      <c r="B7" s="2" t="s">
        <v>23</v>
      </c>
      <c r="C7" s="3" t="str">
        <f>HYPERLINK("https://www.instagram.com/p/B4uwihzA1xy/")</f>
        <v>https://www.instagram.com/p/B4uwihzA1xy/</v>
      </c>
      <c r="D7" s="12" t="s">
        <v>24</v>
      </c>
      <c r="E7" s="4">
        <v>0.65523148148148147</v>
      </c>
      <c r="F7" s="5" t="s">
        <v>20</v>
      </c>
      <c r="G7" s="15">
        <v>145</v>
      </c>
      <c r="H7" s="6" t="s">
        <v>11</v>
      </c>
    </row>
    <row r="8" spans="1:881" ht="18.75" x14ac:dyDescent="0.3">
      <c r="A8" s="2">
        <v>7</v>
      </c>
      <c r="B8" s="2" t="s">
        <v>11</v>
      </c>
      <c r="C8" s="3" t="str">
        <f>HYPERLINK("https://www.instagram.com/p/B3eve5Jgs1W/")</f>
        <v>https://www.instagram.com/p/B3eve5Jgs1W/</v>
      </c>
      <c r="D8" s="12" t="s">
        <v>25</v>
      </c>
      <c r="E8" s="4">
        <v>0.57989583333333339</v>
      </c>
      <c r="F8" s="5" t="s">
        <v>10</v>
      </c>
      <c r="G8" s="15">
        <v>86</v>
      </c>
      <c r="H8" s="6" t="s">
        <v>11</v>
      </c>
    </row>
    <row r="9" spans="1:881" ht="18.75" x14ac:dyDescent="0.3">
      <c r="A9" s="2">
        <v>8</v>
      </c>
      <c r="B9" s="2" t="s">
        <v>26</v>
      </c>
      <c r="C9" s="3" t="str">
        <f>HYPERLINK("https://www.instagram.com/p/B3T3UYuA5lw/")</f>
        <v>https://www.instagram.com/p/B3T3UYuA5lw/</v>
      </c>
      <c r="D9" s="12" t="s">
        <v>27</v>
      </c>
      <c r="E9" s="4">
        <v>0.35546296296296298</v>
      </c>
      <c r="F9" s="5" t="s">
        <v>20</v>
      </c>
      <c r="G9" s="15">
        <v>133</v>
      </c>
      <c r="H9" s="6" t="s">
        <v>11</v>
      </c>
    </row>
    <row r="10" spans="1:881" ht="18.75" x14ac:dyDescent="0.3">
      <c r="A10" s="2">
        <v>9</v>
      </c>
      <c r="B10" s="2" t="s">
        <v>28</v>
      </c>
      <c r="C10" s="3" t="str">
        <f>HYPERLINK("https://www.instagram.com/p/B3NKV1QoWfG/")</f>
        <v>https://www.instagram.com/p/B3NKV1QoWfG/</v>
      </c>
      <c r="D10" s="12" t="s">
        <v>29</v>
      </c>
      <c r="E10" s="4">
        <v>0.75237268518518519</v>
      </c>
      <c r="F10" s="5" t="s">
        <v>10</v>
      </c>
      <c r="G10" s="15">
        <v>88</v>
      </c>
      <c r="H10" s="6" t="s">
        <v>11</v>
      </c>
    </row>
    <row r="11" spans="1:881" ht="18.75" x14ac:dyDescent="0.3">
      <c r="A11" s="2">
        <v>10</v>
      </c>
      <c r="B11" s="2" t="s">
        <v>28</v>
      </c>
      <c r="C11" s="3" t="str">
        <f>HYPERLINK("https://www.instagram.com/p/B3J-n_Gi8Ms/")</f>
        <v>https://www.instagram.com/p/B3J-n_Gi8Ms/</v>
      </c>
      <c r="D11" s="12" t="s">
        <v>30</v>
      </c>
      <c r="E11" s="4">
        <v>0.51619212962962968</v>
      </c>
      <c r="F11" s="5" t="s">
        <v>31</v>
      </c>
      <c r="G11" s="15">
        <v>109</v>
      </c>
      <c r="H11" s="6" t="s">
        <v>11</v>
      </c>
    </row>
    <row r="12" spans="1:881" ht="18.75" x14ac:dyDescent="0.3">
      <c r="A12" s="2">
        <v>11</v>
      </c>
      <c r="B12" s="2" t="s">
        <v>28</v>
      </c>
      <c r="C12" s="3" t="str">
        <f>HYPERLINK("https://www.instagram.com/p/B3HIhVgotra/")</f>
        <v>https://www.instagram.com/p/B3HIhVgotra/</v>
      </c>
      <c r="D12" s="12" t="s">
        <v>32</v>
      </c>
      <c r="E12" s="4">
        <v>0.41115740740740742</v>
      </c>
      <c r="F12" s="5" t="s">
        <v>33</v>
      </c>
      <c r="G12" s="15">
        <v>92</v>
      </c>
      <c r="H12" s="6" t="s">
        <v>11</v>
      </c>
    </row>
    <row r="13" spans="1:881" ht="18.75" x14ac:dyDescent="0.3">
      <c r="A13" s="2">
        <v>12</v>
      </c>
      <c r="B13" s="2" t="s">
        <v>28</v>
      </c>
      <c r="C13" s="3" t="str">
        <f>HYPERLINK("https://www.instagram.com/p/B3FDccric2J/")</f>
        <v>https://www.instagram.com/p/B3FDccric2J/</v>
      </c>
      <c r="D13" s="12" t="s">
        <v>34</v>
      </c>
      <c r="E13" s="4">
        <v>0.60362268518518514</v>
      </c>
      <c r="F13" s="5" t="s">
        <v>17</v>
      </c>
      <c r="G13" s="15">
        <v>114</v>
      </c>
      <c r="H13" s="6" t="s">
        <v>11</v>
      </c>
    </row>
    <row r="14" spans="1:881" ht="18.75" x14ac:dyDescent="0.3">
      <c r="A14" s="2">
        <v>13</v>
      </c>
      <c r="B14" s="2" t="s">
        <v>35</v>
      </c>
      <c r="C14" s="3" t="str">
        <f>HYPERLINK("https://www.instagram.com/p/B3CtT3uo_lg/")</f>
        <v>https://www.instagram.com/p/B3CtT3uo_lg/</v>
      </c>
      <c r="D14" s="12" t="s">
        <v>36</v>
      </c>
      <c r="E14" s="4">
        <v>0.69259259259259254</v>
      </c>
      <c r="F14" s="5" t="s">
        <v>20</v>
      </c>
      <c r="G14" s="15">
        <v>73</v>
      </c>
      <c r="H14" s="6" t="s">
        <v>11</v>
      </c>
    </row>
    <row r="15" spans="1:881" ht="18.75" x14ac:dyDescent="0.3">
      <c r="A15" s="2">
        <v>14</v>
      </c>
      <c r="B15" s="2" t="s">
        <v>37</v>
      </c>
      <c r="C15" s="3" t="str">
        <f>HYPERLINK("https://www.instagram.com/p/B3B6FHsIesA/")</f>
        <v>https://www.instagram.com/p/B3B6FHsIesA/</v>
      </c>
      <c r="D15" s="12" t="s">
        <v>36</v>
      </c>
      <c r="E15" s="4">
        <v>0.38171296296296298</v>
      </c>
      <c r="F15" s="5" t="s">
        <v>20</v>
      </c>
      <c r="G15" s="15">
        <v>108</v>
      </c>
      <c r="H15" s="6" t="s">
        <v>11</v>
      </c>
    </row>
    <row r="16" spans="1:881" ht="18.75" x14ac:dyDescent="0.3">
      <c r="A16" s="2">
        <v>15</v>
      </c>
      <c r="B16" s="2" t="s">
        <v>38</v>
      </c>
      <c r="C16" s="3" t="str">
        <f>HYPERLINK("https://www.instagram.com/p/B3AlCxUILG7/")</f>
        <v>https://www.instagram.com/p/B3AlCxUILG7/</v>
      </c>
      <c r="D16" s="12" t="s">
        <v>39</v>
      </c>
      <c r="E16" s="4">
        <v>0.86570601851851847</v>
      </c>
      <c r="F16" s="5" t="s">
        <v>40</v>
      </c>
      <c r="G16" s="15">
        <v>42</v>
      </c>
      <c r="H16" s="6" t="s">
        <v>11</v>
      </c>
    </row>
    <row r="17" spans="1:8" ht="18.75" x14ac:dyDescent="0.3">
      <c r="A17" s="2">
        <v>16</v>
      </c>
      <c r="B17" s="2" t="s">
        <v>37</v>
      </c>
      <c r="C17" s="3" t="str">
        <f>HYPERLINK("https://www.instagram.com/p/B3AGS4sIF0G/")</f>
        <v>https://www.instagram.com/p/B3AGS4sIF0G/</v>
      </c>
      <c r="D17" s="12" t="s">
        <v>39</v>
      </c>
      <c r="E17" s="4">
        <v>0.67912037037037032</v>
      </c>
      <c r="F17" s="5" t="s">
        <v>40</v>
      </c>
      <c r="G17" s="15">
        <v>131</v>
      </c>
      <c r="H17" s="6" t="s">
        <v>11</v>
      </c>
    </row>
    <row r="18" spans="1:8" ht="18.75" x14ac:dyDescent="0.3">
      <c r="A18" s="2">
        <v>17</v>
      </c>
      <c r="B18" s="2" t="s">
        <v>38</v>
      </c>
      <c r="C18" s="3" t="str">
        <f>HYPERLINK("https://www.instagram.com/p/B28-UJ6omIi/")</f>
        <v>https://www.instagram.com/p/B28-UJ6omIi/</v>
      </c>
      <c r="D18" s="12" t="s">
        <v>41</v>
      </c>
      <c r="E18" s="4">
        <v>0.46561342592592592</v>
      </c>
      <c r="F18" s="5" t="s">
        <v>14</v>
      </c>
      <c r="G18" s="15">
        <v>94</v>
      </c>
      <c r="H18" s="6" t="s">
        <v>11</v>
      </c>
    </row>
    <row r="19" spans="1:8" ht="18.75" x14ac:dyDescent="0.3">
      <c r="A19" s="2">
        <v>18</v>
      </c>
      <c r="B19" s="2" t="s">
        <v>38</v>
      </c>
      <c r="C19" s="3" t="str">
        <f>HYPERLINK("https://www.instagram.com/p/B28yFyTI14j/")</f>
        <v>https://www.instagram.com/p/B28yFyTI14j/</v>
      </c>
      <c r="D19" s="12" t="s">
        <v>41</v>
      </c>
      <c r="E19" s="4">
        <v>0.39142361111111112</v>
      </c>
      <c r="F19" s="5" t="s">
        <v>14</v>
      </c>
      <c r="G19" s="15">
        <v>99</v>
      </c>
      <c r="H19" s="6" t="s">
        <v>11</v>
      </c>
    </row>
    <row r="20" spans="1:8" ht="18.75" x14ac:dyDescent="0.3">
      <c r="A20" s="2">
        <v>19</v>
      </c>
      <c r="B20" s="2" t="s">
        <v>38</v>
      </c>
      <c r="C20" s="3" t="str">
        <f>HYPERLINK("https://www.instagram.com/p/B2698c7ARhe/")</f>
        <v>https://www.instagram.com/p/B2698c7ARhe/</v>
      </c>
      <c r="D20" s="12" t="s">
        <v>42</v>
      </c>
      <c r="E20" s="4">
        <v>0.68664351851851857</v>
      </c>
      <c r="F20" s="5" t="s">
        <v>10</v>
      </c>
      <c r="G20" s="15">
        <v>67</v>
      </c>
      <c r="H20" s="6" t="s">
        <v>11</v>
      </c>
    </row>
    <row r="21" spans="1:8" ht="18.75" x14ac:dyDescent="0.3">
      <c r="A21" s="2">
        <v>20</v>
      </c>
      <c r="B21" s="2" t="s">
        <v>43</v>
      </c>
      <c r="C21" s="3" t="str">
        <f>HYPERLINK("https://www.instagram.com/p/B26HrddCysT/")</f>
        <v>https://www.instagram.com/p/B26HrddCysT/</v>
      </c>
      <c r="D21" s="12" t="s">
        <v>42</v>
      </c>
      <c r="E21" s="4">
        <v>0.35734953703703698</v>
      </c>
      <c r="F21" s="5" t="s">
        <v>10</v>
      </c>
      <c r="G21" s="15">
        <v>110</v>
      </c>
      <c r="H21" s="6" t="s">
        <v>11</v>
      </c>
    </row>
    <row r="22" spans="1:8" ht="18.75" x14ac:dyDescent="0.3">
      <c r="A22" s="2">
        <v>21</v>
      </c>
      <c r="B22" s="2" t="s">
        <v>44</v>
      </c>
      <c r="C22" s="3" t="str">
        <f>HYPERLINK("https://www.instagram.com/p/B24xaYsgfsX/")</f>
        <v>https://www.instagram.com/p/B24xaYsgfsX/</v>
      </c>
      <c r="D22" s="12" t="s">
        <v>45</v>
      </c>
      <c r="E22" s="4">
        <v>0.83386574074074071</v>
      </c>
      <c r="F22" s="5" t="s">
        <v>31</v>
      </c>
      <c r="G22" s="15">
        <v>106</v>
      </c>
      <c r="H22" s="6" t="s">
        <v>11</v>
      </c>
    </row>
    <row r="23" spans="1:8" ht="18.75" x14ac:dyDescent="0.3">
      <c r="A23" s="2">
        <v>22</v>
      </c>
      <c r="B23" s="2" t="s">
        <v>46</v>
      </c>
      <c r="C23" s="3" t="str">
        <f>HYPERLINK("https://www.instagram.com/p/B208AGxoU_G/")</f>
        <v>https://www.instagram.com/p/B208AGxoU_G/</v>
      </c>
      <c r="D23" s="12" t="s">
        <v>47</v>
      </c>
      <c r="E23" s="4">
        <v>0.34467592592592589</v>
      </c>
      <c r="F23" s="5" t="s">
        <v>33</v>
      </c>
      <c r="G23" s="15">
        <v>95</v>
      </c>
      <c r="H23" s="6" t="s">
        <v>11</v>
      </c>
    </row>
    <row r="24" spans="1:8" ht="18.75" x14ac:dyDescent="0.3">
      <c r="A24" s="2">
        <v>23</v>
      </c>
      <c r="B24" s="2" t="s">
        <v>48</v>
      </c>
      <c r="C24" s="3" t="str">
        <f>HYPERLINK("https://www.instagram.com/p/B2zVnPRoiGX/")</f>
        <v>https://www.instagram.com/p/B2zVnPRoiGX/</v>
      </c>
      <c r="D24" s="12" t="s">
        <v>49</v>
      </c>
      <c r="E24" s="4">
        <v>0.7233680555555555</v>
      </c>
      <c r="F24" s="5" t="s">
        <v>17</v>
      </c>
      <c r="G24" s="15">
        <v>71</v>
      </c>
      <c r="H24" s="6" t="s">
        <v>11</v>
      </c>
    </row>
    <row r="25" spans="1:8" ht="18.75" x14ac:dyDescent="0.3">
      <c r="A25" s="2">
        <v>24</v>
      </c>
      <c r="B25" s="2" t="s">
        <v>50</v>
      </c>
      <c r="C25" s="3" t="str">
        <f>HYPERLINK("https://www.instagram.com/p/B2xCjopold8/")</f>
        <v>https://www.instagram.com/p/B2xCjopold8/</v>
      </c>
      <c r="D25" s="12" t="s">
        <v>51</v>
      </c>
      <c r="E25" s="4">
        <v>0.83100694444444445</v>
      </c>
      <c r="F25" s="5" t="s">
        <v>20</v>
      </c>
      <c r="G25" s="15">
        <v>143</v>
      </c>
      <c r="H25" s="6" t="s">
        <v>11</v>
      </c>
    </row>
    <row r="26" spans="1:8" ht="18.75" x14ac:dyDescent="0.3">
      <c r="A26" s="2">
        <v>25</v>
      </c>
      <c r="B26" s="2" t="s">
        <v>52</v>
      </c>
      <c r="C26" s="3" t="str">
        <f>HYPERLINK("https://www.instagram.com/p/B2wOZQ8iqqg/")</f>
        <v>https://www.instagram.com/p/B2wOZQ8iqqg/</v>
      </c>
      <c r="D26" s="12" t="s">
        <v>51</v>
      </c>
      <c r="E26" s="4">
        <v>0.51447916666666671</v>
      </c>
      <c r="F26" s="5" t="s">
        <v>20</v>
      </c>
      <c r="G26" s="15">
        <v>75</v>
      </c>
      <c r="H26" s="6" t="s">
        <v>11</v>
      </c>
    </row>
    <row r="27" spans="1:8" ht="18.75" x14ac:dyDescent="0.3">
      <c r="A27" s="2">
        <v>26</v>
      </c>
      <c r="B27" s="2" t="s">
        <v>53</v>
      </c>
      <c r="C27" s="3" t="str">
        <f>HYPERLINK("https://www.instagram.com/p/B2udEQooYnQ/")</f>
        <v>https://www.instagram.com/p/B2udEQooYnQ/</v>
      </c>
      <c r="D27" s="12" t="s">
        <v>54</v>
      </c>
      <c r="E27" s="4">
        <v>0.82679398148148153</v>
      </c>
      <c r="F27" s="5" t="s">
        <v>40</v>
      </c>
      <c r="G27" s="15">
        <v>150</v>
      </c>
      <c r="H27" s="6" t="s">
        <v>11</v>
      </c>
    </row>
    <row r="28" spans="1:8" ht="18.75" x14ac:dyDescent="0.3">
      <c r="A28" s="2">
        <v>27</v>
      </c>
      <c r="B28" s="2" t="s">
        <v>55</v>
      </c>
      <c r="C28" s="3" t="str">
        <f>HYPERLINK("https://www.instagram.com/p/B2OlTWuiCLc/")</f>
        <v>https://www.instagram.com/p/B2OlTWuiCLc/</v>
      </c>
      <c r="D28" s="12" t="s">
        <v>56</v>
      </c>
      <c r="E28" s="4">
        <v>0.44920138888888889</v>
      </c>
      <c r="F28" s="5" t="s">
        <v>17</v>
      </c>
      <c r="G28" s="15">
        <v>172</v>
      </c>
      <c r="H28" s="6" t="s">
        <v>11</v>
      </c>
    </row>
    <row r="29" spans="1:8" ht="18.75" x14ac:dyDescent="0.3">
      <c r="A29" s="2">
        <v>28</v>
      </c>
      <c r="B29" s="2" t="s">
        <v>57</v>
      </c>
      <c r="C29" s="3" t="str">
        <f>HYPERLINK("https://www.instagram.com/p/B2E4a5rCJRq/")</f>
        <v>https://www.instagram.com/p/B2E4a5rCJRq/</v>
      </c>
      <c r="D29" s="12" t="s">
        <v>58</v>
      </c>
      <c r="E29" s="4">
        <v>0.68159722222222219</v>
      </c>
      <c r="F29" s="5" t="s">
        <v>10</v>
      </c>
      <c r="G29" s="15">
        <v>139</v>
      </c>
      <c r="H29" s="6" t="s">
        <v>11</v>
      </c>
    </row>
    <row r="30" spans="1:8" ht="18.75" x14ac:dyDescent="0.3">
      <c r="A30" s="2">
        <v>29</v>
      </c>
      <c r="B30" s="2" t="s">
        <v>59</v>
      </c>
      <c r="C30" s="3" t="str">
        <f>HYPERLINK("https://www.instagram.com/p/B2CO_cNIsFI/")</f>
        <v>https://www.instagram.com/p/B2CO_cNIsFI/</v>
      </c>
      <c r="D30" s="12" t="s">
        <v>60</v>
      </c>
      <c r="E30" s="4">
        <v>0.65347222222222223</v>
      </c>
      <c r="F30" s="5" t="s">
        <v>31</v>
      </c>
      <c r="G30" s="15">
        <v>162</v>
      </c>
      <c r="H30" s="6" t="s">
        <v>11</v>
      </c>
    </row>
    <row r="31" spans="1:8" ht="18.75" x14ac:dyDescent="0.3">
      <c r="A31" s="2">
        <v>30</v>
      </c>
      <c r="B31" s="2" t="s">
        <v>61</v>
      </c>
      <c r="C31" s="3" t="str">
        <f>HYPERLINK("https://www.instagram.com/p/B1oB52MCN3C/")</f>
        <v>https://www.instagram.com/p/B1oB52MCN3C/</v>
      </c>
      <c r="D31" s="12" t="s">
        <v>62</v>
      </c>
      <c r="E31" s="4">
        <v>0.47665509259259259</v>
      </c>
      <c r="F31" s="5" t="s">
        <v>20</v>
      </c>
      <c r="G31" s="15">
        <v>117</v>
      </c>
      <c r="H31" s="6" t="s">
        <v>11</v>
      </c>
    </row>
    <row r="32" spans="1:8" ht="18.75" x14ac:dyDescent="0.3">
      <c r="A32" s="2">
        <v>31</v>
      </c>
      <c r="B32" s="2" t="s">
        <v>63</v>
      </c>
      <c r="C32" s="3" t="str">
        <f>HYPERLINK("https://www.instagram.com/p/B1mB0_FCQgt/")</f>
        <v>https://www.instagram.com/p/B1mB0_FCQgt/</v>
      </c>
      <c r="D32" s="12" t="s">
        <v>64</v>
      </c>
      <c r="E32" s="4">
        <v>0.69947916666666665</v>
      </c>
      <c r="F32" s="5" t="s">
        <v>40</v>
      </c>
      <c r="G32" s="15">
        <v>100</v>
      </c>
      <c r="H32" s="6" t="s">
        <v>11</v>
      </c>
    </row>
    <row r="33" spans="1:8" ht="18.75" x14ac:dyDescent="0.3">
      <c r="A33" s="2">
        <v>32</v>
      </c>
      <c r="B33" s="2" t="s">
        <v>65</v>
      </c>
      <c r="C33" s="3" t="str">
        <f>HYPERLINK("https://www.instagram.com/p/B1igCqkiR-h/")</f>
        <v>https://www.instagram.com/p/B1igCqkiR-h/</v>
      </c>
      <c r="D33" s="12" t="s">
        <v>66</v>
      </c>
      <c r="E33" s="4">
        <v>0.32937499999999997</v>
      </c>
      <c r="F33" s="5" t="s">
        <v>14</v>
      </c>
      <c r="G33" s="15">
        <v>129</v>
      </c>
      <c r="H33" s="6" t="s">
        <v>11</v>
      </c>
    </row>
    <row r="34" spans="1:8" ht="18.75" x14ac:dyDescent="0.3">
      <c r="A34" s="2">
        <v>33</v>
      </c>
      <c r="B34" s="2" t="s">
        <v>61</v>
      </c>
      <c r="C34" s="3" t="str">
        <f>HYPERLINK("https://www.instagram.com/p/B1dmI8iC691/")</f>
        <v>https://www.instagram.com/p/B1dmI8iC691/</v>
      </c>
      <c r="D34" s="12" t="s">
        <v>67</v>
      </c>
      <c r="E34" s="4">
        <v>0.42457175925925927</v>
      </c>
      <c r="F34" s="5" t="s">
        <v>31</v>
      </c>
      <c r="G34" s="15">
        <v>85</v>
      </c>
      <c r="H34" s="6" t="s">
        <v>11</v>
      </c>
    </row>
    <row r="35" spans="1:8" ht="18.75" x14ac:dyDescent="0.3">
      <c r="A35" s="2">
        <v>34</v>
      </c>
      <c r="B35" s="2" t="s">
        <v>61</v>
      </c>
      <c r="C35" s="3" t="str">
        <f>HYPERLINK("https://www.instagram.com/p/B1bFjicCTgO/")</f>
        <v>https://www.instagram.com/p/B1bFjicCTgO/</v>
      </c>
      <c r="D35" s="12" t="s">
        <v>68</v>
      </c>
      <c r="E35" s="4">
        <v>0.45011574074074068</v>
      </c>
      <c r="F35" s="5" t="s">
        <v>33</v>
      </c>
      <c r="G35" s="15">
        <v>177</v>
      </c>
      <c r="H35" s="6" t="s">
        <v>11</v>
      </c>
    </row>
    <row r="36" spans="1:8" ht="18.75" x14ac:dyDescent="0.3">
      <c r="A36" s="2">
        <v>35</v>
      </c>
      <c r="B36" s="2" t="s">
        <v>61</v>
      </c>
      <c r="C36" s="3" t="str">
        <f>HYPERLINK("https://www.instagram.com/p/B1W76vEC71z/")</f>
        <v>https://www.instagram.com/p/B1W76vEC71z/</v>
      </c>
      <c r="D36" s="12" t="s">
        <v>69</v>
      </c>
      <c r="E36" s="4">
        <v>0.83819444444444446</v>
      </c>
      <c r="F36" s="5" t="s">
        <v>20</v>
      </c>
      <c r="G36" s="15">
        <v>128</v>
      </c>
      <c r="H36" s="6" t="s">
        <v>11</v>
      </c>
    </row>
    <row r="37" spans="1:8" ht="18.75" x14ac:dyDescent="0.3">
      <c r="A37" s="2">
        <v>36</v>
      </c>
      <c r="B37" s="2" t="s">
        <v>70</v>
      </c>
      <c r="C37" s="3" t="str">
        <f>HYPERLINK("https://www.instagram.com/p/B1Vdogtipn0/")</f>
        <v>https://www.instagram.com/p/B1Vdogtipn0/</v>
      </c>
      <c r="D37" s="12" t="s">
        <v>69</v>
      </c>
      <c r="E37" s="4">
        <v>0.26605324074074072</v>
      </c>
      <c r="F37" s="5" t="s">
        <v>20</v>
      </c>
      <c r="G37" s="15">
        <v>115</v>
      </c>
      <c r="H37" s="6" t="s">
        <v>11</v>
      </c>
    </row>
    <row r="38" spans="1:8" ht="18.75" x14ac:dyDescent="0.3">
      <c r="A38" s="2">
        <v>37</v>
      </c>
      <c r="B38" s="2" t="s">
        <v>70</v>
      </c>
      <c r="C38" s="3" t="str">
        <f>HYPERLINK("https://www.instagram.com/p/B1T_UFsi9pe/")</f>
        <v>https://www.instagram.com/p/B1T_UFsi9pe/</v>
      </c>
      <c r="D38" s="12" t="s">
        <v>71</v>
      </c>
      <c r="E38" s="4">
        <v>0.69371527777777775</v>
      </c>
      <c r="F38" s="5" t="s">
        <v>40</v>
      </c>
      <c r="G38" s="15">
        <v>139</v>
      </c>
      <c r="H38" s="6" t="s">
        <v>11</v>
      </c>
    </row>
    <row r="39" spans="1:8" ht="18.75" x14ac:dyDescent="0.3">
      <c r="A39" s="2">
        <v>38</v>
      </c>
      <c r="B39" s="2" t="s">
        <v>63</v>
      </c>
      <c r="C39" s="3" t="str">
        <f>HYPERLINK("https://www.instagram.com/p/B1TsxGwi8dT/")</f>
        <v>https://www.instagram.com/p/B1TsxGwi8dT/</v>
      </c>
      <c r="D39" s="12" t="s">
        <v>71</v>
      </c>
      <c r="E39" s="4">
        <v>0.58116898148148144</v>
      </c>
      <c r="F39" s="5" t="s">
        <v>40</v>
      </c>
      <c r="G39" s="15">
        <v>109</v>
      </c>
      <c r="H39" s="6" t="s">
        <v>11</v>
      </c>
    </row>
    <row r="40" spans="1:8" ht="18.75" x14ac:dyDescent="0.3">
      <c r="A40" s="2">
        <v>39</v>
      </c>
      <c r="B40" s="2" t="s">
        <v>72</v>
      </c>
      <c r="C40" s="3" t="str">
        <f>HYPERLINK("https://www.instagram.com/p/B00OunmAspc/")</f>
        <v>https://www.instagram.com/p/B00OunmAspc/</v>
      </c>
      <c r="D40" s="12" t="s">
        <v>73</v>
      </c>
      <c r="E40" s="4">
        <v>0.35968749999999999</v>
      </c>
      <c r="F40" s="5" t="s">
        <v>17</v>
      </c>
      <c r="G40" s="15">
        <v>94</v>
      </c>
      <c r="H40" s="6" t="s">
        <v>11</v>
      </c>
    </row>
    <row r="41" spans="1:8" ht="18.75" x14ac:dyDescent="0.3">
      <c r="A41" s="2">
        <v>40</v>
      </c>
      <c r="B41" s="2" t="s">
        <v>74</v>
      </c>
      <c r="C41" s="3" t="str">
        <f>HYPERLINK("https://www.instagram.com/p/B0xp75KAsLr/")</f>
        <v>https://www.instagram.com/p/B0xp75KAsLr/</v>
      </c>
      <c r="D41" s="12" t="s">
        <v>75</v>
      </c>
      <c r="E41" s="4">
        <v>0.35969907407407409</v>
      </c>
      <c r="F41" s="5" t="s">
        <v>20</v>
      </c>
      <c r="G41" s="15">
        <v>123</v>
      </c>
      <c r="H41" s="6" t="s">
        <v>11</v>
      </c>
    </row>
    <row r="42" spans="1:8" ht="18.75" x14ac:dyDescent="0.3">
      <c r="A42" s="2">
        <v>41</v>
      </c>
      <c r="B42" s="2" t="s">
        <v>65</v>
      </c>
      <c r="C42" s="3" t="str">
        <f>HYPERLINK("https://www.instagram.com/p/B0vXS-WAJ0H/")</f>
        <v>https://www.instagram.com/p/B0vXS-WAJ0H/</v>
      </c>
      <c r="D42" s="12" t="s">
        <v>76</v>
      </c>
      <c r="E42" s="4">
        <v>0.46987268518518521</v>
      </c>
      <c r="F42" s="5" t="s">
        <v>40</v>
      </c>
      <c r="G42" s="15">
        <v>80</v>
      </c>
      <c r="H42" s="6" t="s">
        <v>11</v>
      </c>
    </row>
    <row r="43" spans="1:8" ht="18.75" x14ac:dyDescent="0.3">
      <c r="A43" s="2">
        <v>42</v>
      </c>
      <c r="B43" s="2" t="s">
        <v>77</v>
      </c>
      <c r="C43" s="3" t="str">
        <f>HYPERLINK("https://www.instagram.com/p/B0vRB-SAv7v/")</f>
        <v>https://www.instagram.com/p/B0vRB-SAv7v/</v>
      </c>
      <c r="D43" s="12" t="s">
        <v>76</v>
      </c>
      <c r="E43" s="4">
        <v>0.43185185185185188</v>
      </c>
      <c r="F43" s="5" t="s">
        <v>40</v>
      </c>
      <c r="G43" s="15">
        <v>122</v>
      </c>
      <c r="H43" s="6" t="s">
        <v>11</v>
      </c>
    </row>
    <row r="44" spans="1:8" ht="18.75" x14ac:dyDescent="0.3">
      <c r="A44" s="2">
        <v>43</v>
      </c>
      <c r="B44" s="2" t="s">
        <v>74</v>
      </c>
      <c r="C44" s="3" t="str">
        <f>HYPERLINK("https://www.instagram.com/p/B0tQtBjAUgO/")</f>
        <v>https://www.instagram.com/p/B0tQtBjAUgO/</v>
      </c>
      <c r="D44" s="12" t="s">
        <v>78</v>
      </c>
      <c r="E44" s="4">
        <v>0.65313657407407411</v>
      </c>
      <c r="F44" s="5" t="s">
        <v>14</v>
      </c>
      <c r="G44" s="15">
        <v>99</v>
      </c>
      <c r="H44" s="6" t="s">
        <v>11</v>
      </c>
    </row>
    <row r="45" spans="1:8" ht="18.75" x14ac:dyDescent="0.3">
      <c r="A45" s="2">
        <v>44</v>
      </c>
      <c r="B45" s="2" t="s">
        <v>74</v>
      </c>
      <c r="C45" s="3" t="str">
        <f>HYPERLINK("https://www.instagram.com/p/B0sX27WgThO/")</f>
        <v>https://www.instagram.com/p/B0sX27WgThO/</v>
      </c>
      <c r="D45" s="12" t="s">
        <v>78</v>
      </c>
      <c r="E45" s="4">
        <v>0.30819444444444438</v>
      </c>
      <c r="F45" s="5" t="s">
        <v>14</v>
      </c>
      <c r="G45" s="15">
        <v>100</v>
      </c>
      <c r="H45" s="6" t="s">
        <v>11</v>
      </c>
    </row>
    <row r="46" spans="1:8" ht="18.75" x14ac:dyDescent="0.3">
      <c r="A46" s="2">
        <v>45</v>
      </c>
      <c r="B46" s="2" t="s">
        <v>74</v>
      </c>
      <c r="C46" s="3" t="str">
        <f>HYPERLINK("https://www.instagram.com/p/B0qB7KjABW4/")</f>
        <v>https://www.instagram.com/p/B0qB7KjABW4/</v>
      </c>
      <c r="D46" s="12" t="s">
        <v>79</v>
      </c>
      <c r="E46" s="4">
        <v>0.39837962962962958</v>
      </c>
      <c r="F46" s="5" t="s">
        <v>10</v>
      </c>
      <c r="G46" s="15">
        <v>80</v>
      </c>
      <c r="H46" s="6" t="s">
        <v>11</v>
      </c>
    </row>
    <row r="47" spans="1:8" ht="18.75" x14ac:dyDescent="0.3">
      <c r="A47" s="2">
        <v>46</v>
      </c>
      <c r="B47" s="2" t="s">
        <v>74</v>
      </c>
      <c r="C47" s="3" t="str">
        <f>HYPERLINK("https://www.instagram.com/p/B0lswv8i7GC/")</f>
        <v>https://www.instagram.com/p/B0lswv8i7GC/</v>
      </c>
      <c r="D47" s="12" t="s">
        <v>80</v>
      </c>
      <c r="E47" s="4">
        <v>0.71650462962962957</v>
      </c>
      <c r="F47" s="5" t="s">
        <v>33</v>
      </c>
      <c r="G47" s="15">
        <v>146</v>
      </c>
      <c r="H47" s="6" t="s">
        <v>11</v>
      </c>
    </row>
    <row r="48" spans="1:8" ht="18.75" x14ac:dyDescent="0.3">
      <c r="A48" s="2">
        <v>47</v>
      </c>
      <c r="B48" s="2" t="s">
        <v>74</v>
      </c>
      <c r="C48" s="3" t="str">
        <f>HYPERLINK("https://www.instagram.com/p/B0lb28OCElr/")</f>
        <v>https://www.instagram.com/p/B0lb28OCElr/</v>
      </c>
      <c r="D48" s="12" t="s">
        <v>80</v>
      </c>
      <c r="E48" s="4">
        <v>0.61393518518518519</v>
      </c>
      <c r="F48" s="5" t="s">
        <v>33</v>
      </c>
      <c r="G48" s="15">
        <v>163</v>
      </c>
      <c r="H48" s="6" t="s">
        <v>11</v>
      </c>
    </row>
    <row r="49" spans="1:8" ht="18.75" x14ac:dyDescent="0.3">
      <c r="A49" s="2">
        <v>48</v>
      </c>
      <c r="B49" s="2" t="s">
        <v>74</v>
      </c>
      <c r="C49" s="3" t="str">
        <f>HYPERLINK("https://www.instagram.com/p/B0lE4RMiETe/")</f>
        <v>https://www.instagram.com/p/B0lE4RMiETe/</v>
      </c>
      <c r="D49" s="12" t="s">
        <v>80</v>
      </c>
      <c r="E49" s="4">
        <v>0.47449074074074082</v>
      </c>
      <c r="F49" s="5" t="s">
        <v>33</v>
      </c>
      <c r="G49" s="15">
        <v>133</v>
      </c>
      <c r="H49" s="6" t="s">
        <v>11</v>
      </c>
    </row>
    <row r="50" spans="1:8" ht="18.75" x14ac:dyDescent="0.3">
      <c r="A50" s="2">
        <v>49</v>
      </c>
      <c r="B50" s="2" t="s">
        <v>74</v>
      </c>
      <c r="C50" s="3" t="str">
        <f>HYPERLINK("https://www.instagram.com/p/B0inZgZgWKd/")</f>
        <v>https://www.instagram.com/p/B0inZgZgWKd/</v>
      </c>
      <c r="D50" s="12" t="s">
        <v>81</v>
      </c>
      <c r="E50" s="4">
        <v>0.51887731481481481</v>
      </c>
      <c r="F50" s="5" t="s">
        <v>17</v>
      </c>
      <c r="G50" s="15">
        <v>93</v>
      </c>
      <c r="H50" s="6" t="s">
        <v>11</v>
      </c>
    </row>
    <row r="51" spans="1:8" ht="18.75" x14ac:dyDescent="0.3">
      <c r="A51" s="2">
        <v>50</v>
      </c>
      <c r="B51" s="2" t="s">
        <v>74</v>
      </c>
      <c r="C51" s="3" t="str">
        <f>HYPERLINK("https://www.instagram.com/p/B0gBcfmCYyD/")</f>
        <v>https://www.instagram.com/p/B0gBcfmCYyD/</v>
      </c>
      <c r="D51" s="12" t="s">
        <v>82</v>
      </c>
      <c r="E51" s="4">
        <v>0.51185185185185189</v>
      </c>
      <c r="F51" s="5" t="s">
        <v>20</v>
      </c>
      <c r="G51" s="15">
        <v>146</v>
      </c>
      <c r="H51" s="6" t="s">
        <v>11</v>
      </c>
    </row>
    <row r="52" spans="1:8" ht="18.75" x14ac:dyDescent="0.3">
      <c r="A52" s="2">
        <v>51</v>
      </c>
      <c r="B52" s="2" t="s">
        <v>83</v>
      </c>
      <c r="C52" s="3" t="str">
        <f>HYPERLINK("https://www.instagram.com/p/B0dG-ExisVO/")</f>
        <v>https://www.instagram.com/p/B0dG-ExisVO/</v>
      </c>
      <c r="D52" s="12" t="s">
        <v>84</v>
      </c>
      <c r="E52" s="4">
        <v>0.38028935185185192</v>
      </c>
      <c r="F52" s="5" t="s">
        <v>40</v>
      </c>
      <c r="G52" s="15">
        <v>130</v>
      </c>
      <c r="H52" s="6" t="s">
        <v>11</v>
      </c>
    </row>
    <row r="53" spans="1:8" ht="18.75" x14ac:dyDescent="0.3">
      <c r="A53" s="2">
        <v>52</v>
      </c>
      <c r="B53" s="2" t="s">
        <v>23</v>
      </c>
      <c r="C53" s="3" t="str">
        <f>HYPERLINK("https://www.instagram.com/p/B0JfQ-7iXP2/")</f>
        <v>https://www.instagram.com/p/B0JfQ-7iXP2/</v>
      </c>
      <c r="D53" s="12" t="s">
        <v>85</v>
      </c>
      <c r="E53" s="4">
        <v>0.76048611111111108</v>
      </c>
      <c r="F53" s="5" t="s">
        <v>14</v>
      </c>
      <c r="G53" s="15">
        <v>148</v>
      </c>
      <c r="H53" s="6" t="s">
        <v>11</v>
      </c>
    </row>
    <row r="54" spans="1:8" ht="18.75" x14ac:dyDescent="0.3">
      <c r="A54" s="2">
        <v>53</v>
      </c>
      <c r="B54" s="2" t="s">
        <v>86</v>
      </c>
      <c r="C54" s="3" t="str">
        <f>HYPERLINK("https://www.instagram.com/p/B0BqTIHCRbR/")</f>
        <v>https://www.instagram.com/p/B0BqTIHCRbR/</v>
      </c>
      <c r="D54" s="12" t="s">
        <v>87</v>
      </c>
      <c r="E54" s="4">
        <v>0.7205555555555555</v>
      </c>
      <c r="F54" s="5" t="s">
        <v>33</v>
      </c>
      <c r="G54" s="15">
        <v>140</v>
      </c>
      <c r="H54" s="6" t="s">
        <v>11</v>
      </c>
    </row>
    <row r="55" spans="1:8" ht="18.75" x14ac:dyDescent="0.3">
      <c r="A55" s="2">
        <v>54</v>
      </c>
      <c r="B55" s="2" t="s">
        <v>88</v>
      </c>
      <c r="C55" s="3" t="str">
        <f>HYPERLINK("https://www.instagram.com/p/B0AzFVzisxY/")</f>
        <v>https://www.instagram.com/p/B0AzFVzisxY/</v>
      </c>
      <c r="D55" s="12" t="s">
        <v>87</v>
      </c>
      <c r="E55" s="4">
        <v>0.38549768518518518</v>
      </c>
      <c r="F55" s="5" t="s">
        <v>33</v>
      </c>
      <c r="G55" s="15">
        <v>115</v>
      </c>
      <c r="H55" s="6" t="s">
        <v>11</v>
      </c>
    </row>
    <row r="56" spans="1:8" ht="18.75" x14ac:dyDescent="0.3">
      <c r="A56" s="2">
        <v>55</v>
      </c>
      <c r="B56" s="2" t="s">
        <v>89</v>
      </c>
      <c r="C56" s="3" t="str">
        <f>HYPERLINK("https://www.instagram.com/p/Bz_DQlrCEZ_/")</f>
        <v>https://www.instagram.com/p/Bz_DQlrCEZ_/</v>
      </c>
      <c r="D56" s="12" t="s">
        <v>90</v>
      </c>
      <c r="E56" s="4">
        <v>0.70693287037037034</v>
      </c>
      <c r="F56" s="5" t="s">
        <v>17</v>
      </c>
      <c r="G56" s="15">
        <v>114</v>
      </c>
      <c r="H56" s="6" t="s">
        <v>11</v>
      </c>
    </row>
    <row r="57" spans="1:8" ht="18.75" x14ac:dyDescent="0.3">
      <c r="A57" s="2">
        <v>56</v>
      </c>
      <c r="B57" s="2" t="s">
        <v>89</v>
      </c>
      <c r="C57" s="3" t="str">
        <f>HYPERLINK("https://www.instagram.com/p/Bz-bYZliNEs/")</f>
        <v>https://www.instagram.com/p/Bz-bYZliNEs/</v>
      </c>
      <c r="D57" s="12" t="s">
        <v>90</v>
      </c>
      <c r="E57" s="4">
        <v>0.46494212962962961</v>
      </c>
      <c r="F57" s="5" t="s">
        <v>17</v>
      </c>
      <c r="G57" s="15">
        <v>145</v>
      </c>
      <c r="H57" s="6" t="s">
        <v>11</v>
      </c>
    </row>
    <row r="58" spans="1:8" ht="18.75" x14ac:dyDescent="0.3">
      <c r="A58" s="2">
        <v>57</v>
      </c>
      <c r="B58" s="2" t="s">
        <v>91</v>
      </c>
      <c r="C58" s="3" t="str">
        <f>HYPERLINK("https://www.instagram.com/p/Bz83cvuiod7/")</f>
        <v>https://www.instagram.com/p/Bz83cvuiod7/</v>
      </c>
      <c r="D58" s="12" t="s">
        <v>92</v>
      </c>
      <c r="E58" s="4">
        <v>0.85854166666666665</v>
      </c>
      <c r="F58" s="5" t="s">
        <v>20</v>
      </c>
      <c r="G58" s="15">
        <v>78</v>
      </c>
      <c r="H58" s="6" t="s">
        <v>11</v>
      </c>
    </row>
    <row r="59" spans="1:8" ht="18.75" x14ac:dyDescent="0.3">
      <c r="A59" s="2">
        <v>58</v>
      </c>
      <c r="B59" s="2" t="s">
        <v>91</v>
      </c>
      <c r="C59" s="3" t="str">
        <f>HYPERLINK("https://www.instagram.com/p/Bz6XAcMikYb/")</f>
        <v>https://www.instagram.com/p/Bz6XAcMikYb/</v>
      </c>
      <c r="D59" s="12" t="s">
        <v>93</v>
      </c>
      <c r="E59" s="4">
        <v>0.88495370370370374</v>
      </c>
      <c r="F59" s="5" t="s">
        <v>40</v>
      </c>
      <c r="G59" s="15">
        <v>119</v>
      </c>
      <c r="H59" s="6" t="s">
        <v>11</v>
      </c>
    </row>
    <row r="60" spans="1:8" ht="18.75" x14ac:dyDescent="0.3">
      <c r="A60" s="2">
        <v>59</v>
      </c>
      <c r="B60" s="2" t="s">
        <v>91</v>
      </c>
      <c r="C60" s="3" t="str">
        <f>HYPERLINK("https://www.instagram.com/p/Bz6TX_kidjt/")</f>
        <v>https://www.instagram.com/p/Bz6TX_kidjt/</v>
      </c>
      <c r="D60" s="12" t="s">
        <v>93</v>
      </c>
      <c r="E60" s="4">
        <v>0.86291666666666667</v>
      </c>
      <c r="F60" s="5" t="s">
        <v>40</v>
      </c>
      <c r="G60" s="15">
        <v>123</v>
      </c>
      <c r="H60" s="6" t="s">
        <v>11</v>
      </c>
    </row>
    <row r="61" spans="1:8" ht="18.75" x14ac:dyDescent="0.3">
      <c r="A61" s="2">
        <v>60</v>
      </c>
      <c r="B61" s="2" t="s">
        <v>94</v>
      </c>
      <c r="C61" s="3" t="str">
        <f>HYPERLINK("https://www.instagram.com/p/Bz27vE-ChFf/")</f>
        <v>https://www.instagram.com/p/Bz27vE-ChFf/</v>
      </c>
      <c r="D61" s="12" t="s">
        <v>95</v>
      </c>
      <c r="E61" s="4">
        <v>0.5543865740740741</v>
      </c>
      <c r="F61" s="5" t="s">
        <v>14</v>
      </c>
      <c r="G61" s="15">
        <v>117</v>
      </c>
      <c r="H61" s="6" t="s">
        <v>11</v>
      </c>
    </row>
    <row r="62" spans="1:8" ht="18.75" x14ac:dyDescent="0.3">
      <c r="A62" s="2">
        <v>61</v>
      </c>
      <c r="B62" s="2" t="s">
        <v>89</v>
      </c>
      <c r="C62" s="3" t="str">
        <f>HYPERLINK("https://www.instagram.com/p/Bz0ZUQACsz4/")</f>
        <v>https://www.instagram.com/p/Bz0ZUQACsz4/</v>
      </c>
      <c r="D62" s="12" t="s">
        <v>96</v>
      </c>
      <c r="E62" s="4">
        <v>0.56879629629629624</v>
      </c>
      <c r="F62" s="5" t="s">
        <v>10</v>
      </c>
      <c r="G62" s="15">
        <v>113</v>
      </c>
      <c r="H62" s="6" t="s">
        <v>11</v>
      </c>
    </row>
    <row r="63" spans="1:8" ht="18.75" x14ac:dyDescent="0.3">
      <c r="A63" s="2">
        <v>62</v>
      </c>
      <c r="B63" s="2" t="s">
        <v>97</v>
      </c>
      <c r="C63" s="3" t="str">
        <f>HYPERLINK("https://www.instagram.com/p/Bz0Fxo5i3xA/")</f>
        <v>https://www.instagram.com/p/Bz0Fxo5i3xA/</v>
      </c>
      <c r="D63" s="12" t="s">
        <v>96</v>
      </c>
      <c r="E63" s="4">
        <v>0.45021990740740742</v>
      </c>
      <c r="F63" s="5" t="s">
        <v>10</v>
      </c>
      <c r="G63" s="15">
        <v>48</v>
      </c>
      <c r="H63" s="6" t="s">
        <v>11</v>
      </c>
    </row>
    <row r="64" spans="1:8" ht="18.75" x14ac:dyDescent="0.3">
      <c r="A64" s="2">
        <v>63</v>
      </c>
      <c r="B64" s="2" t="s">
        <v>98</v>
      </c>
      <c r="C64" s="3" t="str">
        <f>HYPERLINK("https://www.instagram.com/p/Bzxmdi6i2YS/")</f>
        <v>https://www.instagram.com/p/Bzxmdi6i2YS/</v>
      </c>
      <c r="D64" s="12" t="s">
        <v>99</v>
      </c>
      <c r="E64" s="4">
        <v>0.48348379629629629</v>
      </c>
      <c r="F64" s="5" t="s">
        <v>31</v>
      </c>
      <c r="G64" s="15">
        <v>182</v>
      </c>
      <c r="H64" s="6" t="s">
        <v>11</v>
      </c>
    </row>
    <row r="65" spans="1:8" ht="18.75" x14ac:dyDescent="0.3">
      <c r="A65" s="2">
        <v>64</v>
      </c>
      <c r="B65" s="2" t="s">
        <v>98</v>
      </c>
      <c r="C65" s="3" t="str">
        <f>HYPERLINK("https://www.instagram.com/p/BzviAbtisAk/")</f>
        <v>https://www.instagram.com/p/BzviAbtisAk/</v>
      </c>
      <c r="D65" s="12" t="s">
        <v>100</v>
      </c>
      <c r="E65" s="4">
        <v>0.67972222222222223</v>
      </c>
      <c r="F65" s="5" t="s">
        <v>33</v>
      </c>
      <c r="G65" s="15">
        <v>170</v>
      </c>
      <c r="H65" s="6" t="s">
        <v>11</v>
      </c>
    </row>
    <row r="66" spans="1:8" ht="18.75" x14ac:dyDescent="0.3">
      <c r="A66" s="2">
        <v>65</v>
      </c>
      <c r="B66" s="2" t="s">
        <v>101</v>
      </c>
      <c r="C66" s="3" t="str">
        <f>HYPERLINK("https://www.instagram.com/p/BztaZUVC7hf/")</f>
        <v>https://www.instagram.com/p/BztaZUVC7hf/</v>
      </c>
      <c r="D66" s="12" t="s">
        <v>102</v>
      </c>
      <c r="E66" s="4">
        <v>0.85681712962962964</v>
      </c>
      <c r="F66" s="5" t="s">
        <v>17</v>
      </c>
      <c r="G66" s="15">
        <v>143</v>
      </c>
      <c r="H66" s="6" t="s">
        <v>11</v>
      </c>
    </row>
    <row r="67" spans="1:8" ht="18.75" x14ac:dyDescent="0.3">
      <c r="A67" s="2">
        <v>66</v>
      </c>
      <c r="B67" s="2" t="s">
        <v>103</v>
      </c>
      <c r="C67" s="3" t="str">
        <f>HYPERLINK("https://www.instagram.com/p/Bzs9WXCitA6/")</f>
        <v>https://www.instagram.com/p/Bzs9WXCitA6/</v>
      </c>
      <c r="D67" s="12" t="s">
        <v>102</v>
      </c>
      <c r="E67" s="4">
        <v>0.68055555555555558</v>
      </c>
      <c r="F67" s="5" t="s">
        <v>17</v>
      </c>
      <c r="G67" s="15">
        <v>102</v>
      </c>
      <c r="H67" s="6" t="s">
        <v>11</v>
      </c>
    </row>
    <row r="68" spans="1:8" ht="18.75" x14ac:dyDescent="0.3">
      <c r="A68" s="2">
        <v>67</v>
      </c>
      <c r="B68" s="2" t="s">
        <v>104</v>
      </c>
      <c r="C68" s="3" t="str">
        <f>HYPERLINK("https://www.instagram.com/p/Bzq273Po4zO/")</f>
        <v>https://www.instagram.com/p/Bzq273Po4zO/</v>
      </c>
      <c r="D68" s="12" t="s">
        <v>105</v>
      </c>
      <c r="E68" s="4">
        <v>0.8649189814814815</v>
      </c>
      <c r="F68" s="5" t="s">
        <v>20</v>
      </c>
      <c r="G68" s="15">
        <v>156</v>
      </c>
      <c r="H68" s="6" t="s">
        <v>11</v>
      </c>
    </row>
    <row r="69" spans="1:8" ht="18.75" x14ac:dyDescent="0.3">
      <c r="A69" s="2">
        <v>68</v>
      </c>
      <c r="B69" s="2" t="s">
        <v>26</v>
      </c>
      <c r="C69" s="3" t="str">
        <f>HYPERLINK("https://www.instagram.com/p/Bzf6QrMi7YO/")</f>
        <v>https://www.instagram.com/p/Bzf6QrMi7YO/</v>
      </c>
      <c r="D69" s="12" t="s">
        <v>106</v>
      </c>
      <c r="E69" s="4">
        <v>0.61311342592592588</v>
      </c>
      <c r="F69" s="5" t="s">
        <v>31</v>
      </c>
      <c r="G69" s="15">
        <v>147</v>
      </c>
      <c r="H69" s="6" t="s">
        <v>11</v>
      </c>
    </row>
    <row r="70" spans="1:8" ht="18.75" x14ac:dyDescent="0.3">
      <c r="A70" s="2">
        <v>69</v>
      </c>
      <c r="B70" s="2" t="s">
        <v>107</v>
      </c>
      <c r="C70" s="3" t="str">
        <f>HYPERLINK("https://www.instagram.com/p/BzXvRpxihAg/")</f>
        <v>https://www.instagram.com/p/BzXvRpxihAg/</v>
      </c>
      <c r="D70" s="12" t="s">
        <v>108</v>
      </c>
      <c r="E70" s="4">
        <v>0.43957175925925918</v>
      </c>
      <c r="F70" s="5" t="s">
        <v>20</v>
      </c>
      <c r="G70" s="15">
        <v>112</v>
      </c>
      <c r="H70" s="6" t="s">
        <v>11</v>
      </c>
    </row>
    <row r="71" spans="1:8" ht="18.75" x14ac:dyDescent="0.3">
      <c r="A71" s="2">
        <v>70</v>
      </c>
      <c r="B71" s="2" t="s">
        <v>26</v>
      </c>
      <c r="C71" s="3" t="str">
        <f>HYPERLINK("https://www.instagram.com/p/BzA7LHwiBF0/")</f>
        <v>https://www.instagram.com/p/BzA7LHwiBF0/</v>
      </c>
      <c r="D71" s="12" t="s">
        <v>109</v>
      </c>
      <c r="E71" s="4">
        <v>0.57945601851851847</v>
      </c>
      <c r="F71" s="5" t="s">
        <v>14</v>
      </c>
      <c r="G71" s="15">
        <v>144</v>
      </c>
      <c r="H71" s="6" t="s">
        <v>11</v>
      </c>
    </row>
    <row r="72" spans="1:8" ht="18.75" x14ac:dyDescent="0.3">
      <c r="A72" s="2">
        <v>71</v>
      </c>
      <c r="B72" s="2" t="s">
        <v>26</v>
      </c>
      <c r="C72" s="3" t="str">
        <f>HYPERLINK("https://www.instagram.com/p/ByQRQFpCmxo/")</f>
        <v>https://www.instagram.com/p/ByQRQFpCmxo/</v>
      </c>
      <c r="D72" s="12" t="s">
        <v>110</v>
      </c>
      <c r="E72" s="4">
        <v>0.68371527777777774</v>
      </c>
      <c r="F72" s="5" t="s">
        <v>20</v>
      </c>
      <c r="G72" s="15">
        <v>194</v>
      </c>
      <c r="H72" s="6" t="s">
        <v>11</v>
      </c>
    </row>
    <row r="73" spans="1:8" ht="18.75" x14ac:dyDescent="0.3">
      <c r="A73" s="2">
        <v>72</v>
      </c>
      <c r="B73" s="2" t="s">
        <v>111</v>
      </c>
      <c r="C73" s="3" t="str">
        <f>HYPERLINK("https://www.instagram.com/p/ByO_KAGiZTk/")</f>
        <v>https://www.instagram.com/p/ByO_KAGiZTk/</v>
      </c>
      <c r="D73" s="12" t="s">
        <v>110</v>
      </c>
      <c r="E73" s="4">
        <v>0.18554398148148149</v>
      </c>
      <c r="F73" s="5" t="s">
        <v>20</v>
      </c>
      <c r="G73" s="15">
        <v>101</v>
      </c>
      <c r="H73" s="6" t="s">
        <v>11</v>
      </c>
    </row>
    <row r="74" spans="1:8" ht="18.75" x14ac:dyDescent="0.3">
      <c r="A74" s="2">
        <v>73</v>
      </c>
      <c r="B74" s="2" t="s">
        <v>26</v>
      </c>
      <c r="C74" s="3" t="str">
        <f>HYPERLINK("https://www.instagram.com/p/Bxo2TNIiUjc/")</f>
        <v>https://www.instagram.com/p/Bxo2TNIiUjc/</v>
      </c>
      <c r="D74" s="12" t="s">
        <v>112</v>
      </c>
      <c r="E74" s="4">
        <v>0.37407407407407411</v>
      </c>
      <c r="F74" s="5" t="s">
        <v>40</v>
      </c>
      <c r="G74" s="15">
        <v>143</v>
      </c>
      <c r="H74" s="6" t="s">
        <v>11</v>
      </c>
    </row>
    <row r="75" spans="1:8" ht="18.75" x14ac:dyDescent="0.3">
      <c r="A75" s="2">
        <v>74</v>
      </c>
      <c r="B75" s="2" t="s">
        <v>26</v>
      </c>
      <c r="C75" s="3" t="str">
        <f>HYPERLINK("https://www.instagram.com/p/BxSPfUJlkMU/")</f>
        <v>https://www.instagram.com/p/BxSPfUJlkMU/</v>
      </c>
      <c r="D75" s="12" t="s">
        <v>113</v>
      </c>
      <c r="E75" s="4">
        <v>0.59460648148148143</v>
      </c>
      <c r="F75" s="5" t="s">
        <v>10</v>
      </c>
      <c r="G75" s="15">
        <v>80</v>
      </c>
      <c r="H75" s="6" t="s">
        <v>11</v>
      </c>
    </row>
    <row r="76" spans="1:8" ht="18.75" x14ac:dyDescent="0.3">
      <c r="A76" s="2">
        <v>75</v>
      </c>
      <c r="B76" s="2" t="s">
        <v>114</v>
      </c>
      <c r="C76" s="3" t="str">
        <f>HYPERLINK("https://www.instagram.com/p/BxK2GC0l4zC/")</f>
        <v>https://www.instagram.com/p/BxK2GC0l4zC/</v>
      </c>
      <c r="D76" s="12" t="s">
        <v>115</v>
      </c>
      <c r="E76" s="4">
        <v>0.72197916666666662</v>
      </c>
      <c r="F76" s="5" t="s">
        <v>17</v>
      </c>
      <c r="G76" s="15">
        <v>131</v>
      </c>
      <c r="H76" s="6" t="s">
        <v>11</v>
      </c>
    </row>
    <row r="77" spans="1:8" ht="18.75" x14ac:dyDescent="0.3">
      <c r="A77" s="2">
        <v>76</v>
      </c>
      <c r="B77" s="2" t="s">
        <v>116</v>
      </c>
      <c r="C77" s="3" t="str">
        <f>HYPERLINK("https://www.instagram.com/p/BxFt_YRFrbj/")</f>
        <v>https://www.instagram.com/p/BxFt_YRFrbj/</v>
      </c>
      <c r="D77" s="12" t="s">
        <v>117</v>
      </c>
      <c r="E77" s="4">
        <v>0.73099537037037032</v>
      </c>
      <c r="F77" s="5" t="s">
        <v>40</v>
      </c>
      <c r="G77" s="15">
        <v>135</v>
      </c>
      <c r="H77" s="6" t="s">
        <v>11</v>
      </c>
    </row>
    <row r="78" spans="1:8" ht="18.75" x14ac:dyDescent="0.3">
      <c r="A78" s="2">
        <v>77</v>
      </c>
      <c r="B78" s="2" t="s">
        <v>118</v>
      </c>
      <c r="C78" s="3" t="str">
        <f>HYPERLINK("https://www.instagram.com/p/BxEkgXFFVRW/")</f>
        <v>https://www.instagram.com/p/BxEkgXFFVRW/</v>
      </c>
      <c r="D78" s="12" t="s">
        <v>117</v>
      </c>
      <c r="E78" s="4">
        <v>0.28508101851851853</v>
      </c>
      <c r="F78" s="5" t="s">
        <v>40</v>
      </c>
      <c r="G78" s="15">
        <v>126</v>
      </c>
      <c r="H78" s="6" t="s">
        <v>11</v>
      </c>
    </row>
    <row r="79" spans="1:8" ht="18.75" x14ac:dyDescent="0.3">
      <c r="A79" s="2">
        <v>78</v>
      </c>
      <c r="B79" s="2" t="s">
        <v>119</v>
      </c>
      <c r="C79" s="3" t="str">
        <f>HYPERLINK("https://www.instagram.com/p/BxDdZ1wlElO/")</f>
        <v>https://www.instagram.com/p/BxDdZ1wlElO/</v>
      </c>
      <c r="D79" s="12" t="s">
        <v>120</v>
      </c>
      <c r="E79" s="4">
        <v>0.85362268518518514</v>
      </c>
      <c r="F79" s="5" t="s">
        <v>14</v>
      </c>
      <c r="G79" s="15">
        <v>127</v>
      </c>
      <c r="H79" s="6" t="s">
        <v>11</v>
      </c>
    </row>
    <row r="80" spans="1:8" ht="18.75" x14ac:dyDescent="0.3">
      <c r="A80" s="2">
        <v>79</v>
      </c>
      <c r="B80" s="2" t="s">
        <v>121</v>
      </c>
      <c r="C80" s="3" t="str">
        <f>HYPERLINK("https://www.instagram.com/p/BxDT5TPlbid/")</f>
        <v>https://www.instagram.com/p/BxDT5TPlbid/</v>
      </c>
      <c r="D80" s="12" t="s">
        <v>120</v>
      </c>
      <c r="E80" s="4">
        <v>0.79592592592592593</v>
      </c>
      <c r="F80" s="5" t="s">
        <v>14</v>
      </c>
      <c r="G80" s="15">
        <v>89</v>
      </c>
      <c r="H80" s="6" t="s">
        <v>11</v>
      </c>
    </row>
    <row r="81" spans="1:8" ht="18.75" x14ac:dyDescent="0.3">
      <c r="A81" s="2">
        <v>80</v>
      </c>
      <c r="B81" s="2" t="s">
        <v>122</v>
      </c>
      <c r="C81" s="3" t="str">
        <f>HYPERLINK("https://www.instagram.com/p/BxB8FAuFIuq/")</f>
        <v>https://www.instagram.com/p/BxB8FAuFIuq/</v>
      </c>
      <c r="D81" s="12" t="s">
        <v>120</v>
      </c>
      <c r="E81" s="4">
        <v>0.26303240740740741</v>
      </c>
      <c r="F81" s="5" t="s">
        <v>14</v>
      </c>
      <c r="G81" s="15">
        <v>157</v>
      </c>
      <c r="H81" s="6" t="s">
        <v>11</v>
      </c>
    </row>
    <row r="82" spans="1:8" ht="18.75" x14ac:dyDescent="0.3">
      <c r="A82" s="2">
        <v>81</v>
      </c>
      <c r="B82" s="2" t="s">
        <v>123</v>
      </c>
      <c r="C82" s="3" t="str">
        <f>HYPERLINK("https://www.instagram.com/p/Bw__QtXFDO1/")</f>
        <v>https://www.instagram.com/p/Bw__QtXFDO1/</v>
      </c>
      <c r="D82" s="12" t="s">
        <v>124</v>
      </c>
      <c r="E82" s="4">
        <v>0.50562499999999999</v>
      </c>
      <c r="F82" s="5" t="s">
        <v>10</v>
      </c>
      <c r="G82" s="15">
        <v>98</v>
      </c>
      <c r="H82" s="6" t="s">
        <v>11</v>
      </c>
    </row>
    <row r="83" spans="1:8" ht="18.75" x14ac:dyDescent="0.3">
      <c r="A83" s="2">
        <v>82</v>
      </c>
      <c r="B83" s="2" t="s">
        <v>122</v>
      </c>
      <c r="C83" s="3" t="str">
        <f>HYPERLINK("https://www.instagram.com/p/Bw_cy7QlCIW/")</f>
        <v>https://www.instagram.com/p/Bw_cy7QlCIW/</v>
      </c>
      <c r="D83" s="12" t="s">
        <v>124</v>
      </c>
      <c r="E83" s="4">
        <v>0.29648148148148151</v>
      </c>
      <c r="F83" s="5" t="s">
        <v>10</v>
      </c>
      <c r="G83" s="15">
        <v>163</v>
      </c>
      <c r="H83" s="6" t="s">
        <v>11</v>
      </c>
    </row>
    <row r="84" spans="1:8" ht="18.75" x14ac:dyDescent="0.3">
      <c r="A84" s="2">
        <v>83</v>
      </c>
      <c r="B84" s="2" t="s">
        <v>125</v>
      </c>
      <c r="C84" s="3" t="str">
        <f>HYPERLINK("https://www.instagram.com/p/Bw-XMEIFCAl/")</f>
        <v>https://www.instagram.com/p/Bw-XMEIFCAl/</v>
      </c>
      <c r="D84" s="12" t="s">
        <v>126</v>
      </c>
      <c r="E84" s="4">
        <v>0.87409722222222219</v>
      </c>
      <c r="F84" s="5" t="s">
        <v>31</v>
      </c>
      <c r="G84" s="15">
        <v>131</v>
      </c>
      <c r="H84" s="6" t="s">
        <v>11</v>
      </c>
    </row>
    <row r="85" spans="1:8" ht="18.75" x14ac:dyDescent="0.3">
      <c r="A85" s="2">
        <v>84</v>
      </c>
      <c r="B85" s="2" t="s">
        <v>127</v>
      </c>
      <c r="C85" s="3" t="str">
        <f>HYPERLINK("https://www.instagram.com/p/Bw9_SeDFFYr/")</f>
        <v>https://www.instagram.com/p/Bw9_SeDFFYr/</v>
      </c>
      <c r="D85" s="12" t="s">
        <v>126</v>
      </c>
      <c r="E85" s="4">
        <v>0.7290740740740741</v>
      </c>
      <c r="F85" s="5" t="s">
        <v>31</v>
      </c>
      <c r="G85" s="15">
        <v>155</v>
      </c>
      <c r="H85" s="6" t="s">
        <v>11</v>
      </c>
    </row>
    <row r="86" spans="1:8" ht="18.75" x14ac:dyDescent="0.3">
      <c r="A86" s="2">
        <v>85</v>
      </c>
      <c r="B86" s="2" t="s">
        <v>128</v>
      </c>
      <c r="C86" s="3" t="str">
        <f>HYPERLINK("https://www.instagram.com/p/Bw7uz9Flkyw/")</f>
        <v>https://www.instagram.com/p/Bw7uz9Flkyw/</v>
      </c>
      <c r="D86" s="12" t="s">
        <v>129</v>
      </c>
      <c r="E86" s="4">
        <v>0.85236111111111112</v>
      </c>
      <c r="F86" s="5" t="s">
        <v>33</v>
      </c>
      <c r="G86" s="15">
        <v>163</v>
      </c>
      <c r="H86" s="6" t="s">
        <v>11</v>
      </c>
    </row>
    <row r="87" spans="1:8" ht="18.75" x14ac:dyDescent="0.3">
      <c r="A87" s="2">
        <v>86</v>
      </c>
      <c r="B87" s="2" t="s">
        <v>130</v>
      </c>
      <c r="C87" s="3" t="str">
        <f>HYPERLINK("https://www.instagram.com/p/BwxUq4xFLKr/")</f>
        <v>https://www.instagram.com/p/BwxUq4xFLKr/</v>
      </c>
      <c r="D87" s="12" t="s">
        <v>131</v>
      </c>
      <c r="E87" s="4">
        <v>0.81011574074074078</v>
      </c>
      <c r="F87" s="5" t="s">
        <v>14</v>
      </c>
      <c r="G87" s="15">
        <v>184</v>
      </c>
      <c r="H87" s="6" t="s">
        <v>11</v>
      </c>
    </row>
    <row r="88" spans="1:8" ht="18.75" x14ac:dyDescent="0.3">
      <c r="A88" s="2">
        <v>87</v>
      </c>
      <c r="B88" s="2" t="s">
        <v>132</v>
      </c>
      <c r="C88" s="3" t="str">
        <f>HYPERLINK("https://www.instagram.com/p/BwlrdpUlMl3/")</f>
        <v>https://www.instagram.com/p/BwlrdpUlMl3/</v>
      </c>
      <c r="D88" s="12" t="s">
        <v>133</v>
      </c>
      <c r="E88" s="4">
        <v>0.28809027777777779</v>
      </c>
      <c r="F88" s="5" t="s">
        <v>17</v>
      </c>
      <c r="G88" s="15">
        <v>108</v>
      </c>
      <c r="H88" s="6" t="s">
        <v>11</v>
      </c>
    </row>
    <row r="89" spans="1:8" ht="18.75" x14ac:dyDescent="0.3">
      <c r="A89" s="2">
        <v>88</v>
      </c>
      <c r="B89" s="2" t="s">
        <v>134</v>
      </c>
      <c r="C89" s="3" t="str">
        <f>HYPERLINK("https://www.instagram.com/p/Bwh7s_RlVAj/")</f>
        <v>https://www.instagram.com/p/Bwh7s_RlVAj/</v>
      </c>
      <c r="D89" s="12" t="s">
        <v>135</v>
      </c>
      <c r="E89" s="4">
        <v>0.83319444444444446</v>
      </c>
      <c r="F89" s="5" t="s">
        <v>40</v>
      </c>
      <c r="G89" s="15">
        <v>127</v>
      </c>
      <c r="H89" s="6" t="s">
        <v>11</v>
      </c>
    </row>
    <row r="90" spans="1:8" ht="18.75" x14ac:dyDescent="0.3">
      <c r="A90" s="2">
        <v>89</v>
      </c>
      <c r="B90" s="2" t="s">
        <v>26</v>
      </c>
      <c r="C90" s="3" t="str">
        <f>HYPERLINK("https://www.instagram.com/p/BwWRJp6lhyx/")</f>
        <v>https://www.instagram.com/p/BwWRJp6lhyx/</v>
      </c>
      <c r="D90" s="12" t="s">
        <v>136</v>
      </c>
      <c r="E90" s="4">
        <v>0.30299768518518522</v>
      </c>
      <c r="F90" s="5" t="s">
        <v>33</v>
      </c>
      <c r="G90" s="15">
        <v>120</v>
      </c>
      <c r="H90" s="6" t="s">
        <v>11</v>
      </c>
    </row>
    <row r="91" spans="1:8" ht="18.75" x14ac:dyDescent="0.3">
      <c r="A91" s="2">
        <v>90</v>
      </c>
      <c r="B91" s="2" t="s">
        <v>137</v>
      </c>
      <c r="C91" s="3" t="str">
        <f>HYPERLINK("https://www.instagram.com/p/BwAIo6eFFue/")</f>
        <v>https://www.instagram.com/p/BwAIo6eFFue/</v>
      </c>
      <c r="D91" s="12" t="s">
        <v>138</v>
      </c>
      <c r="E91" s="4">
        <v>0.70739583333333333</v>
      </c>
      <c r="F91" s="5" t="s">
        <v>20</v>
      </c>
      <c r="G91" s="15">
        <v>126</v>
      </c>
      <c r="H91" s="6" t="s">
        <v>11</v>
      </c>
    </row>
    <row r="92" spans="1:8" ht="18.75" x14ac:dyDescent="0.3">
      <c r="A92" s="2">
        <v>91</v>
      </c>
      <c r="B92" s="2" t="s">
        <v>139</v>
      </c>
      <c r="C92" s="3" t="str">
        <f>HYPERLINK("https://www.instagram.com/p/Bv9C4QSlLmj/")</f>
        <v>https://www.instagram.com/p/Bv9C4QSlLmj/</v>
      </c>
      <c r="D92" s="12" t="s">
        <v>140</v>
      </c>
      <c r="E92" s="4">
        <v>0.50736111111111115</v>
      </c>
      <c r="F92" s="5" t="s">
        <v>40</v>
      </c>
      <c r="G92" s="15">
        <v>107</v>
      </c>
      <c r="H92" s="6" t="s">
        <v>11</v>
      </c>
    </row>
    <row r="93" spans="1:8" ht="18.75" x14ac:dyDescent="0.3">
      <c r="A93" s="2">
        <v>92</v>
      </c>
      <c r="B93" s="2" t="s">
        <v>141</v>
      </c>
      <c r="C93" s="3" t="str">
        <f>HYPERLINK("https://www.instagram.com/p/BvcIKY5lzVK/")</f>
        <v>https://www.instagram.com/p/BvcIKY5lzVK/</v>
      </c>
      <c r="D93" s="12" t="s">
        <v>142</v>
      </c>
      <c r="E93" s="4">
        <v>0.72349537037037037</v>
      </c>
      <c r="F93" s="5" t="s">
        <v>20</v>
      </c>
      <c r="G93" s="15">
        <v>200</v>
      </c>
      <c r="H93" s="6" t="s">
        <v>11</v>
      </c>
    </row>
    <row r="94" spans="1:8" ht="18.75" x14ac:dyDescent="0.3">
      <c r="A94" s="2">
        <v>93</v>
      </c>
      <c r="B94" s="2" t="s">
        <v>26</v>
      </c>
      <c r="C94" s="3" t="str">
        <f>HYPERLINK("https://www.instagram.com/p/BvYwNaiFRgV/")</f>
        <v>https://www.instagram.com/p/BvYwNaiFRgV/</v>
      </c>
      <c r="D94" s="12" t="s">
        <v>143</v>
      </c>
      <c r="E94" s="4">
        <v>0.41305555555555562</v>
      </c>
      <c r="F94" s="5" t="s">
        <v>40</v>
      </c>
      <c r="G94" s="15">
        <v>93</v>
      </c>
      <c r="H94" s="6" t="s">
        <v>11</v>
      </c>
    </row>
    <row r="95" spans="1:8" ht="18.75" x14ac:dyDescent="0.3">
      <c r="A95" s="2">
        <v>94</v>
      </c>
      <c r="B95" s="2" t="s">
        <v>144</v>
      </c>
      <c r="C95" s="3" t="str">
        <f>HYPERLINK("https://www.instagram.com/p/BvKL9KZFO1b/")</f>
        <v>https://www.instagram.com/p/BvKL9KZFO1b/</v>
      </c>
      <c r="D95" s="12" t="s">
        <v>145</v>
      </c>
      <c r="E95" s="4">
        <v>0.7560069444444445</v>
      </c>
      <c r="F95" s="5" t="s">
        <v>20</v>
      </c>
      <c r="G95" s="15">
        <v>162</v>
      </c>
      <c r="H95" s="6" t="s">
        <v>11</v>
      </c>
    </row>
    <row r="96" spans="1:8" ht="18.75" x14ac:dyDescent="0.3">
      <c r="A96" s="2">
        <v>95</v>
      </c>
      <c r="B96" s="2" t="s">
        <v>26</v>
      </c>
      <c r="C96" s="3" t="str">
        <f>HYPERLINK("https://www.instagram.com/p/Bu9DtZ3lAle/")</f>
        <v>https://www.instagram.com/p/Bu9DtZ3lAle/</v>
      </c>
      <c r="D96" s="12" t="s">
        <v>146</v>
      </c>
      <c r="E96" s="4">
        <v>0.65726851851851853</v>
      </c>
      <c r="F96" s="5" t="s">
        <v>33</v>
      </c>
      <c r="G96" s="15">
        <v>115</v>
      </c>
      <c r="H96" s="6" t="s">
        <v>11</v>
      </c>
    </row>
    <row r="97" spans="1:8" ht="18.75" x14ac:dyDescent="0.3">
      <c r="A97" s="2">
        <v>96</v>
      </c>
      <c r="B97" s="2" t="s">
        <v>8</v>
      </c>
      <c r="C97" s="3" t="str">
        <f>HYPERLINK("https://www.instagram.com/p/Bu6l2sLFgoG/")</f>
        <v>https://www.instagram.com/p/Bu6l2sLFgoG/</v>
      </c>
      <c r="D97" s="12" t="s">
        <v>147</v>
      </c>
      <c r="E97" s="4">
        <v>0.69937499999999997</v>
      </c>
      <c r="F97" s="5" t="s">
        <v>17</v>
      </c>
      <c r="G97" s="15">
        <v>222</v>
      </c>
      <c r="H97" s="6" t="s">
        <v>11</v>
      </c>
    </row>
    <row r="98" spans="1:8" ht="18.75" x14ac:dyDescent="0.3">
      <c r="A98" s="2">
        <v>97</v>
      </c>
      <c r="B98" s="2" t="s">
        <v>26</v>
      </c>
      <c r="C98" s="3" t="str">
        <f>HYPERLINK("https://www.instagram.com/p/Buk0X1KlmYd/")</f>
        <v>https://www.instagram.com/p/Buk0X1KlmYd/</v>
      </c>
      <c r="D98" s="12" t="s">
        <v>148</v>
      </c>
      <c r="E98" s="4">
        <v>0.2435185185185185</v>
      </c>
      <c r="F98" s="5" t="s">
        <v>20</v>
      </c>
      <c r="G98" s="15">
        <v>100</v>
      </c>
      <c r="H98" s="6" t="s">
        <v>11</v>
      </c>
    </row>
    <row r="99" spans="1:8" ht="18.75" x14ac:dyDescent="0.3">
      <c r="A99" s="2">
        <v>98</v>
      </c>
      <c r="B99" s="2" t="s">
        <v>26</v>
      </c>
      <c r="C99" s="3" t="str">
        <f>HYPERLINK("https://www.instagram.com/p/BuCAydxlvz4/")</f>
        <v>https://www.instagram.com/p/BuCAydxlvz4/</v>
      </c>
      <c r="D99" s="12" t="s">
        <v>149</v>
      </c>
      <c r="E99" s="4">
        <v>0.72621527777777772</v>
      </c>
      <c r="F99" s="5" t="s">
        <v>20</v>
      </c>
      <c r="G99" s="15">
        <v>174</v>
      </c>
      <c r="H99" s="6" t="s">
        <v>11</v>
      </c>
    </row>
    <row r="100" spans="1:8" ht="18.75" x14ac:dyDescent="0.3">
      <c r="A100" s="2">
        <v>99</v>
      </c>
      <c r="B100" s="2" t="s">
        <v>150</v>
      </c>
      <c r="C100" s="3" t="str">
        <f>HYPERLINK("https://www.instagram.com/p/BtleMx7lOs8/")</f>
        <v>https://www.instagram.com/p/BtleMx7lOs8/</v>
      </c>
      <c r="D100" s="12" t="s">
        <v>151</v>
      </c>
      <c r="E100" s="4">
        <v>0.64219907407407406</v>
      </c>
      <c r="F100" s="5" t="s">
        <v>31</v>
      </c>
      <c r="G100" s="15">
        <v>117</v>
      </c>
      <c r="H100" s="6" t="s">
        <v>11</v>
      </c>
    </row>
    <row r="101" spans="1:8" ht="18.75" x14ac:dyDescent="0.3">
      <c r="A101" s="2">
        <v>100</v>
      </c>
      <c r="B101" s="2" t="s">
        <v>150</v>
      </c>
      <c r="C101" s="3" t="str">
        <f>HYPERLINK("https://www.instagram.com/p/BtgfYFrFPVj/")</f>
        <v>https://www.instagram.com/p/BtgfYFrFPVj/</v>
      </c>
      <c r="D101" s="12" t="s">
        <v>152</v>
      </c>
      <c r="E101" s="4">
        <v>0.70753472222222225</v>
      </c>
      <c r="F101" s="5" t="s">
        <v>17</v>
      </c>
      <c r="G101" s="15">
        <v>160</v>
      </c>
      <c r="H101" s="6" t="s">
        <v>11</v>
      </c>
    </row>
    <row r="102" spans="1:8" ht="18.75" x14ac:dyDescent="0.3">
      <c r="A102" s="2">
        <v>101</v>
      </c>
      <c r="B102" s="2" t="s">
        <v>153</v>
      </c>
      <c r="C102" s="3" t="str">
        <f>HYPERLINK("https://www.instagram.com/p/BtgPCfAloNe/")</f>
        <v>https://www.instagram.com/p/BtgPCfAloNe/</v>
      </c>
      <c r="D102" s="12" t="s">
        <v>152</v>
      </c>
      <c r="E102" s="4">
        <v>0.6083912037037037</v>
      </c>
      <c r="F102" s="5" t="s">
        <v>17</v>
      </c>
      <c r="G102" s="15">
        <v>119</v>
      </c>
      <c r="H102" s="6" t="s">
        <v>11</v>
      </c>
    </row>
    <row r="103" spans="1:8" ht="18.75" x14ac:dyDescent="0.3">
      <c r="A103" s="2">
        <v>102</v>
      </c>
      <c r="B103" s="2" t="s">
        <v>154</v>
      </c>
      <c r="C103" s="3" t="str">
        <f>HYPERLINK("https://www.instagram.com/p/BteIv5qlu2J/")</f>
        <v>https://www.instagram.com/p/BteIv5qlu2J/</v>
      </c>
      <c r="D103" s="12" t="s">
        <v>155</v>
      </c>
      <c r="E103" s="4">
        <v>0.79350694444444447</v>
      </c>
      <c r="F103" s="5" t="s">
        <v>20</v>
      </c>
      <c r="G103" s="15">
        <v>110</v>
      </c>
      <c r="H103" s="6" t="s">
        <v>11</v>
      </c>
    </row>
    <row r="104" spans="1:8" ht="18.75" x14ac:dyDescent="0.3">
      <c r="A104" s="2">
        <v>103</v>
      </c>
      <c r="B104" s="2" t="s">
        <v>150</v>
      </c>
      <c r="C104" s="3" t="str">
        <f>HYPERLINK("https://www.instagram.com/p/Btd8r84lIPV/")</f>
        <v>https://www.instagram.com/p/Btd8r84lIPV/</v>
      </c>
      <c r="D104" s="12" t="s">
        <v>155</v>
      </c>
      <c r="E104" s="4">
        <v>0.72031250000000002</v>
      </c>
      <c r="F104" s="5" t="s">
        <v>20</v>
      </c>
      <c r="G104" s="15">
        <v>80</v>
      </c>
      <c r="H104" s="6" t="s">
        <v>11</v>
      </c>
    </row>
    <row r="105" spans="1:8" ht="18.75" x14ac:dyDescent="0.3">
      <c r="A105" s="2">
        <v>104</v>
      </c>
      <c r="B105" s="2" t="s">
        <v>156</v>
      </c>
      <c r="C105" s="3" t="str">
        <f>HYPERLINK("https://www.instagram.com/p/BtTnFbglBgq/")</f>
        <v>https://www.instagram.com/p/BtTnFbglBgq/</v>
      </c>
      <c r="D105" s="12" t="s">
        <v>157</v>
      </c>
      <c r="E105" s="4">
        <v>0.70561342592592591</v>
      </c>
      <c r="F105" s="5" t="s">
        <v>31</v>
      </c>
      <c r="G105" s="15">
        <v>161</v>
      </c>
      <c r="H105" s="6" t="s">
        <v>11</v>
      </c>
    </row>
    <row r="106" spans="1:8" ht="18.75" x14ac:dyDescent="0.3">
      <c r="A106" s="2">
        <v>105</v>
      </c>
      <c r="B106" s="2" t="s">
        <v>158</v>
      </c>
      <c r="C106" s="3" t="str">
        <f>HYPERLINK("https://www.instagram.com/p/BtNxyTnlz1t/")</f>
        <v>https://www.instagram.com/p/BtNxyTnlz1t/</v>
      </c>
      <c r="D106" s="12" t="s">
        <v>159</v>
      </c>
      <c r="E106" s="4">
        <v>0.44038194444444451</v>
      </c>
      <c r="F106" s="5" t="s">
        <v>17</v>
      </c>
      <c r="G106" s="15">
        <v>146</v>
      </c>
      <c r="H106" s="6" t="s">
        <v>11</v>
      </c>
    </row>
    <row r="107" spans="1:8" ht="18.75" x14ac:dyDescent="0.3">
      <c r="A107" s="2">
        <v>106</v>
      </c>
      <c r="B107" s="2" t="s">
        <v>160</v>
      </c>
      <c r="C107" s="3" t="str">
        <f>HYPERLINK("https://www.instagram.com/p/BtD_-rvF3cG/")</f>
        <v>https://www.instagram.com/p/BtD_-rvF3cG/</v>
      </c>
      <c r="D107" s="12" t="s">
        <v>161</v>
      </c>
      <c r="E107" s="4">
        <v>0.6428935185185185</v>
      </c>
      <c r="F107" s="5" t="s">
        <v>10</v>
      </c>
      <c r="G107" s="15">
        <v>114</v>
      </c>
      <c r="H107" s="6" t="s">
        <v>11</v>
      </c>
    </row>
    <row r="108" spans="1:8" ht="18.75" x14ac:dyDescent="0.3">
      <c r="A108" s="2">
        <v>107</v>
      </c>
      <c r="B108" s="2" t="s">
        <v>162</v>
      </c>
      <c r="C108" s="3" t="str">
        <f>HYPERLINK("https://www.instagram.com/p/Bs_S3hplbP5/")</f>
        <v>https://www.instagram.com/p/Bs_S3hplbP5/</v>
      </c>
      <c r="D108" s="12" t="s">
        <v>163</v>
      </c>
      <c r="E108" s="4">
        <v>0.8156944444444445</v>
      </c>
      <c r="F108" s="5" t="s">
        <v>33</v>
      </c>
      <c r="G108" s="15">
        <v>98</v>
      </c>
      <c r="H108" s="6" t="s">
        <v>11</v>
      </c>
    </row>
    <row r="109" spans="1:8" ht="18.75" x14ac:dyDescent="0.3">
      <c r="A109" s="2">
        <v>108</v>
      </c>
      <c r="B109" s="2" t="s">
        <v>61</v>
      </c>
      <c r="C109" s="3" t="str">
        <f>HYPERLINK("https://www.instagram.com/p/BsLdmi5lKyu/")</f>
        <v>https://www.instagram.com/p/BsLdmi5lKyu/</v>
      </c>
      <c r="D109" s="12" t="s">
        <v>164</v>
      </c>
      <c r="E109" s="4">
        <v>0.68604166666666666</v>
      </c>
      <c r="F109" s="5" t="s">
        <v>31</v>
      </c>
      <c r="G109" s="15">
        <v>159</v>
      </c>
      <c r="H109" s="6" t="s">
        <v>11</v>
      </c>
    </row>
    <row r="110" spans="1:8" ht="18.75" x14ac:dyDescent="0.3">
      <c r="A110" s="2">
        <v>109</v>
      </c>
      <c r="B110" s="2" t="s">
        <v>130</v>
      </c>
      <c r="C110" s="3" t="str">
        <f>HYPERLINK("https://www.instagram.com/p/BsK6Cp6lq1r/")</f>
        <v>https://www.instagram.com/p/BsK6Cp6lq1r/</v>
      </c>
      <c r="D110" s="12" t="s">
        <v>164</v>
      </c>
      <c r="E110" s="4">
        <v>0.47025462962962961</v>
      </c>
      <c r="F110" s="5" t="s">
        <v>31</v>
      </c>
      <c r="G110" s="15">
        <v>60</v>
      </c>
      <c r="H110" s="6" t="s">
        <v>11</v>
      </c>
    </row>
    <row r="111" spans="1:8" ht="18.75" x14ac:dyDescent="0.3">
      <c r="A111" s="2">
        <v>110</v>
      </c>
      <c r="B111" s="2" t="s">
        <v>61</v>
      </c>
      <c r="C111" s="3" t="str">
        <f>HYPERLINK("https://www.instagram.com/p/BsI3Qt7l3YL/")</f>
        <v>https://www.instagram.com/p/BsI3Qt7l3YL/</v>
      </c>
      <c r="D111" s="12" t="s">
        <v>165</v>
      </c>
      <c r="E111" s="4">
        <v>0.6766550925925926</v>
      </c>
      <c r="F111" s="5" t="s">
        <v>33</v>
      </c>
      <c r="G111" s="15">
        <v>160</v>
      </c>
      <c r="H111" s="6" t="s">
        <v>11</v>
      </c>
    </row>
    <row r="112" spans="1:8" ht="18.75" x14ac:dyDescent="0.3">
      <c r="A112" s="2">
        <v>111</v>
      </c>
      <c r="B112" s="2" t="s">
        <v>166</v>
      </c>
      <c r="C112" s="3" t="str">
        <f>HYPERLINK("https://www.instagram.com/p/BsIWsl_FQvL/")</f>
        <v>https://www.instagram.com/p/BsIWsl_FQvL/</v>
      </c>
      <c r="D112" s="12" t="s">
        <v>165</v>
      </c>
      <c r="E112" s="4">
        <v>0.47905092592592591</v>
      </c>
      <c r="F112" s="5" t="s">
        <v>33</v>
      </c>
      <c r="G112" s="15">
        <v>152</v>
      </c>
      <c r="H112" s="6" t="s">
        <v>11</v>
      </c>
    </row>
    <row r="113" spans="1:8" ht="18.75" x14ac:dyDescent="0.3">
      <c r="A113" s="2">
        <v>112</v>
      </c>
      <c r="B113" s="2" t="s">
        <v>61</v>
      </c>
      <c r="C113" s="3" t="str">
        <f>HYPERLINK("https://www.instagram.com/p/BsBOvGXF4SQ/")</f>
        <v>https://www.instagram.com/p/BsBOvGXF4SQ/</v>
      </c>
      <c r="D113" s="12" t="s">
        <v>167</v>
      </c>
      <c r="E113" s="4">
        <v>0.7122222222222222</v>
      </c>
      <c r="F113" s="5" t="s">
        <v>40</v>
      </c>
      <c r="G113" s="15">
        <v>116</v>
      </c>
      <c r="H113" s="6" t="s">
        <v>11</v>
      </c>
    </row>
    <row r="114" spans="1:8" ht="18.75" x14ac:dyDescent="0.3">
      <c r="A114" s="2">
        <v>113</v>
      </c>
      <c r="B114" s="2" t="s">
        <v>26</v>
      </c>
      <c r="C114" s="3" t="str">
        <f>HYPERLINK("https://www.instagram.com/p/BrD12zQhs5Z/")</f>
        <v>https://www.instagram.com/p/BrD12zQhs5Z/</v>
      </c>
      <c r="D114" s="13" t="s">
        <v>168</v>
      </c>
      <c r="E114" s="4">
        <v>0.87792824074074072</v>
      </c>
      <c r="F114" s="5" t="s">
        <v>31</v>
      </c>
      <c r="G114" s="16" t="s">
        <v>11</v>
      </c>
      <c r="H114" s="2">
        <v>608</v>
      </c>
    </row>
    <row r="115" spans="1:8" ht="18.75" x14ac:dyDescent="0.3">
      <c r="A115" s="2">
        <v>114</v>
      </c>
      <c r="B115" s="2" t="s">
        <v>107</v>
      </c>
      <c r="C115" s="3" t="str">
        <f>HYPERLINK("https://www.instagram.com/p/Bq5Yb_pleP5/")</f>
        <v>https://www.instagram.com/p/Bq5Yb_pleP5/</v>
      </c>
      <c r="D115" s="12" t="s">
        <v>169</v>
      </c>
      <c r="E115" s="4">
        <v>0.80906250000000002</v>
      </c>
      <c r="F115" s="5" t="s">
        <v>40</v>
      </c>
      <c r="G115" s="15">
        <v>123</v>
      </c>
      <c r="H115" s="6" t="s">
        <v>11</v>
      </c>
    </row>
    <row r="116" spans="1:8" ht="18.75" x14ac:dyDescent="0.3">
      <c r="A116" s="2">
        <v>115</v>
      </c>
      <c r="B116" s="2" t="s">
        <v>170</v>
      </c>
      <c r="C116" s="3" t="str">
        <f>HYPERLINK("https://www.instagram.com/p/Bqu7R4pF5bu/")</f>
        <v>https://www.instagram.com/p/Bqu7R4pF5bu/</v>
      </c>
      <c r="D116" s="12" t="s">
        <v>171</v>
      </c>
      <c r="E116" s="4">
        <v>0.74850694444444443</v>
      </c>
      <c r="F116" s="5" t="s">
        <v>33</v>
      </c>
      <c r="G116" s="15">
        <v>168</v>
      </c>
      <c r="H116" s="6" t="s">
        <v>11</v>
      </c>
    </row>
    <row r="117" spans="1:8" ht="18.75" x14ac:dyDescent="0.3">
      <c r="A117" s="2">
        <v>116</v>
      </c>
      <c r="B117" s="2" t="s">
        <v>172</v>
      </c>
      <c r="C117" s="3" t="str">
        <f>HYPERLINK("https://www.instagram.com/p/Bqu4RAQFM5L/")</f>
        <v>https://www.instagram.com/p/Bqu4RAQFM5L/</v>
      </c>
      <c r="D117" s="12" t="s">
        <v>171</v>
      </c>
      <c r="E117" s="4">
        <v>0.73021990740740739</v>
      </c>
      <c r="F117" s="5" t="s">
        <v>33</v>
      </c>
      <c r="G117" s="15">
        <v>115</v>
      </c>
      <c r="H117" s="6" t="s">
        <v>11</v>
      </c>
    </row>
    <row r="118" spans="1:8" ht="18.75" x14ac:dyDescent="0.3">
      <c r="A118" s="2">
        <v>117</v>
      </c>
      <c r="B118" s="2" t="s">
        <v>173</v>
      </c>
      <c r="C118" s="3" t="str">
        <f>HYPERLINK("https://www.instagram.com/p/Bqr2-26Fgmm/")</f>
        <v>https://www.instagram.com/p/Bqr2-26Fgmm/</v>
      </c>
      <c r="D118" s="12" t="s">
        <v>174</v>
      </c>
      <c r="E118" s="4">
        <v>0.55734953703703705</v>
      </c>
      <c r="F118" s="5" t="s">
        <v>17</v>
      </c>
      <c r="G118" s="15">
        <v>83</v>
      </c>
      <c r="H118" s="6" t="s">
        <v>11</v>
      </c>
    </row>
    <row r="119" spans="1:8" ht="18.75" x14ac:dyDescent="0.3">
      <c r="A119" s="2">
        <v>118</v>
      </c>
      <c r="B119" s="2" t="s">
        <v>173</v>
      </c>
      <c r="C119" s="3" t="str">
        <f>HYPERLINK("https://www.instagram.com/p/BqrhNPtFYJP/")</f>
        <v>https://www.instagram.com/p/BqrhNPtFYJP/</v>
      </c>
      <c r="D119" s="12" t="s">
        <v>174</v>
      </c>
      <c r="E119" s="4">
        <v>0.42520833333333341</v>
      </c>
      <c r="F119" s="5" t="s">
        <v>17</v>
      </c>
      <c r="G119" s="15">
        <v>107</v>
      </c>
      <c r="H119" s="6" t="s">
        <v>11</v>
      </c>
    </row>
    <row r="120" spans="1:8" ht="18.75" x14ac:dyDescent="0.3">
      <c r="A120" s="2">
        <v>119</v>
      </c>
      <c r="B120" s="2" t="s">
        <v>173</v>
      </c>
      <c r="C120" s="3" t="str">
        <f>HYPERLINK("https://www.instagram.com/p/Bqp_0BfFmFi/")</f>
        <v>https://www.instagram.com/p/Bqp_0BfFmFi/</v>
      </c>
      <c r="D120" s="12" t="s">
        <v>175</v>
      </c>
      <c r="E120" s="4">
        <v>0.83421296296296299</v>
      </c>
      <c r="F120" s="5" t="s">
        <v>20</v>
      </c>
      <c r="G120" s="15">
        <v>80</v>
      </c>
      <c r="H120" s="6" t="s">
        <v>11</v>
      </c>
    </row>
    <row r="121" spans="1:8" ht="18.75" x14ac:dyDescent="0.3">
      <c r="A121" s="2">
        <v>120</v>
      </c>
      <c r="B121" s="2" t="s">
        <v>173</v>
      </c>
      <c r="C121" s="3" t="str">
        <f>HYPERLINK("https://www.instagram.com/p/BqoqaPfFkp2/")</f>
        <v>https://www.instagram.com/p/BqoqaPfFkp2/</v>
      </c>
      <c r="D121" s="12" t="s">
        <v>175</v>
      </c>
      <c r="E121" s="4">
        <v>0.31597222222222221</v>
      </c>
      <c r="F121" s="5" t="s">
        <v>20</v>
      </c>
      <c r="G121" s="15">
        <v>129</v>
      </c>
      <c r="H121" s="6" t="s">
        <v>11</v>
      </c>
    </row>
    <row r="122" spans="1:8" ht="18.75" x14ac:dyDescent="0.3">
      <c r="A122" s="2">
        <v>121</v>
      </c>
      <c r="B122" s="2" t="s">
        <v>173</v>
      </c>
      <c r="C122" s="3" t="str">
        <f>HYPERLINK("https://www.instagram.com/p/BqmQs3qF0Bx/")</f>
        <v>https://www.instagram.com/p/BqmQs3qF0Bx/</v>
      </c>
      <c r="D122" s="12" t="s">
        <v>176</v>
      </c>
      <c r="E122" s="4">
        <v>0.38325231481481481</v>
      </c>
      <c r="F122" s="5" t="s">
        <v>40</v>
      </c>
      <c r="G122" s="15">
        <v>79</v>
      </c>
      <c r="H122" s="6" t="s">
        <v>11</v>
      </c>
    </row>
    <row r="123" spans="1:8" ht="18.75" x14ac:dyDescent="0.3">
      <c r="A123" s="2">
        <v>122</v>
      </c>
      <c r="B123" s="2" t="s">
        <v>177</v>
      </c>
      <c r="C123" s="3" t="str">
        <f>HYPERLINK("https://www.instagram.com/p/BqkvouLF-Je/")</f>
        <v>https://www.instagram.com/p/BqkvouLF-Je/</v>
      </c>
      <c r="D123" s="12" t="s">
        <v>178</v>
      </c>
      <c r="E123" s="4">
        <v>0.79424768518518518</v>
      </c>
      <c r="F123" s="5" t="s">
        <v>14</v>
      </c>
      <c r="G123" s="15">
        <v>108</v>
      </c>
      <c r="H123" s="6" t="s">
        <v>11</v>
      </c>
    </row>
    <row r="124" spans="1:8" ht="18.75" x14ac:dyDescent="0.3">
      <c r="A124" s="2">
        <v>123</v>
      </c>
      <c r="B124" s="2" t="s">
        <v>173</v>
      </c>
      <c r="C124" s="3" t="str">
        <f>HYPERLINK("https://www.instagram.com/p/BqXx02VlrXG/")</f>
        <v>https://www.instagram.com/p/BqXx02VlrXG/</v>
      </c>
      <c r="D124" s="12" t="s">
        <v>179</v>
      </c>
      <c r="E124" s="4">
        <v>0.75883101851851853</v>
      </c>
      <c r="F124" s="5" t="s">
        <v>20</v>
      </c>
      <c r="G124" s="15">
        <v>167</v>
      </c>
      <c r="H124" s="6" t="s">
        <v>11</v>
      </c>
    </row>
    <row r="125" spans="1:8" ht="18.75" x14ac:dyDescent="0.3">
      <c r="A125" s="2">
        <v>124</v>
      </c>
      <c r="B125" s="2" t="s">
        <v>173</v>
      </c>
      <c r="C125" s="3" t="str">
        <f>HYPERLINK("https://www.instagram.com/p/BqXoTL1l4Kb/")</f>
        <v>https://www.instagram.com/p/BqXoTL1l4Kb/</v>
      </c>
      <c r="D125" s="12" t="s">
        <v>179</v>
      </c>
      <c r="E125" s="4">
        <v>0.70103009259259264</v>
      </c>
      <c r="F125" s="5" t="s">
        <v>20</v>
      </c>
      <c r="G125" s="15">
        <v>108</v>
      </c>
      <c r="H125" s="6" t="s">
        <v>11</v>
      </c>
    </row>
    <row r="126" spans="1:8" ht="18.75" x14ac:dyDescent="0.3">
      <c r="A126" s="2">
        <v>125</v>
      </c>
      <c r="B126" s="2" t="s">
        <v>180</v>
      </c>
      <c r="C126" s="3" t="str">
        <f>HYPERLINK("https://www.instagram.com/p/Bp0BR8RFr0K/")</f>
        <v>https://www.instagram.com/p/Bp0BR8RFr0K/</v>
      </c>
      <c r="D126" s="12" t="s">
        <v>181</v>
      </c>
      <c r="E126" s="4">
        <v>0.87159722222222225</v>
      </c>
      <c r="F126" s="5" t="s">
        <v>20</v>
      </c>
      <c r="G126" s="15">
        <v>100</v>
      </c>
      <c r="H126" s="6" t="s">
        <v>11</v>
      </c>
    </row>
    <row r="127" spans="1:8" ht="18.75" x14ac:dyDescent="0.3">
      <c r="A127" s="2">
        <v>126</v>
      </c>
      <c r="B127" s="2" t="s">
        <v>182</v>
      </c>
      <c r="C127" s="3" t="str">
        <f>HYPERLINK("https://www.instagram.com/p/BpyRgV3lo2X/")</f>
        <v>https://www.instagram.com/p/BpyRgV3lo2X/</v>
      </c>
      <c r="D127" s="12" t="s">
        <v>181</v>
      </c>
      <c r="E127" s="4">
        <v>0.1933333333333333</v>
      </c>
      <c r="F127" s="5" t="s">
        <v>20</v>
      </c>
      <c r="G127" s="15">
        <v>111</v>
      </c>
      <c r="H127" s="6" t="s">
        <v>11</v>
      </c>
    </row>
    <row r="128" spans="1:8" ht="18.75" x14ac:dyDescent="0.3">
      <c r="A128" s="2">
        <v>127</v>
      </c>
      <c r="B128" s="2" t="s">
        <v>180</v>
      </c>
      <c r="C128" s="3" t="str">
        <f>HYPERLINK("https://www.instagram.com/p/BpxDQXAFpuA/")</f>
        <v>https://www.instagram.com/p/BpxDQXAFpuA/</v>
      </c>
      <c r="D128" s="12" t="s">
        <v>183</v>
      </c>
      <c r="E128" s="4">
        <v>0.71849537037037037</v>
      </c>
      <c r="F128" s="5" t="s">
        <v>40</v>
      </c>
      <c r="G128" s="15">
        <v>92</v>
      </c>
      <c r="H128" s="6" t="s">
        <v>11</v>
      </c>
    </row>
    <row r="129" spans="1:8" ht="18.75" x14ac:dyDescent="0.3">
      <c r="A129" s="2">
        <v>128</v>
      </c>
      <c r="B129" s="2" t="s">
        <v>180</v>
      </c>
      <c r="C129" s="3" t="str">
        <f>HYPERLINK("https://www.instagram.com/p/BpxB0kxlkYT/")</f>
        <v>https://www.instagram.com/p/BpxB0kxlkYT/</v>
      </c>
      <c r="D129" s="12" t="s">
        <v>183</v>
      </c>
      <c r="E129" s="4">
        <v>0.70979166666666671</v>
      </c>
      <c r="F129" s="5" t="s">
        <v>40</v>
      </c>
      <c r="G129" s="15">
        <v>94</v>
      </c>
      <c r="H129" s="6" t="s">
        <v>11</v>
      </c>
    </row>
    <row r="130" spans="1:8" ht="18.75" x14ac:dyDescent="0.3">
      <c r="A130" s="2">
        <v>129</v>
      </c>
      <c r="B130" s="2" t="s">
        <v>180</v>
      </c>
      <c r="C130" s="3" t="str">
        <f>HYPERLINK("https://www.instagram.com/p/Bplqj16F0Ik/")</f>
        <v>https://www.instagram.com/p/Bplqj16F0Ik/</v>
      </c>
      <c r="D130" s="12" t="s">
        <v>184</v>
      </c>
      <c r="E130" s="4">
        <v>0.29666666666666669</v>
      </c>
      <c r="F130" s="5" t="s">
        <v>33</v>
      </c>
      <c r="G130" s="15">
        <v>101</v>
      </c>
      <c r="H130" s="6" t="s">
        <v>11</v>
      </c>
    </row>
    <row r="131" spans="1:8" ht="18.75" x14ac:dyDescent="0.3">
      <c r="A131" s="2">
        <v>130</v>
      </c>
      <c r="B131" s="2" t="s">
        <v>180</v>
      </c>
      <c r="C131" s="3" t="str">
        <f>HYPERLINK("https://www.instagram.com/p/BpkNPLJlgzE/")</f>
        <v>https://www.instagram.com/p/BpkNPLJlgzE/</v>
      </c>
      <c r="D131" s="12" t="s">
        <v>185</v>
      </c>
      <c r="E131" s="4">
        <v>0.73037037037037034</v>
      </c>
      <c r="F131" s="5" t="s">
        <v>17</v>
      </c>
      <c r="G131" s="15">
        <v>101</v>
      </c>
      <c r="H131" s="6" t="s">
        <v>11</v>
      </c>
    </row>
    <row r="132" spans="1:8" ht="18.75" x14ac:dyDescent="0.3">
      <c r="A132" s="2">
        <v>131</v>
      </c>
      <c r="B132" s="2" t="s">
        <v>186</v>
      </c>
      <c r="C132" s="3" t="str">
        <f>HYPERLINK("https://www.instagram.com/p/BpPrmZzlLYK/")</f>
        <v>https://www.instagram.com/p/BpPrmZzlLYK/</v>
      </c>
      <c r="D132" s="12" t="s">
        <v>187</v>
      </c>
      <c r="E132" s="4">
        <v>0.75902777777777775</v>
      </c>
      <c r="F132" s="5" t="s">
        <v>20</v>
      </c>
      <c r="G132" s="15">
        <v>125</v>
      </c>
      <c r="H132" s="6" t="s">
        <v>11</v>
      </c>
    </row>
    <row r="133" spans="1:8" ht="18.75" x14ac:dyDescent="0.3">
      <c r="A133" s="2">
        <v>132</v>
      </c>
      <c r="B133" s="2" t="s">
        <v>188</v>
      </c>
      <c r="C133" s="3" t="str">
        <f>HYPERLINK("https://www.instagram.com/p/BpO5pPilmNa/")</f>
        <v>https://www.instagram.com/p/BpO5pPilmNa/</v>
      </c>
      <c r="D133" s="12" t="s">
        <v>187</v>
      </c>
      <c r="E133" s="4">
        <v>0.45589120370370367</v>
      </c>
      <c r="F133" s="5" t="s">
        <v>20</v>
      </c>
      <c r="G133" s="15">
        <v>84</v>
      </c>
      <c r="H133" s="6" t="s">
        <v>11</v>
      </c>
    </row>
    <row r="134" spans="1:8" ht="18.75" x14ac:dyDescent="0.3">
      <c r="A134" s="2">
        <v>133</v>
      </c>
      <c r="B134" s="2" t="s">
        <v>186</v>
      </c>
      <c r="C134" s="3" t="str">
        <f>HYPERLINK("https://www.instagram.com/p/BpNT9xbFb4g/")</f>
        <v>https://www.instagram.com/p/BpNT9xbFb4g/</v>
      </c>
      <c r="D134" s="12" t="s">
        <v>189</v>
      </c>
      <c r="E134" s="4">
        <v>0.83887731481481487</v>
      </c>
      <c r="F134" s="5" t="s">
        <v>40</v>
      </c>
      <c r="G134" s="15">
        <v>117</v>
      </c>
      <c r="H134" s="6" t="s">
        <v>11</v>
      </c>
    </row>
    <row r="135" spans="1:8" ht="18.75" x14ac:dyDescent="0.3">
      <c r="A135" s="2">
        <v>134</v>
      </c>
      <c r="B135" s="2" t="s">
        <v>190</v>
      </c>
      <c r="C135" s="3" t="str">
        <f>HYPERLINK("https://www.instagram.com/p/BpJ_wH1FCKa/")</f>
        <v>https://www.instagram.com/p/BpJ_wH1FCKa/</v>
      </c>
      <c r="D135" s="12" t="s">
        <v>191</v>
      </c>
      <c r="E135" s="4">
        <v>0.55114583333333333</v>
      </c>
      <c r="F135" s="5" t="s">
        <v>14</v>
      </c>
      <c r="G135" s="15">
        <v>196</v>
      </c>
      <c r="H135" s="6" t="s">
        <v>11</v>
      </c>
    </row>
    <row r="136" spans="1:8" ht="18.75" x14ac:dyDescent="0.3">
      <c r="A136" s="2">
        <v>135</v>
      </c>
      <c r="B136" s="2" t="s">
        <v>192</v>
      </c>
      <c r="C136" s="3" t="str">
        <f>HYPERLINK("https://www.instagram.com/p/Bn6L7uWjKiZ/")</f>
        <v>https://www.instagram.com/p/Bn6L7uWjKiZ/</v>
      </c>
      <c r="D136" s="12" t="s">
        <v>193</v>
      </c>
      <c r="E136" s="4">
        <v>0.5561342592592593</v>
      </c>
      <c r="F136" s="5" t="s">
        <v>33</v>
      </c>
      <c r="G136" s="15">
        <v>95</v>
      </c>
      <c r="H136" s="6" t="s">
        <v>11</v>
      </c>
    </row>
    <row r="137" spans="1:8" ht="18.75" x14ac:dyDescent="0.3">
      <c r="A137" s="2">
        <v>136</v>
      </c>
      <c r="B137" s="2" t="s">
        <v>107</v>
      </c>
      <c r="C137" s="3" t="str">
        <f>HYPERLINK("https://www.instagram.com/p/BnmRH-xjrTe/")</f>
        <v>https://www.instagram.com/p/BnmRH-xjrTe/</v>
      </c>
      <c r="D137" s="12" t="s">
        <v>194</v>
      </c>
      <c r="E137" s="4">
        <v>0.82041666666666668</v>
      </c>
      <c r="F137" s="5" t="s">
        <v>17</v>
      </c>
      <c r="G137" s="15">
        <v>152</v>
      </c>
      <c r="H137" s="6" t="s">
        <v>11</v>
      </c>
    </row>
    <row r="138" spans="1:8" ht="18.75" x14ac:dyDescent="0.3">
      <c r="A138" s="2">
        <v>137</v>
      </c>
      <c r="B138" s="2" t="s">
        <v>195</v>
      </c>
      <c r="C138" s="3" t="str">
        <f>HYPERLINK("https://www.instagram.com/p/Bnk3jItlXQO/")</f>
        <v>https://www.instagram.com/p/Bnk3jItlXQO/</v>
      </c>
      <c r="D138" s="12" t="s">
        <v>194</v>
      </c>
      <c r="E138" s="4">
        <v>0.27685185185185179</v>
      </c>
      <c r="F138" s="5" t="s">
        <v>17</v>
      </c>
      <c r="G138" s="15">
        <v>67</v>
      </c>
      <c r="H138" s="6" t="s">
        <v>11</v>
      </c>
    </row>
    <row r="139" spans="1:8" ht="18.75" x14ac:dyDescent="0.3">
      <c r="A139" s="2">
        <v>138</v>
      </c>
      <c r="B139" s="2" t="s">
        <v>65</v>
      </c>
      <c r="C139" s="3" t="str">
        <f>HYPERLINK("https://www.instagram.com/p/BnjPoZdjtH3/")</f>
        <v>https://www.instagram.com/p/BnjPoZdjtH3/</v>
      </c>
      <c r="D139" s="12" t="s">
        <v>196</v>
      </c>
      <c r="E139" s="4">
        <v>0.64626157407407403</v>
      </c>
      <c r="F139" s="5" t="s">
        <v>20</v>
      </c>
      <c r="G139" s="15">
        <v>139</v>
      </c>
      <c r="H139" s="6" t="s">
        <v>11</v>
      </c>
    </row>
    <row r="140" spans="1:8" ht="18.75" x14ac:dyDescent="0.3">
      <c r="A140" s="2">
        <v>139</v>
      </c>
      <c r="B140" s="2" t="s">
        <v>65</v>
      </c>
      <c r="C140" s="3" t="str">
        <f>HYPERLINK("https://www.instagram.com/p/BnhR5HnjJzA/")</f>
        <v>https://www.instagram.com/p/BnhR5HnjJzA/</v>
      </c>
      <c r="D140" s="12" t="s">
        <v>197</v>
      </c>
      <c r="E140" s="4">
        <v>0.88326388888888885</v>
      </c>
      <c r="F140" s="5" t="s">
        <v>40</v>
      </c>
      <c r="G140" s="15">
        <v>126</v>
      </c>
      <c r="H140" s="6" t="s">
        <v>11</v>
      </c>
    </row>
    <row r="141" spans="1:8" ht="18.75" x14ac:dyDescent="0.3">
      <c r="A141" s="2">
        <v>140</v>
      </c>
      <c r="B141" s="2" t="s">
        <v>26</v>
      </c>
      <c r="C141" s="3" t="str">
        <f>HYPERLINK("https://www.instagram.com/p/BndQzt4Dkkx/")</f>
        <v>https://www.instagram.com/p/BndQzt4Dkkx/</v>
      </c>
      <c r="D141" s="12" t="s">
        <v>198</v>
      </c>
      <c r="E141" s="4">
        <v>0.32324074074074072</v>
      </c>
      <c r="F141" s="5" t="s">
        <v>14</v>
      </c>
      <c r="G141" s="15">
        <v>124</v>
      </c>
      <c r="H141" s="6" t="s">
        <v>11</v>
      </c>
    </row>
    <row r="142" spans="1:8" ht="18.75" x14ac:dyDescent="0.3">
      <c r="A142" s="2">
        <v>141</v>
      </c>
      <c r="B142" s="2" t="s">
        <v>199</v>
      </c>
      <c r="C142" s="3" t="str">
        <f>HYPERLINK("https://www.instagram.com/p/BnWb48qjfNV/")</f>
        <v>https://www.instagram.com/p/BnWb48qjfNV/</v>
      </c>
      <c r="D142" s="12" t="s">
        <v>200</v>
      </c>
      <c r="E142" s="4">
        <v>0.67195601851851849</v>
      </c>
      <c r="F142" s="5" t="s">
        <v>33</v>
      </c>
      <c r="G142" s="15">
        <v>103</v>
      </c>
      <c r="H142" s="6" t="s">
        <v>11</v>
      </c>
    </row>
    <row r="143" spans="1:8" ht="18.75" x14ac:dyDescent="0.3">
      <c r="A143" s="2">
        <v>142</v>
      </c>
      <c r="B143" s="2" t="s">
        <v>201</v>
      </c>
      <c r="C143" s="3" t="str">
        <f>HYPERLINK("https://www.instagram.com/p/BnVUewgjLKH/")</f>
        <v>https://www.instagram.com/p/BnVUewgjLKH/</v>
      </c>
      <c r="D143" s="12" t="s">
        <v>200</v>
      </c>
      <c r="E143" s="4">
        <v>0.2386342592592593</v>
      </c>
      <c r="F143" s="5" t="s">
        <v>33</v>
      </c>
      <c r="G143" s="15">
        <v>150</v>
      </c>
      <c r="H143" s="6" t="s">
        <v>11</v>
      </c>
    </row>
    <row r="144" spans="1:8" ht="18.75" x14ac:dyDescent="0.3">
      <c r="A144" s="2">
        <v>143</v>
      </c>
      <c r="B144" s="2" t="s">
        <v>201</v>
      </c>
      <c r="C144" s="3" t="str">
        <f>HYPERLINK("https://www.instagram.com/p/BnRqCWQjL67/")</f>
        <v>https://www.instagram.com/p/BnRqCWQjL67/</v>
      </c>
      <c r="D144" s="12" t="s">
        <v>202</v>
      </c>
      <c r="E144" s="4">
        <v>0.8159953703703704</v>
      </c>
      <c r="F144" s="5" t="s">
        <v>20</v>
      </c>
      <c r="G144" s="15">
        <v>92</v>
      </c>
      <c r="H144" s="6" t="s">
        <v>11</v>
      </c>
    </row>
    <row r="145" spans="1:8" ht="18.75" x14ac:dyDescent="0.3">
      <c r="A145" s="2">
        <v>144</v>
      </c>
      <c r="B145" s="2" t="s">
        <v>201</v>
      </c>
      <c r="C145" s="3" t="str">
        <f>HYPERLINK("https://www.instagram.com/p/BnQMBMgj2sK/")</f>
        <v>https://www.instagram.com/p/BnQMBMgj2sK/</v>
      </c>
      <c r="D145" s="12" t="s">
        <v>202</v>
      </c>
      <c r="E145" s="4">
        <v>0.24547453703703701</v>
      </c>
      <c r="F145" s="5" t="s">
        <v>20</v>
      </c>
      <c r="G145" s="15">
        <v>118</v>
      </c>
      <c r="H145" s="6" t="s">
        <v>11</v>
      </c>
    </row>
    <row r="146" spans="1:8" ht="18.75" x14ac:dyDescent="0.3">
      <c r="A146" s="2">
        <v>145</v>
      </c>
      <c r="B146" s="2" t="s">
        <v>201</v>
      </c>
      <c r="C146" s="3" t="str">
        <f>HYPERLINK("https://www.instagram.com/p/BnNpt15DSBR/")</f>
        <v>https://www.instagram.com/p/BnNpt15DSBR/</v>
      </c>
      <c r="D146" s="12" t="s">
        <v>203</v>
      </c>
      <c r="E146" s="4">
        <v>0.26060185185185192</v>
      </c>
      <c r="F146" s="5" t="s">
        <v>40</v>
      </c>
      <c r="G146" s="15">
        <v>87</v>
      </c>
      <c r="H146" s="6" t="s">
        <v>11</v>
      </c>
    </row>
    <row r="147" spans="1:8" ht="18.75" x14ac:dyDescent="0.3">
      <c r="A147" s="2">
        <v>146</v>
      </c>
      <c r="B147" s="2" t="s">
        <v>201</v>
      </c>
      <c r="C147" s="3" t="str">
        <f>HYPERLINK("https://www.instagram.com/p/BnL-CLEjwTf/")</f>
        <v>https://www.instagram.com/p/BnL-CLEjwTf/</v>
      </c>
      <c r="D147" s="12" t="s">
        <v>204</v>
      </c>
      <c r="E147" s="4">
        <v>0.6071643518518518</v>
      </c>
      <c r="F147" s="5" t="s">
        <v>14</v>
      </c>
      <c r="G147" s="15">
        <v>161</v>
      </c>
      <c r="H147" s="6" t="s">
        <v>11</v>
      </c>
    </row>
    <row r="148" spans="1:8" ht="18.75" x14ac:dyDescent="0.3">
      <c r="A148" s="2">
        <v>147</v>
      </c>
      <c r="B148" s="2" t="s">
        <v>201</v>
      </c>
      <c r="C148" s="3" t="str">
        <f>HYPERLINK("https://www.instagram.com/p/BnLO3IWjd6H/")</f>
        <v>https://www.instagram.com/p/BnLO3IWjd6H/</v>
      </c>
      <c r="D148" s="12" t="s">
        <v>204</v>
      </c>
      <c r="E148" s="4">
        <v>0.32091435185185191</v>
      </c>
      <c r="F148" s="5" t="s">
        <v>14</v>
      </c>
      <c r="G148" s="15">
        <v>71</v>
      </c>
      <c r="H148" s="6" t="s">
        <v>11</v>
      </c>
    </row>
    <row r="149" spans="1:8" ht="18.75" x14ac:dyDescent="0.3">
      <c r="A149" s="2">
        <v>148</v>
      </c>
      <c r="B149" s="2" t="s">
        <v>201</v>
      </c>
      <c r="C149" s="3" t="str">
        <f>HYPERLINK("https://www.instagram.com/p/BnKYRTbD_km/")</f>
        <v>https://www.instagram.com/p/BnKYRTbD_km/</v>
      </c>
      <c r="D149" s="12" t="s">
        <v>205</v>
      </c>
      <c r="E149" s="4">
        <v>0.98965277777777783</v>
      </c>
      <c r="F149" s="5" t="s">
        <v>10</v>
      </c>
      <c r="G149" s="15">
        <v>70</v>
      </c>
      <c r="H149" s="6" t="s">
        <v>11</v>
      </c>
    </row>
    <row r="150" spans="1:8" ht="18.75" x14ac:dyDescent="0.3">
      <c r="A150" s="2">
        <v>149</v>
      </c>
      <c r="B150" s="2" t="s">
        <v>201</v>
      </c>
      <c r="C150" s="3" t="str">
        <f>HYPERLINK("https://www.instagram.com/p/BnJ2rd6jF1O/")</f>
        <v>https://www.instagram.com/p/BnJ2rd6jF1O/</v>
      </c>
      <c r="D150" s="12" t="s">
        <v>205</v>
      </c>
      <c r="E150" s="4">
        <v>0.78581018518518519</v>
      </c>
      <c r="F150" s="5" t="s">
        <v>10</v>
      </c>
      <c r="G150" s="15">
        <v>68</v>
      </c>
      <c r="H150" s="6" t="s">
        <v>11</v>
      </c>
    </row>
    <row r="151" spans="1:8" ht="18.75" x14ac:dyDescent="0.3">
      <c r="A151" s="2">
        <v>150</v>
      </c>
      <c r="B151" s="2" t="s">
        <v>201</v>
      </c>
      <c r="C151" s="3" t="str">
        <f>HYPERLINK("https://www.instagram.com/p/BnIzobwDKaT/")</f>
        <v>https://www.instagram.com/p/BnIzobwDKaT/</v>
      </c>
      <c r="D151" s="12" t="s">
        <v>205</v>
      </c>
      <c r="E151" s="4">
        <v>0.37895833333333329</v>
      </c>
      <c r="F151" s="5" t="s">
        <v>10</v>
      </c>
      <c r="G151" s="15">
        <v>81</v>
      </c>
      <c r="H151" s="6" t="s">
        <v>11</v>
      </c>
    </row>
    <row r="152" spans="1:8" ht="18.75" x14ac:dyDescent="0.3">
      <c r="A152" s="2">
        <v>151</v>
      </c>
      <c r="B152" s="2" t="s">
        <v>206</v>
      </c>
      <c r="C152" s="3" t="str">
        <f>HYPERLINK("https://www.instagram.com/p/BnG0TK7Dves/")</f>
        <v>https://www.instagram.com/p/BnG0TK7Dves/</v>
      </c>
      <c r="D152" s="12" t="s">
        <v>207</v>
      </c>
      <c r="E152" s="4">
        <v>0.60629629629629633</v>
      </c>
      <c r="F152" s="5" t="s">
        <v>31</v>
      </c>
      <c r="G152" s="15">
        <v>89</v>
      </c>
      <c r="H152" s="6" t="s">
        <v>11</v>
      </c>
    </row>
    <row r="153" spans="1:8" ht="18.75" x14ac:dyDescent="0.3">
      <c r="A153" s="2">
        <v>152</v>
      </c>
      <c r="B153" s="2" t="s">
        <v>208</v>
      </c>
      <c r="C153" s="3" t="str">
        <f>HYPERLINK("https://www.instagram.com/p/BnEsfbaDQrx/")</f>
        <v>https://www.instagram.com/p/BnEsfbaDQrx/</v>
      </c>
      <c r="D153" s="12" t="s">
        <v>209</v>
      </c>
      <c r="E153" s="4">
        <v>0.78218750000000004</v>
      </c>
      <c r="F153" s="5" t="s">
        <v>33</v>
      </c>
      <c r="G153" s="15">
        <v>120</v>
      </c>
      <c r="H153" s="6" t="s">
        <v>11</v>
      </c>
    </row>
    <row r="154" spans="1:8" ht="18.75" x14ac:dyDescent="0.3">
      <c r="A154" s="2">
        <v>153</v>
      </c>
      <c r="B154" s="2" t="s">
        <v>210</v>
      </c>
      <c r="C154" s="3" t="str">
        <f>HYPERLINK("https://www.instagram.com/p/BnEEwP9jMV_/")</f>
        <v>https://www.instagram.com/p/BnEEwP9jMV_/</v>
      </c>
      <c r="D154" s="12" t="s">
        <v>209</v>
      </c>
      <c r="E154" s="4">
        <v>0.54105324074074079</v>
      </c>
      <c r="F154" s="5" t="s">
        <v>33</v>
      </c>
      <c r="G154" s="15">
        <v>90</v>
      </c>
      <c r="H154" s="6" t="s">
        <v>11</v>
      </c>
    </row>
    <row r="155" spans="1:8" ht="18.75" x14ac:dyDescent="0.3">
      <c r="A155" s="2">
        <v>154</v>
      </c>
      <c r="B155" s="2" t="s">
        <v>211</v>
      </c>
      <c r="C155" s="3" t="str">
        <f>HYPERLINK("https://www.instagram.com/p/BnA6MCnjrUR/")</f>
        <v>https://www.instagram.com/p/BnA6MCnjrUR/</v>
      </c>
      <c r="D155" s="12" t="s">
        <v>212</v>
      </c>
      <c r="E155" s="4">
        <v>0.31185185185185182</v>
      </c>
      <c r="F155" s="5" t="s">
        <v>17</v>
      </c>
      <c r="G155" s="15">
        <v>96</v>
      </c>
      <c r="H155" s="6" t="s">
        <v>11</v>
      </c>
    </row>
    <row r="156" spans="1:8" ht="18.75" x14ac:dyDescent="0.3">
      <c r="A156" s="2">
        <v>155</v>
      </c>
      <c r="B156" s="2" t="s">
        <v>213</v>
      </c>
      <c r="C156" s="3" t="str">
        <f>HYPERLINK("https://www.instagram.com/p/Bm-bQOFjjmx/")</f>
        <v>https://www.instagram.com/p/Bm-bQOFjjmx/</v>
      </c>
      <c r="D156" s="12" t="s">
        <v>214</v>
      </c>
      <c r="E156" s="4">
        <v>0.34741898148148148</v>
      </c>
      <c r="F156" s="5" t="s">
        <v>20</v>
      </c>
      <c r="G156" s="15">
        <v>101</v>
      </c>
      <c r="H156" s="6" t="s">
        <v>11</v>
      </c>
    </row>
    <row r="157" spans="1:8" ht="18.75" x14ac:dyDescent="0.3">
      <c r="A157" s="2">
        <v>156</v>
      </c>
      <c r="B157" s="2" t="s">
        <v>211</v>
      </c>
      <c r="C157" s="3" t="str">
        <f>HYPERLINK("https://www.instagram.com/p/Bm-QuLRjHuF/")</f>
        <v>https://www.instagram.com/p/Bm-QuLRjHuF/</v>
      </c>
      <c r="D157" s="12" t="s">
        <v>214</v>
      </c>
      <c r="E157" s="4">
        <v>0.28350694444444452</v>
      </c>
      <c r="F157" s="5" t="s">
        <v>20</v>
      </c>
      <c r="G157" s="15">
        <v>70</v>
      </c>
      <c r="H157" s="6" t="s">
        <v>11</v>
      </c>
    </row>
    <row r="158" spans="1:8" ht="18.75" x14ac:dyDescent="0.3">
      <c r="A158" s="2">
        <v>157</v>
      </c>
      <c r="B158" s="2" t="s">
        <v>213</v>
      </c>
      <c r="C158" s="3" t="str">
        <f>HYPERLINK("https://www.instagram.com/p/Bm9AN8yjmlc/")</f>
        <v>https://www.instagram.com/p/Bm9AN8yjmlc/</v>
      </c>
      <c r="D158" s="12" t="s">
        <v>215</v>
      </c>
      <c r="E158" s="4">
        <v>0.79500000000000004</v>
      </c>
      <c r="F158" s="5" t="s">
        <v>40</v>
      </c>
      <c r="G158" s="15">
        <v>129</v>
      </c>
      <c r="H158" s="6" t="s">
        <v>11</v>
      </c>
    </row>
    <row r="159" spans="1:8" ht="18.75" x14ac:dyDescent="0.3">
      <c r="A159" s="2">
        <v>158</v>
      </c>
      <c r="B159" s="2" t="s">
        <v>211</v>
      </c>
      <c r="C159" s="3" t="str">
        <f>HYPERLINK("https://www.instagram.com/p/Bm70xlODWzJ/")</f>
        <v>https://www.instagram.com/p/Bm70xlODWzJ/</v>
      </c>
      <c r="D159" s="12" t="s">
        <v>215</v>
      </c>
      <c r="E159" s="4">
        <v>0.33719907407407412</v>
      </c>
      <c r="F159" s="5" t="s">
        <v>40</v>
      </c>
      <c r="G159" s="15">
        <v>78</v>
      </c>
      <c r="H159" s="6" t="s">
        <v>11</v>
      </c>
    </row>
    <row r="160" spans="1:8" ht="18.75" x14ac:dyDescent="0.3">
      <c r="A160" s="2">
        <v>159</v>
      </c>
      <c r="B160" s="2" t="s">
        <v>211</v>
      </c>
      <c r="C160" s="3" t="str">
        <f>HYPERLINK("https://www.instagram.com/p/Bm6b2bXD7wK/")</f>
        <v>https://www.instagram.com/p/Bm6b2bXD7wK/</v>
      </c>
      <c r="D160" s="12" t="s">
        <v>216</v>
      </c>
      <c r="E160" s="4">
        <v>0.79759259259259263</v>
      </c>
      <c r="F160" s="5" t="s">
        <v>14</v>
      </c>
      <c r="G160" s="15">
        <v>174</v>
      </c>
      <c r="H160" s="6" t="s">
        <v>11</v>
      </c>
    </row>
    <row r="161" spans="1:8" ht="18.75" x14ac:dyDescent="0.3">
      <c r="A161" s="2">
        <v>160</v>
      </c>
      <c r="B161" s="2" t="s">
        <v>26</v>
      </c>
      <c r="C161" s="3" t="str">
        <f>HYPERLINK("https://www.instagram.com/p/BmqDZlsDv24/")</f>
        <v>https://www.instagram.com/p/BmqDZlsDv24/</v>
      </c>
      <c r="D161" s="12" t="s">
        <v>217</v>
      </c>
      <c r="E161" s="4">
        <v>0.43543981481481481</v>
      </c>
      <c r="F161" s="5" t="s">
        <v>40</v>
      </c>
      <c r="G161" s="15">
        <v>75</v>
      </c>
      <c r="H161" s="6" t="s">
        <v>11</v>
      </c>
    </row>
    <row r="162" spans="1:8" ht="18.75" x14ac:dyDescent="0.3">
      <c r="A162" s="2">
        <v>161</v>
      </c>
      <c r="B162" s="2" t="s">
        <v>26</v>
      </c>
      <c r="C162" s="3" t="str">
        <f>HYPERLINK("https://www.instagram.com/p/BmOUFbCjiki/")</f>
        <v>https://www.instagram.com/p/BmOUFbCjiki/</v>
      </c>
      <c r="D162" s="12" t="s">
        <v>218</v>
      </c>
      <c r="E162" s="4">
        <v>0.66256944444444443</v>
      </c>
      <c r="F162" s="5" t="s">
        <v>33</v>
      </c>
      <c r="G162" s="15">
        <v>165</v>
      </c>
      <c r="H162" s="6" t="s">
        <v>11</v>
      </c>
    </row>
    <row r="163" spans="1:8" ht="18.75" x14ac:dyDescent="0.3">
      <c r="A163" s="2">
        <v>162</v>
      </c>
      <c r="B163" s="2" t="s">
        <v>219</v>
      </c>
      <c r="C163" s="3" t="str">
        <f>HYPERLINK("https://www.instagram.com/p/BmERVK2DCb7/")</f>
        <v>https://www.instagram.com/p/BmERVK2DCb7/</v>
      </c>
      <c r="D163" s="12" t="s">
        <v>220</v>
      </c>
      <c r="E163" s="4">
        <v>0.76223379629629628</v>
      </c>
      <c r="F163" s="5" t="s">
        <v>14</v>
      </c>
      <c r="G163" s="15">
        <v>120</v>
      </c>
      <c r="H163" s="6" t="s">
        <v>11</v>
      </c>
    </row>
    <row r="164" spans="1:8" ht="18.75" x14ac:dyDescent="0.3">
      <c r="A164" s="2">
        <v>163</v>
      </c>
      <c r="B164" s="2" t="s">
        <v>53</v>
      </c>
      <c r="C164" s="3" t="str">
        <f>HYPERLINK("https://www.instagram.com/p/BlqWwbVDn7A/")</f>
        <v>https://www.instagram.com/p/BlqWwbVDn7A/</v>
      </c>
      <c r="D164" s="12" t="s">
        <v>221</v>
      </c>
      <c r="E164" s="4">
        <v>0.69776620370370368</v>
      </c>
      <c r="F164" s="5" t="s">
        <v>33</v>
      </c>
      <c r="G164" s="15">
        <v>133</v>
      </c>
      <c r="H164" s="6" t="s">
        <v>11</v>
      </c>
    </row>
    <row r="165" spans="1:8" ht="18.75" x14ac:dyDescent="0.3">
      <c r="A165" s="2">
        <v>164</v>
      </c>
      <c r="B165" s="2" t="s">
        <v>38</v>
      </c>
      <c r="C165" s="3" t="str">
        <f>HYPERLINK("https://www.instagram.com/p/BlnuUdpD7Gm/")</f>
        <v>https://www.instagram.com/p/BlnuUdpD7Gm/</v>
      </c>
      <c r="D165" s="12" t="s">
        <v>222</v>
      </c>
      <c r="E165" s="4">
        <v>0.67565972222222226</v>
      </c>
      <c r="F165" s="5" t="s">
        <v>17</v>
      </c>
      <c r="G165" s="15">
        <v>91</v>
      </c>
      <c r="H165" s="6" t="s">
        <v>11</v>
      </c>
    </row>
    <row r="166" spans="1:8" ht="18.75" x14ac:dyDescent="0.3">
      <c r="A166" s="2">
        <v>165</v>
      </c>
      <c r="B166" s="2" t="s">
        <v>46</v>
      </c>
      <c r="C166" s="3" t="str">
        <f>HYPERLINK("https://www.instagram.com/p/BlnrwspDExT/")</f>
        <v>https://www.instagram.com/p/BlnrwspDExT/</v>
      </c>
      <c r="D166" s="12" t="s">
        <v>222</v>
      </c>
      <c r="E166" s="4">
        <v>0.66013888888888894</v>
      </c>
      <c r="F166" s="5" t="s">
        <v>17</v>
      </c>
      <c r="G166" s="15">
        <v>120</v>
      </c>
      <c r="H166" s="6" t="s">
        <v>11</v>
      </c>
    </row>
    <row r="167" spans="1:8" ht="18.75" x14ac:dyDescent="0.3">
      <c r="A167" s="2">
        <v>166</v>
      </c>
      <c r="B167" s="2" t="s">
        <v>50</v>
      </c>
      <c r="C167" s="3" t="str">
        <f>HYPERLINK("https://www.instagram.com/p/BllP_GqjVcJ/")</f>
        <v>https://www.instagram.com/p/BllP_GqjVcJ/</v>
      </c>
      <c r="D167" s="12" t="s">
        <v>223</v>
      </c>
      <c r="E167" s="4">
        <v>0.71487268518518521</v>
      </c>
      <c r="F167" s="5" t="s">
        <v>20</v>
      </c>
      <c r="G167" s="15">
        <v>146</v>
      </c>
      <c r="H167" s="6" t="s">
        <v>11</v>
      </c>
    </row>
    <row r="168" spans="1:8" ht="18.75" x14ac:dyDescent="0.3">
      <c r="A168" s="2">
        <v>167</v>
      </c>
      <c r="B168" s="2" t="s">
        <v>224</v>
      </c>
      <c r="C168" s="3" t="str">
        <f>HYPERLINK("https://www.instagram.com/p/BlkdhKWjUS2/")</f>
        <v>https://www.instagram.com/p/BlkdhKWjUS2/</v>
      </c>
      <c r="D168" s="12" t="s">
        <v>223</v>
      </c>
      <c r="E168" s="4">
        <v>0.40862268518518519</v>
      </c>
      <c r="F168" s="5" t="s">
        <v>20</v>
      </c>
      <c r="G168" s="15">
        <v>87</v>
      </c>
      <c r="H168" s="6" t="s">
        <v>11</v>
      </c>
    </row>
    <row r="169" spans="1:8" ht="18.75" x14ac:dyDescent="0.3">
      <c r="A169" s="2">
        <v>168</v>
      </c>
      <c r="B169" s="2" t="s">
        <v>225</v>
      </c>
      <c r="C169" s="3" t="str">
        <f>HYPERLINK("https://www.instagram.com/p/BlipWWLDLqs/")</f>
        <v>https://www.instagram.com/p/BlipWWLDLqs/</v>
      </c>
      <c r="D169" s="12" t="s">
        <v>226</v>
      </c>
      <c r="E169" s="4">
        <v>0.70369212962962968</v>
      </c>
      <c r="F169" s="5" t="s">
        <v>40</v>
      </c>
      <c r="G169" s="15">
        <v>142</v>
      </c>
      <c r="H169" s="6" t="s">
        <v>11</v>
      </c>
    </row>
    <row r="170" spans="1:8" ht="18.75" x14ac:dyDescent="0.3">
      <c r="A170" s="2">
        <v>169</v>
      </c>
      <c r="B170" s="2" t="s">
        <v>227</v>
      </c>
      <c r="C170" s="3" t="str">
        <f>HYPERLINK("https://www.instagram.com/p/Blhh3_4DnnC/")</f>
        <v>https://www.instagram.com/p/Blhh3_4DnnC/</v>
      </c>
      <c r="D170" s="12" t="s">
        <v>226</v>
      </c>
      <c r="E170" s="4">
        <v>0.26997685185185177</v>
      </c>
      <c r="F170" s="5" t="s">
        <v>40</v>
      </c>
      <c r="G170" s="15">
        <v>129</v>
      </c>
      <c r="H170" s="6" t="s">
        <v>11</v>
      </c>
    </row>
    <row r="171" spans="1:8" ht="18.75" x14ac:dyDescent="0.3">
      <c r="A171" s="2">
        <v>170</v>
      </c>
      <c r="B171" s="2" t="s">
        <v>228</v>
      </c>
      <c r="C171" s="3" t="str">
        <f>HYPERLINK("https://www.instagram.com/p/BlgdDlUjk1L/")</f>
        <v>https://www.instagram.com/p/BlgdDlUjk1L/</v>
      </c>
      <c r="D171" s="12" t="s">
        <v>229</v>
      </c>
      <c r="E171" s="4">
        <v>0.85237268518518516</v>
      </c>
      <c r="F171" s="5" t="s">
        <v>14</v>
      </c>
      <c r="G171" s="15">
        <v>74</v>
      </c>
      <c r="H171" s="6" t="s">
        <v>11</v>
      </c>
    </row>
    <row r="172" spans="1:8" ht="18.75" x14ac:dyDescent="0.3">
      <c r="A172" s="2">
        <v>171</v>
      </c>
      <c r="B172" s="2" t="s">
        <v>230</v>
      </c>
      <c r="C172" s="3" t="str">
        <f>HYPERLINK("https://www.instagram.com/p/BlftTvyDNRf/")</f>
        <v>https://www.instagram.com/p/BlftTvyDNRf/</v>
      </c>
      <c r="D172" s="12" t="s">
        <v>229</v>
      </c>
      <c r="E172" s="4">
        <v>0.56263888888888891</v>
      </c>
      <c r="F172" s="5" t="s">
        <v>14</v>
      </c>
      <c r="G172" s="15">
        <v>118</v>
      </c>
      <c r="H172" s="6" t="s">
        <v>11</v>
      </c>
    </row>
    <row r="173" spans="1:8" ht="18.75" x14ac:dyDescent="0.3">
      <c r="A173" s="2">
        <v>172</v>
      </c>
      <c r="B173" s="2" t="s">
        <v>230</v>
      </c>
      <c r="C173" s="3" t="str">
        <f>HYPERLINK("https://www.instagram.com/p/Ble4k81jqi4/")</f>
        <v>https://www.instagram.com/p/Ble4k81jqi4/</v>
      </c>
      <c r="D173" s="12" t="s">
        <v>229</v>
      </c>
      <c r="E173" s="4">
        <v>0.242650462962963</v>
      </c>
      <c r="F173" s="5" t="s">
        <v>14</v>
      </c>
      <c r="G173" s="15">
        <v>88</v>
      </c>
      <c r="H173" s="6" t="s">
        <v>11</v>
      </c>
    </row>
    <row r="174" spans="1:8" ht="18.75" x14ac:dyDescent="0.3">
      <c r="A174" s="2">
        <v>173</v>
      </c>
      <c r="B174" s="2" t="s">
        <v>11</v>
      </c>
      <c r="C174" s="3" t="str">
        <f>HYPERLINK("https://www.instagram.com/p/BldqGYBj3PF/")</f>
        <v>https://www.instagram.com/p/BldqGYBj3PF/</v>
      </c>
      <c r="D174" s="12" t="s">
        <v>231</v>
      </c>
      <c r="E174" s="4">
        <v>0.76644675925925931</v>
      </c>
      <c r="F174" s="5" t="s">
        <v>10</v>
      </c>
      <c r="G174" s="15">
        <v>86</v>
      </c>
      <c r="H174" s="6" t="s">
        <v>11</v>
      </c>
    </row>
    <row r="175" spans="1:8" ht="18.75" x14ac:dyDescent="0.3">
      <c r="A175" s="2">
        <v>174</v>
      </c>
      <c r="B175" s="2" t="s">
        <v>232</v>
      </c>
      <c r="C175" s="3" t="str">
        <f>HYPERLINK("https://www.instagram.com/p/BldWebmD9CN/")</f>
        <v>https://www.instagram.com/p/BldWebmD9CN/</v>
      </c>
      <c r="D175" s="12" t="s">
        <v>231</v>
      </c>
      <c r="E175" s="4">
        <v>0.64736111111111116</v>
      </c>
      <c r="F175" s="5" t="s">
        <v>10</v>
      </c>
      <c r="G175" s="15">
        <v>127</v>
      </c>
      <c r="H175" s="6" t="s">
        <v>11</v>
      </c>
    </row>
    <row r="176" spans="1:8" ht="18.75" x14ac:dyDescent="0.3">
      <c r="A176" s="2">
        <v>175</v>
      </c>
      <c r="B176" s="2" t="s">
        <v>225</v>
      </c>
      <c r="C176" s="3" t="str">
        <f>HYPERLINK("https://www.instagram.com/p/Blc_XOWDBZk/")</f>
        <v>https://www.instagram.com/p/Blc_XOWDBZk/</v>
      </c>
      <c r="D176" s="12" t="s">
        <v>231</v>
      </c>
      <c r="E176" s="4">
        <v>0.50710648148148152</v>
      </c>
      <c r="F176" s="5" t="s">
        <v>10</v>
      </c>
      <c r="G176" s="15">
        <v>134</v>
      </c>
      <c r="H176" s="6" t="s">
        <v>11</v>
      </c>
    </row>
    <row r="177" spans="1:8" ht="18.75" x14ac:dyDescent="0.3">
      <c r="A177" s="2">
        <v>176</v>
      </c>
      <c r="B177" s="2" t="s">
        <v>225</v>
      </c>
      <c r="C177" s="3" t="str">
        <f>HYPERLINK("https://www.instagram.com/p/BlcuXJ6DGeM/")</f>
        <v>https://www.instagram.com/p/BlcuXJ6DGeM/</v>
      </c>
      <c r="D177" s="12" t="s">
        <v>231</v>
      </c>
      <c r="E177" s="4">
        <v>0.40394675925925932</v>
      </c>
      <c r="F177" s="5" t="s">
        <v>10</v>
      </c>
      <c r="G177" s="15">
        <v>54</v>
      </c>
      <c r="H177" s="6" t="s">
        <v>11</v>
      </c>
    </row>
    <row r="178" spans="1:8" ht="18.75" x14ac:dyDescent="0.3">
      <c r="A178" s="2">
        <v>177</v>
      </c>
      <c r="B178" s="2" t="s">
        <v>225</v>
      </c>
      <c r="C178" s="3" t="str">
        <f>HYPERLINK("https://www.instagram.com/p/Blck0qlF9sa/")</f>
        <v>https://www.instagram.com/p/Blck0qlF9sa/</v>
      </c>
      <c r="D178" s="13" t="s">
        <v>231</v>
      </c>
      <c r="E178" s="4">
        <v>0.37850694444444438</v>
      </c>
      <c r="F178" s="5" t="s">
        <v>10</v>
      </c>
      <c r="G178" s="16" t="s">
        <v>11</v>
      </c>
      <c r="H178" s="2">
        <v>881</v>
      </c>
    </row>
    <row r="179" spans="1:8" ht="18.75" x14ac:dyDescent="0.3">
      <c r="A179" s="2">
        <v>178</v>
      </c>
      <c r="B179" s="2" t="s">
        <v>225</v>
      </c>
      <c r="C179" s="3" t="str">
        <f>HYPERLINK("https://www.instagram.com/p/BlbQWWbjlIv/")</f>
        <v>https://www.instagram.com/p/BlbQWWbjlIv/</v>
      </c>
      <c r="D179" s="12" t="s">
        <v>233</v>
      </c>
      <c r="E179" s="4">
        <v>0.83346064814814813</v>
      </c>
      <c r="F179" s="5" t="s">
        <v>31</v>
      </c>
      <c r="G179" s="15">
        <v>90</v>
      </c>
      <c r="H179" s="6" t="s">
        <v>11</v>
      </c>
    </row>
    <row r="180" spans="1:8" ht="18.75" x14ac:dyDescent="0.3">
      <c r="A180" s="2">
        <v>179</v>
      </c>
      <c r="B180" s="2" t="s">
        <v>225</v>
      </c>
      <c r="C180" s="3" t="str">
        <f>HYPERLINK("https://www.instagram.com/p/BlaBx1uDfle/")</f>
        <v>https://www.instagram.com/p/BlaBx1uDfle/</v>
      </c>
      <c r="D180" s="12" t="s">
        <v>233</v>
      </c>
      <c r="E180" s="4">
        <v>0.35667824074074073</v>
      </c>
      <c r="F180" s="5" t="s">
        <v>31</v>
      </c>
      <c r="G180" s="15">
        <v>99</v>
      </c>
      <c r="H180" s="6" t="s">
        <v>11</v>
      </c>
    </row>
    <row r="181" spans="1:8" ht="18.75" x14ac:dyDescent="0.3">
      <c r="A181" s="2">
        <v>180</v>
      </c>
      <c r="B181" s="2" t="s">
        <v>225</v>
      </c>
      <c r="C181" s="3" t="str">
        <f>HYPERLINK("https://www.instagram.com/p/BlaBbP3DAnl/")</f>
        <v>https://www.instagram.com/p/BlaBbP3DAnl/</v>
      </c>
      <c r="D181" s="12" t="s">
        <v>233</v>
      </c>
      <c r="E181" s="4">
        <v>0.35453703703703698</v>
      </c>
      <c r="F181" s="5" t="s">
        <v>31</v>
      </c>
      <c r="G181" s="15">
        <v>172</v>
      </c>
      <c r="H181" s="6" t="s">
        <v>11</v>
      </c>
    </row>
    <row r="182" spans="1:8" ht="18.75" x14ac:dyDescent="0.3">
      <c r="A182" s="2">
        <v>181</v>
      </c>
      <c r="B182" s="2" t="s">
        <v>225</v>
      </c>
      <c r="C182" s="3" t="str">
        <f>HYPERLINK("https://www.instagram.com/p/BlaA3eUjLwk/")</f>
        <v>https://www.instagram.com/p/BlaA3eUjLwk/</v>
      </c>
      <c r="D182" s="12" t="s">
        <v>233</v>
      </c>
      <c r="E182" s="4">
        <v>0.35114583333333332</v>
      </c>
      <c r="F182" s="5" t="s">
        <v>31</v>
      </c>
      <c r="G182" s="15">
        <v>87</v>
      </c>
      <c r="H182" s="6" t="s">
        <v>11</v>
      </c>
    </row>
    <row r="183" spans="1:8" ht="18.75" x14ac:dyDescent="0.3">
      <c r="A183" s="2">
        <v>182</v>
      </c>
      <c r="B183" s="2" t="s">
        <v>225</v>
      </c>
      <c r="C183" s="3" t="str">
        <f>HYPERLINK("https://www.instagram.com/p/BlaARPuj4TB/")</f>
        <v>https://www.instagram.com/p/BlaARPuj4TB/</v>
      </c>
      <c r="D183" s="12" t="s">
        <v>233</v>
      </c>
      <c r="E183" s="4">
        <v>0.34752314814814822</v>
      </c>
      <c r="F183" s="5" t="s">
        <v>31</v>
      </c>
      <c r="G183" s="15">
        <v>101</v>
      </c>
      <c r="H183" s="6" t="s">
        <v>11</v>
      </c>
    </row>
    <row r="184" spans="1:8" ht="18.75" x14ac:dyDescent="0.3">
      <c r="A184" s="2">
        <v>183</v>
      </c>
      <c r="B184" s="2" t="s">
        <v>225</v>
      </c>
      <c r="C184" s="3" t="str">
        <f>HYPERLINK("https://www.instagram.com/p/BlZ3aTxDCGS/")</f>
        <v>https://www.instagram.com/p/BlZ3aTxDCGS/</v>
      </c>
      <c r="D184" s="12" t="s">
        <v>233</v>
      </c>
      <c r="E184" s="4">
        <v>0.29377314814814809</v>
      </c>
      <c r="F184" s="5" t="s">
        <v>31</v>
      </c>
      <c r="G184" s="15">
        <v>107</v>
      </c>
      <c r="H184" s="6" t="s">
        <v>11</v>
      </c>
    </row>
    <row r="185" spans="1:8" ht="18.75" x14ac:dyDescent="0.3">
      <c r="A185" s="2">
        <v>184</v>
      </c>
      <c r="B185" s="2" t="s">
        <v>225</v>
      </c>
      <c r="C185" s="3" t="str">
        <f>HYPERLINK("https://www.instagram.com/p/BlY1xvsDg8z/")</f>
        <v>https://www.instagram.com/p/BlY1xvsDg8z/</v>
      </c>
      <c r="D185" s="12" t="s">
        <v>234</v>
      </c>
      <c r="E185" s="4">
        <v>0.89549768518518513</v>
      </c>
      <c r="F185" s="5" t="s">
        <v>33</v>
      </c>
      <c r="G185" s="15">
        <v>126</v>
      </c>
      <c r="H185" s="6" t="s">
        <v>11</v>
      </c>
    </row>
    <row r="186" spans="1:8" ht="18.75" x14ac:dyDescent="0.3">
      <c r="A186" s="2">
        <v>185</v>
      </c>
      <c r="B186" s="2" t="s">
        <v>235</v>
      </c>
      <c r="C186" s="3" t="str">
        <f>HYPERLINK("https://www.instagram.com/p/BlU4-9Ujgbo/")</f>
        <v>https://www.instagram.com/p/BlU4-9Ujgbo/</v>
      </c>
      <c r="D186" s="12" t="s">
        <v>236</v>
      </c>
      <c r="E186" s="4">
        <v>0.36150462962962959</v>
      </c>
      <c r="F186" s="5" t="s">
        <v>17</v>
      </c>
      <c r="G186" s="15">
        <v>152</v>
      </c>
      <c r="H186" s="6" t="s">
        <v>11</v>
      </c>
    </row>
    <row r="187" spans="1:8" ht="18.75" x14ac:dyDescent="0.3">
      <c r="A187" s="2">
        <v>186</v>
      </c>
      <c r="B187" s="2" t="s">
        <v>225</v>
      </c>
      <c r="C187" s="3" t="str">
        <f>HYPERLINK("https://www.instagram.com/p/BlNjvfXDdWm/")</f>
        <v>https://www.instagram.com/p/BlNjvfXDdWm/</v>
      </c>
      <c r="D187" s="12" t="s">
        <v>237</v>
      </c>
      <c r="E187" s="4">
        <v>0.51407407407407413</v>
      </c>
      <c r="F187" s="5" t="s">
        <v>14</v>
      </c>
      <c r="G187" s="15">
        <v>58</v>
      </c>
      <c r="H187" s="6" t="s">
        <v>11</v>
      </c>
    </row>
    <row r="188" spans="1:8" ht="18.75" x14ac:dyDescent="0.3">
      <c r="A188" s="2">
        <v>187</v>
      </c>
      <c r="B188" s="2" t="s">
        <v>225</v>
      </c>
      <c r="C188" s="3" t="str">
        <f>HYPERLINK("https://www.instagram.com/p/BlJMDkIDBGn/")</f>
        <v>https://www.instagram.com/p/BlJMDkIDBGn/</v>
      </c>
      <c r="D188" s="12" t="s">
        <v>238</v>
      </c>
      <c r="E188" s="4">
        <v>0.8168981481481481</v>
      </c>
      <c r="F188" s="5" t="s">
        <v>31</v>
      </c>
      <c r="G188" s="15">
        <v>177</v>
      </c>
      <c r="H188" s="6" t="s">
        <v>11</v>
      </c>
    </row>
    <row r="189" spans="1:8" ht="18.75" x14ac:dyDescent="0.3">
      <c r="A189" s="2">
        <v>188</v>
      </c>
      <c r="B189" s="2" t="s">
        <v>130</v>
      </c>
      <c r="C189" s="3" t="str">
        <f>HYPERLINK("https://www.instagram.com/p/Bk0u2WhDv6o/")</f>
        <v>https://www.instagram.com/p/Bk0u2WhDv6o/</v>
      </c>
      <c r="D189" s="12" t="s">
        <v>239</v>
      </c>
      <c r="E189" s="4">
        <v>0.87244212962962964</v>
      </c>
      <c r="F189" s="5" t="s">
        <v>33</v>
      </c>
      <c r="G189" s="15">
        <v>106</v>
      </c>
      <c r="H189" s="6" t="s">
        <v>11</v>
      </c>
    </row>
    <row r="190" spans="1:8" ht="18.75" x14ac:dyDescent="0.3">
      <c r="A190" s="2">
        <v>189</v>
      </c>
      <c r="B190" s="2" t="s">
        <v>130</v>
      </c>
      <c r="C190" s="3" t="str">
        <f>HYPERLINK("https://www.instagram.com/p/Bkwlflrjw8r/")</f>
        <v>https://www.instagram.com/p/Bkwlflrjw8r/</v>
      </c>
      <c r="D190" s="12" t="s">
        <v>240</v>
      </c>
      <c r="E190" s="4">
        <v>0.26222222222222219</v>
      </c>
      <c r="F190" s="5" t="s">
        <v>17</v>
      </c>
      <c r="G190" s="15">
        <v>166</v>
      </c>
      <c r="H190" s="6" t="s">
        <v>11</v>
      </c>
    </row>
    <row r="191" spans="1:8" ht="18.75" x14ac:dyDescent="0.3">
      <c r="A191" s="2">
        <v>190</v>
      </c>
      <c r="B191" s="2" t="s">
        <v>130</v>
      </c>
      <c r="C191" s="3" t="str">
        <f>HYPERLINK("https://www.instagram.com/p/BkqWPghjUS_/")</f>
        <v>https://www.instagram.com/p/BkqWPghjUS_/</v>
      </c>
      <c r="D191" s="12" t="s">
        <v>241</v>
      </c>
      <c r="E191" s="4">
        <v>0.83951388888888889</v>
      </c>
      <c r="F191" s="5" t="s">
        <v>14</v>
      </c>
      <c r="G191" s="15">
        <v>91</v>
      </c>
      <c r="H191" s="6" t="s">
        <v>11</v>
      </c>
    </row>
    <row r="192" spans="1:8" ht="18.75" x14ac:dyDescent="0.3">
      <c r="A192" s="2">
        <v>191</v>
      </c>
      <c r="B192" s="2" t="s">
        <v>130</v>
      </c>
      <c r="C192" s="3" t="str">
        <f>HYPERLINK("https://www.instagram.com/p/Bkoyjqaj17U/")</f>
        <v>https://www.instagram.com/p/Bkoyjqaj17U/</v>
      </c>
      <c r="D192" s="12" t="s">
        <v>241</v>
      </c>
      <c r="E192" s="4">
        <v>0.2346064814814815</v>
      </c>
      <c r="F192" s="5" t="s">
        <v>14</v>
      </c>
      <c r="G192" s="15">
        <v>127</v>
      </c>
      <c r="H192" s="6" t="s">
        <v>11</v>
      </c>
    </row>
    <row r="193" spans="1:8" ht="18.75" x14ac:dyDescent="0.3">
      <c r="A193" s="2">
        <v>192</v>
      </c>
      <c r="B193" s="2" t="s">
        <v>26</v>
      </c>
      <c r="C193" s="3" t="str">
        <f>HYPERLINK("https://www.instagram.com/p/Bkf6qtCD1Qv/")</f>
        <v>https://www.instagram.com/p/Bkf6qtCD1Qv/</v>
      </c>
      <c r="D193" s="12" t="s">
        <v>242</v>
      </c>
      <c r="E193" s="4">
        <v>0.78856481481481477</v>
      </c>
      <c r="F193" s="5" t="s">
        <v>17</v>
      </c>
      <c r="G193" s="15">
        <v>95</v>
      </c>
      <c r="H193" s="6" t="s">
        <v>11</v>
      </c>
    </row>
    <row r="194" spans="1:8" ht="18.75" x14ac:dyDescent="0.3">
      <c r="A194" s="2">
        <v>193</v>
      </c>
      <c r="B194" s="2" t="s">
        <v>243</v>
      </c>
      <c r="C194" s="3" t="str">
        <f>HYPERLINK("https://www.instagram.com/p/BkLQSF4j9v2/")</f>
        <v>https://www.instagram.com/p/BkLQSF4j9v2/</v>
      </c>
      <c r="D194" s="12" t="s">
        <v>244</v>
      </c>
      <c r="E194" s="4">
        <v>0.76414351851851847</v>
      </c>
      <c r="F194" s="5" t="s">
        <v>20</v>
      </c>
      <c r="G194" s="15">
        <v>83</v>
      </c>
      <c r="H194" s="6" t="s">
        <v>11</v>
      </c>
    </row>
    <row r="195" spans="1:8" ht="18.75" x14ac:dyDescent="0.3">
      <c r="A195" s="2">
        <v>194</v>
      </c>
      <c r="B195" s="2" t="s">
        <v>26</v>
      </c>
      <c r="C195" s="3" t="str">
        <f>HYPERLINK("https://www.instagram.com/p/BjkSY1rDv6J/")</f>
        <v>https://www.instagram.com/p/BjkSY1rDv6J/</v>
      </c>
      <c r="D195" s="13" t="s">
        <v>245</v>
      </c>
      <c r="E195" s="4">
        <v>0.6479166666666667</v>
      </c>
      <c r="F195" s="5" t="s">
        <v>40</v>
      </c>
      <c r="G195" s="16" t="s">
        <v>11</v>
      </c>
      <c r="H195" s="2">
        <v>306</v>
      </c>
    </row>
    <row r="196" spans="1:8" ht="18.75" x14ac:dyDescent="0.3">
      <c r="A196" s="2">
        <v>195</v>
      </c>
      <c r="B196" s="2" t="s">
        <v>246</v>
      </c>
      <c r="C196" s="3" t="str">
        <f>HYPERLINK("https://www.instagram.com/p/BjfiU-kjOYX/")</f>
        <v>https://www.instagram.com/p/BjfiU-kjOYX/</v>
      </c>
      <c r="D196" s="12" t="s">
        <v>247</v>
      </c>
      <c r="E196" s="4">
        <v>0.7857291666666667</v>
      </c>
      <c r="F196" s="5" t="s">
        <v>10</v>
      </c>
      <c r="G196" s="15">
        <v>113</v>
      </c>
      <c r="H196" s="6" t="s">
        <v>11</v>
      </c>
    </row>
    <row r="197" spans="1:8" ht="18.75" x14ac:dyDescent="0.3">
      <c r="A197" s="2">
        <v>196</v>
      </c>
      <c r="B197" s="2" t="s">
        <v>248</v>
      </c>
      <c r="C197" s="3" t="str">
        <f>HYPERLINK("https://www.instagram.com/p/BjZR7BbDI26/")</f>
        <v>https://www.instagram.com/p/BjZR7BbDI26/</v>
      </c>
      <c r="D197" s="12" t="s">
        <v>249</v>
      </c>
      <c r="E197" s="4">
        <v>0.35601851851851851</v>
      </c>
      <c r="F197" s="5" t="s">
        <v>33</v>
      </c>
      <c r="G197" s="15">
        <v>117</v>
      </c>
      <c r="H197" s="6" t="s">
        <v>11</v>
      </c>
    </row>
    <row r="198" spans="1:8" ht="18.75" x14ac:dyDescent="0.3">
      <c r="A198" s="2">
        <v>197</v>
      </c>
      <c r="B198" s="2" t="s">
        <v>250</v>
      </c>
      <c r="C198" s="3" t="str">
        <f>HYPERLINK("https://www.instagram.com/p/BjY5Z6hDKt7/")</f>
        <v>https://www.instagram.com/p/BjY5Z6hDKt7/</v>
      </c>
      <c r="D198" s="12" t="s">
        <v>249</v>
      </c>
      <c r="E198" s="4">
        <v>0.20723379629629629</v>
      </c>
      <c r="F198" s="5" t="s">
        <v>33</v>
      </c>
      <c r="G198" s="15">
        <v>109</v>
      </c>
      <c r="H198" s="6" t="s">
        <v>11</v>
      </c>
    </row>
    <row r="199" spans="1:8" ht="18.75" x14ac:dyDescent="0.3">
      <c r="A199" s="2">
        <v>198</v>
      </c>
      <c r="B199" s="2" t="s">
        <v>11</v>
      </c>
      <c r="C199" s="3" t="str">
        <f>HYPERLINK("https://www.instagram.com/p/BjXZu1gDnxF/")</f>
        <v>https://www.instagram.com/p/BjXZu1gDnxF/</v>
      </c>
      <c r="D199" s="12" t="s">
        <v>251</v>
      </c>
      <c r="E199" s="4">
        <v>0.62667824074074074</v>
      </c>
      <c r="F199" s="5" t="s">
        <v>17</v>
      </c>
      <c r="G199" s="15">
        <v>100</v>
      </c>
      <c r="H199" s="6" t="s">
        <v>11</v>
      </c>
    </row>
    <row r="200" spans="1:8" ht="18.75" x14ac:dyDescent="0.3">
      <c r="A200" s="2">
        <v>199</v>
      </c>
      <c r="B200" s="2" t="s">
        <v>252</v>
      </c>
      <c r="C200" s="3" t="str">
        <f>HYPERLINK("https://www.instagram.com/p/BjWSNDpjMAz/")</f>
        <v>https://www.instagram.com/p/BjWSNDpjMAz/</v>
      </c>
      <c r="D200" s="12" t="s">
        <v>251</v>
      </c>
      <c r="E200" s="4">
        <v>0.19263888888888889</v>
      </c>
      <c r="F200" s="5" t="s">
        <v>17</v>
      </c>
      <c r="G200" s="15">
        <v>103</v>
      </c>
      <c r="H200" s="6" t="s">
        <v>11</v>
      </c>
    </row>
    <row r="201" spans="1:8" ht="18.75" x14ac:dyDescent="0.3">
      <c r="A201" s="2">
        <v>200</v>
      </c>
      <c r="B201" s="2" t="s">
        <v>248</v>
      </c>
      <c r="C201" s="3" t="str">
        <f>HYPERLINK("https://www.instagram.com/p/BjVNX5wD5u9/")</f>
        <v>https://www.instagram.com/p/BjVNX5wD5u9/</v>
      </c>
      <c r="D201" s="12" t="s">
        <v>253</v>
      </c>
      <c r="E201" s="4">
        <v>0.77496527777777779</v>
      </c>
      <c r="F201" s="5" t="s">
        <v>20</v>
      </c>
      <c r="G201" s="15">
        <v>127</v>
      </c>
      <c r="H201" s="6" t="s">
        <v>11</v>
      </c>
    </row>
    <row r="202" spans="1:8" ht="18.75" x14ac:dyDescent="0.3">
      <c r="A202" s="2">
        <v>201</v>
      </c>
      <c r="B202" s="2" t="s">
        <v>248</v>
      </c>
      <c r="C202" s="3" t="str">
        <f>HYPERLINK("https://www.instagram.com/p/BjUgNMXjjUz/")</f>
        <v>https://www.instagram.com/p/BjUgNMXjjUz/</v>
      </c>
      <c r="D202" s="12" t="s">
        <v>253</v>
      </c>
      <c r="E202" s="4">
        <v>0.50087962962962962</v>
      </c>
      <c r="F202" s="5" t="s">
        <v>20</v>
      </c>
      <c r="G202" s="15">
        <v>93</v>
      </c>
      <c r="H202" s="6" t="s">
        <v>11</v>
      </c>
    </row>
    <row r="203" spans="1:8" ht="18.75" x14ac:dyDescent="0.3">
      <c r="A203" s="2">
        <v>202</v>
      </c>
      <c r="B203" s="2" t="s">
        <v>248</v>
      </c>
      <c r="C203" s="3" t="str">
        <f>HYPERLINK("https://www.instagram.com/p/BjUE9eWDnWQ/")</f>
        <v>https://www.instagram.com/p/BjUE9eWDnWQ/</v>
      </c>
      <c r="D203" s="12" t="s">
        <v>253</v>
      </c>
      <c r="E203" s="4">
        <v>0.33555555555555561</v>
      </c>
      <c r="F203" s="5" t="s">
        <v>20</v>
      </c>
      <c r="G203" s="15">
        <v>139</v>
      </c>
      <c r="H203" s="6" t="s">
        <v>11</v>
      </c>
    </row>
    <row r="204" spans="1:8" ht="18.75" x14ac:dyDescent="0.3">
      <c r="A204" s="2">
        <v>203</v>
      </c>
      <c r="B204" s="2" t="s">
        <v>11</v>
      </c>
      <c r="C204" s="3" t="str">
        <f>HYPERLINK("https://www.instagram.com/p/BjS909Yjqsv/")</f>
        <v>https://www.instagram.com/p/BjS909Yjqsv/</v>
      </c>
      <c r="D204" s="12" t="s">
        <v>254</v>
      </c>
      <c r="E204" s="4">
        <v>0.90391203703703704</v>
      </c>
      <c r="F204" s="5" t="s">
        <v>40</v>
      </c>
      <c r="G204" s="15">
        <v>142</v>
      </c>
      <c r="H204" s="6" t="s">
        <v>11</v>
      </c>
    </row>
    <row r="205" spans="1:8" ht="18.75" x14ac:dyDescent="0.3">
      <c r="A205" s="2">
        <v>204</v>
      </c>
      <c r="B205" s="2" t="s">
        <v>252</v>
      </c>
      <c r="C205" s="3" t="str">
        <f>HYPERLINK("https://www.instagram.com/p/BjRdsQdjTPF/")</f>
        <v>https://www.instagram.com/p/BjRdsQdjTPF/</v>
      </c>
      <c r="D205" s="12" t="s">
        <v>254</v>
      </c>
      <c r="E205" s="4">
        <v>0.3205439814814815</v>
      </c>
      <c r="F205" s="5" t="s">
        <v>40</v>
      </c>
      <c r="G205" s="15">
        <v>159</v>
      </c>
      <c r="H205" s="6" t="s">
        <v>11</v>
      </c>
    </row>
    <row r="206" spans="1:8" ht="18.75" x14ac:dyDescent="0.3">
      <c r="A206" s="2">
        <v>205</v>
      </c>
      <c r="B206" s="2" t="s">
        <v>252</v>
      </c>
      <c r="C206" s="3" t="str">
        <f>HYPERLINK("https://www.instagram.com/p/BjQMDsTjmHS/")</f>
        <v>https://www.instagram.com/p/BjQMDsTjmHS/</v>
      </c>
      <c r="D206" s="12" t="s">
        <v>255</v>
      </c>
      <c r="E206" s="4">
        <v>0.82517361111111109</v>
      </c>
      <c r="F206" s="5" t="s">
        <v>14</v>
      </c>
      <c r="G206" s="15">
        <v>128</v>
      </c>
      <c r="H206" s="6" t="s">
        <v>11</v>
      </c>
    </row>
    <row r="207" spans="1:8" ht="18.75" x14ac:dyDescent="0.3">
      <c r="A207" s="2">
        <v>206</v>
      </c>
      <c r="B207" s="2" t="s">
        <v>26</v>
      </c>
      <c r="C207" s="3" t="str">
        <f>HYPERLINK("https://www.instagram.com/p/BjKjiaWjuDz/")</f>
        <v>https://www.instagram.com/p/BjKjiaWjuDz/</v>
      </c>
      <c r="D207" s="12" t="s">
        <v>256</v>
      </c>
      <c r="E207" s="4">
        <v>0.63748842592592592</v>
      </c>
      <c r="F207" s="5" t="s">
        <v>31</v>
      </c>
      <c r="G207" s="15">
        <v>132</v>
      </c>
      <c r="H207" s="6" t="s">
        <v>11</v>
      </c>
    </row>
    <row r="208" spans="1:8" ht="18.75" x14ac:dyDescent="0.3">
      <c r="A208" s="2">
        <v>207</v>
      </c>
      <c r="B208" s="2" t="s">
        <v>257</v>
      </c>
      <c r="C208" s="3" t="str">
        <f>HYPERLINK("https://www.instagram.com/p/BjIEbuFDJP8/")</f>
        <v>https://www.instagram.com/p/BjIEbuFDJP8/</v>
      </c>
      <c r="D208" s="12" t="s">
        <v>258</v>
      </c>
      <c r="E208" s="4">
        <v>0.67201388888888891</v>
      </c>
      <c r="F208" s="5" t="s">
        <v>33</v>
      </c>
      <c r="G208" s="15">
        <v>85</v>
      </c>
      <c r="H208" s="6" t="s">
        <v>11</v>
      </c>
    </row>
    <row r="209" spans="1:8" ht="18.75" x14ac:dyDescent="0.3">
      <c r="A209" s="2">
        <v>208</v>
      </c>
      <c r="B209" s="2" t="s">
        <v>65</v>
      </c>
      <c r="C209" s="3" t="str">
        <f>HYPERLINK("https://www.instagram.com/p/BjFnJ_fDoHq/")</f>
        <v>https://www.instagram.com/p/BjFnJ_fDoHq/</v>
      </c>
      <c r="D209" s="12" t="s">
        <v>259</v>
      </c>
      <c r="E209" s="4">
        <v>0.71763888888888894</v>
      </c>
      <c r="F209" s="5" t="s">
        <v>17</v>
      </c>
      <c r="G209" s="15">
        <v>181</v>
      </c>
      <c r="H209" s="6" t="s">
        <v>11</v>
      </c>
    </row>
    <row r="210" spans="1:8" ht="18.75" x14ac:dyDescent="0.3">
      <c r="A210" s="2">
        <v>209</v>
      </c>
      <c r="B210" s="2" t="s">
        <v>260</v>
      </c>
      <c r="C210" s="3" t="str">
        <f>HYPERLINK("https://www.instagram.com/p/BjC3B8UDdPn/")</f>
        <v>https://www.instagram.com/p/BjC3B8UDdPn/</v>
      </c>
      <c r="D210" s="12" t="s">
        <v>261</v>
      </c>
      <c r="E210" s="4">
        <v>0.64887731481481481</v>
      </c>
      <c r="F210" s="5" t="s">
        <v>20</v>
      </c>
      <c r="G210" s="15">
        <v>62</v>
      </c>
      <c r="H210" s="6" t="s">
        <v>11</v>
      </c>
    </row>
    <row r="211" spans="1:8" ht="18.75" x14ac:dyDescent="0.3">
      <c r="A211" s="2">
        <v>210</v>
      </c>
      <c r="B211" s="2" t="s">
        <v>134</v>
      </c>
      <c r="C211" s="3" t="str">
        <f>HYPERLINK("https://www.instagram.com/p/Bi-IuDkjKRU/")</f>
        <v>https://www.instagram.com/p/Bi-IuDkjKRU/</v>
      </c>
      <c r="D211" s="12" t="s">
        <v>262</v>
      </c>
      <c r="E211" s="4">
        <v>0.81440972222222219</v>
      </c>
      <c r="F211" s="5" t="s">
        <v>14</v>
      </c>
      <c r="G211" s="15">
        <v>162</v>
      </c>
      <c r="H211" s="6" t="s">
        <v>11</v>
      </c>
    </row>
    <row r="212" spans="1:8" ht="18.75" x14ac:dyDescent="0.3">
      <c r="A212" s="2">
        <v>211</v>
      </c>
      <c r="B212" s="2" t="s">
        <v>263</v>
      </c>
      <c r="C212" s="3" t="str">
        <f>HYPERLINK("https://www.instagram.com/p/Biw_3BVjoNb/")</f>
        <v>https://www.instagram.com/p/Biw_3BVjoNb/</v>
      </c>
      <c r="D212" s="12" t="s">
        <v>264</v>
      </c>
      <c r="E212" s="4">
        <v>0.71194444444444449</v>
      </c>
      <c r="F212" s="5" t="s">
        <v>20</v>
      </c>
      <c r="G212" s="15">
        <v>107</v>
      </c>
      <c r="H212" s="6" t="s">
        <v>11</v>
      </c>
    </row>
    <row r="213" spans="1:8" ht="18.75" x14ac:dyDescent="0.3">
      <c r="A213" s="2">
        <v>212</v>
      </c>
      <c r="B213" s="2" t="s">
        <v>134</v>
      </c>
      <c r="C213" s="3" t="str">
        <f>HYPERLINK("https://www.instagram.com/p/BiuLShnD-ct/")</f>
        <v>https://www.instagram.com/p/BiuLShnD-ct/</v>
      </c>
      <c r="D213" s="12" t="s">
        <v>265</v>
      </c>
      <c r="E213" s="4">
        <v>0.61622685185185189</v>
      </c>
      <c r="F213" s="5" t="s">
        <v>40</v>
      </c>
      <c r="G213" s="15">
        <v>140</v>
      </c>
      <c r="H213" s="6" t="s">
        <v>11</v>
      </c>
    </row>
    <row r="214" spans="1:8" ht="18.75" x14ac:dyDescent="0.3">
      <c r="A214" s="2">
        <v>213</v>
      </c>
      <c r="B214" s="2" t="s">
        <v>266</v>
      </c>
      <c r="C214" s="3" t="str">
        <f>HYPERLINK("https://www.instagram.com/p/BipTmTRj97Q/")</f>
        <v>https://www.instagram.com/p/BipTmTRj97Q/</v>
      </c>
      <c r="D214" s="12" t="s">
        <v>267</v>
      </c>
      <c r="E214" s="4">
        <v>0.72483796296296299</v>
      </c>
      <c r="F214" s="5" t="s">
        <v>10</v>
      </c>
      <c r="G214" s="15">
        <v>63</v>
      </c>
      <c r="H214" s="6" t="s">
        <v>11</v>
      </c>
    </row>
    <row r="215" spans="1:8" ht="18.75" x14ac:dyDescent="0.3">
      <c r="A215" s="2">
        <v>214</v>
      </c>
      <c r="B215" s="2" t="s">
        <v>26</v>
      </c>
      <c r="C215" s="3" t="str">
        <f>HYPERLINK("https://www.instagram.com/p/Bimn37nDP9O/")</f>
        <v>https://www.instagram.com/p/Bimn37nDP9O/</v>
      </c>
      <c r="D215" s="12" t="s">
        <v>268</v>
      </c>
      <c r="E215" s="4">
        <v>0.68278935185185186</v>
      </c>
      <c r="F215" s="5" t="s">
        <v>31</v>
      </c>
      <c r="G215" s="15">
        <v>161</v>
      </c>
      <c r="H215" s="6" t="s">
        <v>11</v>
      </c>
    </row>
    <row r="216" spans="1:8" ht="18.75" x14ac:dyDescent="0.3">
      <c r="A216" s="2">
        <v>215</v>
      </c>
      <c r="B216" s="2" t="s">
        <v>269</v>
      </c>
      <c r="C216" s="3" t="str">
        <f>HYPERLINK("https://www.instagram.com/p/BihduvsDVTs/")</f>
        <v>https://www.instagram.com/p/BihduvsDVTs/</v>
      </c>
      <c r="D216" s="12" t="s">
        <v>270</v>
      </c>
      <c r="E216" s="4">
        <v>0.67942129629629633</v>
      </c>
      <c r="F216" s="5" t="s">
        <v>17</v>
      </c>
      <c r="G216" s="15">
        <v>109</v>
      </c>
      <c r="H216" s="6" t="s">
        <v>11</v>
      </c>
    </row>
    <row r="217" spans="1:8" ht="18.75" x14ac:dyDescent="0.3">
      <c r="A217" s="2">
        <v>216</v>
      </c>
      <c r="B217" s="2" t="s">
        <v>271</v>
      </c>
      <c r="C217" s="3" t="str">
        <f>HYPERLINK("https://www.instagram.com/p/Bie-tMWjdCM/")</f>
        <v>https://www.instagram.com/p/Bie-tMWjdCM/</v>
      </c>
      <c r="D217" s="12" t="s">
        <v>272</v>
      </c>
      <c r="E217" s="4">
        <v>0.71444444444444444</v>
      </c>
      <c r="F217" s="5" t="s">
        <v>20</v>
      </c>
      <c r="G217" s="15">
        <v>172</v>
      </c>
      <c r="H217" s="6" t="s">
        <v>11</v>
      </c>
    </row>
    <row r="218" spans="1:8" ht="18.75" x14ac:dyDescent="0.3">
      <c r="A218" s="2">
        <v>217</v>
      </c>
      <c r="B218" s="2" t="s">
        <v>8</v>
      </c>
      <c r="C218" s="3" t="str">
        <f>HYPERLINK("https://www.instagram.com/p/Bicvk9hjFYj/")</f>
        <v>https://www.instagram.com/p/Bicvk9hjFYj/</v>
      </c>
      <c r="D218" s="12" t="s">
        <v>273</v>
      </c>
      <c r="E218" s="4">
        <v>0.84591435185185182</v>
      </c>
      <c r="F218" s="5" t="s">
        <v>40</v>
      </c>
      <c r="G218" s="15">
        <v>102</v>
      </c>
      <c r="H218" s="6" t="s">
        <v>11</v>
      </c>
    </row>
    <row r="219" spans="1:8" ht="18.75" x14ac:dyDescent="0.3">
      <c r="A219" s="2">
        <v>218</v>
      </c>
      <c r="B219" s="2" t="s">
        <v>8</v>
      </c>
      <c r="C219" s="3" t="str">
        <f>HYPERLINK("https://www.instagram.com/p/BiXdHdfDLuh/")</f>
        <v>https://www.instagram.com/p/BiXdHdfDLuh/</v>
      </c>
      <c r="D219" s="12" t="s">
        <v>274</v>
      </c>
      <c r="E219" s="4">
        <v>0.79208333333333336</v>
      </c>
      <c r="F219" s="5" t="s">
        <v>10</v>
      </c>
      <c r="G219" s="15">
        <v>132</v>
      </c>
      <c r="H219" s="6" t="s">
        <v>11</v>
      </c>
    </row>
    <row r="220" spans="1:8" ht="18.75" x14ac:dyDescent="0.3">
      <c r="A220" s="2">
        <v>219</v>
      </c>
      <c r="B220" s="2" t="s">
        <v>107</v>
      </c>
      <c r="C220" s="3" t="str">
        <f>HYPERLINK("https://www.instagram.com/p/BiTbR-7DH0q/")</f>
        <v>https://www.instagram.com/p/BiTbR-7DH0q/</v>
      </c>
      <c r="D220" s="12" t="s">
        <v>275</v>
      </c>
      <c r="E220" s="4">
        <v>0.22750000000000001</v>
      </c>
      <c r="F220" s="5" t="s">
        <v>31</v>
      </c>
      <c r="G220" s="15">
        <v>85</v>
      </c>
      <c r="H220" s="6" t="s">
        <v>11</v>
      </c>
    </row>
    <row r="221" spans="1:8" ht="18.75" x14ac:dyDescent="0.3">
      <c r="A221" s="2">
        <v>220</v>
      </c>
      <c r="B221" s="2" t="s">
        <v>65</v>
      </c>
      <c r="C221" s="3" t="str">
        <f>HYPERLINK("https://www.instagram.com/p/BiPjeZpDozu/")</f>
        <v>https://www.instagram.com/p/BiPjeZpDozu/</v>
      </c>
      <c r="D221" s="12" t="s">
        <v>276</v>
      </c>
      <c r="E221" s="4">
        <v>0.72377314814814819</v>
      </c>
      <c r="F221" s="5" t="s">
        <v>17</v>
      </c>
      <c r="G221" s="15">
        <v>138</v>
      </c>
      <c r="H221" s="6" t="s">
        <v>11</v>
      </c>
    </row>
    <row r="222" spans="1:8" ht="18.75" x14ac:dyDescent="0.3">
      <c r="A222" s="2">
        <v>221</v>
      </c>
      <c r="B222" s="2" t="s">
        <v>107</v>
      </c>
      <c r="C222" s="3" t="str">
        <f>HYPERLINK("https://www.instagram.com/p/BiNQg2lD8Tr/")</f>
        <v>https://www.instagram.com/p/BiNQg2lD8Tr/</v>
      </c>
      <c r="D222" s="12" t="s">
        <v>277</v>
      </c>
      <c r="E222" s="4">
        <v>0.83199074074074075</v>
      </c>
      <c r="F222" s="5" t="s">
        <v>20</v>
      </c>
      <c r="G222" s="15">
        <v>76</v>
      </c>
      <c r="H222" s="6" t="s">
        <v>11</v>
      </c>
    </row>
    <row r="223" spans="1:8" ht="18.75" x14ac:dyDescent="0.3">
      <c r="A223" s="2">
        <v>222</v>
      </c>
      <c r="B223" s="2" t="s">
        <v>278</v>
      </c>
      <c r="C223" s="3" t="str">
        <f>HYPERLINK("https://www.instagram.com/p/BiIHR75jyT8/")</f>
        <v>https://www.instagram.com/p/BiIHR75jyT8/</v>
      </c>
      <c r="D223" s="12" t="s">
        <v>279</v>
      </c>
      <c r="E223" s="4">
        <v>0.83415509259259257</v>
      </c>
      <c r="F223" s="5" t="s">
        <v>14</v>
      </c>
      <c r="G223" s="15">
        <v>81</v>
      </c>
      <c r="H223" s="6" t="s">
        <v>11</v>
      </c>
    </row>
    <row r="224" spans="1:8" ht="18.75" x14ac:dyDescent="0.3">
      <c r="A224" s="2">
        <v>223</v>
      </c>
      <c r="B224" s="2" t="s">
        <v>26</v>
      </c>
      <c r="C224" s="3" t="str">
        <f>HYPERLINK("https://www.instagram.com/p/BiHpCO3Ds4E/")</f>
        <v>https://www.instagram.com/p/BiHpCO3Ds4E/</v>
      </c>
      <c r="D224" s="12" t="s">
        <v>279</v>
      </c>
      <c r="E224" s="4">
        <v>0.65062500000000001</v>
      </c>
      <c r="F224" s="5" t="s">
        <v>14</v>
      </c>
      <c r="G224" s="15">
        <v>77</v>
      </c>
      <c r="H224" s="6" t="s">
        <v>11</v>
      </c>
    </row>
    <row r="225" spans="1:8" ht="18.75" x14ac:dyDescent="0.3">
      <c r="A225" s="2">
        <v>224</v>
      </c>
      <c r="B225" s="2" t="s">
        <v>280</v>
      </c>
      <c r="C225" s="3" t="str">
        <f>HYPERLINK("https://www.instagram.com/p/BiBkUKxjF7j/")</f>
        <v>https://www.instagram.com/p/BiBkUKxjF7j/</v>
      </c>
      <c r="D225" s="12" t="s">
        <v>281</v>
      </c>
      <c r="E225" s="4">
        <v>0.29181712962962958</v>
      </c>
      <c r="F225" s="5" t="s">
        <v>31</v>
      </c>
      <c r="G225" s="15">
        <v>106</v>
      </c>
      <c r="H225" s="6" t="s">
        <v>11</v>
      </c>
    </row>
    <row r="226" spans="1:8" ht="18.75" x14ac:dyDescent="0.3">
      <c r="A226" s="2">
        <v>225</v>
      </c>
      <c r="B226" s="2" t="s">
        <v>26</v>
      </c>
      <c r="C226" s="3" t="str">
        <f>HYPERLINK("https://www.instagram.com/p/Bhy_Ey9jGOL/")</f>
        <v>https://www.instagram.com/p/Bhy_Ey9jGOL/</v>
      </c>
      <c r="D226" s="12" t="s">
        <v>282</v>
      </c>
      <c r="E226" s="4">
        <v>0.62877314814814811</v>
      </c>
      <c r="F226" s="5" t="s">
        <v>10</v>
      </c>
      <c r="G226" s="15">
        <v>55</v>
      </c>
      <c r="H226" s="6" t="s">
        <v>11</v>
      </c>
    </row>
    <row r="227" spans="1:8" ht="18.75" x14ac:dyDescent="0.3">
      <c r="A227" s="2">
        <v>226</v>
      </c>
      <c r="B227" s="2" t="s">
        <v>283</v>
      </c>
      <c r="C227" s="3" t="str">
        <f>HYPERLINK("https://www.instagram.com/p/Bhi2UvjDpEW/")</f>
        <v>https://www.instagram.com/p/Bhi2UvjDpEW/</v>
      </c>
      <c r="D227" s="12" t="s">
        <v>284</v>
      </c>
      <c r="E227" s="4">
        <v>0.3618865740740741</v>
      </c>
      <c r="F227" s="5" t="s">
        <v>14</v>
      </c>
      <c r="G227" s="15">
        <v>119</v>
      </c>
      <c r="H227" s="6" t="s">
        <v>11</v>
      </c>
    </row>
    <row r="228" spans="1:8" ht="18.75" x14ac:dyDescent="0.3">
      <c r="A228" s="2">
        <v>227</v>
      </c>
      <c r="B228" s="2" t="s">
        <v>285</v>
      </c>
      <c r="C228" s="3" t="str">
        <f>HYPERLINK("https://www.instagram.com/p/BhZTZthnHOl/")</f>
        <v>https://www.instagram.com/p/BhZTZthnHOl/</v>
      </c>
      <c r="D228" s="12" t="s">
        <v>286</v>
      </c>
      <c r="E228" s="4">
        <v>0.65472222222222221</v>
      </c>
      <c r="F228" s="5" t="s">
        <v>17</v>
      </c>
      <c r="G228" s="15">
        <v>70</v>
      </c>
      <c r="H228" s="6" t="s">
        <v>11</v>
      </c>
    </row>
    <row r="229" spans="1:8" ht="18.75" x14ac:dyDescent="0.3">
      <c r="A229" s="2">
        <v>228</v>
      </c>
      <c r="B229" s="2" t="s">
        <v>287</v>
      </c>
      <c r="C229" s="3" t="str">
        <f>HYPERLINK("https://www.instagram.com/p/BhYRSWDnJJ7/")</f>
        <v>https://www.instagram.com/p/BhYRSWDnJJ7/</v>
      </c>
      <c r="D229" s="12" t="s">
        <v>286</v>
      </c>
      <c r="E229" s="4">
        <v>0.25353009259259263</v>
      </c>
      <c r="F229" s="5" t="s">
        <v>17</v>
      </c>
      <c r="G229" s="15">
        <v>106</v>
      </c>
      <c r="H229" s="6" t="s">
        <v>11</v>
      </c>
    </row>
    <row r="230" spans="1:8" ht="18.75" x14ac:dyDescent="0.3">
      <c r="A230" s="2">
        <v>229</v>
      </c>
      <c r="B230" s="2" t="s">
        <v>288</v>
      </c>
      <c r="C230" s="3" t="str">
        <f>HYPERLINK("https://www.instagram.com/p/BhXIb0HHmHT/")</f>
        <v>https://www.instagram.com/p/BhXIb0HHmHT/</v>
      </c>
      <c r="D230" s="12" t="s">
        <v>289</v>
      </c>
      <c r="E230" s="4">
        <v>0.81144675925925924</v>
      </c>
      <c r="F230" s="5" t="s">
        <v>20</v>
      </c>
      <c r="G230" s="15">
        <v>79</v>
      </c>
      <c r="H230" s="6" t="s">
        <v>11</v>
      </c>
    </row>
    <row r="231" spans="1:8" ht="18.75" x14ac:dyDescent="0.3">
      <c r="A231" s="2">
        <v>230</v>
      </c>
      <c r="B231" s="2" t="s">
        <v>290</v>
      </c>
      <c r="C231" s="3" t="str">
        <f>HYPERLINK("https://www.instagram.com/p/BhW0igwHKWN/")</f>
        <v>https://www.instagram.com/p/BhW0igwHKWN/</v>
      </c>
      <c r="D231" s="12" t="s">
        <v>289</v>
      </c>
      <c r="E231" s="4">
        <v>0.69071759259259258</v>
      </c>
      <c r="F231" s="5" t="s">
        <v>20</v>
      </c>
      <c r="G231" s="15">
        <v>109</v>
      </c>
      <c r="H231" s="6" t="s">
        <v>11</v>
      </c>
    </row>
    <row r="232" spans="1:8" ht="18.75" x14ac:dyDescent="0.3">
      <c r="A232" s="2">
        <v>231</v>
      </c>
      <c r="B232" s="2" t="s">
        <v>285</v>
      </c>
      <c r="C232" s="3" t="str">
        <f>HYPERLINK("https://www.instagram.com/p/BhWk2gaHCjS/")</f>
        <v>https://www.instagram.com/p/BhWk2gaHCjS/</v>
      </c>
      <c r="D232" s="12" t="s">
        <v>289</v>
      </c>
      <c r="E232" s="4">
        <v>0.59552083333333339</v>
      </c>
      <c r="F232" s="5" t="s">
        <v>20</v>
      </c>
      <c r="G232" s="15">
        <v>59</v>
      </c>
      <c r="H232" s="6" t="s">
        <v>11</v>
      </c>
    </row>
    <row r="233" spans="1:8" ht="18.75" x14ac:dyDescent="0.3">
      <c r="A233" s="2">
        <v>232</v>
      </c>
      <c r="B233" s="2" t="s">
        <v>285</v>
      </c>
      <c r="C233" s="3" t="str">
        <f>HYPERLINK("https://www.instagram.com/p/BhWFGq6HPD5/")</f>
        <v>https://www.instagram.com/p/BhWFGq6HPD5/</v>
      </c>
      <c r="D233" s="12" t="s">
        <v>289</v>
      </c>
      <c r="E233" s="4">
        <v>0.40288194444444442</v>
      </c>
      <c r="F233" s="5" t="s">
        <v>20</v>
      </c>
      <c r="G233" s="15">
        <v>87</v>
      </c>
      <c r="H233" s="6" t="s">
        <v>11</v>
      </c>
    </row>
    <row r="234" spans="1:8" ht="18.75" x14ac:dyDescent="0.3">
      <c r="A234" s="2">
        <v>233</v>
      </c>
      <c r="B234" s="2" t="s">
        <v>291</v>
      </c>
      <c r="C234" s="3" t="str">
        <f>HYPERLINK("https://www.instagram.com/p/BhV1RTRn3gr/")</f>
        <v>https://www.instagram.com/p/BhV1RTRn3gr/</v>
      </c>
      <c r="D234" s="12" t="s">
        <v>289</v>
      </c>
      <c r="E234" s="4">
        <v>0.30679398148148151</v>
      </c>
      <c r="F234" s="5" t="s">
        <v>20</v>
      </c>
      <c r="G234" s="15">
        <v>60</v>
      </c>
      <c r="H234" s="6" t="s">
        <v>11</v>
      </c>
    </row>
    <row r="235" spans="1:8" ht="18.75" x14ac:dyDescent="0.3">
      <c r="A235" s="2">
        <v>234</v>
      </c>
      <c r="B235" s="2" t="s">
        <v>285</v>
      </c>
      <c r="C235" s="3" t="str">
        <f>HYPERLINK("https://www.instagram.com/p/BhVl-KYnLDZ/")</f>
        <v>https://www.instagram.com/p/BhVl-KYnLDZ/</v>
      </c>
      <c r="D235" s="12" t="s">
        <v>289</v>
      </c>
      <c r="E235" s="4">
        <v>0.21395833333333331</v>
      </c>
      <c r="F235" s="5" t="s">
        <v>20</v>
      </c>
      <c r="G235" s="15">
        <v>144</v>
      </c>
      <c r="H235" s="6" t="s">
        <v>11</v>
      </c>
    </row>
    <row r="236" spans="1:8" ht="18.75" x14ac:dyDescent="0.3">
      <c r="A236" s="2">
        <v>235</v>
      </c>
      <c r="B236" s="2" t="s">
        <v>291</v>
      </c>
      <c r="C236" s="3" t="str">
        <f>HYPERLINK("https://www.instagram.com/p/BhUNmdgnujK/")</f>
        <v>https://www.instagram.com/p/BhUNmdgnujK/</v>
      </c>
      <c r="D236" s="12" t="s">
        <v>292</v>
      </c>
      <c r="E236" s="4">
        <v>0.6777199074074074</v>
      </c>
      <c r="F236" s="5" t="s">
        <v>40</v>
      </c>
      <c r="G236" s="15">
        <v>66</v>
      </c>
      <c r="H236" s="6" t="s">
        <v>11</v>
      </c>
    </row>
    <row r="237" spans="1:8" ht="18.75" x14ac:dyDescent="0.3">
      <c r="A237" s="2">
        <v>236</v>
      </c>
      <c r="B237" s="2" t="s">
        <v>285</v>
      </c>
      <c r="C237" s="3" t="str">
        <f>HYPERLINK("https://www.instagram.com/p/BhTy7UOnJcH/")</f>
        <v>https://www.instagram.com/p/BhTy7UOnJcH/</v>
      </c>
      <c r="D237" s="12" t="s">
        <v>292</v>
      </c>
      <c r="E237" s="4">
        <v>0.51585648148148144</v>
      </c>
      <c r="F237" s="5" t="s">
        <v>40</v>
      </c>
      <c r="G237" s="15">
        <v>141</v>
      </c>
      <c r="H237" s="6" t="s">
        <v>11</v>
      </c>
    </row>
    <row r="238" spans="1:8" ht="18.75" x14ac:dyDescent="0.3">
      <c r="A238" s="2">
        <v>237</v>
      </c>
      <c r="B238" s="2" t="s">
        <v>285</v>
      </c>
      <c r="C238" s="3" t="str">
        <f>HYPERLINK("https://www.instagram.com/p/BhTXkGGHfVp/")</f>
        <v>https://www.instagram.com/p/BhTXkGGHfVp/</v>
      </c>
      <c r="D238" s="12" t="s">
        <v>292</v>
      </c>
      <c r="E238" s="4">
        <v>0.3498148148148148</v>
      </c>
      <c r="F238" s="5" t="s">
        <v>40</v>
      </c>
      <c r="G238" s="15">
        <v>53</v>
      </c>
      <c r="H238" s="6" t="s">
        <v>11</v>
      </c>
    </row>
    <row r="239" spans="1:8" ht="18.75" x14ac:dyDescent="0.3">
      <c r="A239" s="2">
        <v>238</v>
      </c>
      <c r="B239" s="2" t="s">
        <v>293</v>
      </c>
      <c r="C239" s="3" t="str">
        <f>HYPERLINK("https://www.instagram.com/p/BhN_WLOnbFU/")</f>
        <v>https://www.instagram.com/p/BhN_WLOnbFU/</v>
      </c>
      <c r="D239" s="12" t="s">
        <v>294</v>
      </c>
      <c r="E239" s="4">
        <v>0.26104166666666673</v>
      </c>
      <c r="F239" s="5" t="s">
        <v>10</v>
      </c>
      <c r="G239" s="15">
        <v>138</v>
      </c>
      <c r="H239" s="6" t="s">
        <v>11</v>
      </c>
    </row>
    <row r="240" spans="1:8" ht="18.75" x14ac:dyDescent="0.3">
      <c r="A240" s="2">
        <v>239</v>
      </c>
      <c r="B240" s="2" t="s">
        <v>295</v>
      </c>
      <c r="C240" s="3" t="str">
        <f>HYPERLINK("https://www.instagram.com/p/BhM6YlTHyu9/")</f>
        <v>https://www.instagram.com/p/BhM6YlTHyu9/</v>
      </c>
      <c r="D240" s="12" t="s">
        <v>296</v>
      </c>
      <c r="E240" s="4">
        <v>0.84256944444444448</v>
      </c>
      <c r="F240" s="5" t="s">
        <v>31</v>
      </c>
      <c r="G240" s="15">
        <v>101</v>
      </c>
      <c r="H240" s="6" t="s">
        <v>11</v>
      </c>
    </row>
    <row r="241" spans="1:8" ht="18.75" x14ac:dyDescent="0.3">
      <c r="A241" s="2">
        <v>240</v>
      </c>
      <c r="B241" s="2" t="s">
        <v>297</v>
      </c>
      <c r="C241" s="3" t="str">
        <f>HYPERLINK("https://www.instagram.com/p/BhCW6BVHlGN/")</f>
        <v>https://www.instagram.com/p/BhCW6BVHlGN/</v>
      </c>
      <c r="D241" s="12" t="s">
        <v>298</v>
      </c>
      <c r="E241" s="4">
        <v>0.74368055555555557</v>
      </c>
      <c r="F241" s="5" t="s">
        <v>40</v>
      </c>
      <c r="G241" s="15">
        <v>163</v>
      </c>
      <c r="H241" s="6" t="s">
        <v>11</v>
      </c>
    </row>
    <row r="242" spans="1:8" ht="18.75" x14ac:dyDescent="0.3">
      <c r="A242" s="2">
        <v>241</v>
      </c>
      <c r="B242" s="2" t="s">
        <v>130</v>
      </c>
      <c r="C242" s="3" t="str">
        <f>HYPERLINK("https://www.instagram.com/p/BgwrwRwnOLv/")</f>
        <v>https://www.instagram.com/p/BgwrwRwnOLv/</v>
      </c>
      <c r="D242" s="12" t="s">
        <v>299</v>
      </c>
      <c r="E242" s="4">
        <v>0.87967592592592592</v>
      </c>
      <c r="F242" s="5" t="s">
        <v>40</v>
      </c>
      <c r="G242" s="15">
        <v>108</v>
      </c>
      <c r="H242" s="6" t="s">
        <v>11</v>
      </c>
    </row>
    <row r="243" spans="1:8" ht="18.75" x14ac:dyDescent="0.3">
      <c r="A243" s="2">
        <v>242</v>
      </c>
      <c r="B243" s="2" t="s">
        <v>130</v>
      </c>
      <c r="C243" s="3" t="str">
        <f>HYPERLINK("https://www.instagram.com/p/BgwFBCwH24y/")</f>
        <v>https://www.instagram.com/p/BgwFBCwH24y/</v>
      </c>
      <c r="D243" s="12" t="s">
        <v>299</v>
      </c>
      <c r="E243" s="4">
        <v>0.64460648148148147</v>
      </c>
      <c r="F243" s="5" t="s">
        <v>40</v>
      </c>
      <c r="G243" s="15">
        <v>68</v>
      </c>
      <c r="H243" s="6" t="s">
        <v>11</v>
      </c>
    </row>
    <row r="244" spans="1:8" ht="18.75" x14ac:dyDescent="0.3">
      <c r="A244" s="2">
        <v>243</v>
      </c>
      <c r="B244" s="2" t="s">
        <v>130</v>
      </c>
      <c r="C244" s="3" t="str">
        <f>HYPERLINK("https://www.instagram.com/p/BguDJzCHRJQ/")</f>
        <v>https://www.instagram.com/p/BguDJzCHRJQ/</v>
      </c>
      <c r="D244" s="12" t="s">
        <v>300</v>
      </c>
      <c r="E244" s="4">
        <v>0.85657407407407404</v>
      </c>
      <c r="F244" s="5" t="s">
        <v>14</v>
      </c>
      <c r="G244" s="15">
        <v>127</v>
      </c>
      <c r="H244" s="6" t="s">
        <v>11</v>
      </c>
    </row>
    <row r="245" spans="1:8" ht="18.75" x14ac:dyDescent="0.3">
      <c r="A245" s="2">
        <v>244</v>
      </c>
      <c r="B245" s="2" t="s">
        <v>301</v>
      </c>
      <c r="C245" s="3" t="str">
        <f>HYPERLINK("https://www.instagram.com/p/BgYdJ-fF__l/")</f>
        <v>https://www.instagram.com/p/BgYdJ-fF__l/</v>
      </c>
      <c r="D245" s="12" t="s">
        <v>302</v>
      </c>
      <c r="E245" s="4">
        <v>0.47041666666666659</v>
      </c>
      <c r="F245" s="5" t="s">
        <v>10</v>
      </c>
      <c r="G245" s="15">
        <v>92</v>
      </c>
      <c r="H245" s="6" t="s">
        <v>11</v>
      </c>
    </row>
    <row r="246" spans="1:8" ht="18.75" x14ac:dyDescent="0.3">
      <c r="A246" s="2">
        <v>245</v>
      </c>
      <c r="B246" s="2" t="s">
        <v>26</v>
      </c>
      <c r="C246" s="3" t="str">
        <f>HYPERLINK("https://www.instagram.com/p/BgV9ij0ltVA/")</f>
        <v>https://www.instagram.com/p/BgV9ij0ltVA/</v>
      </c>
      <c r="D246" s="12" t="s">
        <v>303</v>
      </c>
      <c r="E246" s="4">
        <v>0.50184027777777773</v>
      </c>
      <c r="F246" s="5" t="s">
        <v>31</v>
      </c>
      <c r="G246" s="15">
        <v>143</v>
      </c>
      <c r="H246" s="6" t="s">
        <v>11</v>
      </c>
    </row>
    <row r="247" spans="1:8" ht="18.75" x14ac:dyDescent="0.3">
      <c r="A247" s="2">
        <v>246</v>
      </c>
      <c r="B247" s="2" t="s">
        <v>107</v>
      </c>
      <c r="C247" s="3" t="str">
        <f>HYPERLINK("https://www.instagram.com/p/BgKKSCoFSf9/")</f>
        <v>https://www.instagram.com/p/BgKKSCoFSf9/</v>
      </c>
      <c r="D247" s="12" t="s">
        <v>304</v>
      </c>
      <c r="E247" s="4">
        <v>0.91881944444444441</v>
      </c>
      <c r="F247" s="5" t="s">
        <v>14</v>
      </c>
      <c r="G247" s="15">
        <v>99</v>
      </c>
      <c r="H247" s="6" t="s">
        <v>11</v>
      </c>
    </row>
    <row r="248" spans="1:8" ht="18.75" x14ac:dyDescent="0.3">
      <c r="A248" s="2">
        <v>247</v>
      </c>
      <c r="B248" s="2" t="s">
        <v>305</v>
      </c>
      <c r="C248" s="3" t="str">
        <f>HYPERLINK("https://www.instagram.com/p/BgGuGTglRmK/")</f>
        <v>https://www.instagram.com/p/BgGuGTglRmK/</v>
      </c>
      <c r="D248" s="12" t="s">
        <v>306</v>
      </c>
      <c r="E248" s="4">
        <v>0.58271990740740742</v>
      </c>
      <c r="F248" s="5" t="s">
        <v>10</v>
      </c>
      <c r="G248" s="15">
        <v>115</v>
      </c>
      <c r="H248" s="6" t="s">
        <v>11</v>
      </c>
    </row>
    <row r="249" spans="1:8" ht="18.75" x14ac:dyDescent="0.3">
      <c r="A249" s="2">
        <v>248</v>
      </c>
      <c r="B249" s="2" t="s">
        <v>307</v>
      </c>
      <c r="C249" s="3" t="str">
        <f>HYPERLINK("https://www.instagram.com/p/BgBgzfonVh0/")</f>
        <v>https://www.instagram.com/p/BgBgzfonVh0/</v>
      </c>
      <c r="D249" s="12" t="s">
        <v>308</v>
      </c>
      <c r="E249" s="4">
        <v>0.56024305555555554</v>
      </c>
      <c r="F249" s="5" t="s">
        <v>33</v>
      </c>
      <c r="G249" s="15">
        <v>55</v>
      </c>
      <c r="H249" s="6" t="s">
        <v>11</v>
      </c>
    </row>
    <row r="250" spans="1:8" ht="18.75" x14ac:dyDescent="0.3">
      <c r="A250" s="2">
        <v>249</v>
      </c>
      <c r="B250" s="2" t="s">
        <v>309</v>
      </c>
      <c r="C250" s="3" t="str">
        <f>HYPERLINK("https://www.instagram.com/p/BfqsuX4HpE1/")</f>
        <v>https://www.instagram.com/p/BfqsuX4HpE1/</v>
      </c>
      <c r="D250" s="12" t="s">
        <v>310</v>
      </c>
      <c r="E250" s="4">
        <v>0.70025462962962959</v>
      </c>
      <c r="F250" s="5" t="s">
        <v>20</v>
      </c>
      <c r="G250" s="15">
        <v>105</v>
      </c>
      <c r="H250" s="6" t="s">
        <v>11</v>
      </c>
    </row>
    <row r="251" spans="1:8" ht="18.75" x14ac:dyDescent="0.3">
      <c r="A251" s="2">
        <v>250</v>
      </c>
      <c r="B251" s="2" t="s">
        <v>309</v>
      </c>
      <c r="C251" s="3" t="str">
        <f>HYPERLINK("https://www.instagram.com/p/BfqZhQTn2fa/")</f>
        <v>https://www.instagram.com/p/BfqZhQTn2fa/</v>
      </c>
      <c r="D251" s="12" t="s">
        <v>310</v>
      </c>
      <c r="E251" s="4">
        <v>0.5837268518518518</v>
      </c>
      <c r="F251" s="5" t="s">
        <v>20</v>
      </c>
      <c r="G251" s="15">
        <v>60</v>
      </c>
      <c r="H251" s="6" t="s">
        <v>11</v>
      </c>
    </row>
    <row r="252" spans="1:8" ht="18.75" x14ac:dyDescent="0.3">
      <c r="A252" s="2">
        <v>251</v>
      </c>
      <c r="B252" s="2" t="s">
        <v>311</v>
      </c>
      <c r="C252" s="3" t="str">
        <f>HYPERLINK("https://www.instagram.com/p/BfqLUOOHuTY/")</f>
        <v>https://www.instagram.com/p/BfqLUOOHuTY/</v>
      </c>
      <c r="D252" s="12" t="s">
        <v>310</v>
      </c>
      <c r="E252" s="4">
        <v>0.49753472222222223</v>
      </c>
      <c r="F252" s="5" t="s">
        <v>20</v>
      </c>
      <c r="G252" s="15">
        <v>141</v>
      </c>
      <c r="H252" s="6" t="s">
        <v>11</v>
      </c>
    </row>
    <row r="253" spans="1:8" ht="18.75" x14ac:dyDescent="0.3">
      <c r="A253" s="2">
        <v>252</v>
      </c>
      <c r="B253" s="2" t="s">
        <v>311</v>
      </c>
      <c r="C253" s="3" t="str">
        <f>HYPERLINK("https://www.instagram.com/p/Bfpx9RwnPOd/")</f>
        <v>https://www.instagram.com/p/Bfpx9RwnPOd/</v>
      </c>
      <c r="D253" s="12" t="s">
        <v>310</v>
      </c>
      <c r="E253" s="4">
        <v>0.34365740740740741</v>
      </c>
      <c r="F253" s="5" t="s">
        <v>20</v>
      </c>
      <c r="G253" s="15">
        <v>79</v>
      </c>
      <c r="H253" s="6" t="s">
        <v>11</v>
      </c>
    </row>
    <row r="254" spans="1:8" ht="18.75" x14ac:dyDescent="0.3">
      <c r="A254" s="2">
        <v>253</v>
      </c>
      <c r="B254" s="2" t="s">
        <v>311</v>
      </c>
      <c r="C254" s="3" t="str">
        <f>HYPERLINK("https://www.instagram.com/p/BfoN1CmHhat/")</f>
        <v>https://www.instagram.com/p/BfoN1CmHhat/</v>
      </c>
      <c r="D254" s="12" t="s">
        <v>312</v>
      </c>
      <c r="E254" s="4">
        <v>0.73605324074074074</v>
      </c>
      <c r="F254" s="5" t="s">
        <v>40</v>
      </c>
      <c r="G254" s="15">
        <v>136</v>
      </c>
      <c r="H254" s="6" t="s">
        <v>11</v>
      </c>
    </row>
    <row r="255" spans="1:8" ht="18.75" x14ac:dyDescent="0.3">
      <c r="A255" s="2">
        <v>254</v>
      </c>
      <c r="B255" s="2" t="s">
        <v>311</v>
      </c>
      <c r="C255" s="3" t="str">
        <f>HYPERLINK("https://www.instagram.com/p/Bfk7dc_H6Oh/")</f>
        <v>https://www.instagram.com/p/Bfk7dc_H6Oh/</v>
      </c>
      <c r="D255" s="12" t="s">
        <v>313</v>
      </c>
      <c r="E255" s="4">
        <v>0.45951388888888889</v>
      </c>
      <c r="F255" s="5" t="s">
        <v>14</v>
      </c>
      <c r="G255" s="15">
        <v>113</v>
      </c>
      <c r="H255" s="6" t="s">
        <v>11</v>
      </c>
    </row>
    <row r="256" spans="1:8" ht="18.75" x14ac:dyDescent="0.3">
      <c r="A256" s="2">
        <v>255</v>
      </c>
      <c r="B256" s="2" t="s">
        <v>314</v>
      </c>
      <c r="C256" s="3" t="str">
        <f>HYPERLINK("https://www.instagram.com/p/BfeVrQcHzDH/")</f>
        <v>https://www.instagram.com/p/BfeVrQcHzDH/</v>
      </c>
      <c r="D256" s="12" t="s">
        <v>315</v>
      </c>
      <c r="E256" s="4">
        <v>0.90005787037037033</v>
      </c>
      <c r="F256" s="5" t="s">
        <v>33</v>
      </c>
      <c r="G256" s="15">
        <v>137</v>
      </c>
      <c r="H256" s="6" t="s">
        <v>11</v>
      </c>
    </row>
    <row r="257" spans="1:8" ht="18.75" x14ac:dyDescent="0.3">
      <c r="A257" s="2">
        <v>256</v>
      </c>
      <c r="B257" s="2" t="s">
        <v>314</v>
      </c>
      <c r="C257" s="3" t="str">
        <f>HYPERLINK("https://www.instagram.com/p/BfbW0Y-nbxN/")</f>
        <v>https://www.instagram.com/p/BfbW0Y-nbxN/</v>
      </c>
      <c r="D257" s="12" t="s">
        <v>316</v>
      </c>
      <c r="E257" s="4">
        <v>0.74190972222222218</v>
      </c>
      <c r="F257" s="5" t="s">
        <v>17</v>
      </c>
      <c r="G257" s="15">
        <v>89</v>
      </c>
      <c r="H257" s="6" t="s">
        <v>11</v>
      </c>
    </row>
    <row r="258" spans="1:8" ht="18.75" x14ac:dyDescent="0.3">
      <c r="A258" s="2">
        <v>257</v>
      </c>
      <c r="B258" s="2" t="s">
        <v>314</v>
      </c>
      <c r="C258" s="3" t="str">
        <f>HYPERLINK("https://www.instagram.com/p/Bfa1n9cHkPQ/")</f>
        <v>https://www.instagram.com/p/Bfa1n9cHkPQ/</v>
      </c>
      <c r="D258" s="12" t="s">
        <v>316</v>
      </c>
      <c r="E258" s="4">
        <v>0.54048611111111111</v>
      </c>
      <c r="F258" s="5" t="s">
        <v>17</v>
      </c>
      <c r="G258" s="15">
        <v>116</v>
      </c>
      <c r="H258" s="6" t="s">
        <v>11</v>
      </c>
    </row>
    <row r="259" spans="1:8" ht="18.75" x14ac:dyDescent="0.3">
      <c r="A259" s="2">
        <v>258</v>
      </c>
      <c r="B259" s="2" t="s">
        <v>314</v>
      </c>
      <c r="C259" s="3" t="str">
        <f>HYPERLINK("https://www.instagram.com/p/BfZGnSmnPB1/")</f>
        <v>https://www.instagram.com/p/BfZGnSmnPB1/</v>
      </c>
      <c r="D259" s="12" t="s">
        <v>317</v>
      </c>
      <c r="E259" s="4">
        <v>0.86685185185185187</v>
      </c>
      <c r="F259" s="5" t="s">
        <v>20</v>
      </c>
      <c r="G259" s="15">
        <v>102</v>
      </c>
      <c r="H259" s="6" t="s">
        <v>11</v>
      </c>
    </row>
    <row r="260" spans="1:8" ht="18.75" x14ac:dyDescent="0.3">
      <c r="A260" s="2">
        <v>259</v>
      </c>
      <c r="B260" s="2" t="s">
        <v>26</v>
      </c>
      <c r="C260" s="3" t="str">
        <f>HYPERLINK("https://www.instagram.com/p/BfLLNRAnoPs/")</f>
        <v>https://www.instagram.com/p/BfLLNRAnoPs/</v>
      </c>
      <c r="D260" s="12" t="s">
        <v>318</v>
      </c>
      <c r="E260" s="4">
        <v>0.45766203703703712</v>
      </c>
      <c r="F260" s="5" t="s">
        <v>33</v>
      </c>
      <c r="G260" s="15">
        <v>152</v>
      </c>
      <c r="H260" s="6" t="s">
        <v>11</v>
      </c>
    </row>
    <row r="261" spans="1:8" ht="18.75" x14ac:dyDescent="0.3">
      <c r="A261" s="2">
        <v>260</v>
      </c>
      <c r="B261" s="2" t="s">
        <v>293</v>
      </c>
      <c r="C261" s="3" t="str">
        <f>HYPERLINK("https://www.instagram.com/p/Bd5GEN5n3Dw/")</f>
        <v>https://www.instagram.com/p/Bd5GEN5n3Dw/</v>
      </c>
      <c r="D261" s="12" t="s">
        <v>319</v>
      </c>
      <c r="E261" s="4">
        <v>0.58082175925925927</v>
      </c>
      <c r="F261" s="5" t="s">
        <v>14</v>
      </c>
      <c r="G261" s="15">
        <v>100</v>
      </c>
      <c r="H261" s="6" t="s">
        <v>11</v>
      </c>
    </row>
    <row r="262" spans="1:8" ht="18.75" x14ac:dyDescent="0.3">
      <c r="A262" s="2">
        <v>261</v>
      </c>
      <c r="B262" s="2" t="s">
        <v>65</v>
      </c>
      <c r="C262" s="3" t="str">
        <f>HYPERLINK("https://www.instagram.com/p/Bdp1ZB0Hcdq/")</f>
        <v>https://www.instagram.com/p/Bdp1ZB0Hcdq/</v>
      </c>
      <c r="D262" s="12" t="s">
        <v>320</v>
      </c>
      <c r="E262" s="4">
        <v>0.65421296296296294</v>
      </c>
      <c r="F262" s="5" t="s">
        <v>40</v>
      </c>
      <c r="G262" s="15">
        <v>142</v>
      </c>
      <c r="H262" s="6" t="s">
        <v>11</v>
      </c>
    </row>
    <row r="263" spans="1:8" ht="18.75" x14ac:dyDescent="0.3">
      <c r="A263" s="2">
        <v>262</v>
      </c>
      <c r="B263" s="2" t="s">
        <v>321</v>
      </c>
      <c r="C263" s="3" t="str">
        <f>HYPERLINK("https://www.instagram.com/p/BdnWt2_HgFw/")</f>
        <v>https://www.instagram.com/p/BdnWt2_HgFw/</v>
      </c>
      <c r="D263" s="12" t="s">
        <v>322</v>
      </c>
      <c r="E263" s="4">
        <v>0.69135416666666671</v>
      </c>
      <c r="F263" s="5" t="s">
        <v>14</v>
      </c>
      <c r="G263" s="15">
        <v>105</v>
      </c>
      <c r="H263" s="6" t="s">
        <v>11</v>
      </c>
    </row>
    <row r="264" spans="1:8" ht="18.75" x14ac:dyDescent="0.3">
      <c r="A264" s="2">
        <v>263</v>
      </c>
      <c r="B264" s="2" t="s">
        <v>323</v>
      </c>
      <c r="C264" s="3" t="str">
        <f>HYPERLINK("https://www.instagram.com/p/Bdm8ELAnk4n/")</f>
        <v>https://www.instagram.com/p/Bdm8ELAnk4n/</v>
      </c>
      <c r="D264" s="13" t="s">
        <v>322</v>
      </c>
      <c r="E264" s="4">
        <v>0.53123842592592596</v>
      </c>
      <c r="F264" s="5" t="s">
        <v>14</v>
      </c>
      <c r="G264" s="16" t="s">
        <v>11</v>
      </c>
      <c r="H264" s="2">
        <v>481</v>
      </c>
    </row>
    <row r="265" spans="1:8" ht="18.75" x14ac:dyDescent="0.3">
      <c r="A265" s="2">
        <v>264</v>
      </c>
      <c r="B265" s="2" t="s">
        <v>324</v>
      </c>
      <c r="C265" s="3" t="str">
        <f>HYPERLINK("https://www.instagram.com/p/BdmtWxJHb94/")</f>
        <v>https://www.instagram.com/p/BdmtWxJHb94/</v>
      </c>
      <c r="D265" s="12" t="s">
        <v>322</v>
      </c>
      <c r="E265" s="4">
        <v>0.44037037037037041</v>
      </c>
      <c r="F265" s="5" t="s">
        <v>14</v>
      </c>
      <c r="G265" s="15">
        <v>101</v>
      </c>
      <c r="H265" s="6" t="s">
        <v>11</v>
      </c>
    </row>
    <row r="266" spans="1:8" ht="18.75" x14ac:dyDescent="0.3">
      <c r="A266" s="2">
        <v>265</v>
      </c>
      <c r="B266" s="2" t="s">
        <v>325</v>
      </c>
      <c r="C266" s="3" t="str">
        <f>HYPERLINK("https://www.instagram.com/p/BdktpfGn8yl/")</f>
        <v>https://www.instagram.com/p/BdktpfGn8yl/</v>
      </c>
      <c r="D266" s="13" t="s">
        <v>326</v>
      </c>
      <c r="E266" s="4">
        <v>0.67166666666666663</v>
      </c>
      <c r="F266" s="5" t="s">
        <v>10</v>
      </c>
      <c r="G266" s="16" t="s">
        <v>11</v>
      </c>
      <c r="H266" s="2">
        <v>519</v>
      </c>
    </row>
    <row r="267" spans="1:8" ht="18.75" x14ac:dyDescent="0.3">
      <c r="A267" s="2">
        <v>266</v>
      </c>
      <c r="B267" s="2" t="s">
        <v>323</v>
      </c>
      <c r="C267" s="3" t="str">
        <f>HYPERLINK("https://www.instagram.com/p/BdkGoWvnBVj/")</f>
        <v>https://www.instagram.com/p/BdkGoWvnBVj/</v>
      </c>
      <c r="D267" s="12" t="s">
        <v>326</v>
      </c>
      <c r="E267" s="4">
        <v>0.42865740740740738</v>
      </c>
      <c r="F267" s="5" t="s">
        <v>10</v>
      </c>
      <c r="G267" s="15">
        <v>142</v>
      </c>
      <c r="H267" s="6" t="s">
        <v>11</v>
      </c>
    </row>
    <row r="268" spans="1:8" ht="18.75" x14ac:dyDescent="0.3">
      <c r="A268" s="2">
        <v>267</v>
      </c>
      <c r="B268" s="2" t="s">
        <v>327</v>
      </c>
      <c r="C268" s="3" t="str">
        <f>HYPERLINK("https://www.instagram.com/p/Bdir02QH4g5/")</f>
        <v>https://www.instagram.com/p/Bdir02QH4g5/</v>
      </c>
      <c r="D268" s="13" t="s">
        <v>328</v>
      </c>
      <c r="E268" s="4">
        <v>0.87968749999999996</v>
      </c>
      <c r="F268" s="5" t="s">
        <v>31</v>
      </c>
      <c r="G268" s="16" t="s">
        <v>11</v>
      </c>
      <c r="H268" s="2">
        <v>327</v>
      </c>
    </row>
    <row r="269" spans="1:8" ht="18.75" x14ac:dyDescent="0.3">
      <c r="A269" s="2">
        <v>268</v>
      </c>
      <c r="B269" s="2" t="s">
        <v>329</v>
      </c>
      <c r="C269" s="3" t="str">
        <f>HYPERLINK("https://www.instagram.com/p/Bdiepwvn2Fq/")</f>
        <v>https://www.instagram.com/p/Bdiepwvn2Fq/</v>
      </c>
      <c r="D269" s="12" t="s">
        <v>328</v>
      </c>
      <c r="E269" s="4">
        <v>0.79770833333333335</v>
      </c>
      <c r="F269" s="5" t="s">
        <v>31</v>
      </c>
      <c r="G269" s="15">
        <v>82</v>
      </c>
      <c r="H269" s="6" t="s">
        <v>11</v>
      </c>
    </row>
    <row r="270" spans="1:8" ht="18.75" x14ac:dyDescent="0.3">
      <c r="A270" s="2">
        <v>269</v>
      </c>
      <c r="B270" s="2" t="s">
        <v>330</v>
      </c>
      <c r="C270" s="3" t="str">
        <f>HYPERLINK("https://www.instagram.com/p/BdiHJPhHDHJ/")</f>
        <v>https://www.instagram.com/p/BdiHJPhHDHJ/</v>
      </c>
      <c r="D270" s="13" t="s">
        <v>328</v>
      </c>
      <c r="E270" s="4">
        <v>0.65885416666666663</v>
      </c>
      <c r="F270" s="5" t="s">
        <v>31</v>
      </c>
      <c r="G270" s="16" t="s">
        <v>11</v>
      </c>
      <c r="H270" s="2">
        <v>352</v>
      </c>
    </row>
    <row r="271" spans="1:8" ht="18.75" x14ac:dyDescent="0.3">
      <c r="A271" s="2">
        <v>270</v>
      </c>
      <c r="B271" s="2" t="s">
        <v>330</v>
      </c>
      <c r="C271" s="3" t="str">
        <f>HYPERLINK("https://www.instagram.com/p/Bdh8OTCntgQ/")</f>
        <v>https://www.instagram.com/p/Bdh8OTCntgQ/</v>
      </c>
      <c r="D271" s="12" t="s">
        <v>328</v>
      </c>
      <c r="E271" s="4">
        <v>0.58878472222222222</v>
      </c>
      <c r="F271" s="5" t="s">
        <v>31</v>
      </c>
      <c r="G271" s="15">
        <v>75</v>
      </c>
      <c r="H271" s="6" t="s">
        <v>11</v>
      </c>
    </row>
    <row r="272" spans="1:8" ht="18.75" x14ac:dyDescent="0.3">
      <c r="A272" s="2">
        <v>271</v>
      </c>
      <c r="B272" s="2" t="s">
        <v>331</v>
      </c>
      <c r="C272" s="3" t="str">
        <f>HYPERLINK("https://www.instagram.com/p/BdholQ4H1-9/")</f>
        <v>https://www.instagram.com/p/BdholQ4H1-9/</v>
      </c>
      <c r="D272" s="12" t="s">
        <v>328</v>
      </c>
      <c r="E272" s="4">
        <v>0.46960648148148149</v>
      </c>
      <c r="F272" s="5" t="s">
        <v>31</v>
      </c>
      <c r="G272" s="15">
        <v>76</v>
      </c>
      <c r="H272" s="6" t="s">
        <v>11</v>
      </c>
    </row>
    <row r="273" spans="1:8" ht="18.75" x14ac:dyDescent="0.3">
      <c r="A273" s="2">
        <v>272</v>
      </c>
      <c r="B273" s="2" t="s">
        <v>332</v>
      </c>
      <c r="C273" s="3" t="str">
        <f>HYPERLINK("https://www.instagram.com/p/BdhXod2HrYv/")</f>
        <v>https://www.instagram.com/p/BdhXod2HrYv/</v>
      </c>
      <c r="D273" s="12" t="s">
        <v>328</v>
      </c>
      <c r="E273" s="4">
        <v>0.36674768518518519</v>
      </c>
      <c r="F273" s="5" t="s">
        <v>31</v>
      </c>
      <c r="G273" s="15">
        <v>67</v>
      </c>
      <c r="H273" s="6" t="s">
        <v>11</v>
      </c>
    </row>
    <row r="274" spans="1:8" ht="18.75" x14ac:dyDescent="0.3">
      <c r="A274" s="2">
        <v>273</v>
      </c>
      <c r="B274" s="2" t="s">
        <v>332</v>
      </c>
      <c r="C274" s="3" t="str">
        <f>HYPERLINK("https://www.instagram.com/p/BdhN_L9niDg/")</f>
        <v>https://www.instagram.com/p/BdhN_L9niDg/</v>
      </c>
      <c r="D274" s="12" t="s">
        <v>328</v>
      </c>
      <c r="E274" s="4">
        <v>0.30821759259259263</v>
      </c>
      <c r="F274" s="5" t="s">
        <v>31</v>
      </c>
      <c r="G274" s="15">
        <v>141</v>
      </c>
      <c r="H274" s="6" t="s">
        <v>11</v>
      </c>
    </row>
    <row r="275" spans="1:8" ht="18.75" x14ac:dyDescent="0.3">
      <c r="A275" s="2">
        <v>274</v>
      </c>
      <c r="B275" s="2" t="s">
        <v>333</v>
      </c>
      <c r="C275" s="3" t="str">
        <f>HYPERLINK("https://www.instagram.com/p/BdgFQT3nEhl/")</f>
        <v>https://www.instagram.com/p/BdgFQT3nEhl/</v>
      </c>
      <c r="D275" s="12" t="s">
        <v>334</v>
      </c>
      <c r="E275" s="4">
        <v>0.86686342592592591</v>
      </c>
      <c r="F275" s="5" t="s">
        <v>33</v>
      </c>
      <c r="G275" s="15">
        <v>85</v>
      </c>
      <c r="H275" s="6" t="s">
        <v>11</v>
      </c>
    </row>
    <row r="276" spans="1:8" ht="18.75" x14ac:dyDescent="0.3">
      <c r="A276" s="2">
        <v>275</v>
      </c>
      <c r="B276" s="2" t="s">
        <v>335</v>
      </c>
      <c r="C276" s="3" t="str">
        <f>HYPERLINK("https://www.instagram.com/p/Bdf6cObnWia/")</f>
        <v>https://www.instagram.com/p/Bdf6cObnWia/</v>
      </c>
      <c r="D276" s="13" t="s">
        <v>334</v>
      </c>
      <c r="E276" s="4">
        <v>0.80447916666666663</v>
      </c>
      <c r="F276" s="5" t="s">
        <v>33</v>
      </c>
      <c r="G276" s="16" t="s">
        <v>11</v>
      </c>
      <c r="H276" s="2">
        <v>780</v>
      </c>
    </row>
    <row r="277" spans="1:8" ht="18.75" x14ac:dyDescent="0.3">
      <c r="A277" s="2">
        <v>276</v>
      </c>
      <c r="B277" s="2" t="s">
        <v>329</v>
      </c>
      <c r="C277" s="3" t="str">
        <f>HYPERLINK("https://www.instagram.com/p/Bdfz1mfHMLM/")</f>
        <v>https://www.instagram.com/p/Bdfz1mfHMLM/</v>
      </c>
      <c r="D277" s="12" t="s">
        <v>334</v>
      </c>
      <c r="E277" s="4">
        <v>0.76118055555555553</v>
      </c>
      <c r="F277" s="5" t="s">
        <v>33</v>
      </c>
      <c r="G277" s="15">
        <v>64</v>
      </c>
      <c r="H277" s="6" t="s">
        <v>11</v>
      </c>
    </row>
    <row r="278" spans="1:8" ht="18.75" x14ac:dyDescent="0.3">
      <c r="A278" s="2">
        <v>277</v>
      </c>
      <c r="B278" s="2" t="s">
        <v>335</v>
      </c>
      <c r="C278" s="3" t="str">
        <f>HYPERLINK("https://www.instagram.com/p/BdfYCs3Hnmq/")</f>
        <v>https://www.instagram.com/p/BdfYCs3Hnmq/</v>
      </c>
      <c r="D278" s="12" t="s">
        <v>334</v>
      </c>
      <c r="E278" s="4">
        <v>0.59251157407407407</v>
      </c>
      <c r="F278" s="5" t="s">
        <v>33</v>
      </c>
      <c r="G278" s="15">
        <v>129</v>
      </c>
      <c r="H278" s="6" t="s">
        <v>11</v>
      </c>
    </row>
    <row r="279" spans="1:8" ht="18.75" x14ac:dyDescent="0.3">
      <c r="A279" s="2">
        <v>278</v>
      </c>
      <c r="B279" s="2" t="s">
        <v>333</v>
      </c>
      <c r="C279" s="3" t="str">
        <f>HYPERLINK("https://www.instagram.com/p/Bde0botHo7g/")</f>
        <v>https://www.instagram.com/p/Bde0botHo7g/</v>
      </c>
      <c r="D279" s="13" t="s">
        <v>334</v>
      </c>
      <c r="E279" s="4">
        <v>0.37979166666666669</v>
      </c>
      <c r="F279" s="5" t="s">
        <v>33</v>
      </c>
      <c r="G279" s="16" t="s">
        <v>11</v>
      </c>
      <c r="H279" s="2">
        <v>418</v>
      </c>
    </row>
    <row r="280" spans="1:8" ht="18.75" x14ac:dyDescent="0.3">
      <c r="A280" s="2">
        <v>279</v>
      </c>
      <c r="B280" s="2" t="s">
        <v>323</v>
      </c>
      <c r="C280" s="3" t="str">
        <f>HYPERLINK("https://www.instagram.com/p/BdepmP7n2QJ/")</f>
        <v>https://www.instagram.com/p/BdepmP7n2QJ/</v>
      </c>
      <c r="D280" s="12" t="s">
        <v>334</v>
      </c>
      <c r="E280" s="4">
        <v>0.31068287037037029</v>
      </c>
      <c r="F280" s="5" t="s">
        <v>33</v>
      </c>
      <c r="G280" s="15">
        <v>107</v>
      </c>
      <c r="H280" s="6" t="s">
        <v>11</v>
      </c>
    </row>
    <row r="281" spans="1:8" ht="18.75" x14ac:dyDescent="0.3">
      <c r="A281" s="2">
        <v>280</v>
      </c>
      <c r="B281" s="2" t="s">
        <v>336</v>
      </c>
      <c r="C281" s="3" t="str">
        <f>HYPERLINK("https://www.instagram.com/p/BddbR76HXCG/")</f>
        <v>https://www.instagram.com/p/BddbR76HXCG/</v>
      </c>
      <c r="D281" s="12" t="s">
        <v>337</v>
      </c>
      <c r="E281" s="4">
        <v>0.83543981481481477</v>
      </c>
      <c r="F281" s="5" t="s">
        <v>17</v>
      </c>
      <c r="G281" s="15">
        <v>80</v>
      </c>
      <c r="H281" s="6" t="s">
        <v>11</v>
      </c>
    </row>
    <row r="282" spans="1:8" ht="18.75" x14ac:dyDescent="0.3">
      <c r="A282" s="2">
        <v>281</v>
      </c>
      <c r="B282" s="2" t="s">
        <v>336</v>
      </c>
      <c r="C282" s="3" t="str">
        <f>HYPERLINK("https://www.instagram.com/p/BddSaqunHA2/")</f>
        <v>https://www.instagram.com/p/BddSaqunHA2/</v>
      </c>
      <c r="D282" s="12" t="s">
        <v>337</v>
      </c>
      <c r="E282" s="4">
        <v>0.78165509259259258</v>
      </c>
      <c r="F282" s="5" t="s">
        <v>17</v>
      </c>
      <c r="G282" s="15">
        <v>108</v>
      </c>
      <c r="H282" s="6" t="s">
        <v>11</v>
      </c>
    </row>
    <row r="283" spans="1:8" ht="18.75" x14ac:dyDescent="0.3">
      <c r="A283" s="2">
        <v>282</v>
      </c>
      <c r="B283" s="2" t="s">
        <v>333</v>
      </c>
      <c r="C283" s="3" t="str">
        <f>HYPERLINK("https://www.instagram.com/p/Bdc83zaHJ_L/")</f>
        <v>https://www.instagram.com/p/Bdc83zaHJ_L/</v>
      </c>
      <c r="D283" s="12" t="s">
        <v>337</v>
      </c>
      <c r="E283" s="4">
        <v>0.65091435185185187</v>
      </c>
      <c r="F283" s="5" t="s">
        <v>17</v>
      </c>
      <c r="G283" s="15">
        <v>104</v>
      </c>
      <c r="H283" s="6" t="s">
        <v>11</v>
      </c>
    </row>
    <row r="284" spans="1:8" ht="18.75" x14ac:dyDescent="0.3">
      <c r="A284" s="2">
        <v>283</v>
      </c>
      <c r="B284" s="2" t="s">
        <v>336</v>
      </c>
      <c r="C284" s="3" t="str">
        <f>HYPERLINK("https://www.instagram.com/p/BdcVp0jHKx_/")</f>
        <v>https://www.instagram.com/p/BdcVp0jHKx_/</v>
      </c>
      <c r="D284" s="12" t="s">
        <v>337</v>
      </c>
      <c r="E284" s="4">
        <v>0.41292824074074069</v>
      </c>
      <c r="F284" s="5" t="s">
        <v>17</v>
      </c>
      <c r="G284" s="15">
        <v>116</v>
      </c>
      <c r="H284" s="6" t="s">
        <v>11</v>
      </c>
    </row>
    <row r="285" spans="1:8" ht="18.75" x14ac:dyDescent="0.3">
      <c r="A285" s="2">
        <v>284</v>
      </c>
      <c r="B285" s="2" t="s">
        <v>333</v>
      </c>
      <c r="C285" s="3" t="str">
        <f>HYPERLINK("https://www.instagram.com/p/BdcStYaHa89/")</f>
        <v>https://www.instagram.com/p/BdcStYaHa89/</v>
      </c>
      <c r="D285" s="12" t="s">
        <v>337</v>
      </c>
      <c r="E285" s="4">
        <v>0.39506944444444442</v>
      </c>
      <c r="F285" s="5" t="s">
        <v>17</v>
      </c>
      <c r="G285" s="15">
        <v>85</v>
      </c>
      <c r="H285" s="6" t="s">
        <v>11</v>
      </c>
    </row>
    <row r="286" spans="1:8" ht="18.75" x14ac:dyDescent="0.3">
      <c r="A286" s="2">
        <v>285</v>
      </c>
      <c r="B286" s="2" t="s">
        <v>338</v>
      </c>
      <c r="C286" s="3" t="str">
        <f>HYPERLINK("https://www.instagram.com/p/Bdap-oYHcJP/")</f>
        <v>https://www.instagram.com/p/Bdap-oYHcJP/</v>
      </c>
      <c r="D286" s="13" t="s">
        <v>339</v>
      </c>
      <c r="E286" s="4">
        <v>0.76956018518518521</v>
      </c>
      <c r="F286" s="5" t="s">
        <v>20</v>
      </c>
      <c r="G286" s="16" t="s">
        <v>11</v>
      </c>
      <c r="H286" s="2">
        <v>414</v>
      </c>
    </row>
    <row r="287" spans="1:8" ht="18.75" x14ac:dyDescent="0.3">
      <c r="A287" s="2">
        <v>286</v>
      </c>
      <c r="B287" s="2" t="s">
        <v>325</v>
      </c>
      <c r="C287" s="3" t="str">
        <f>HYPERLINK("https://www.instagram.com/p/BdZyXu7Hf8i/")</f>
        <v>https://www.instagram.com/p/BdZyXu7Hf8i/</v>
      </c>
      <c r="D287" s="12" t="s">
        <v>339</v>
      </c>
      <c r="E287" s="4">
        <v>0.4221064814814815</v>
      </c>
      <c r="F287" s="5" t="s">
        <v>20</v>
      </c>
      <c r="G287" s="15">
        <v>106</v>
      </c>
      <c r="H287" s="6" t="s">
        <v>11</v>
      </c>
    </row>
    <row r="288" spans="1:8" ht="18.75" x14ac:dyDescent="0.3">
      <c r="A288" s="2">
        <v>287</v>
      </c>
      <c r="B288" s="2" t="s">
        <v>335</v>
      </c>
      <c r="C288" s="3" t="str">
        <f>HYPERLINK("https://www.instagram.com/p/BdYYhXEHbWq/")</f>
        <v>https://www.instagram.com/p/BdYYhXEHbWq/</v>
      </c>
      <c r="D288" s="12" t="s">
        <v>340</v>
      </c>
      <c r="E288" s="4">
        <v>0.87688657407407411</v>
      </c>
      <c r="F288" s="5" t="s">
        <v>40</v>
      </c>
      <c r="G288" s="15">
        <v>133</v>
      </c>
      <c r="H288" s="6" t="s">
        <v>11</v>
      </c>
    </row>
    <row r="289" spans="1:8" ht="18.75" x14ac:dyDescent="0.3">
      <c r="A289" s="2">
        <v>288</v>
      </c>
      <c r="B289" s="2" t="s">
        <v>335</v>
      </c>
      <c r="C289" s="3" t="str">
        <f>HYPERLINK("https://www.instagram.com/p/BdXoBYkHqgz/")</f>
        <v>https://www.instagram.com/p/BdXoBYkHqgz/</v>
      </c>
      <c r="D289" s="12" t="s">
        <v>340</v>
      </c>
      <c r="E289" s="4">
        <v>0.58258101851851851</v>
      </c>
      <c r="F289" s="5" t="s">
        <v>40</v>
      </c>
      <c r="G289" s="15">
        <v>78</v>
      </c>
      <c r="H289" s="6" t="s">
        <v>11</v>
      </c>
    </row>
    <row r="290" spans="1:8" ht="18.75" x14ac:dyDescent="0.3">
      <c r="A290" s="2">
        <v>289</v>
      </c>
      <c r="B290" s="2" t="s">
        <v>324</v>
      </c>
      <c r="C290" s="3" t="str">
        <f>HYPERLINK("https://www.instagram.com/p/BdXCyAMnIIm/")</f>
        <v>https://www.instagram.com/p/BdXCyAMnIIm/</v>
      </c>
      <c r="D290" s="13" t="s">
        <v>340</v>
      </c>
      <c r="E290" s="4">
        <v>0.35912037037037042</v>
      </c>
      <c r="F290" s="5" t="s">
        <v>40</v>
      </c>
      <c r="G290" s="16" t="s">
        <v>11</v>
      </c>
      <c r="H290" s="2">
        <v>488</v>
      </c>
    </row>
    <row r="291" spans="1:8" ht="18.75" x14ac:dyDescent="0.3">
      <c r="A291" s="2">
        <v>290</v>
      </c>
      <c r="B291" s="2" t="s">
        <v>341</v>
      </c>
      <c r="C291" s="3" t="str">
        <f>HYPERLINK("https://www.instagram.com/p/BdW2GJenCfU/")</f>
        <v>https://www.instagram.com/p/BdW2GJenCfU/</v>
      </c>
      <c r="D291" s="12" t="s">
        <v>340</v>
      </c>
      <c r="E291" s="4">
        <v>0.27962962962962962</v>
      </c>
      <c r="F291" s="5" t="s">
        <v>40</v>
      </c>
      <c r="G291" s="15">
        <v>66</v>
      </c>
      <c r="H291" s="6" t="s">
        <v>11</v>
      </c>
    </row>
    <row r="292" spans="1:8" ht="18.75" x14ac:dyDescent="0.3">
      <c r="A292" s="2">
        <v>291</v>
      </c>
      <c r="B292" s="2" t="s">
        <v>341</v>
      </c>
      <c r="C292" s="3" t="str">
        <f>HYPERLINK("https://www.instagram.com/p/BdVuW1BHdTx/")</f>
        <v>https://www.instagram.com/p/BdVuW1BHdTx/</v>
      </c>
      <c r="D292" s="12" t="s">
        <v>342</v>
      </c>
      <c r="E292" s="4">
        <v>0.84430555555555553</v>
      </c>
      <c r="F292" s="5" t="s">
        <v>14</v>
      </c>
      <c r="G292" s="15">
        <v>138</v>
      </c>
      <c r="H292" s="6" t="s">
        <v>11</v>
      </c>
    </row>
    <row r="293" spans="1:8" ht="18.75" x14ac:dyDescent="0.3">
      <c r="A293" s="2">
        <v>292</v>
      </c>
      <c r="B293" s="2" t="s">
        <v>323</v>
      </c>
      <c r="C293" s="3" t="str">
        <f>HYPERLINK("https://www.instagram.com/p/BdUxL8knwgH/")</f>
        <v>https://www.instagram.com/p/BdUxL8knwgH/</v>
      </c>
      <c r="D293" s="12" t="s">
        <v>342</v>
      </c>
      <c r="E293" s="4">
        <v>0.47311342592592592</v>
      </c>
      <c r="F293" s="5" t="s">
        <v>14</v>
      </c>
      <c r="G293" s="15">
        <v>88</v>
      </c>
      <c r="H293" s="6" t="s">
        <v>11</v>
      </c>
    </row>
    <row r="294" spans="1:8" ht="18.75" x14ac:dyDescent="0.3">
      <c r="A294" s="2">
        <v>293</v>
      </c>
      <c r="B294" s="2" t="s">
        <v>323</v>
      </c>
      <c r="C294" s="3" t="str">
        <f>HYPERLINK("https://www.instagram.com/p/BdTSkajHVEC/")</f>
        <v>https://www.instagram.com/p/BdTSkajHVEC/</v>
      </c>
      <c r="D294" s="13" t="s">
        <v>343</v>
      </c>
      <c r="E294" s="4">
        <v>0.90418981481481486</v>
      </c>
      <c r="F294" s="5" t="s">
        <v>10</v>
      </c>
      <c r="G294" s="16" t="s">
        <v>11</v>
      </c>
      <c r="H294" s="2">
        <v>551</v>
      </c>
    </row>
    <row r="295" spans="1:8" ht="18.75" x14ac:dyDescent="0.3">
      <c r="A295" s="2">
        <v>294</v>
      </c>
      <c r="B295" s="2" t="s">
        <v>323</v>
      </c>
      <c r="C295" s="3" t="str">
        <f>HYPERLINK("https://www.instagram.com/p/BdShjnYn_a_/")</f>
        <v>https://www.instagram.com/p/BdShjnYn_a_/</v>
      </c>
      <c r="D295" s="12" t="s">
        <v>343</v>
      </c>
      <c r="E295" s="4">
        <v>0.60155092592592596</v>
      </c>
      <c r="F295" s="5" t="s">
        <v>10</v>
      </c>
      <c r="G295" s="15">
        <v>82</v>
      </c>
      <c r="H295" s="6" t="s">
        <v>11</v>
      </c>
    </row>
    <row r="296" spans="1:8" ht="18.75" x14ac:dyDescent="0.3">
      <c r="A296" s="2">
        <v>295</v>
      </c>
      <c r="B296" s="2" t="s">
        <v>344</v>
      </c>
      <c r="C296" s="3" t="str">
        <f>HYPERLINK("https://www.instagram.com/p/BdRwdYan5-z/")</f>
        <v>https://www.instagram.com/p/BdRwdYan5-z/</v>
      </c>
      <c r="D296" s="12" t="s">
        <v>343</v>
      </c>
      <c r="E296" s="4">
        <v>0.30361111111111111</v>
      </c>
      <c r="F296" s="5" t="s">
        <v>10</v>
      </c>
      <c r="G296" s="15">
        <v>141</v>
      </c>
      <c r="H296" s="6" t="s">
        <v>11</v>
      </c>
    </row>
    <row r="297" spans="1:8" ht="18.75" x14ac:dyDescent="0.3">
      <c r="A297" s="2">
        <v>296</v>
      </c>
      <c r="B297" s="2" t="s">
        <v>321</v>
      </c>
      <c r="C297" s="3" t="str">
        <f>HYPERLINK("https://www.instagram.com/p/BdQNb9UH_hq/")</f>
        <v>https://www.instagram.com/p/BdQNb9UH_hq/</v>
      </c>
      <c r="D297" s="12" t="s">
        <v>345</v>
      </c>
      <c r="E297" s="4">
        <v>0.70273148148148146</v>
      </c>
      <c r="F297" s="5" t="s">
        <v>31</v>
      </c>
      <c r="G297" s="15">
        <v>82</v>
      </c>
      <c r="H297" s="6" t="s">
        <v>11</v>
      </c>
    </row>
    <row r="298" spans="1:8" ht="18.75" x14ac:dyDescent="0.3">
      <c r="A298" s="2">
        <v>297</v>
      </c>
      <c r="B298" s="2" t="s">
        <v>330</v>
      </c>
      <c r="C298" s="3" t="str">
        <f>HYPERLINK("https://www.instagram.com/p/BdPs7g8nvoP/")</f>
        <v>https://www.instagram.com/p/BdPs7g8nvoP/</v>
      </c>
      <c r="D298" s="13" t="s">
        <v>345</v>
      </c>
      <c r="E298" s="4">
        <v>0.50723379629629628</v>
      </c>
      <c r="F298" s="5" t="s">
        <v>31</v>
      </c>
      <c r="G298" s="16" t="s">
        <v>11</v>
      </c>
      <c r="H298" s="2">
        <v>512</v>
      </c>
    </row>
    <row r="299" spans="1:8" ht="18.75" x14ac:dyDescent="0.3">
      <c r="A299" s="2">
        <v>298</v>
      </c>
      <c r="B299" s="2" t="s">
        <v>346</v>
      </c>
      <c r="C299" s="3" t="str">
        <f>HYPERLINK("https://www.instagram.com/p/BdBIaEaHK4i/")</f>
        <v>https://www.instagram.com/p/BdBIaEaHK4i/</v>
      </c>
      <c r="D299" s="12" t="s">
        <v>347</v>
      </c>
      <c r="E299" s="4">
        <v>0.84679398148148144</v>
      </c>
      <c r="F299" s="5" t="s">
        <v>10</v>
      </c>
      <c r="G299" s="15">
        <v>52</v>
      </c>
      <c r="H299" s="6" t="s">
        <v>11</v>
      </c>
    </row>
    <row r="300" spans="1:8" ht="18.75" x14ac:dyDescent="0.3">
      <c r="A300" s="2">
        <v>299</v>
      </c>
      <c r="B300" s="2" t="s">
        <v>26</v>
      </c>
      <c r="C300" s="3" t="str">
        <f>HYPERLINK("https://www.instagram.com/p/BczjWG9HQLb/")</f>
        <v>https://www.instagram.com/p/BczjWG9HQLb/</v>
      </c>
      <c r="D300" s="12" t="s">
        <v>348</v>
      </c>
      <c r="E300" s="4">
        <v>0.57319444444444445</v>
      </c>
      <c r="F300" s="5" t="s">
        <v>40</v>
      </c>
      <c r="G300" s="15">
        <v>117</v>
      </c>
      <c r="H300" s="6" t="s">
        <v>11</v>
      </c>
    </row>
    <row r="301" spans="1:8" ht="18.75" x14ac:dyDescent="0.3">
      <c r="A301" s="2">
        <v>300</v>
      </c>
      <c r="B301" s="2" t="s">
        <v>11</v>
      </c>
      <c r="C301" s="3" t="str">
        <f>HYPERLINK("https://www.instagram.com/p/BcuIM7xny3G/")</f>
        <v>https://www.instagram.com/p/BcuIM7xny3G/</v>
      </c>
      <c r="D301" s="12" t="s">
        <v>349</v>
      </c>
      <c r="E301" s="4">
        <v>0.46667824074074082</v>
      </c>
      <c r="F301" s="5" t="s">
        <v>10</v>
      </c>
      <c r="G301" s="15">
        <v>55</v>
      </c>
      <c r="H301" s="6" t="s">
        <v>11</v>
      </c>
    </row>
    <row r="302" spans="1:8" ht="18.75" x14ac:dyDescent="0.3">
      <c r="A302" s="2">
        <v>301</v>
      </c>
      <c r="B302" s="2" t="s">
        <v>350</v>
      </c>
      <c r="C302" s="3" t="str">
        <f>HYPERLINK("https://www.instagram.com/p/BcpBkApnkd3/")</f>
        <v>https://www.instagram.com/p/BcpBkApnkd3/</v>
      </c>
      <c r="D302" s="12" t="s">
        <v>351</v>
      </c>
      <c r="E302" s="4">
        <v>0.48458333333333331</v>
      </c>
      <c r="F302" s="5" t="s">
        <v>33</v>
      </c>
      <c r="G302" s="15">
        <v>87</v>
      </c>
      <c r="H302" s="6" t="s">
        <v>11</v>
      </c>
    </row>
    <row r="303" spans="1:8" ht="18.75" x14ac:dyDescent="0.3">
      <c r="A303" s="2">
        <v>302</v>
      </c>
      <c r="B303" s="2" t="s">
        <v>352</v>
      </c>
      <c r="C303" s="3" t="str">
        <f>HYPERLINK("https://www.instagram.com/p/Bck3iM8ncNN/")</f>
        <v>https://www.instagram.com/p/Bck3iM8ncNN/</v>
      </c>
      <c r="D303" s="12" t="s">
        <v>353</v>
      </c>
      <c r="E303" s="4">
        <v>0.87027777777777782</v>
      </c>
      <c r="F303" s="5" t="s">
        <v>20</v>
      </c>
      <c r="G303" s="15">
        <v>120</v>
      </c>
      <c r="H303" s="6" t="s">
        <v>11</v>
      </c>
    </row>
    <row r="304" spans="1:8" ht="18.75" x14ac:dyDescent="0.3">
      <c r="A304" s="2">
        <v>303</v>
      </c>
      <c r="B304" s="2" t="s">
        <v>354</v>
      </c>
      <c r="C304" s="3" t="str">
        <f>HYPERLINK("https://www.instagram.com/p/BciZBJTnxjq/")</f>
        <v>https://www.instagram.com/p/BciZBJTnxjq/</v>
      </c>
      <c r="D304" s="12" t="s">
        <v>355</v>
      </c>
      <c r="E304" s="4">
        <v>0.90837962962962959</v>
      </c>
      <c r="F304" s="5" t="s">
        <v>40</v>
      </c>
      <c r="G304" s="15">
        <v>99</v>
      </c>
      <c r="H304" s="6" t="s">
        <v>11</v>
      </c>
    </row>
    <row r="305" spans="1:8" ht="18.75" x14ac:dyDescent="0.3">
      <c r="A305" s="2">
        <v>304</v>
      </c>
      <c r="B305" s="2" t="s">
        <v>354</v>
      </c>
      <c r="C305" s="3" t="str">
        <f>HYPERLINK("https://www.instagram.com/p/BchYoF2nl-Y/")</f>
        <v>https://www.instagram.com/p/BchYoF2nl-Y/</v>
      </c>
      <c r="D305" s="12" t="s">
        <v>355</v>
      </c>
      <c r="E305" s="4">
        <v>0.51763888888888887</v>
      </c>
      <c r="F305" s="5" t="s">
        <v>40</v>
      </c>
      <c r="G305" s="15">
        <v>86</v>
      </c>
      <c r="H305" s="6" t="s">
        <v>11</v>
      </c>
    </row>
    <row r="306" spans="1:8" ht="18.75" x14ac:dyDescent="0.3">
      <c r="A306" s="2">
        <v>305</v>
      </c>
      <c r="B306" s="2" t="s">
        <v>354</v>
      </c>
      <c r="C306" s="3" t="str">
        <f>HYPERLINK("https://www.instagram.com/p/BcfwtgHHnot/")</f>
        <v>https://www.instagram.com/p/BcfwtgHHnot/</v>
      </c>
      <c r="D306" s="12" t="s">
        <v>356</v>
      </c>
      <c r="E306" s="4">
        <v>0.8870717592592593</v>
      </c>
      <c r="F306" s="5" t="s">
        <v>14</v>
      </c>
      <c r="G306" s="15">
        <v>79</v>
      </c>
      <c r="H306" s="6" t="s">
        <v>11</v>
      </c>
    </row>
    <row r="307" spans="1:8" ht="18.75" x14ac:dyDescent="0.3">
      <c r="A307" s="2">
        <v>306</v>
      </c>
      <c r="B307" s="2" t="s">
        <v>357</v>
      </c>
      <c r="C307" s="3" t="str">
        <f>HYPERLINK("https://www.instagram.com/p/BccqVEDHO0Y/")</f>
        <v>https://www.instagram.com/p/BccqVEDHO0Y/</v>
      </c>
      <c r="D307" s="12" t="s">
        <v>358</v>
      </c>
      <c r="E307" s="4">
        <v>0.68326388888888889</v>
      </c>
      <c r="F307" s="5" t="s">
        <v>10</v>
      </c>
      <c r="G307" s="15">
        <v>140</v>
      </c>
      <c r="H307" s="6" t="s">
        <v>11</v>
      </c>
    </row>
    <row r="308" spans="1:8" ht="18.75" x14ac:dyDescent="0.3">
      <c r="A308" s="2">
        <v>307</v>
      </c>
      <c r="B308" s="2" t="s">
        <v>359</v>
      </c>
      <c r="C308" s="3" t="str">
        <f>HYPERLINK("https://www.instagram.com/p/BcaEY97HKLl/")</f>
        <v>https://www.instagram.com/p/BcaEY97HKLl/</v>
      </c>
      <c r="D308" s="12" t="s">
        <v>360</v>
      </c>
      <c r="E308" s="4">
        <v>0.67631944444444447</v>
      </c>
      <c r="F308" s="5" t="s">
        <v>31</v>
      </c>
      <c r="G308" s="15">
        <v>139</v>
      </c>
      <c r="H308" s="6" t="s">
        <v>11</v>
      </c>
    </row>
    <row r="309" spans="1:8" ht="18.75" x14ac:dyDescent="0.3">
      <c r="A309" s="2">
        <v>308</v>
      </c>
      <c r="B309" s="2" t="s">
        <v>361</v>
      </c>
      <c r="C309" s="3" t="str">
        <f>HYPERLINK("https://www.instagram.com/p/BcVaTW8ndCa/")</f>
        <v>https://www.instagram.com/p/BcVaTW8ndCa/</v>
      </c>
      <c r="D309" s="12" t="s">
        <v>362</v>
      </c>
      <c r="E309" s="4">
        <v>0.86747685185185186</v>
      </c>
      <c r="F309" s="5" t="s">
        <v>17</v>
      </c>
      <c r="G309" s="15">
        <v>79</v>
      </c>
      <c r="H309" s="6" t="s">
        <v>11</v>
      </c>
    </row>
    <row r="310" spans="1:8" ht="18.75" x14ac:dyDescent="0.3">
      <c r="A310" s="2">
        <v>309</v>
      </c>
      <c r="B310" s="2" t="s">
        <v>361</v>
      </c>
      <c r="C310" s="3" t="str">
        <f>HYPERLINK("https://www.instagram.com/p/BcSeIQaHrjE/")</f>
        <v>https://www.instagram.com/p/BcSeIQaHrjE/</v>
      </c>
      <c r="D310" s="12" t="s">
        <v>363</v>
      </c>
      <c r="E310" s="4">
        <v>0.72561342592592593</v>
      </c>
      <c r="F310" s="5" t="s">
        <v>20</v>
      </c>
      <c r="G310" s="15">
        <v>129</v>
      </c>
      <c r="H310" s="6" t="s">
        <v>11</v>
      </c>
    </row>
    <row r="311" spans="1:8" ht="18.75" x14ac:dyDescent="0.3">
      <c r="A311" s="2">
        <v>310</v>
      </c>
      <c r="B311" s="2" t="s">
        <v>364</v>
      </c>
      <c r="C311" s="3" t="str">
        <f>HYPERLINK("https://www.instagram.com/p/BcQfGcfHO6a/")</f>
        <v>https://www.instagram.com/p/BcQfGcfHO6a/</v>
      </c>
      <c r="D311" s="12" t="s">
        <v>365</v>
      </c>
      <c r="E311" s="4">
        <v>0.95478009259259256</v>
      </c>
      <c r="F311" s="5" t="s">
        <v>40</v>
      </c>
      <c r="G311" s="15">
        <v>61</v>
      </c>
      <c r="H311" s="6" t="s">
        <v>11</v>
      </c>
    </row>
    <row r="312" spans="1:8" ht="18.75" x14ac:dyDescent="0.3">
      <c r="A312" s="2">
        <v>311</v>
      </c>
      <c r="B312" s="2" t="s">
        <v>364</v>
      </c>
      <c r="C312" s="3" t="str">
        <f>HYPERLINK("https://www.instagram.com/p/BcQdO7HnYG7/")</f>
        <v>https://www.instagram.com/p/BcQdO7HnYG7/</v>
      </c>
      <c r="D312" s="12" t="s">
        <v>365</v>
      </c>
      <c r="E312" s="4">
        <v>0.94344907407407408</v>
      </c>
      <c r="F312" s="5" t="s">
        <v>40</v>
      </c>
      <c r="G312" s="15">
        <v>112</v>
      </c>
      <c r="H312" s="6" t="s">
        <v>11</v>
      </c>
    </row>
    <row r="313" spans="1:8" ht="18.75" x14ac:dyDescent="0.3">
      <c r="A313" s="2">
        <v>312</v>
      </c>
      <c r="B313" s="2" t="s">
        <v>359</v>
      </c>
      <c r="C313" s="3" t="str">
        <f>HYPERLINK("https://www.instagram.com/p/BcPv8w2ndl6/")</f>
        <v>https://www.instagram.com/p/BcPv8w2ndl6/</v>
      </c>
      <c r="D313" s="12" t="s">
        <v>365</v>
      </c>
      <c r="E313" s="4">
        <v>0.66866898148148146</v>
      </c>
      <c r="F313" s="5" t="s">
        <v>40</v>
      </c>
      <c r="G313" s="15">
        <v>98</v>
      </c>
      <c r="H313" s="6" t="s">
        <v>11</v>
      </c>
    </row>
    <row r="314" spans="1:8" ht="18.75" x14ac:dyDescent="0.3">
      <c r="A314" s="2">
        <v>313</v>
      </c>
      <c r="B314" s="2" t="s">
        <v>359</v>
      </c>
      <c r="C314" s="3" t="str">
        <f>HYPERLINK("https://www.instagram.com/p/BcPURI4H7Sl/")</f>
        <v>https://www.instagram.com/p/BcPURI4H7Sl/</v>
      </c>
      <c r="D314" s="12" t="s">
        <v>365</v>
      </c>
      <c r="E314" s="4">
        <v>0.5006828703703704</v>
      </c>
      <c r="F314" s="5" t="s">
        <v>40</v>
      </c>
      <c r="G314" s="15">
        <v>54</v>
      </c>
      <c r="H314" s="6" t="s">
        <v>11</v>
      </c>
    </row>
    <row r="315" spans="1:8" ht="18.75" x14ac:dyDescent="0.3">
      <c r="A315" s="2">
        <v>314</v>
      </c>
      <c r="B315" s="2" t="s">
        <v>359</v>
      </c>
      <c r="C315" s="3" t="str">
        <f>HYPERLINK("https://www.instagram.com/p/BcMt-xqnA3E/")</f>
        <v>https://www.instagram.com/p/BcMt-xqnA3E/</v>
      </c>
      <c r="D315" s="12" t="s">
        <v>366</v>
      </c>
      <c r="E315" s="4">
        <v>0.49163194444444452</v>
      </c>
      <c r="F315" s="5" t="s">
        <v>14</v>
      </c>
      <c r="G315" s="15">
        <v>118</v>
      </c>
      <c r="H315" s="6" t="s">
        <v>11</v>
      </c>
    </row>
    <row r="316" spans="1:8" ht="18.75" x14ac:dyDescent="0.3">
      <c r="A316" s="2">
        <v>315</v>
      </c>
      <c r="B316" s="2" t="s">
        <v>367</v>
      </c>
      <c r="C316" s="3" t="str">
        <f>HYPERLINK("https://www.instagram.com/p/Bb-LXsQnpV-/")</f>
        <v>https://www.instagram.com/p/Bb-LXsQnpV-/</v>
      </c>
      <c r="D316" s="12" t="s">
        <v>368</v>
      </c>
      <c r="E316" s="4">
        <v>0.84454861111111112</v>
      </c>
      <c r="F316" s="5" t="s">
        <v>40</v>
      </c>
      <c r="G316" s="15">
        <v>159</v>
      </c>
      <c r="H316" s="6" t="s">
        <v>11</v>
      </c>
    </row>
    <row r="317" spans="1:8" ht="18.75" x14ac:dyDescent="0.3">
      <c r="A317" s="2">
        <v>316</v>
      </c>
      <c r="B317" s="2" t="s">
        <v>367</v>
      </c>
      <c r="C317" s="3" t="str">
        <f>HYPERLINK("https://www.instagram.com/p/Bb7z_gvnQeI/")</f>
        <v>https://www.instagram.com/p/Bb7z_gvnQeI/</v>
      </c>
      <c r="D317" s="12" t="s">
        <v>369</v>
      </c>
      <c r="E317" s="4">
        <v>0.9259722222222222</v>
      </c>
      <c r="F317" s="5" t="s">
        <v>14</v>
      </c>
      <c r="G317" s="15">
        <v>60</v>
      </c>
      <c r="H317" s="6" t="s">
        <v>11</v>
      </c>
    </row>
    <row r="318" spans="1:8" ht="18.75" x14ac:dyDescent="0.3">
      <c r="A318" s="2">
        <v>317</v>
      </c>
      <c r="B318" s="2" t="s">
        <v>367</v>
      </c>
      <c r="C318" s="3" t="str">
        <f>HYPERLINK("https://www.instagram.com/p/Bb7NDbOHEp3/")</f>
        <v>https://www.instagram.com/p/Bb7NDbOHEp3/</v>
      </c>
      <c r="D318" s="12" t="s">
        <v>369</v>
      </c>
      <c r="E318" s="4">
        <v>0.68967592592592597</v>
      </c>
      <c r="F318" s="5" t="s">
        <v>14</v>
      </c>
      <c r="G318" s="15">
        <v>105</v>
      </c>
      <c r="H318" s="6" t="s">
        <v>11</v>
      </c>
    </row>
    <row r="319" spans="1:8" ht="18.75" x14ac:dyDescent="0.3">
      <c r="A319" s="2">
        <v>318</v>
      </c>
      <c r="B319" s="2" t="s">
        <v>26</v>
      </c>
      <c r="C319" s="3" t="str">
        <f>HYPERLINK("https://www.instagram.com/p/Bbo4YLlncrL/")</f>
        <v>https://www.instagram.com/p/Bbo4YLlncrL/</v>
      </c>
      <c r="D319" s="12" t="s">
        <v>370</v>
      </c>
      <c r="E319" s="4">
        <v>0.57371527777777775</v>
      </c>
      <c r="F319" s="5" t="s">
        <v>14</v>
      </c>
      <c r="G319" s="15">
        <v>48</v>
      </c>
      <c r="H319" s="6" t="s">
        <v>11</v>
      </c>
    </row>
    <row r="320" spans="1:8" ht="18.75" x14ac:dyDescent="0.3">
      <c r="A320" s="2">
        <v>319</v>
      </c>
      <c r="B320" s="2" t="s">
        <v>371</v>
      </c>
      <c r="C320" s="3" t="str">
        <f>HYPERLINK("https://www.instagram.com/p/BaQqW8pngN3/")</f>
        <v>https://www.instagram.com/p/BaQqW8pngN3/</v>
      </c>
      <c r="D320" s="12" t="s">
        <v>372</v>
      </c>
      <c r="E320" s="4">
        <v>0.31283564814814813</v>
      </c>
      <c r="F320" s="5" t="s">
        <v>40</v>
      </c>
      <c r="G320" s="15">
        <v>130</v>
      </c>
      <c r="H320" s="6" t="s">
        <v>11</v>
      </c>
    </row>
    <row r="321" spans="1:8" ht="18.75" x14ac:dyDescent="0.3">
      <c r="A321" s="2">
        <v>320</v>
      </c>
      <c r="B321" s="2" t="s">
        <v>162</v>
      </c>
      <c r="C321" s="3" t="str">
        <f>HYPERLINK("https://www.instagram.com/p/BaOMqlZHZok/")</f>
        <v>https://www.instagram.com/p/BaOMqlZHZok/</v>
      </c>
      <c r="D321" s="12" t="s">
        <v>373</v>
      </c>
      <c r="E321" s="4">
        <v>0.35592592592592592</v>
      </c>
      <c r="F321" s="5" t="s">
        <v>14</v>
      </c>
      <c r="G321" s="15">
        <v>88</v>
      </c>
      <c r="H321" s="6" t="s">
        <v>11</v>
      </c>
    </row>
    <row r="322" spans="1:8" ht="18.75" x14ac:dyDescent="0.3">
      <c r="A322" s="2">
        <v>321</v>
      </c>
      <c r="B322" s="2" t="s">
        <v>162</v>
      </c>
      <c r="C322" s="3" t="str">
        <f>HYPERLINK("https://www.instagram.com/p/BaMs_xSncPC/")</f>
        <v>https://www.instagram.com/p/BaMs_xSncPC/</v>
      </c>
      <c r="D322" s="12" t="s">
        <v>374</v>
      </c>
      <c r="E322" s="4">
        <v>0.77539351851851857</v>
      </c>
      <c r="F322" s="5" t="s">
        <v>10</v>
      </c>
      <c r="G322" s="15">
        <v>110</v>
      </c>
      <c r="H322" s="6" t="s">
        <v>11</v>
      </c>
    </row>
    <row r="323" spans="1:8" ht="18.75" x14ac:dyDescent="0.3">
      <c r="A323" s="2">
        <v>322</v>
      </c>
      <c r="B323" s="2" t="s">
        <v>375</v>
      </c>
      <c r="C323" s="3" t="str">
        <f>HYPERLINK("https://www.instagram.com/p/BaKV1feHo-N/")</f>
        <v>https://www.instagram.com/p/BaKV1feHo-N/</v>
      </c>
      <c r="D323" s="12" t="s">
        <v>376</v>
      </c>
      <c r="E323" s="4">
        <v>0.85812500000000003</v>
      </c>
      <c r="F323" s="5" t="s">
        <v>31</v>
      </c>
      <c r="G323" s="15">
        <v>118</v>
      </c>
      <c r="H323" s="6" t="s">
        <v>11</v>
      </c>
    </row>
    <row r="324" spans="1:8" ht="18.75" x14ac:dyDescent="0.3">
      <c r="A324" s="2">
        <v>323</v>
      </c>
      <c r="B324" s="2" t="s">
        <v>375</v>
      </c>
      <c r="C324" s="3" t="str">
        <f>HYPERLINK("https://www.instagram.com/p/BaHrfGTnIwW/")</f>
        <v>https://www.instagram.com/p/BaHrfGTnIwW/</v>
      </c>
      <c r="D324" s="12" t="s">
        <v>377</v>
      </c>
      <c r="E324" s="4">
        <v>0.82442129629629635</v>
      </c>
      <c r="F324" s="5" t="s">
        <v>33</v>
      </c>
      <c r="G324" s="15">
        <v>122</v>
      </c>
      <c r="H324" s="6" t="s">
        <v>11</v>
      </c>
    </row>
    <row r="325" spans="1:8" ht="18.75" x14ac:dyDescent="0.3">
      <c r="A325" s="2">
        <v>324</v>
      </c>
      <c r="B325" s="2" t="s">
        <v>378</v>
      </c>
      <c r="C325" s="3" t="str">
        <f>HYPERLINK("https://www.instagram.com/p/BZ_aSKKHdUq/")</f>
        <v>https://www.instagram.com/p/BZ_aSKKHdUq/</v>
      </c>
      <c r="D325" s="12" t="s">
        <v>379</v>
      </c>
      <c r="E325" s="4">
        <v>0.61313657407407407</v>
      </c>
      <c r="F325" s="5" t="s">
        <v>40</v>
      </c>
      <c r="G325" s="15">
        <v>134</v>
      </c>
      <c r="H325" s="6" t="s">
        <v>11</v>
      </c>
    </row>
    <row r="326" spans="1:8" ht="18.75" x14ac:dyDescent="0.3">
      <c r="A326" s="2">
        <v>325</v>
      </c>
      <c r="B326" s="2" t="s">
        <v>26</v>
      </c>
      <c r="C326" s="3" t="str">
        <f>HYPERLINK("https://www.instagram.com/p/BZWfU25n1lz/")</f>
        <v>https://www.instagram.com/p/BZWfU25n1lz/</v>
      </c>
      <c r="D326" s="12" t="s">
        <v>380</v>
      </c>
      <c r="E326" s="4">
        <v>0.72091435185185182</v>
      </c>
      <c r="F326" s="5" t="s">
        <v>10</v>
      </c>
      <c r="G326" s="15">
        <v>85</v>
      </c>
      <c r="H326" s="6" t="s">
        <v>11</v>
      </c>
    </row>
    <row r="327" spans="1:8" ht="18.75" x14ac:dyDescent="0.3">
      <c r="A327" s="2">
        <v>326</v>
      </c>
      <c r="B327" s="2" t="s">
        <v>26</v>
      </c>
      <c r="C327" s="3" t="str">
        <f>HYPERLINK("https://www.instagram.com/p/BZWfRbenTbx/")</f>
        <v>https://www.instagram.com/p/BZWfRbenTbx/</v>
      </c>
      <c r="D327" s="12" t="s">
        <v>380</v>
      </c>
      <c r="E327" s="4">
        <v>0.72059027777777773</v>
      </c>
      <c r="F327" s="5" t="s">
        <v>10</v>
      </c>
      <c r="G327" s="15">
        <v>122</v>
      </c>
      <c r="H327" s="6" t="s">
        <v>11</v>
      </c>
    </row>
    <row r="328" spans="1:8" ht="18.75" x14ac:dyDescent="0.3">
      <c r="A328" s="2">
        <v>327</v>
      </c>
      <c r="B328" s="2" t="s">
        <v>26</v>
      </c>
      <c r="C328" s="3" t="str">
        <f>HYPERLINK("https://www.instagram.com/p/BZWfIc7ngYe/")</f>
        <v>https://www.instagram.com/p/BZWfIc7ngYe/</v>
      </c>
      <c r="D328" s="12" t="s">
        <v>380</v>
      </c>
      <c r="E328" s="4">
        <v>0.71974537037037034</v>
      </c>
      <c r="F328" s="5" t="s">
        <v>10</v>
      </c>
      <c r="G328" s="15">
        <v>57</v>
      </c>
      <c r="H328" s="6" t="s">
        <v>11</v>
      </c>
    </row>
    <row r="329" spans="1:8" ht="18.75" x14ac:dyDescent="0.3">
      <c r="A329" s="2">
        <v>328</v>
      </c>
      <c r="B329" s="2" t="s">
        <v>346</v>
      </c>
      <c r="C329" s="3" t="str">
        <f>HYPERLINK("https://www.instagram.com/p/BZOZ-yoHTre/")</f>
        <v>https://www.instagram.com/p/BZOZ-yoHTre/</v>
      </c>
      <c r="D329" s="12" t="s">
        <v>381</v>
      </c>
      <c r="E329" s="4">
        <v>0.58159722222222221</v>
      </c>
      <c r="F329" s="5" t="s">
        <v>17</v>
      </c>
      <c r="G329" s="15">
        <v>130</v>
      </c>
      <c r="H329" s="6" t="s">
        <v>11</v>
      </c>
    </row>
    <row r="330" spans="1:8" ht="18.75" x14ac:dyDescent="0.3">
      <c r="A330" s="2">
        <v>329</v>
      </c>
      <c r="B330" s="2" t="s">
        <v>107</v>
      </c>
      <c r="C330" s="3" t="str">
        <f>HYPERLINK("https://www.instagram.com/p/BY6Z-9nHan7/")</f>
        <v>https://www.instagram.com/p/BY6Z-9nHan7/</v>
      </c>
      <c r="D330" s="12" t="s">
        <v>382</v>
      </c>
      <c r="E330" s="4">
        <v>0.81437499999999996</v>
      </c>
      <c r="F330" s="5" t="s">
        <v>20</v>
      </c>
      <c r="G330" s="15">
        <v>129</v>
      </c>
      <c r="H330" s="6" t="s">
        <v>11</v>
      </c>
    </row>
    <row r="331" spans="1:8" ht="18.75" x14ac:dyDescent="0.3">
      <c r="A331" s="2">
        <v>330</v>
      </c>
      <c r="B331" s="2" t="s">
        <v>107</v>
      </c>
      <c r="C331" s="3" t="str">
        <f>HYPERLINK("https://www.instagram.com/p/BY3aP-on2Aj/")</f>
        <v>https://www.instagram.com/p/BY3aP-on2Aj/</v>
      </c>
      <c r="D331" s="12" t="s">
        <v>383</v>
      </c>
      <c r="E331" s="4">
        <v>0.65090277777777783</v>
      </c>
      <c r="F331" s="5" t="s">
        <v>40</v>
      </c>
      <c r="G331" s="15">
        <v>109</v>
      </c>
      <c r="H331" s="6" t="s">
        <v>11</v>
      </c>
    </row>
    <row r="332" spans="1:8" ht="18.75" x14ac:dyDescent="0.3">
      <c r="A332" s="2">
        <v>331</v>
      </c>
      <c r="B332" s="2" t="s">
        <v>26</v>
      </c>
      <c r="C332" s="3" t="str">
        <f>HYPERLINK("https://www.instagram.com/p/BY0Qc0mH4kN/")</f>
        <v>https://www.instagram.com/p/BY0Qc0mH4kN/</v>
      </c>
      <c r="D332" s="12" t="s">
        <v>384</v>
      </c>
      <c r="E332" s="4">
        <v>0.42635416666666659</v>
      </c>
      <c r="F332" s="5" t="s">
        <v>14</v>
      </c>
      <c r="G332" s="15">
        <v>117</v>
      </c>
      <c r="H332" s="6" t="s">
        <v>11</v>
      </c>
    </row>
    <row r="333" spans="1:8" ht="18.75" x14ac:dyDescent="0.3">
      <c r="A333" s="2">
        <v>332</v>
      </c>
      <c r="B333" s="2" t="s">
        <v>26</v>
      </c>
      <c r="C333" s="3" t="str">
        <f>HYPERLINK("https://www.instagram.com/p/BY0Lfkgncck/")</f>
        <v>https://www.instagram.com/p/BY0Lfkgncck/</v>
      </c>
      <c r="D333" s="12" t="s">
        <v>384</v>
      </c>
      <c r="E333" s="4">
        <v>0.39628472222222222</v>
      </c>
      <c r="F333" s="5" t="s">
        <v>14</v>
      </c>
      <c r="G333" s="15">
        <v>72</v>
      </c>
      <c r="H333" s="6" t="s">
        <v>11</v>
      </c>
    </row>
    <row r="334" spans="1:8" ht="18.75" x14ac:dyDescent="0.3">
      <c r="A334" s="2">
        <v>333</v>
      </c>
      <c r="B334" s="2" t="s">
        <v>346</v>
      </c>
      <c r="C334" s="3" t="str">
        <f>HYPERLINK("https://www.instagram.com/p/BY0HpTMnI2a/")</f>
        <v>https://www.instagram.com/p/BY0HpTMnI2a/</v>
      </c>
      <c r="D334" s="12" t="s">
        <v>384</v>
      </c>
      <c r="E334" s="4">
        <v>0.37292824074074082</v>
      </c>
      <c r="F334" s="5" t="s">
        <v>14</v>
      </c>
      <c r="G334" s="15">
        <v>109</v>
      </c>
      <c r="H334" s="6" t="s">
        <v>11</v>
      </c>
    </row>
    <row r="335" spans="1:8" ht="18.75" x14ac:dyDescent="0.3">
      <c r="A335" s="2">
        <v>334</v>
      </c>
      <c r="B335" s="2" t="s">
        <v>385</v>
      </c>
      <c r="C335" s="3" t="str">
        <f>HYPERLINK("https://www.instagram.com/p/BYiLkoTH7ds/")</f>
        <v>https://www.instagram.com/p/BYiLkoTH7ds/</v>
      </c>
      <c r="D335" s="12" t="s">
        <v>386</v>
      </c>
      <c r="E335" s="4">
        <v>0.4089814814814815</v>
      </c>
      <c r="F335" s="5" t="s">
        <v>14</v>
      </c>
      <c r="G335" s="15">
        <v>152</v>
      </c>
      <c r="H335" s="6" t="s">
        <v>11</v>
      </c>
    </row>
    <row r="336" spans="1:8" ht="18.75" x14ac:dyDescent="0.3">
      <c r="A336" s="2">
        <v>335</v>
      </c>
      <c r="B336" s="2" t="s">
        <v>11</v>
      </c>
      <c r="C336" s="3" t="str">
        <f>HYPERLINK("https://www.instagram.com/p/BYK8GYVHNFd/")</f>
        <v>https://www.instagram.com/p/BYK8GYVHNFd/</v>
      </c>
      <c r="D336" s="12" t="s">
        <v>387</v>
      </c>
      <c r="E336" s="4">
        <v>0.38004629629629633</v>
      </c>
      <c r="F336" s="5" t="s">
        <v>31</v>
      </c>
      <c r="G336" s="15">
        <v>89</v>
      </c>
      <c r="H336" s="6" t="s">
        <v>11</v>
      </c>
    </row>
    <row r="337" spans="1:8" ht="18.75" x14ac:dyDescent="0.3">
      <c r="A337" s="2">
        <v>336</v>
      </c>
      <c r="B337" s="2" t="s">
        <v>388</v>
      </c>
      <c r="C337" s="3" t="str">
        <f>HYPERLINK("https://www.instagram.com/p/BX9_k3PHuhL/")</f>
        <v>https://www.instagram.com/p/BX9_k3PHuhL/</v>
      </c>
      <c r="D337" s="12" t="s">
        <v>389</v>
      </c>
      <c r="E337" s="4">
        <v>0.35244212962962962</v>
      </c>
      <c r="F337" s="5" t="s">
        <v>14</v>
      </c>
      <c r="G337" s="15">
        <v>110</v>
      </c>
      <c r="H337" s="6" t="s">
        <v>11</v>
      </c>
    </row>
    <row r="338" spans="1:8" ht="18.75" x14ac:dyDescent="0.3">
      <c r="A338" s="2">
        <v>337</v>
      </c>
      <c r="B338" s="2" t="s">
        <v>390</v>
      </c>
      <c r="C338" s="3" t="str">
        <f>HYPERLINK("https://www.instagram.com/p/BX7lEPYByvI/")</f>
        <v>https://www.instagram.com/p/BX7lEPYByvI/</v>
      </c>
      <c r="D338" s="12" t="s">
        <v>391</v>
      </c>
      <c r="E338" s="4">
        <v>0.41484953703703698</v>
      </c>
      <c r="F338" s="5" t="s">
        <v>10</v>
      </c>
      <c r="G338" s="15">
        <v>118</v>
      </c>
      <c r="H338" s="6" t="s">
        <v>11</v>
      </c>
    </row>
    <row r="339" spans="1:8" ht="18.75" x14ac:dyDescent="0.3">
      <c r="A339" s="2">
        <v>338</v>
      </c>
      <c r="B339" s="2" t="s">
        <v>392</v>
      </c>
      <c r="C339" s="3" t="str">
        <f>HYPERLINK("https://www.instagram.com/p/BXbMRs6BdhM/")</f>
        <v>https://www.instagram.com/p/BXbMRs6BdhM/</v>
      </c>
      <c r="D339" s="12" t="s">
        <v>393</v>
      </c>
      <c r="E339" s="4">
        <v>0.83686342592592589</v>
      </c>
      <c r="F339" s="5" t="s">
        <v>14</v>
      </c>
      <c r="G339" s="15">
        <v>95</v>
      </c>
      <c r="H339" s="6" t="s">
        <v>11</v>
      </c>
    </row>
    <row r="340" spans="1:8" ht="18.75" x14ac:dyDescent="0.3">
      <c r="A340" s="2">
        <v>339</v>
      </c>
      <c r="B340" s="2" t="s">
        <v>394</v>
      </c>
      <c r="C340" s="3" t="str">
        <f>HYPERLINK("https://www.instagram.com/p/BXYAhYqBtsc/")</f>
        <v>https://www.instagram.com/p/BXYAhYqBtsc/</v>
      </c>
      <c r="D340" s="12" t="s">
        <v>395</v>
      </c>
      <c r="E340" s="4">
        <v>0.60043981481481479</v>
      </c>
      <c r="F340" s="5" t="s">
        <v>10</v>
      </c>
      <c r="G340" s="15">
        <v>79</v>
      </c>
      <c r="H340" s="6" t="s">
        <v>11</v>
      </c>
    </row>
    <row r="341" spans="1:8" ht="18.75" x14ac:dyDescent="0.3">
      <c r="A341" s="2">
        <v>340</v>
      </c>
      <c r="B341" s="2" t="s">
        <v>388</v>
      </c>
      <c r="C341" s="3" t="str">
        <f>HYPERLINK("https://www.instagram.com/p/BXVb3IThmiM/")</f>
        <v>https://www.instagram.com/p/BXVb3IThmiM/</v>
      </c>
      <c r="D341" s="12" t="s">
        <v>396</v>
      </c>
      <c r="E341" s="4">
        <v>0.6012615740740741</v>
      </c>
      <c r="F341" s="5" t="s">
        <v>31</v>
      </c>
      <c r="G341" s="15">
        <v>81</v>
      </c>
      <c r="H341" s="6" t="s">
        <v>11</v>
      </c>
    </row>
    <row r="342" spans="1:8" ht="18.75" x14ac:dyDescent="0.3">
      <c r="A342" s="2">
        <v>341</v>
      </c>
      <c r="B342" s="2" t="s">
        <v>388</v>
      </c>
      <c r="C342" s="3" t="str">
        <f>HYPERLINK("https://www.instagram.com/p/BXSZzxRhV-q/")</f>
        <v>https://www.instagram.com/p/BXSZzxRhV-q/</v>
      </c>
      <c r="D342" s="12" t="s">
        <v>397</v>
      </c>
      <c r="E342" s="4">
        <v>0.42372685185185183</v>
      </c>
      <c r="F342" s="5" t="s">
        <v>33</v>
      </c>
      <c r="G342" s="15">
        <v>70</v>
      </c>
      <c r="H342" s="6" t="s">
        <v>11</v>
      </c>
    </row>
    <row r="343" spans="1:8" ht="18.75" x14ac:dyDescent="0.3">
      <c r="A343" s="2">
        <v>342</v>
      </c>
      <c r="B343" s="2" t="s">
        <v>398</v>
      </c>
      <c r="C343" s="3" t="str">
        <f>HYPERLINK("https://www.instagram.com/p/BXQA-zwBCV8/")</f>
        <v>https://www.instagram.com/p/BXQA-zwBCV8/</v>
      </c>
      <c r="D343" s="12" t="s">
        <v>399</v>
      </c>
      <c r="E343" s="4">
        <v>0.49634259259259261</v>
      </c>
      <c r="F343" s="5" t="s">
        <v>17</v>
      </c>
      <c r="G343" s="15">
        <v>99</v>
      </c>
      <c r="H343" s="6" t="s">
        <v>11</v>
      </c>
    </row>
    <row r="344" spans="1:8" ht="18.75" x14ac:dyDescent="0.3">
      <c r="A344" s="2">
        <v>343</v>
      </c>
      <c r="B344" s="2" t="s">
        <v>398</v>
      </c>
      <c r="C344" s="3" t="str">
        <f>HYPERLINK("https://www.instagram.com/p/BXPpbaxhNDR/")</f>
        <v>https://www.instagram.com/p/BXPpbaxhNDR/</v>
      </c>
      <c r="D344" s="12" t="s">
        <v>399</v>
      </c>
      <c r="E344" s="4">
        <v>0.35341435185185183</v>
      </c>
      <c r="F344" s="5" t="s">
        <v>17</v>
      </c>
      <c r="G344" s="15">
        <v>74</v>
      </c>
      <c r="H344" s="6" t="s">
        <v>11</v>
      </c>
    </row>
    <row r="345" spans="1:8" ht="18.75" x14ac:dyDescent="0.3">
      <c r="A345" s="2">
        <v>344</v>
      </c>
      <c r="B345" s="2" t="s">
        <v>388</v>
      </c>
      <c r="C345" s="3" t="str">
        <f>HYPERLINK("https://www.instagram.com/p/BXNuWbNhwMh/")</f>
        <v>https://www.instagram.com/p/BXNuWbNhwMh/</v>
      </c>
      <c r="D345" s="12" t="s">
        <v>400</v>
      </c>
      <c r="E345" s="4">
        <v>0.6065625</v>
      </c>
      <c r="F345" s="5" t="s">
        <v>20</v>
      </c>
      <c r="G345" s="15">
        <v>90</v>
      </c>
      <c r="H345" s="6" t="s">
        <v>11</v>
      </c>
    </row>
    <row r="346" spans="1:8" ht="18.75" x14ac:dyDescent="0.3">
      <c r="A346" s="2">
        <v>345</v>
      </c>
      <c r="B346" s="2" t="s">
        <v>388</v>
      </c>
      <c r="C346" s="3" t="str">
        <f>HYPERLINK("https://www.instagram.com/p/BXLDmJxhZqo/")</f>
        <v>https://www.instagram.com/p/BXLDmJxhZqo/</v>
      </c>
      <c r="D346" s="12" t="s">
        <v>401</v>
      </c>
      <c r="E346" s="4">
        <v>0.57040509259259264</v>
      </c>
      <c r="F346" s="5" t="s">
        <v>40</v>
      </c>
      <c r="G346" s="15">
        <v>128</v>
      </c>
      <c r="H346" s="6" t="s">
        <v>11</v>
      </c>
    </row>
    <row r="347" spans="1:8" ht="18.75" x14ac:dyDescent="0.3">
      <c r="A347" s="2">
        <v>346</v>
      </c>
      <c r="B347" s="2" t="s">
        <v>402</v>
      </c>
      <c r="C347" s="3" t="str">
        <f>HYPERLINK("https://www.instagram.com/p/BXGbv0YhgMi/")</f>
        <v>https://www.instagram.com/p/BXGbv0YhgMi/</v>
      </c>
      <c r="D347" s="12" t="s">
        <v>403</v>
      </c>
      <c r="E347" s="4">
        <v>0.77515046296296297</v>
      </c>
      <c r="F347" s="5" t="s">
        <v>10</v>
      </c>
      <c r="G347" s="15">
        <v>119</v>
      </c>
      <c r="H347" s="6" t="s">
        <v>11</v>
      </c>
    </row>
    <row r="348" spans="1:8" ht="18.75" x14ac:dyDescent="0.3">
      <c r="A348" s="2">
        <v>347</v>
      </c>
      <c r="B348" s="2" t="s">
        <v>211</v>
      </c>
      <c r="C348" s="3" t="str">
        <f>HYPERLINK("https://www.instagram.com/p/BXFmKd9BqmB/")</f>
        <v>https://www.instagram.com/p/BXFmKd9BqmB/</v>
      </c>
      <c r="D348" s="12" t="s">
        <v>403</v>
      </c>
      <c r="E348" s="4">
        <v>0.44998842592592592</v>
      </c>
      <c r="F348" s="5" t="s">
        <v>10</v>
      </c>
      <c r="G348" s="15">
        <v>91</v>
      </c>
      <c r="H348" s="6" t="s">
        <v>11</v>
      </c>
    </row>
    <row r="349" spans="1:8" ht="18.75" x14ac:dyDescent="0.3">
      <c r="A349" s="2">
        <v>348</v>
      </c>
      <c r="B349" s="2" t="s">
        <v>404</v>
      </c>
      <c r="C349" s="3" t="str">
        <f>HYPERLINK("https://www.instagram.com/p/BXD2GKABwdl/")</f>
        <v>https://www.instagram.com/p/BXD2GKABwdl/</v>
      </c>
      <c r="D349" s="12" t="s">
        <v>405</v>
      </c>
      <c r="E349" s="4">
        <v>0.76995370370370375</v>
      </c>
      <c r="F349" s="5" t="s">
        <v>31</v>
      </c>
      <c r="G349" s="15">
        <v>110</v>
      </c>
      <c r="H349" s="6" t="s">
        <v>11</v>
      </c>
    </row>
    <row r="350" spans="1:8" ht="18.75" x14ac:dyDescent="0.3">
      <c r="A350" s="2">
        <v>349</v>
      </c>
      <c r="B350" s="2" t="s">
        <v>406</v>
      </c>
      <c r="C350" s="3" t="str">
        <f>HYPERLINK("https://www.instagram.com/p/BXDosxvBdEc/")</f>
        <v>https://www.instagram.com/p/BXDosxvBdEc/</v>
      </c>
      <c r="D350" s="12" t="s">
        <v>405</v>
      </c>
      <c r="E350" s="4">
        <v>0.68865740740740744</v>
      </c>
      <c r="F350" s="5" t="s">
        <v>31</v>
      </c>
      <c r="G350" s="15">
        <v>62</v>
      </c>
      <c r="H350" s="6" t="s">
        <v>11</v>
      </c>
    </row>
    <row r="351" spans="1:8" ht="18.75" x14ac:dyDescent="0.3">
      <c r="A351" s="2">
        <v>350</v>
      </c>
      <c r="B351" s="2" t="s">
        <v>407</v>
      </c>
      <c r="C351" s="3" t="str">
        <f>HYPERLINK("https://www.instagram.com/p/BXBKfvTh1jV/")</f>
        <v>https://www.instagram.com/p/BXBKfvTh1jV/</v>
      </c>
      <c r="D351" s="12" t="s">
        <v>408</v>
      </c>
      <c r="E351" s="4">
        <v>0.72865740740740736</v>
      </c>
      <c r="F351" s="5" t="s">
        <v>33</v>
      </c>
      <c r="G351" s="15">
        <v>103</v>
      </c>
      <c r="H351" s="6" t="s">
        <v>11</v>
      </c>
    </row>
    <row r="352" spans="1:8" ht="18.75" x14ac:dyDescent="0.3">
      <c r="A352" s="2">
        <v>351</v>
      </c>
      <c r="B352" s="2" t="s">
        <v>407</v>
      </c>
      <c r="C352" s="3" t="str">
        <f>HYPERLINK("https://www.instagram.com/p/BXAq1mohCeZ/")</f>
        <v>https://www.instagram.com/p/BXAq1mohCeZ/</v>
      </c>
      <c r="D352" s="12" t="s">
        <v>408</v>
      </c>
      <c r="E352" s="4">
        <v>0.5365509259259259</v>
      </c>
      <c r="F352" s="5" t="s">
        <v>33</v>
      </c>
      <c r="G352" s="15">
        <v>82</v>
      </c>
      <c r="H352" s="6" t="s">
        <v>11</v>
      </c>
    </row>
    <row r="353" spans="1:8" ht="18.75" x14ac:dyDescent="0.3">
      <c r="A353" s="2">
        <v>352</v>
      </c>
      <c r="B353" s="2" t="s">
        <v>407</v>
      </c>
      <c r="C353" s="3" t="str">
        <f>HYPERLINK("https://www.instagram.com/p/BXAKxd_hwTy/")</f>
        <v>https://www.instagram.com/p/BXAKxd_hwTy/</v>
      </c>
      <c r="D353" s="12" t="s">
        <v>408</v>
      </c>
      <c r="E353" s="4">
        <v>0.34197916666666672</v>
      </c>
      <c r="F353" s="5" t="s">
        <v>33</v>
      </c>
      <c r="G353" s="15">
        <v>85</v>
      </c>
      <c r="H353" s="6" t="s">
        <v>11</v>
      </c>
    </row>
    <row r="354" spans="1:8" ht="18.75" x14ac:dyDescent="0.3">
      <c r="A354" s="2">
        <v>353</v>
      </c>
      <c r="B354" s="2" t="s">
        <v>409</v>
      </c>
      <c r="C354" s="3" t="str">
        <f>HYPERLINK("https://www.instagram.com/p/BW-K3CJhyfE/")</f>
        <v>https://www.instagram.com/p/BW-K3CJhyfE/</v>
      </c>
      <c r="D354" s="12" t="s">
        <v>410</v>
      </c>
      <c r="E354" s="4">
        <v>0.56577546296296299</v>
      </c>
      <c r="F354" s="5" t="s">
        <v>17</v>
      </c>
      <c r="G354" s="15">
        <v>63</v>
      </c>
      <c r="H354" s="6" t="s">
        <v>11</v>
      </c>
    </row>
    <row r="355" spans="1:8" ht="18.75" x14ac:dyDescent="0.3">
      <c r="A355" s="2">
        <v>354</v>
      </c>
      <c r="B355" s="2" t="s">
        <v>411</v>
      </c>
      <c r="C355" s="3" t="str">
        <f>HYPERLINK("https://www.instagram.com/p/BW9qySlBlfy/")</f>
        <v>https://www.instagram.com/p/BW9qySlBlfy/</v>
      </c>
      <c r="D355" s="12" t="s">
        <v>410</v>
      </c>
      <c r="E355" s="4">
        <v>0.37114583333333329</v>
      </c>
      <c r="F355" s="5" t="s">
        <v>17</v>
      </c>
      <c r="G355" s="15">
        <v>112</v>
      </c>
      <c r="H355" s="6" t="s">
        <v>11</v>
      </c>
    </row>
    <row r="356" spans="1:8" ht="18.75" x14ac:dyDescent="0.3">
      <c r="A356" s="2">
        <v>355</v>
      </c>
      <c r="B356" s="2" t="s">
        <v>409</v>
      </c>
      <c r="C356" s="3" t="str">
        <f>HYPERLINK("https://www.instagram.com/p/BW9pqdBh52R/")</f>
        <v>https://www.instagram.com/p/BW9pqdBh52R/</v>
      </c>
      <c r="D356" s="12" t="s">
        <v>410</v>
      </c>
      <c r="E356" s="4">
        <v>0.36434027777777778</v>
      </c>
      <c r="F356" s="5" t="s">
        <v>17</v>
      </c>
      <c r="G356" s="15">
        <v>79</v>
      </c>
      <c r="H356" s="6" t="s">
        <v>11</v>
      </c>
    </row>
    <row r="357" spans="1:8" ht="18.75" x14ac:dyDescent="0.3">
      <c r="A357" s="2">
        <v>356</v>
      </c>
      <c r="B357" s="2" t="s">
        <v>412</v>
      </c>
      <c r="C357" s="3" t="str">
        <f>HYPERLINK("https://www.instagram.com/p/BW664SrBwIg/")</f>
        <v>https://www.instagram.com/p/BW664SrBwIg/</v>
      </c>
      <c r="D357" s="12" t="s">
        <v>413</v>
      </c>
      <c r="E357" s="4">
        <v>0.30372685185185178</v>
      </c>
      <c r="F357" s="5" t="s">
        <v>20</v>
      </c>
      <c r="G357" s="15">
        <v>70</v>
      </c>
      <c r="H357" s="6" t="s">
        <v>11</v>
      </c>
    </row>
    <row r="358" spans="1:8" ht="18.75" x14ac:dyDescent="0.3">
      <c r="A358" s="2">
        <v>357</v>
      </c>
      <c r="B358" s="2" t="s">
        <v>414</v>
      </c>
      <c r="C358" s="3" t="str">
        <f>HYPERLINK("https://www.instagram.com/p/BW60CFhBH6O/")</f>
        <v>https://www.instagram.com/p/BW60CFhBH6O/</v>
      </c>
      <c r="D358" s="12" t="s">
        <v>413</v>
      </c>
      <c r="E358" s="4">
        <v>0.26217592592592592</v>
      </c>
      <c r="F358" s="5" t="s">
        <v>20</v>
      </c>
      <c r="G358" s="15">
        <v>92</v>
      </c>
      <c r="H358" s="6" t="s">
        <v>11</v>
      </c>
    </row>
    <row r="359" spans="1:8" ht="18.75" x14ac:dyDescent="0.3">
      <c r="A359" s="2">
        <v>358</v>
      </c>
      <c r="B359" s="2" t="s">
        <v>415</v>
      </c>
      <c r="C359" s="3" t="str">
        <f>HYPERLINK("https://www.instagram.com/p/BW5it-1BJSm/")</f>
        <v>https://www.instagram.com/p/BW5it-1BJSm/</v>
      </c>
      <c r="D359" s="12" t="s">
        <v>416</v>
      </c>
      <c r="E359" s="4">
        <v>0.76875000000000004</v>
      </c>
      <c r="F359" s="5" t="s">
        <v>40</v>
      </c>
      <c r="G359" s="15">
        <v>113</v>
      </c>
      <c r="H359" s="6" t="s">
        <v>11</v>
      </c>
    </row>
    <row r="360" spans="1:8" ht="18.75" x14ac:dyDescent="0.3">
      <c r="A360" s="2">
        <v>359</v>
      </c>
      <c r="B360" s="2" t="s">
        <v>417</v>
      </c>
      <c r="C360" s="3" t="str">
        <f>HYPERLINK("https://www.instagram.com/p/BW4-JZRhVIq/")</f>
        <v>https://www.instagram.com/p/BW4-JZRhVIq/</v>
      </c>
      <c r="D360" s="12" t="s">
        <v>416</v>
      </c>
      <c r="E360" s="4">
        <v>0.54682870370370373</v>
      </c>
      <c r="F360" s="5" t="s">
        <v>40</v>
      </c>
      <c r="G360" s="15">
        <v>78</v>
      </c>
      <c r="H360" s="6" t="s">
        <v>11</v>
      </c>
    </row>
    <row r="361" spans="1:8" ht="18.75" x14ac:dyDescent="0.3">
      <c r="A361" s="2">
        <v>360</v>
      </c>
      <c r="B361" s="2" t="s">
        <v>415</v>
      </c>
      <c r="C361" s="3" t="str">
        <f>HYPERLINK("https://www.instagram.com/p/BW3LYHRBg3Z/")</f>
        <v>https://www.instagram.com/p/BW3LYHRBg3Z/</v>
      </c>
      <c r="D361" s="12" t="s">
        <v>418</v>
      </c>
      <c r="E361" s="4">
        <v>0.85038194444444448</v>
      </c>
      <c r="F361" s="5" t="s">
        <v>14</v>
      </c>
      <c r="G361" s="15">
        <v>84</v>
      </c>
      <c r="H361" s="6" t="s">
        <v>11</v>
      </c>
    </row>
    <row r="362" spans="1:8" ht="18.75" x14ac:dyDescent="0.3">
      <c r="A362" s="2">
        <v>361</v>
      </c>
      <c r="B362" s="2" t="s">
        <v>412</v>
      </c>
      <c r="C362" s="3" t="str">
        <f>HYPERLINK("https://www.instagram.com/p/BW3I_lsB85w/")</f>
        <v>https://www.instagram.com/p/BW3I_lsB85w/</v>
      </c>
      <c r="D362" s="12" t="s">
        <v>418</v>
      </c>
      <c r="E362" s="4">
        <v>0.83592592592592596</v>
      </c>
      <c r="F362" s="5" t="s">
        <v>14</v>
      </c>
      <c r="G362" s="15">
        <v>92</v>
      </c>
      <c r="H362" s="6" t="s">
        <v>11</v>
      </c>
    </row>
    <row r="363" spans="1:8" ht="18.75" x14ac:dyDescent="0.3">
      <c r="A363" s="2">
        <v>362</v>
      </c>
      <c r="B363" s="2" t="s">
        <v>419</v>
      </c>
      <c r="C363" s="3" t="str">
        <f>HYPERLINK("https://www.instagram.com/p/BW0W3hlBBFB/")</f>
        <v>https://www.instagram.com/p/BW0W3hlBBFB/</v>
      </c>
      <c r="D363" s="12" t="s">
        <v>420</v>
      </c>
      <c r="E363" s="4">
        <v>0.75503472222222223</v>
      </c>
      <c r="F363" s="5" t="s">
        <v>10</v>
      </c>
      <c r="G363" s="15">
        <v>94</v>
      </c>
      <c r="H363" s="6" t="s">
        <v>11</v>
      </c>
    </row>
    <row r="364" spans="1:8" ht="18.75" x14ac:dyDescent="0.3">
      <c r="A364" s="2">
        <v>363</v>
      </c>
      <c r="B364" s="2" t="s">
        <v>419</v>
      </c>
      <c r="C364" s="3" t="str">
        <f>HYPERLINK("https://www.instagram.com/p/BWzs82IhiBF/")</f>
        <v>https://www.instagram.com/p/BWzs82IhiBF/</v>
      </c>
      <c r="D364" s="12" t="s">
        <v>420</v>
      </c>
      <c r="E364" s="4">
        <v>0.50067129629629625</v>
      </c>
      <c r="F364" s="5" t="s">
        <v>10</v>
      </c>
      <c r="G364" s="15">
        <v>100</v>
      </c>
      <c r="H364" s="6" t="s">
        <v>11</v>
      </c>
    </row>
    <row r="365" spans="1:8" ht="18.75" x14ac:dyDescent="0.3">
      <c r="A365" s="2">
        <v>364</v>
      </c>
      <c r="B365" s="2" t="s">
        <v>421</v>
      </c>
      <c r="C365" s="3" t="str">
        <f>HYPERLINK("https://www.instagram.com/p/BWzrSfVhJWN/")</f>
        <v>https://www.instagram.com/p/BWzrSfVhJWN/</v>
      </c>
      <c r="D365" s="12" t="s">
        <v>420</v>
      </c>
      <c r="E365" s="4">
        <v>0.49059027777777781</v>
      </c>
      <c r="F365" s="5" t="s">
        <v>10</v>
      </c>
      <c r="G365" s="15">
        <v>92</v>
      </c>
      <c r="H365" s="6" t="s">
        <v>11</v>
      </c>
    </row>
    <row r="366" spans="1:8" ht="18.75" x14ac:dyDescent="0.3">
      <c r="A366" s="2">
        <v>365</v>
      </c>
      <c r="B366" s="2" t="s">
        <v>412</v>
      </c>
      <c r="C366" s="3" t="str">
        <f>HYPERLINK("https://www.instagram.com/p/BWvs0PwB1nv/")</f>
        <v>https://www.instagram.com/p/BWvs0PwB1nv/</v>
      </c>
      <c r="D366" s="12" t="s">
        <v>422</v>
      </c>
      <c r="E366" s="4">
        <v>0.94641203703703702</v>
      </c>
      <c r="F366" s="5" t="s">
        <v>33</v>
      </c>
      <c r="G366" s="15">
        <v>123</v>
      </c>
      <c r="H366" s="6" t="s">
        <v>11</v>
      </c>
    </row>
    <row r="367" spans="1:8" ht="18.75" x14ac:dyDescent="0.3">
      <c r="A367" s="2">
        <v>366</v>
      </c>
      <c r="B367" s="2" t="s">
        <v>211</v>
      </c>
      <c r="C367" s="3" t="str">
        <f>HYPERLINK("https://www.instagram.com/p/BWiFvYchpYQ/")</f>
        <v>https://www.instagram.com/p/BWiFvYchpYQ/</v>
      </c>
      <c r="D367" s="12" t="s">
        <v>423</v>
      </c>
      <c r="E367" s="4">
        <v>0.66059027777777779</v>
      </c>
      <c r="F367" s="5" t="s">
        <v>10</v>
      </c>
      <c r="G367" s="15">
        <v>81</v>
      </c>
      <c r="H367" s="6" t="s">
        <v>11</v>
      </c>
    </row>
    <row r="368" spans="1:8" ht="18.75" x14ac:dyDescent="0.3">
      <c r="A368" s="2">
        <v>367</v>
      </c>
      <c r="B368" s="2" t="s">
        <v>424</v>
      </c>
      <c r="C368" s="3" t="str">
        <f>HYPERLINK("https://www.instagram.com/p/BVWqUDFBE_U/")</f>
        <v>https://www.instagram.com/p/BVWqUDFBE_U/</v>
      </c>
      <c r="D368" s="12" t="s">
        <v>425</v>
      </c>
      <c r="E368" s="4">
        <v>0.36704861111111109</v>
      </c>
      <c r="F368" s="5" t="s">
        <v>31</v>
      </c>
      <c r="G368" s="15">
        <v>129</v>
      </c>
      <c r="H368" s="6" t="s">
        <v>11</v>
      </c>
    </row>
    <row r="369" spans="1:8" ht="18.75" x14ac:dyDescent="0.3">
      <c r="A369" s="2">
        <v>368</v>
      </c>
      <c r="B369" s="2" t="s">
        <v>107</v>
      </c>
      <c r="C369" s="3" t="str">
        <f>HYPERLINK("https://www.instagram.com/p/BVNj1SchdRa/")</f>
        <v>https://www.instagram.com/p/BVNj1SchdRa/</v>
      </c>
      <c r="D369" s="12" t="s">
        <v>426</v>
      </c>
      <c r="E369" s="4">
        <v>0.83247685185185183</v>
      </c>
      <c r="F369" s="5" t="s">
        <v>40</v>
      </c>
      <c r="G369" s="15">
        <v>81</v>
      </c>
      <c r="H369" s="6" t="s">
        <v>11</v>
      </c>
    </row>
    <row r="370" spans="1:8" ht="18.75" x14ac:dyDescent="0.3">
      <c r="A370" s="2">
        <v>369</v>
      </c>
      <c r="B370" s="2" t="s">
        <v>280</v>
      </c>
      <c r="C370" s="3" t="str">
        <f>HYPERLINK("https://www.instagram.com/p/BUsKZynBo4T/")</f>
        <v>https://www.instagram.com/p/BUsKZynBo4T/</v>
      </c>
      <c r="D370" s="13" t="s">
        <v>427</v>
      </c>
      <c r="E370" s="4">
        <v>0.86223379629629626</v>
      </c>
      <c r="F370" s="5" t="s">
        <v>20</v>
      </c>
      <c r="G370" s="16" t="s">
        <v>11</v>
      </c>
      <c r="H370" s="2">
        <v>317</v>
      </c>
    </row>
    <row r="371" spans="1:8" ht="18.75" x14ac:dyDescent="0.3">
      <c r="A371" s="2">
        <v>370</v>
      </c>
      <c r="B371" s="2" t="s">
        <v>428</v>
      </c>
      <c r="C371" s="3" t="str">
        <f>HYPERLINK("https://www.instagram.com/p/BUAhDIzhZvJ/")</f>
        <v>https://www.instagram.com/p/BUAhDIzhZvJ/</v>
      </c>
      <c r="D371" s="12" t="s">
        <v>429</v>
      </c>
      <c r="E371" s="4">
        <v>0.91174768518518523</v>
      </c>
      <c r="F371" s="5" t="s">
        <v>10</v>
      </c>
      <c r="G371" s="15">
        <v>93</v>
      </c>
      <c r="H371" s="6" t="s">
        <v>11</v>
      </c>
    </row>
    <row r="372" spans="1:8" ht="18.75" x14ac:dyDescent="0.3">
      <c r="A372" s="2">
        <v>371</v>
      </c>
      <c r="B372" s="2" t="s">
        <v>430</v>
      </c>
      <c r="C372" s="3" t="str">
        <f>HYPERLINK("https://www.instagram.com/p/BT_1mpVhtuT/")</f>
        <v>https://www.instagram.com/p/BT_1mpVhtuT/</v>
      </c>
      <c r="D372" s="12" t="s">
        <v>429</v>
      </c>
      <c r="E372" s="4">
        <v>0.64811342592592591</v>
      </c>
      <c r="F372" s="5" t="s">
        <v>10</v>
      </c>
      <c r="G372" s="15">
        <v>97</v>
      </c>
      <c r="H372" s="6" t="s">
        <v>11</v>
      </c>
    </row>
    <row r="373" spans="1:8" ht="18.75" x14ac:dyDescent="0.3">
      <c r="A373" s="2">
        <v>372</v>
      </c>
      <c r="B373" s="2" t="s">
        <v>430</v>
      </c>
      <c r="C373" s="3" t="str">
        <f>HYPERLINK("https://www.instagram.com/p/BT5vW7yBoPB/")</f>
        <v>https://www.instagram.com/p/BT5vW7yBoPB/</v>
      </c>
      <c r="D373" s="12" t="s">
        <v>431</v>
      </c>
      <c r="E373" s="4">
        <v>0.28004629629629629</v>
      </c>
      <c r="F373" s="5" t="s">
        <v>33</v>
      </c>
      <c r="G373" s="15">
        <v>127</v>
      </c>
      <c r="H373" s="6" t="s">
        <v>11</v>
      </c>
    </row>
    <row r="374" spans="1:8" ht="18.75" x14ac:dyDescent="0.3">
      <c r="A374" s="2">
        <v>373</v>
      </c>
      <c r="B374" s="2" t="s">
        <v>280</v>
      </c>
      <c r="C374" s="3" t="str">
        <f>HYPERLINK("https://www.instagram.com/p/BTmfWaRhesj/")</f>
        <v>https://www.instagram.com/p/BTmfWaRhesj/</v>
      </c>
      <c r="D374" s="12" t="s">
        <v>432</v>
      </c>
      <c r="E374" s="4">
        <v>0.80403935185185182</v>
      </c>
      <c r="F374" s="5" t="s">
        <v>17</v>
      </c>
      <c r="G374" s="15">
        <v>95</v>
      </c>
      <c r="H374" s="6" t="s">
        <v>11</v>
      </c>
    </row>
    <row r="375" spans="1:8" ht="18.75" x14ac:dyDescent="0.3">
      <c r="A375" s="2">
        <v>374</v>
      </c>
      <c r="B375" s="2" t="s">
        <v>280</v>
      </c>
      <c r="C375" s="3" t="str">
        <f>HYPERLINK("https://www.instagram.com/p/BThj9BOhame/")</f>
        <v>https://www.instagram.com/p/BThj9BOhame/</v>
      </c>
      <c r="D375" s="13" t="s">
        <v>433</v>
      </c>
      <c r="E375" s="4">
        <v>0.890162037037037</v>
      </c>
      <c r="F375" s="5" t="s">
        <v>40</v>
      </c>
      <c r="G375" s="16" t="s">
        <v>11</v>
      </c>
      <c r="H375" s="2">
        <v>269</v>
      </c>
    </row>
    <row r="376" spans="1:8" ht="18.75" x14ac:dyDescent="0.3">
      <c r="A376" s="2">
        <v>375</v>
      </c>
      <c r="B376" s="2" t="s">
        <v>346</v>
      </c>
      <c r="C376" s="3" t="str">
        <f>HYPERLINK("https://www.instagram.com/p/BTbZVAUBrab/")</f>
        <v>https://www.instagram.com/p/BTbZVAUBrab/</v>
      </c>
      <c r="D376" s="12" t="s">
        <v>434</v>
      </c>
      <c r="E376" s="4">
        <v>0.49552083333333341</v>
      </c>
      <c r="F376" s="5" t="s">
        <v>10</v>
      </c>
      <c r="G376" s="15">
        <v>57</v>
      </c>
      <c r="H376" s="6" t="s">
        <v>11</v>
      </c>
    </row>
    <row r="377" spans="1:8" ht="18.75" x14ac:dyDescent="0.3">
      <c r="A377" s="2">
        <v>376</v>
      </c>
      <c r="B377" s="2" t="s">
        <v>435</v>
      </c>
      <c r="C377" s="3" t="str">
        <f>HYPERLINK("https://www.instagram.com/p/BTWuF2GB7i5/")</f>
        <v>https://www.instagram.com/p/BTWuF2GB7i5/</v>
      </c>
      <c r="D377" s="12" t="s">
        <v>436</v>
      </c>
      <c r="E377" s="4">
        <v>0.67971064814814819</v>
      </c>
      <c r="F377" s="5" t="s">
        <v>33</v>
      </c>
      <c r="G377" s="15">
        <v>137</v>
      </c>
      <c r="H377" s="6" t="s">
        <v>11</v>
      </c>
    </row>
    <row r="378" spans="1:8" ht="18.75" x14ac:dyDescent="0.3">
      <c r="A378" s="2">
        <v>377</v>
      </c>
      <c r="B378" s="2" t="s">
        <v>437</v>
      </c>
      <c r="C378" s="3" t="str">
        <f>HYPERLINK("https://www.instagram.com/p/BS52rJNBwTH/")</f>
        <v>https://www.instagram.com/p/BS52rJNBwTH/</v>
      </c>
      <c r="D378" s="12" t="s">
        <v>438</v>
      </c>
      <c r="E378" s="4">
        <v>0.46930555555555548</v>
      </c>
      <c r="F378" s="5" t="s">
        <v>14</v>
      </c>
      <c r="G378" s="15">
        <v>86</v>
      </c>
      <c r="H378" s="6" t="s">
        <v>11</v>
      </c>
    </row>
    <row r="379" spans="1:8" ht="18.75" x14ac:dyDescent="0.3">
      <c r="A379" s="2">
        <v>378</v>
      </c>
      <c r="B379" s="2" t="s">
        <v>439</v>
      </c>
      <c r="C379" s="3" t="str">
        <f>HYPERLINK("https://www.instagram.com/p/BSmOfYehse6/")</f>
        <v>https://www.instagram.com/p/BSmOfYehse6/</v>
      </c>
      <c r="D379" s="12" t="s">
        <v>440</v>
      </c>
      <c r="E379" s="4">
        <v>0.84659722222222222</v>
      </c>
      <c r="F379" s="5" t="s">
        <v>10</v>
      </c>
      <c r="G379" s="15">
        <v>90</v>
      </c>
      <c r="H379" s="6" t="s">
        <v>11</v>
      </c>
    </row>
    <row r="380" spans="1:8" ht="18.75" x14ac:dyDescent="0.3">
      <c r="A380" s="2">
        <v>379</v>
      </c>
      <c r="B380" s="2" t="s">
        <v>346</v>
      </c>
      <c r="C380" s="3" t="str">
        <f>HYPERLINK("https://www.instagram.com/p/BRfMhxmBs9x/")</f>
        <v>https://www.instagram.com/p/BRfMhxmBs9x/</v>
      </c>
      <c r="D380" s="12" t="s">
        <v>441</v>
      </c>
      <c r="E380" s="4">
        <v>0.26101851851851848</v>
      </c>
      <c r="F380" s="5" t="s">
        <v>14</v>
      </c>
      <c r="G380" s="15">
        <v>108</v>
      </c>
      <c r="H380" s="6" t="s">
        <v>11</v>
      </c>
    </row>
    <row r="381" spans="1:8" ht="18.75" x14ac:dyDescent="0.3">
      <c r="A381" s="2">
        <v>380</v>
      </c>
      <c r="B381" s="2" t="s">
        <v>442</v>
      </c>
      <c r="C381" s="3" t="str">
        <f>HYPERLINK("https://www.instagram.com/p/BQGeeb-DUu8/")</f>
        <v>https://www.instagram.com/p/BQGeeb-DUu8/</v>
      </c>
      <c r="D381" s="12" t="s">
        <v>443</v>
      </c>
      <c r="E381" s="4">
        <v>0.80576388888888884</v>
      </c>
      <c r="F381" s="5" t="s">
        <v>14</v>
      </c>
      <c r="G381" s="15">
        <v>113</v>
      </c>
      <c r="H381" s="6" t="s">
        <v>11</v>
      </c>
    </row>
    <row r="382" spans="1:8" ht="18.75" x14ac:dyDescent="0.3">
      <c r="A382" s="2">
        <v>381</v>
      </c>
      <c r="B382" s="2" t="s">
        <v>444</v>
      </c>
      <c r="C382" s="3" t="str">
        <f>HYPERLINK("https://www.instagram.com/p/BP0jg7fhB9Z/")</f>
        <v>https://www.instagram.com/p/BP0jg7fhB9Z/</v>
      </c>
      <c r="D382" s="12" t="s">
        <v>445</v>
      </c>
      <c r="E382" s="4">
        <v>0.84583333333333333</v>
      </c>
      <c r="F382" s="5" t="s">
        <v>14</v>
      </c>
      <c r="G382" s="15">
        <v>121</v>
      </c>
      <c r="H382" s="6" t="s">
        <v>11</v>
      </c>
    </row>
    <row r="383" spans="1:8" ht="18.75" x14ac:dyDescent="0.3">
      <c r="A383" s="2">
        <v>382</v>
      </c>
      <c r="B383" s="2" t="s">
        <v>446</v>
      </c>
      <c r="C383" s="3" t="str">
        <f>HYPERLINK("https://www.instagram.com/p/BPiptlzDXI0/")</f>
        <v>https://www.instagram.com/p/BPiptlzDXI0/</v>
      </c>
      <c r="D383" s="12" t="s">
        <v>447</v>
      </c>
      <c r="E383" s="4">
        <v>0.89292824074074073</v>
      </c>
      <c r="F383" s="5" t="s">
        <v>14</v>
      </c>
      <c r="G383" s="15">
        <v>152</v>
      </c>
      <c r="H383" s="6" t="s">
        <v>11</v>
      </c>
    </row>
    <row r="384" spans="1:8" ht="18.75" x14ac:dyDescent="0.3">
      <c r="A384" s="2">
        <v>383</v>
      </c>
      <c r="B384" s="2" t="s">
        <v>448</v>
      </c>
      <c r="C384" s="3" t="str">
        <f>HYPERLINK("https://www.instagram.com/p/BPgGcL7D7iL/")</f>
        <v>https://www.instagram.com/p/BPgGcL7D7iL/</v>
      </c>
      <c r="D384" s="12" t="s">
        <v>449</v>
      </c>
      <c r="E384" s="4">
        <v>0.90217592592592588</v>
      </c>
      <c r="F384" s="5" t="s">
        <v>10</v>
      </c>
      <c r="G384" s="15">
        <v>100</v>
      </c>
      <c r="H384" s="6" t="s">
        <v>11</v>
      </c>
    </row>
    <row r="385" spans="1:8" ht="18.75" x14ac:dyDescent="0.3">
      <c r="A385" s="2">
        <v>384</v>
      </c>
      <c r="B385" s="2" t="s">
        <v>450</v>
      </c>
      <c r="C385" s="3" t="str">
        <f>HYPERLINK("https://www.instagram.com/p/BPQMaavhITI/")</f>
        <v>https://www.instagram.com/p/BPQMaavhITI/</v>
      </c>
      <c r="D385" s="12" t="s">
        <v>451</v>
      </c>
      <c r="E385" s="4">
        <v>0.72462962962962962</v>
      </c>
      <c r="F385" s="5" t="s">
        <v>14</v>
      </c>
      <c r="G385" s="15">
        <v>67</v>
      </c>
      <c r="H385" s="6" t="s">
        <v>11</v>
      </c>
    </row>
    <row r="386" spans="1:8" ht="18.75" x14ac:dyDescent="0.3">
      <c r="A386" s="2">
        <v>385</v>
      </c>
      <c r="B386" s="2" t="s">
        <v>346</v>
      </c>
      <c r="C386" s="3" t="str">
        <f>HYPERLINK("https://www.instagram.com/p/BPIVWOHBp7g/")</f>
        <v>https://www.instagram.com/p/BPIVWOHBp7g/</v>
      </c>
      <c r="D386" s="12" t="s">
        <v>452</v>
      </c>
      <c r="E386" s="4">
        <v>0.67195601851851849</v>
      </c>
      <c r="F386" s="5" t="s">
        <v>33</v>
      </c>
      <c r="G386" s="15">
        <v>49</v>
      </c>
      <c r="H386" s="6" t="s">
        <v>11</v>
      </c>
    </row>
    <row r="387" spans="1:8" ht="18.75" x14ac:dyDescent="0.3">
      <c r="A387" s="2">
        <v>386</v>
      </c>
      <c r="B387" s="2" t="s">
        <v>280</v>
      </c>
      <c r="C387" s="3" t="str">
        <f>HYPERLINK("https://www.instagram.com/p/BPDp6y2D8xo/")</f>
        <v>https://www.instagram.com/p/BPDp6y2D8xo/</v>
      </c>
      <c r="D387" s="12" t="s">
        <v>453</v>
      </c>
      <c r="E387" s="4">
        <v>0.8549768518518519</v>
      </c>
      <c r="F387" s="5" t="s">
        <v>20</v>
      </c>
      <c r="G387" s="15">
        <v>100</v>
      </c>
      <c r="H387" s="6" t="s">
        <v>11</v>
      </c>
    </row>
    <row r="388" spans="1:8" ht="18.75" x14ac:dyDescent="0.3">
      <c r="A388" s="2">
        <v>387</v>
      </c>
      <c r="B388" s="2" t="s">
        <v>454</v>
      </c>
      <c r="C388" s="3" t="str">
        <f>HYPERLINK("https://www.instagram.com/p/BO-oTu6jZ83/")</f>
        <v>https://www.instagram.com/p/BO-oTu6jZ83/</v>
      </c>
      <c r="D388" s="12" t="s">
        <v>455</v>
      </c>
      <c r="E388" s="4">
        <v>0.90340277777777778</v>
      </c>
      <c r="F388" s="5" t="s">
        <v>14</v>
      </c>
      <c r="G388" s="15">
        <v>80</v>
      </c>
      <c r="H388" s="6" t="s">
        <v>11</v>
      </c>
    </row>
    <row r="389" spans="1:8" ht="18.75" x14ac:dyDescent="0.3">
      <c r="A389" s="2">
        <v>388</v>
      </c>
      <c r="B389" s="2" t="s">
        <v>456</v>
      </c>
      <c r="C389" s="3" t="str">
        <f>HYPERLINK("https://www.instagram.com/p/BO9vQ2OjqLE/")</f>
        <v>https://www.instagram.com/p/BO9vQ2OjqLE/</v>
      </c>
      <c r="D389" s="12" t="s">
        <v>455</v>
      </c>
      <c r="E389" s="4">
        <v>0.55724537037037036</v>
      </c>
      <c r="F389" s="5" t="s">
        <v>14</v>
      </c>
      <c r="G389" s="15">
        <v>48</v>
      </c>
      <c r="H389" s="6" t="s">
        <v>11</v>
      </c>
    </row>
    <row r="390" spans="1:8" ht="18.75" x14ac:dyDescent="0.3">
      <c r="A390" s="2">
        <v>389</v>
      </c>
      <c r="B390" s="2" t="s">
        <v>454</v>
      </c>
      <c r="C390" s="3" t="str">
        <f>HYPERLINK("https://www.instagram.com/p/BO9HQ7_jJK_/")</f>
        <v>https://www.instagram.com/p/BO9HQ7_jJK_/</v>
      </c>
      <c r="D390" s="12" t="s">
        <v>455</v>
      </c>
      <c r="E390" s="4">
        <v>0.31452546296296302</v>
      </c>
      <c r="F390" s="5" t="s">
        <v>14</v>
      </c>
      <c r="G390" s="15">
        <v>80</v>
      </c>
      <c r="H390" s="6" t="s">
        <v>11</v>
      </c>
    </row>
    <row r="391" spans="1:8" ht="18.75" x14ac:dyDescent="0.3">
      <c r="A391" s="2">
        <v>390</v>
      </c>
      <c r="B391" s="2" t="s">
        <v>454</v>
      </c>
      <c r="C391" s="3" t="str">
        <f>HYPERLINK("https://www.instagram.com/p/BO77hNtjRQM/")</f>
        <v>https://www.instagram.com/p/BO77hNtjRQM/</v>
      </c>
      <c r="D391" s="12" t="s">
        <v>457</v>
      </c>
      <c r="E391" s="4">
        <v>0.85488425925925926</v>
      </c>
      <c r="F391" s="5" t="s">
        <v>10</v>
      </c>
      <c r="G391" s="15">
        <v>61</v>
      </c>
      <c r="H391" s="6" t="s">
        <v>11</v>
      </c>
    </row>
    <row r="392" spans="1:8" ht="18.75" x14ac:dyDescent="0.3">
      <c r="A392" s="2">
        <v>391</v>
      </c>
      <c r="B392" s="2" t="s">
        <v>454</v>
      </c>
      <c r="C392" s="3" t="str">
        <f>HYPERLINK("https://www.instagram.com/p/BO66VELBtSk/")</f>
        <v>https://www.instagram.com/p/BO66VELBtSk/</v>
      </c>
      <c r="D392" s="12" t="s">
        <v>457</v>
      </c>
      <c r="E392" s="4">
        <v>0.45930555555555558</v>
      </c>
      <c r="F392" s="5" t="s">
        <v>10</v>
      </c>
      <c r="G392" s="15">
        <v>92</v>
      </c>
      <c r="H392" s="6" t="s">
        <v>11</v>
      </c>
    </row>
    <row r="393" spans="1:8" ht="18.75" x14ac:dyDescent="0.3">
      <c r="A393" s="2">
        <v>392</v>
      </c>
      <c r="B393" s="2" t="s">
        <v>454</v>
      </c>
      <c r="C393" s="3" t="str">
        <f>HYPERLINK("https://www.instagram.com/p/BO5isK3BGO6/")</f>
        <v>https://www.instagram.com/p/BO5isK3BGO6/</v>
      </c>
      <c r="D393" s="12" t="s">
        <v>458</v>
      </c>
      <c r="E393" s="4">
        <v>0.92749999999999999</v>
      </c>
      <c r="F393" s="5" t="s">
        <v>31</v>
      </c>
      <c r="G393" s="15">
        <v>86</v>
      </c>
      <c r="H393" s="6" t="s">
        <v>11</v>
      </c>
    </row>
    <row r="394" spans="1:8" ht="18.75" x14ac:dyDescent="0.3">
      <c r="A394" s="2">
        <v>393</v>
      </c>
      <c r="B394" s="2" t="s">
        <v>454</v>
      </c>
      <c r="C394" s="3" t="str">
        <f>HYPERLINK("https://www.instagram.com/p/BO4DIUmBlmc/")</f>
        <v>https://www.instagram.com/p/BO4DIUmBlmc/</v>
      </c>
      <c r="D394" s="12" t="s">
        <v>458</v>
      </c>
      <c r="E394" s="4">
        <v>0.34762731481481479</v>
      </c>
      <c r="F394" s="5" t="s">
        <v>31</v>
      </c>
      <c r="G394" s="15">
        <v>79</v>
      </c>
      <c r="H394" s="6" t="s">
        <v>11</v>
      </c>
    </row>
    <row r="395" spans="1:8" ht="18.75" x14ac:dyDescent="0.3">
      <c r="A395" s="2">
        <v>394</v>
      </c>
      <c r="B395" s="2" t="s">
        <v>459</v>
      </c>
      <c r="C395" s="3" t="str">
        <f>HYPERLINK("https://www.instagram.com/p/BO2LdAoBMum/")</f>
        <v>https://www.instagram.com/p/BO2LdAoBMum/</v>
      </c>
      <c r="D395" s="12" t="s">
        <v>460</v>
      </c>
      <c r="E395" s="4">
        <v>0.62141203703703707</v>
      </c>
      <c r="F395" s="5" t="s">
        <v>33</v>
      </c>
      <c r="G395" s="15">
        <v>71</v>
      </c>
      <c r="H395" s="6" t="s">
        <v>11</v>
      </c>
    </row>
    <row r="396" spans="1:8" ht="18.75" x14ac:dyDescent="0.3">
      <c r="A396" s="2">
        <v>395</v>
      </c>
      <c r="B396" s="2" t="s">
        <v>461</v>
      </c>
      <c r="C396" s="3" t="str">
        <f>HYPERLINK("https://www.instagram.com/p/BO1h_lJB0Fs/")</f>
        <v>https://www.instagram.com/p/BO1h_lJB0Fs/</v>
      </c>
      <c r="D396" s="12" t="s">
        <v>460</v>
      </c>
      <c r="E396" s="4">
        <v>0.36982638888888891</v>
      </c>
      <c r="F396" s="5" t="s">
        <v>33</v>
      </c>
      <c r="G396" s="15">
        <v>85</v>
      </c>
      <c r="H396" s="6" t="s">
        <v>11</v>
      </c>
    </row>
    <row r="397" spans="1:8" ht="18.75" x14ac:dyDescent="0.3">
      <c r="A397" s="2">
        <v>396</v>
      </c>
      <c r="B397" s="2" t="s">
        <v>462</v>
      </c>
      <c r="C397" s="3" t="str">
        <f>HYPERLINK("https://www.instagram.com/p/BOzkHdehIZn/")</f>
        <v>https://www.instagram.com/p/BOzkHdehIZn/</v>
      </c>
      <c r="D397" s="13" t="s">
        <v>463</v>
      </c>
      <c r="E397" s="4">
        <v>0.60598379629629628</v>
      </c>
      <c r="F397" s="5" t="s">
        <v>17</v>
      </c>
      <c r="G397" s="16" t="s">
        <v>11</v>
      </c>
      <c r="H397" s="2">
        <v>212</v>
      </c>
    </row>
    <row r="398" spans="1:8" ht="18.75" x14ac:dyDescent="0.3">
      <c r="A398" s="2">
        <v>397</v>
      </c>
      <c r="B398" s="2" t="s">
        <v>464</v>
      </c>
      <c r="C398" s="3" t="str">
        <f>HYPERLINK("https://www.instagram.com/p/BOxb1r-BRqe/")</f>
        <v>https://www.instagram.com/p/BOxb1r-BRqe/</v>
      </c>
      <c r="D398" s="12" t="s">
        <v>465</v>
      </c>
      <c r="E398" s="4">
        <v>0.7790393518518518</v>
      </c>
      <c r="F398" s="5" t="s">
        <v>20</v>
      </c>
      <c r="G398" s="15">
        <v>75</v>
      </c>
      <c r="H398" s="6" t="s">
        <v>11</v>
      </c>
    </row>
    <row r="399" spans="1:8" ht="18.75" x14ac:dyDescent="0.3">
      <c r="A399" s="2">
        <v>398</v>
      </c>
      <c r="B399" s="2" t="s">
        <v>448</v>
      </c>
      <c r="C399" s="3" t="str">
        <f>HYPERLINK("https://www.instagram.com/p/BOxRxNhhvsH/")</f>
        <v>https://www.instagram.com/p/BOxRxNhhvsH/</v>
      </c>
      <c r="D399" s="12" t="s">
        <v>465</v>
      </c>
      <c r="E399" s="4">
        <v>0.71792824074074069</v>
      </c>
      <c r="F399" s="5" t="s">
        <v>20</v>
      </c>
      <c r="G399" s="15">
        <v>53</v>
      </c>
      <c r="H399" s="6" t="s">
        <v>11</v>
      </c>
    </row>
    <row r="400" spans="1:8" ht="18.75" x14ac:dyDescent="0.3">
      <c r="A400" s="2">
        <v>399</v>
      </c>
      <c r="B400" s="2" t="s">
        <v>462</v>
      </c>
      <c r="C400" s="3" t="str">
        <f>HYPERLINK("https://www.instagram.com/p/BOxEUMOhNRQ/")</f>
        <v>https://www.instagram.com/p/BOxEUMOhNRQ/</v>
      </c>
      <c r="D400" s="12" t="s">
        <v>465</v>
      </c>
      <c r="E400" s="4">
        <v>0.63628472222222221</v>
      </c>
      <c r="F400" s="5" t="s">
        <v>20</v>
      </c>
      <c r="G400" s="15">
        <v>65</v>
      </c>
      <c r="H400" s="6" t="s">
        <v>11</v>
      </c>
    </row>
    <row r="401" spans="1:8" ht="18.75" x14ac:dyDescent="0.3">
      <c r="A401" s="2">
        <v>400</v>
      </c>
      <c r="B401" s="2" t="s">
        <v>466</v>
      </c>
      <c r="C401" s="3" t="str">
        <f>HYPERLINK("https://www.instagram.com/p/BOwXAKeBuev/")</f>
        <v>https://www.instagram.com/p/BOwXAKeBuev/</v>
      </c>
      <c r="D401" s="12" t="s">
        <v>465</v>
      </c>
      <c r="E401" s="4">
        <v>0.36131944444444453</v>
      </c>
      <c r="F401" s="5" t="s">
        <v>20</v>
      </c>
      <c r="G401" s="15">
        <v>67</v>
      </c>
      <c r="H401" s="6" t="s">
        <v>11</v>
      </c>
    </row>
    <row r="402" spans="1:8" ht="18.75" x14ac:dyDescent="0.3">
      <c r="A402" s="2">
        <v>401</v>
      </c>
      <c r="B402" s="2" t="s">
        <v>467</v>
      </c>
      <c r="C402" s="3" t="str">
        <f>HYPERLINK("https://www.instagram.com/p/BOwVvyOhBXH/")</f>
        <v>https://www.instagram.com/p/BOwVvyOhBXH/</v>
      </c>
      <c r="D402" s="13" t="s">
        <v>465</v>
      </c>
      <c r="E402" s="4">
        <v>0.35370370370370369</v>
      </c>
      <c r="F402" s="5" t="s">
        <v>20</v>
      </c>
      <c r="G402" s="16" t="s">
        <v>11</v>
      </c>
      <c r="H402" s="2">
        <v>107</v>
      </c>
    </row>
    <row r="403" spans="1:8" ht="18.75" x14ac:dyDescent="0.3">
      <c r="A403" s="2">
        <v>402</v>
      </c>
      <c r="B403" s="2" t="s">
        <v>468</v>
      </c>
      <c r="C403" s="3" t="str">
        <f>HYPERLINK("https://www.instagram.com/p/BOvMxOzBLbZ/")</f>
        <v>https://www.instagram.com/p/BOvMxOzBLbZ/</v>
      </c>
      <c r="D403" s="12" t="s">
        <v>469</v>
      </c>
      <c r="E403" s="4">
        <v>0.9108680555555555</v>
      </c>
      <c r="F403" s="5" t="s">
        <v>40</v>
      </c>
      <c r="G403" s="15">
        <v>74</v>
      </c>
      <c r="H403" s="6" t="s">
        <v>11</v>
      </c>
    </row>
    <row r="404" spans="1:8" ht="18.75" x14ac:dyDescent="0.3">
      <c r="A404" s="2">
        <v>403</v>
      </c>
      <c r="B404" s="2" t="s">
        <v>470</v>
      </c>
      <c r="C404" s="3" t="str">
        <f>HYPERLINK("https://www.instagram.com/p/BOr-A1SBjdq/")</f>
        <v>https://www.instagram.com/p/BOr-A1SBjdq/</v>
      </c>
      <c r="D404" s="13" t="s">
        <v>471</v>
      </c>
      <c r="E404" s="4">
        <v>0.65623842592592596</v>
      </c>
      <c r="F404" s="5" t="s">
        <v>14</v>
      </c>
      <c r="G404" s="16" t="s">
        <v>11</v>
      </c>
      <c r="H404" s="2">
        <v>100</v>
      </c>
    </row>
    <row r="405" spans="1:8" ht="18.75" x14ac:dyDescent="0.3">
      <c r="A405" s="2">
        <v>404</v>
      </c>
      <c r="B405" s="2" t="s">
        <v>470</v>
      </c>
      <c r="C405" s="3" t="str">
        <f>HYPERLINK("https://www.instagram.com/p/BOrzJepBBhr/")</f>
        <v>https://www.instagram.com/p/BOrzJepBBhr/</v>
      </c>
      <c r="D405" s="12" t="s">
        <v>471</v>
      </c>
      <c r="E405" s="4">
        <v>0.59031250000000002</v>
      </c>
      <c r="F405" s="5" t="s">
        <v>14</v>
      </c>
      <c r="G405" s="15">
        <v>68</v>
      </c>
      <c r="H405" s="6" t="s">
        <v>11</v>
      </c>
    </row>
    <row r="406" spans="1:8" ht="18.75" x14ac:dyDescent="0.3">
      <c r="A406" s="2">
        <v>405</v>
      </c>
      <c r="B406" s="2" t="s">
        <v>472</v>
      </c>
      <c r="C406" s="3" t="str">
        <f>HYPERLINK("https://www.instagram.com/p/BOpuxDzBBl0/")</f>
        <v>https://www.instagram.com/p/BOpuxDzBBl0/</v>
      </c>
      <c r="D406" s="12" t="s">
        <v>473</v>
      </c>
      <c r="E406" s="4">
        <v>0.78700231481481486</v>
      </c>
      <c r="F406" s="5" t="s">
        <v>10</v>
      </c>
      <c r="G406" s="15">
        <v>63</v>
      </c>
      <c r="H406" s="6" t="s">
        <v>11</v>
      </c>
    </row>
    <row r="407" spans="1:8" ht="18.75" x14ac:dyDescent="0.3">
      <c r="A407" s="2">
        <v>406</v>
      </c>
      <c r="B407" s="2" t="s">
        <v>472</v>
      </c>
      <c r="C407" s="3" t="str">
        <f>HYPERLINK("https://www.instagram.com/p/BOpsZwbhIuL/")</f>
        <v>https://www.instagram.com/p/BOpsZwbhIuL/</v>
      </c>
      <c r="D407" s="12" t="s">
        <v>473</v>
      </c>
      <c r="E407" s="4">
        <v>0.77265046296296291</v>
      </c>
      <c r="F407" s="5" t="s">
        <v>10</v>
      </c>
      <c r="G407" s="15">
        <v>91</v>
      </c>
      <c r="H407" s="6" t="s">
        <v>11</v>
      </c>
    </row>
    <row r="408" spans="1:8" ht="18.75" x14ac:dyDescent="0.3">
      <c r="A408" s="2">
        <v>407</v>
      </c>
      <c r="B408" s="2" t="s">
        <v>474</v>
      </c>
      <c r="C408" s="3" t="str">
        <f>HYPERLINK("https://www.instagram.com/p/BOoxeguhZhG/")</f>
        <v>https://www.instagram.com/p/BOoxeguhZhG/</v>
      </c>
      <c r="D408" s="12" t="s">
        <v>473</v>
      </c>
      <c r="E408" s="4">
        <v>0.41508101851851847</v>
      </c>
      <c r="F408" s="5" t="s">
        <v>10</v>
      </c>
      <c r="G408" s="15">
        <v>56</v>
      </c>
      <c r="H408" s="6" t="s">
        <v>11</v>
      </c>
    </row>
    <row r="409" spans="1:8" ht="18.75" x14ac:dyDescent="0.3">
      <c r="A409" s="2">
        <v>408</v>
      </c>
      <c r="B409" s="2" t="s">
        <v>474</v>
      </c>
      <c r="C409" s="3" t="str">
        <f>HYPERLINK("https://www.instagram.com/p/BOnRhIWhG_Q/")</f>
        <v>https://www.instagram.com/p/BOnRhIWhG_Q/</v>
      </c>
      <c r="D409" s="12" t="s">
        <v>475</v>
      </c>
      <c r="E409" s="4">
        <v>0.83278935185185188</v>
      </c>
      <c r="F409" s="5" t="s">
        <v>31</v>
      </c>
      <c r="G409" s="15">
        <v>67</v>
      </c>
      <c r="H409" s="6" t="s">
        <v>11</v>
      </c>
    </row>
    <row r="410" spans="1:8" ht="18.75" x14ac:dyDescent="0.3">
      <c r="A410" s="2">
        <v>409</v>
      </c>
      <c r="B410" s="2" t="s">
        <v>476</v>
      </c>
      <c r="C410" s="3" t="str">
        <f>HYPERLINK("https://www.instagram.com/p/BOmu_5VBcqr/")</f>
        <v>https://www.instagram.com/p/BOmu_5VBcqr/</v>
      </c>
      <c r="D410" s="12" t="s">
        <v>475</v>
      </c>
      <c r="E410" s="4">
        <v>0.62332175925925926</v>
      </c>
      <c r="F410" s="5" t="s">
        <v>31</v>
      </c>
      <c r="G410" s="15">
        <v>77</v>
      </c>
      <c r="H410" s="6" t="s">
        <v>11</v>
      </c>
    </row>
    <row r="411" spans="1:8" ht="18.75" x14ac:dyDescent="0.3">
      <c r="A411" s="2">
        <v>410</v>
      </c>
      <c r="B411" s="2" t="s">
        <v>477</v>
      </c>
      <c r="C411" s="3" t="str">
        <f>HYPERLINK("https://www.instagram.com/p/BOmOS4cBK_c/")</f>
        <v>https://www.instagram.com/p/BOmOS4cBK_c/</v>
      </c>
      <c r="D411" s="12" t="s">
        <v>475</v>
      </c>
      <c r="E411" s="4">
        <v>0.42487268518518517</v>
      </c>
      <c r="F411" s="5" t="s">
        <v>31</v>
      </c>
      <c r="G411" s="15">
        <v>66</v>
      </c>
      <c r="H411" s="6" t="s">
        <v>11</v>
      </c>
    </row>
    <row r="412" spans="1:8" ht="18.75" x14ac:dyDescent="0.3">
      <c r="A412" s="2">
        <v>411</v>
      </c>
      <c r="B412" s="2" t="s">
        <v>476</v>
      </c>
      <c r="C412" s="3" t="str">
        <f>HYPERLINK("https://www.instagram.com/p/BOkpOuwBaQZ/")</f>
        <v>https://www.instagram.com/p/BOkpOuwBaQZ/</v>
      </c>
      <c r="D412" s="12" t="s">
        <v>478</v>
      </c>
      <c r="E412" s="4">
        <v>0.81159722222222219</v>
      </c>
      <c r="F412" s="5" t="s">
        <v>33</v>
      </c>
      <c r="G412" s="15">
        <v>34</v>
      </c>
      <c r="H412" s="6" t="s">
        <v>11</v>
      </c>
    </row>
    <row r="413" spans="1:8" ht="18.75" x14ac:dyDescent="0.3">
      <c r="A413" s="2">
        <v>412</v>
      </c>
      <c r="B413" s="2" t="s">
        <v>470</v>
      </c>
      <c r="C413" s="3" t="str">
        <f>HYPERLINK("https://www.instagram.com/p/BOed22EhPgK/")</f>
        <v>https://www.instagram.com/p/BOed22EhPgK/</v>
      </c>
      <c r="D413" s="12" t="s">
        <v>479</v>
      </c>
      <c r="E413" s="4">
        <v>0.41240740740740739</v>
      </c>
      <c r="F413" s="5" t="s">
        <v>20</v>
      </c>
      <c r="G413" s="15">
        <v>99</v>
      </c>
      <c r="H413" s="6" t="s">
        <v>11</v>
      </c>
    </row>
    <row r="414" spans="1:8" ht="18.75" x14ac:dyDescent="0.3">
      <c r="A414" s="2">
        <v>413</v>
      </c>
      <c r="B414" s="2" t="s">
        <v>130</v>
      </c>
      <c r="C414" s="3" t="str">
        <f>HYPERLINK("https://www.instagram.com/p/BOaDUH1hqm2/")</f>
        <v>https://www.instagram.com/p/BOaDUH1hqm2/</v>
      </c>
      <c r="D414" s="12" t="s">
        <v>480</v>
      </c>
      <c r="E414" s="4">
        <v>0.69790509259259259</v>
      </c>
      <c r="F414" s="5" t="s">
        <v>14</v>
      </c>
      <c r="G414" s="15">
        <v>89</v>
      </c>
      <c r="H414" s="6" t="s">
        <v>11</v>
      </c>
    </row>
    <row r="415" spans="1:8" ht="18.75" x14ac:dyDescent="0.3">
      <c r="A415" s="2">
        <v>414</v>
      </c>
      <c r="B415" s="2" t="s">
        <v>346</v>
      </c>
      <c r="C415" s="3" t="str">
        <f>HYPERLINK("https://www.instagram.com/p/BOXC1TdBoUi/")</f>
        <v>https://www.instagram.com/p/BOXC1TdBoUi/</v>
      </c>
      <c r="D415" s="12" t="s">
        <v>481</v>
      </c>
      <c r="E415" s="4">
        <v>0.52989583333333334</v>
      </c>
      <c r="F415" s="5" t="s">
        <v>10</v>
      </c>
      <c r="G415" s="15">
        <v>65</v>
      </c>
      <c r="H415" s="6" t="s">
        <v>11</v>
      </c>
    </row>
    <row r="416" spans="1:8" ht="18.75" x14ac:dyDescent="0.3">
      <c r="A416" s="2">
        <v>415</v>
      </c>
      <c r="B416" s="2" t="s">
        <v>482</v>
      </c>
      <c r="C416" s="3" t="str">
        <f>HYPERLINK("https://www.instagram.com/p/BOIkp8YB3eq/")</f>
        <v>https://www.instagram.com/p/BOIkp8YB3eq/</v>
      </c>
      <c r="D416" s="12" t="s">
        <v>483</v>
      </c>
      <c r="E416" s="4">
        <v>0.90971064814814817</v>
      </c>
      <c r="F416" s="5" t="s">
        <v>14</v>
      </c>
      <c r="G416" s="15">
        <v>54</v>
      </c>
      <c r="H416" s="6" t="s">
        <v>11</v>
      </c>
    </row>
    <row r="417" spans="1:8" ht="18.75" x14ac:dyDescent="0.3">
      <c r="A417" s="2">
        <v>416</v>
      </c>
      <c r="B417" s="2" t="s">
        <v>26</v>
      </c>
      <c r="C417" s="3" t="str">
        <f>HYPERLINK("https://www.instagram.com/p/BN_tn-QhvCA/")</f>
        <v>https://www.instagram.com/p/BN_tn-QhvCA/</v>
      </c>
      <c r="D417" s="12" t="s">
        <v>484</v>
      </c>
      <c r="E417" s="4">
        <v>0.46888888888888891</v>
      </c>
      <c r="F417" s="5" t="s">
        <v>33</v>
      </c>
      <c r="G417" s="15">
        <v>49</v>
      </c>
      <c r="H417" s="6" t="s">
        <v>11</v>
      </c>
    </row>
    <row r="418" spans="1:8" ht="18.75" x14ac:dyDescent="0.3">
      <c r="A418" s="2">
        <v>417</v>
      </c>
      <c r="B418" s="2" t="s">
        <v>11</v>
      </c>
      <c r="C418" s="3" t="str">
        <f>HYPERLINK("https://www.instagram.com/p/BN7eZ49hYR6/")</f>
        <v>https://www.instagram.com/p/BN7eZ49hYR6/</v>
      </c>
      <c r="D418" s="12" t="s">
        <v>485</v>
      </c>
      <c r="E418" s="4">
        <v>0.82307870370370373</v>
      </c>
      <c r="F418" s="5" t="s">
        <v>20</v>
      </c>
      <c r="G418" s="15">
        <v>81</v>
      </c>
      <c r="H418" s="6" t="s">
        <v>11</v>
      </c>
    </row>
    <row r="419" spans="1:8" ht="18.75" x14ac:dyDescent="0.3">
      <c r="A419" s="2">
        <v>418</v>
      </c>
      <c r="B419" s="2" t="s">
        <v>26</v>
      </c>
      <c r="C419" s="3" t="str">
        <f>HYPERLINK("https://www.instagram.com/p/BNw9x-zhP1D/")</f>
        <v>https://www.instagram.com/p/BNw9x-zhP1D/</v>
      </c>
      <c r="D419" s="12" t="s">
        <v>486</v>
      </c>
      <c r="E419" s="4">
        <v>0.7415046296296296</v>
      </c>
      <c r="F419" s="5" t="s">
        <v>31</v>
      </c>
      <c r="G419" s="15">
        <v>72</v>
      </c>
      <c r="H419" s="6" t="s">
        <v>11</v>
      </c>
    </row>
    <row r="420" spans="1:8" ht="18.75" x14ac:dyDescent="0.3">
      <c r="A420" s="2">
        <v>419</v>
      </c>
      <c r="B420" s="2" t="s">
        <v>487</v>
      </c>
      <c r="C420" s="3" t="str">
        <f>HYPERLINK("https://www.instagram.com/p/BNuorWvBJlZ/")</f>
        <v>https://www.instagram.com/p/BNuorWvBJlZ/</v>
      </c>
      <c r="D420" s="12" t="s">
        <v>488</v>
      </c>
      <c r="E420" s="4">
        <v>0.83672453703703709</v>
      </c>
      <c r="F420" s="5" t="s">
        <v>33</v>
      </c>
      <c r="G420" s="15">
        <v>75</v>
      </c>
      <c r="H420" s="6" t="s">
        <v>11</v>
      </c>
    </row>
    <row r="421" spans="1:8" ht="18.75" x14ac:dyDescent="0.3">
      <c r="A421" s="2">
        <v>420</v>
      </c>
      <c r="B421" s="2" t="s">
        <v>26</v>
      </c>
      <c r="C421" s="3" t="str">
        <f>HYPERLINK("https://www.instagram.com/p/BNpMf94Bf1s/")</f>
        <v>https://www.instagram.com/p/BNpMf94Bf1s/</v>
      </c>
      <c r="D421" s="12" t="s">
        <v>489</v>
      </c>
      <c r="E421" s="4">
        <v>0.72392361111111114</v>
      </c>
      <c r="F421" s="5" t="s">
        <v>20</v>
      </c>
      <c r="G421" s="15">
        <v>54</v>
      </c>
      <c r="H421" s="6" t="s">
        <v>11</v>
      </c>
    </row>
    <row r="422" spans="1:8" ht="18.75" x14ac:dyDescent="0.3">
      <c r="A422" s="2">
        <v>421</v>
      </c>
      <c r="B422" s="2" t="s">
        <v>26</v>
      </c>
      <c r="C422" s="3" t="str">
        <f>HYPERLINK("https://www.instagram.com/p/BNkcaDWhS3f/")</f>
        <v>https://www.instagram.com/p/BNkcaDWhS3f/</v>
      </c>
      <c r="D422" s="12" t="s">
        <v>490</v>
      </c>
      <c r="E422" s="4">
        <v>0.87864583333333335</v>
      </c>
      <c r="F422" s="5" t="s">
        <v>14</v>
      </c>
      <c r="G422" s="15">
        <v>66</v>
      </c>
      <c r="H422" s="6" t="s">
        <v>11</v>
      </c>
    </row>
    <row r="423" spans="1:8" ht="18.75" x14ac:dyDescent="0.3">
      <c r="A423" s="2">
        <v>422</v>
      </c>
      <c r="B423" s="2" t="s">
        <v>26</v>
      </c>
      <c r="C423" s="3" t="str">
        <f>HYPERLINK("https://www.instagram.com/p/BNhIJUmhixo/")</f>
        <v>https://www.instagram.com/p/BNhIJUmhixo/</v>
      </c>
      <c r="D423" s="12" t="s">
        <v>491</v>
      </c>
      <c r="E423" s="4">
        <v>0.59061342592592592</v>
      </c>
      <c r="F423" s="5" t="s">
        <v>10</v>
      </c>
      <c r="G423" s="15">
        <v>94</v>
      </c>
      <c r="H423" s="6" t="s">
        <v>11</v>
      </c>
    </row>
    <row r="424" spans="1:8" ht="18.75" x14ac:dyDescent="0.3">
      <c r="A424" s="2">
        <v>423</v>
      </c>
      <c r="B424" s="2" t="s">
        <v>487</v>
      </c>
      <c r="C424" s="3" t="str">
        <f>HYPERLINK("https://www.instagram.com/p/BNfLp6lhF0y/")</f>
        <v>https://www.instagram.com/p/BNfLp6lhF0y/</v>
      </c>
      <c r="D424" s="12" t="s">
        <v>492</v>
      </c>
      <c r="E424" s="4">
        <v>0.83518518518518514</v>
      </c>
      <c r="F424" s="5" t="s">
        <v>31</v>
      </c>
      <c r="G424" s="15">
        <v>65</v>
      </c>
      <c r="H424" s="6" t="s">
        <v>11</v>
      </c>
    </row>
    <row r="425" spans="1:8" ht="18.75" x14ac:dyDescent="0.3">
      <c r="A425" s="2">
        <v>424</v>
      </c>
      <c r="B425" s="2" t="s">
        <v>346</v>
      </c>
      <c r="C425" s="3" t="str">
        <f>HYPERLINK("https://www.instagram.com/p/BNb7hW0BS9O/")</f>
        <v>https://www.instagram.com/p/BNb7hW0BS9O/</v>
      </c>
      <c r="D425" s="12" t="s">
        <v>493</v>
      </c>
      <c r="E425" s="4">
        <v>0.57219907407407411</v>
      </c>
      <c r="F425" s="5" t="s">
        <v>33</v>
      </c>
      <c r="G425" s="15">
        <v>96</v>
      </c>
      <c r="H425" s="6" t="s">
        <v>11</v>
      </c>
    </row>
    <row r="426" spans="1:8" ht="18.75" x14ac:dyDescent="0.3">
      <c r="A426" s="2">
        <v>425</v>
      </c>
      <c r="B426" s="2" t="s">
        <v>11</v>
      </c>
      <c r="C426" s="3" t="str">
        <f>HYPERLINK("https://www.instagram.com/p/BNYqwZghqJ-/")</f>
        <v>https://www.instagram.com/p/BNYqwZghqJ-/</v>
      </c>
      <c r="D426" s="12" t="s">
        <v>494</v>
      </c>
      <c r="E426" s="4">
        <v>0.30538194444444439</v>
      </c>
      <c r="F426" s="5" t="s">
        <v>17</v>
      </c>
      <c r="G426" s="15">
        <v>65</v>
      </c>
      <c r="H426" s="6" t="s">
        <v>11</v>
      </c>
    </row>
    <row r="427" spans="1:8" ht="18.75" x14ac:dyDescent="0.3">
      <c r="A427" s="2">
        <v>426</v>
      </c>
      <c r="B427" s="2" t="s">
        <v>495</v>
      </c>
      <c r="C427" s="3" t="str">
        <f>HYPERLINK("https://www.instagram.com/p/BNC2vbjBHki/")</f>
        <v>https://www.instagram.com/p/BNC2vbjBHki/</v>
      </c>
      <c r="D427" s="12" t="s">
        <v>496</v>
      </c>
      <c r="E427" s="4">
        <v>0.83415509259259257</v>
      </c>
      <c r="F427" s="5" t="s">
        <v>40</v>
      </c>
      <c r="G427" s="15">
        <v>105</v>
      </c>
      <c r="H427" s="6" t="s">
        <v>11</v>
      </c>
    </row>
    <row r="428" spans="1:8" ht="18.75" x14ac:dyDescent="0.3">
      <c r="A428" s="2">
        <v>427</v>
      </c>
      <c r="B428" s="2" t="s">
        <v>346</v>
      </c>
      <c r="C428" s="3" t="str">
        <f>HYPERLINK("https://www.instagram.com/p/BM18ME_hOtW/")</f>
        <v>https://www.instagram.com/p/BM18ME_hOtW/</v>
      </c>
      <c r="D428" s="12" t="s">
        <v>497</v>
      </c>
      <c r="E428" s="4">
        <v>0.81851851851851853</v>
      </c>
      <c r="F428" s="5" t="s">
        <v>17</v>
      </c>
      <c r="G428" s="15">
        <v>64</v>
      </c>
      <c r="H428" s="6" t="s">
        <v>11</v>
      </c>
    </row>
    <row r="429" spans="1:8" ht="18.75" x14ac:dyDescent="0.3">
      <c r="A429" s="2">
        <v>428</v>
      </c>
      <c r="B429" s="2" t="s">
        <v>346</v>
      </c>
      <c r="C429" s="3" t="str">
        <f>HYPERLINK("https://www.instagram.com/p/BMqvCZgBXNm/")</f>
        <v>https://www.instagram.com/p/BMqvCZgBXNm/</v>
      </c>
      <c r="D429" s="12" t="s">
        <v>498</v>
      </c>
      <c r="E429" s="4">
        <v>0.46673611111111107</v>
      </c>
      <c r="F429" s="5" t="s">
        <v>10</v>
      </c>
      <c r="G429" s="15">
        <v>50</v>
      </c>
      <c r="H429" s="6" t="s">
        <v>11</v>
      </c>
    </row>
    <row r="430" spans="1:8" ht="18.75" x14ac:dyDescent="0.3">
      <c r="A430" s="2">
        <v>429</v>
      </c>
      <c r="B430" s="2" t="s">
        <v>11</v>
      </c>
      <c r="C430" s="3" t="str">
        <f>HYPERLINK("https://www.instagram.com/p/BMlQVwYB3ex/")</f>
        <v>https://www.instagram.com/p/BMlQVwYB3ex/</v>
      </c>
      <c r="D430" s="12" t="s">
        <v>499</v>
      </c>
      <c r="E430" s="4">
        <v>0.33864583333333331</v>
      </c>
      <c r="F430" s="5" t="s">
        <v>33</v>
      </c>
      <c r="G430" s="15">
        <v>38</v>
      </c>
      <c r="H430" s="6" t="s">
        <v>11</v>
      </c>
    </row>
    <row r="431" spans="1:8" ht="18.75" x14ac:dyDescent="0.3">
      <c r="A431" s="2">
        <v>430</v>
      </c>
      <c r="B431" s="2" t="s">
        <v>11</v>
      </c>
      <c r="C431" s="3" t="str">
        <f>HYPERLINK("https://www.instagram.com/p/BMhjFcbhTeR/")</f>
        <v>https://www.instagram.com/p/BMhjFcbhTeR/</v>
      </c>
      <c r="D431" s="13" t="s">
        <v>500</v>
      </c>
      <c r="E431" s="4">
        <v>0.89894675925925926</v>
      </c>
      <c r="F431" s="5" t="s">
        <v>20</v>
      </c>
      <c r="G431" s="16" t="s">
        <v>11</v>
      </c>
      <c r="H431" s="2">
        <v>125</v>
      </c>
    </row>
    <row r="432" spans="1:8" ht="18.75" x14ac:dyDescent="0.3">
      <c r="A432" s="2">
        <v>431</v>
      </c>
      <c r="B432" s="2" t="s">
        <v>346</v>
      </c>
      <c r="C432" s="3" t="str">
        <f>HYPERLINK("https://www.instagram.com/p/BMY9FDrB_07/")</f>
        <v>https://www.instagram.com/p/BMY9FDrB_07/</v>
      </c>
      <c r="D432" s="12" t="s">
        <v>501</v>
      </c>
      <c r="E432" s="4">
        <v>0.5614351851851852</v>
      </c>
      <c r="F432" s="5" t="s">
        <v>10</v>
      </c>
      <c r="G432" s="15">
        <v>92</v>
      </c>
      <c r="H432" s="6" t="s">
        <v>11</v>
      </c>
    </row>
    <row r="433" spans="1:8" ht="18.75" x14ac:dyDescent="0.3">
      <c r="A433" s="2">
        <v>432</v>
      </c>
      <c r="B433" s="2" t="s">
        <v>11</v>
      </c>
      <c r="C433" s="3" t="str">
        <f>HYPERLINK("https://www.instagram.com/p/BMKMQinBRpk/")</f>
        <v>https://www.instagram.com/p/BMKMQinBRpk/</v>
      </c>
      <c r="D433" s="12" t="s">
        <v>502</v>
      </c>
      <c r="E433" s="4">
        <v>0.828125</v>
      </c>
      <c r="F433" s="5" t="s">
        <v>14</v>
      </c>
      <c r="G433" s="15">
        <v>76</v>
      </c>
      <c r="H433" s="6" t="s">
        <v>11</v>
      </c>
    </row>
    <row r="434" spans="1:8" ht="18.75" x14ac:dyDescent="0.3">
      <c r="A434" s="2">
        <v>433</v>
      </c>
      <c r="B434" s="2" t="s">
        <v>346</v>
      </c>
      <c r="C434" s="3" t="str">
        <f>HYPERLINK("https://www.instagram.com/p/BMDg-PVBWt1/")</f>
        <v>https://www.instagram.com/p/BMDg-PVBWt1/</v>
      </c>
      <c r="D434" s="12" t="s">
        <v>503</v>
      </c>
      <c r="E434" s="4">
        <v>0.23528935185185179</v>
      </c>
      <c r="F434" s="5" t="s">
        <v>31</v>
      </c>
      <c r="G434" s="15">
        <v>83</v>
      </c>
      <c r="H434" s="6" t="s">
        <v>11</v>
      </c>
    </row>
    <row r="435" spans="1:8" ht="18.75" x14ac:dyDescent="0.3">
      <c r="A435" s="2">
        <v>434</v>
      </c>
      <c r="B435" s="2" t="s">
        <v>504</v>
      </c>
      <c r="C435" s="3" t="str">
        <f>HYPERLINK("https://www.instagram.com/p/BL-PkiPhRET/")</f>
        <v>https://www.instagram.com/p/BL-PkiPhRET/</v>
      </c>
      <c r="D435" s="12" t="s">
        <v>505</v>
      </c>
      <c r="E435" s="4">
        <v>0.18788194444444439</v>
      </c>
      <c r="F435" s="5" t="s">
        <v>17</v>
      </c>
      <c r="G435" s="15">
        <v>101</v>
      </c>
      <c r="H435" s="6" t="s">
        <v>11</v>
      </c>
    </row>
    <row r="436" spans="1:8" ht="18.75" x14ac:dyDescent="0.3">
      <c r="A436" s="2">
        <v>435</v>
      </c>
      <c r="B436" s="2" t="s">
        <v>506</v>
      </c>
      <c r="C436" s="3" t="str">
        <f>HYPERLINK("https://www.instagram.com/p/BL6FU1iB88n/")</f>
        <v>https://www.instagram.com/p/BL6FU1iB88n/</v>
      </c>
      <c r="D436" s="13" t="s">
        <v>507</v>
      </c>
      <c r="E436" s="4">
        <v>0.57226851851851857</v>
      </c>
      <c r="F436" s="5" t="s">
        <v>40</v>
      </c>
      <c r="G436" s="16" t="s">
        <v>11</v>
      </c>
      <c r="H436" s="2">
        <v>96</v>
      </c>
    </row>
    <row r="437" spans="1:8" ht="18.75" x14ac:dyDescent="0.3">
      <c r="A437" s="2">
        <v>436</v>
      </c>
      <c r="B437" s="2" t="s">
        <v>508</v>
      </c>
      <c r="C437" s="3" t="str">
        <f>HYPERLINK("https://www.instagram.com/p/BL31DzEBqVx/")</f>
        <v>https://www.instagram.com/p/BL31DzEBqVx/</v>
      </c>
      <c r="D437" s="12" t="s">
        <v>509</v>
      </c>
      <c r="E437" s="4">
        <v>0.69684027777777779</v>
      </c>
      <c r="F437" s="5" t="s">
        <v>14</v>
      </c>
      <c r="G437" s="15">
        <v>112</v>
      </c>
      <c r="H437" s="6" t="s">
        <v>11</v>
      </c>
    </row>
    <row r="438" spans="1:8" ht="18.75" x14ac:dyDescent="0.3">
      <c r="A438" s="2">
        <v>437</v>
      </c>
      <c r="B438" s="2" t="s">
        <v>510</v>
      </c>
      <c r="C438" s="3" t="str">
        <f>HYPERLINK("https://www.instagram.com/p/BLmMkk6Bwol/")</f>
        <v>https://www.instagram.com/p/BLmMkk6Bwol/</v>
      </c>
      <c r="D438" s="12" t="s">
        <v>511</v>
      </c>
      <c r="E438" s="4">
        <v>0.84900462962962964</v>
      </c>
      <c r="F438" s="5" t="s">
        <v>14</v>
      </c>
      <c r="G438" s="15">
        <v>83</v>
      </c>
      <c r="H438" s="6" t="s">
        <v>11</v>
      </c>
    </row>
    <row r="439" spans="1:8" ht="18.75" x14ac:dyDescent="0.3">
      <c r="A439" s="2">
        <v>438</v>
      </c>
      <c r="B439" s="2" t="s">
        <v>510</v>
      </c>
      <c r="C439" s="3" t="str">
        <f>HYPERLINK("https://www.instagram.com/p/BLl2YKZhaaI/")</f>
        <v>https://www.instagram.com/p/BLl2YKZhaaI/</v>
      </c>
      <c r="D439" s="12" t="s">
        <v>511</v>
      </c>
      <c r="E439" s="4">
        <v>0.71432870370370372</v>
      </c>
      <c r="F439" s="5" t="s">
        <v>14</v>
      </c>
      <c r="G439" s="15">
        <v>93</v>
      </c>
      <c r="H439" s="6" t="s">
        <v>11</v>
      </c>
    </row>
    <row r="440" spans="1:8" ht="18.75" x14ac:dyDescent="0.3">
      <c r="A440" s="2">
        <v>439</v>
      </c>
      <c r="B440" s="2" t="s">
        <v>280</v>
      </c>
      <c r="C440" s="3" t="str">
        <f>HYPERLINK("https://www.instagram.com/p/BLdUxAfBrsd/")</f>
        <v>https://www.instagram.com/p/BLdUxAfBrsd/</v>
      </c>
      <c r="D440" s="12" t="s">
        <v>512</v>
      </c>
      <c r="E440" s="4">
        <v>0.40348379629629633</v>
      </c>
      <c r="F440" s="5" t="s">
        <v>33</v>
      </c>
      <c r="G440" s="15">
        <v>46</v>
      </c>
      <c r="H440" s="6" t="s">
        <v>11</v>
      </c>
    </row>
    <row r="441" spans="1:8" ht="18.75" x14ac:dyDescent="0.3">
      <c r="A441" s="2">
        <v>440</v>
      </c>
      <c r="B441" s="2" t="s">
        <v>280</v>
      </c>
      <c r="C441" s="3" t="str">
        <f>HYPERLINK("https://www.instagram.com/p/BLDbDyDhTTg/")</f>
        <v>https://www.instagram.com/p/BLDbDyDhTTg/</v>
      </c>
      <c r="D441" s="13" t="s">
        <v>513</v>
      </c>
      <c r="E441" s="4">
        <v>0.34427083333333341</v>
      </c>
      <c r="F441" s="5" t="s">
        <v>40</v>
      </c>
      <c r="G441" s="16" t="s">
        <v>11</v>
      </c>
      <c r="H441" s="2">
        <v>130</v>
      </c>
    </row>
    <row r="442" spans="1:8" ht="18.75" x14ac:dyDescent="0.3">
      <c r="A442" s="2">
        <v>441</v>
      </c>
      <c r="B442" s="2" t="s">
        <v>280</v>
      </c>
      <c r="C442" s="3" t="str">
        <f>HYPERLINK("https://www.instagram.com/p/BLDY8AqBwk7/")</f>
        <v>https://www.instagram.com/p/BLDY8AqBwk7/</v>
      </c>
      <c r="D442" s="13" t="s">
        <v>513</v>
      </c>
      <c r="E442" s="4">
        <v>0.33140046296296288</v>
      </c>
      <c r="F442" s="5" t="s">
        <v>40</v>
      </c>
      <c r="G442" s="16" t="s">
        <v>11</v>
      </c>
      <c r="H442" s="2">
        <v>107</v>
      </c>
    </row>
    <row r="443" spans="1:8" ht="18.75" x14ac:dyDescent="0.3">
      <c r="A443" s="2">
        <v>442</v>
      </c>
      <c r="B443" s="2" t="s">
        <v>280</v>
      </c>
      <c r="C443" s="3" t="str">
        <f>HYPERLINK("https://www.instagram.com/p/BLDRP31hOzW/")</f>
        <v>https://www.instagram.com/p/BLDRP31hOzW/</v>
      </c>
      <c r="D443" s="13" t="s">
        <v>513</v>
      </c>
      <c r="E443" s="4">
        <v>0.2847337962962963</v>
      </c>
      <c r="F443" s="5" t="s">
        <v>40</v>
      </c>
      <c r="G443" s="16" t="s">
        <v>11</v>
      </c>
      <c r="H443" s="2">
        <v>325</v>
      </c>
    </row>
    <row r="444" spans="1:8" ht="18.75" x14ac:dyDescent="0.3">
      <c r="A444" s="2">
        <v>443</v>
      </c>
      <c r="B444" s="2" t="s">
        <v>514</v>
      </c>
      <c r="C444" s="3" t="str">
        <f>HYPERLINK("https://www.instagram.com/p/BK6dLwUhia8/")</f>
        <v>https://www.instagram.com/p/BK6dLwUhia8/</v>
      </c>
      <c r="D444" s="12" t="s">
        <v>515</v>
      </c>
      <c r="E444" s="4">
        <v>0.86190972222222217</v>
      </c>
      <c r="F444" s="5" t="s">
        <v>33</v>
      </c>
      <c r="G444" s="15">
        <v>43</v>
      </c>
      <c r="H444" s="6" t="s">
        <v>11</v>
      </c>
    </row>
    <row r="445" spans="1:8" ht="18.75" x14ac:dyDescent="0.3">
      <c r="A445" s="2">
        <v>444</v>
      </c>
      <c r="B445" s="2" t="s">
        <v>11</v>
      </c>
      <c r="C445" s="3" t="str">
        <f>HYPERLINK("https://www.instagram.com/p/BK30kKVhFoi/")</f>
        <v>https://www.instagram.com/p/BK30kKVhFoi/</v>
      </c>
      <c r="D445" s="12" t="s">
        <v>516</v>
      </c>
      <c r="E445" s="4">
        <v>0.83870370370370373</v>
      </c>
      <c r="F445" s="5" t="s">
        <v>17</v>
      </c>
      <c r="G445" s="15">
        <v>99</v>
      </c>
      <c r="H445" s="6" t="s">
        <v>11</v>
      </c>
    </row>
    <row r="446" spans="1:8" ht="18.75" x14ac:dyDescent="0.3">
      <c r="A446" s="2">
        <v>445</v>
      </c>
      <c r="B446" s="2" t="s">
        <v>517</v>
      </c>
      <c r="C446" s="3" t="str">
        <f>HYPERLINK("https://www.instagram.com/p/BKvDCGyBpJp/")</f>
        <v>https://www.instagram.com/p/BKvDCGyBpJp/</v>
      </c>
      <c r="D446" s="12" t="s">
        <v>518</v>
      </c>
      <c r="E446" s="4">
        <v>0.43125000000000002</v>
      </c>
      <c r="F446" s="5" t="s">
        <v>14</v>
      </c>
      <c r="G446" s="15">
        <v>82</v>
      </c>
      <c r="H446" s="6" t="s">
        <v>11</v>
      </c>
    </row>
    <row r="447" spans="1:8" ht="18.75" x14ac:dyDescent="0.3">
      <c r="A447" s="2">
        <v>446</v>
      </c>
      <c r="B447" s="2" t="s">
        <v>346</v>
      </c>
      <c r="C447" s="3" t="str">
        <f>HYPERLINK("https://www.instagram.com/p/BKqwS9aB5m-/")</f>
        <v>https://www.instagram.com/p/BKqwS9aB5m-/</v>
      </c>
      <c r="D447" s="12" t="s">
        <v>519</v>
      </c>
      <c r="E447" s="4">
        <v>0.76409722222222221</v>
      </c>
      <c r="F447" s="5" t="s">
        <v>31</v>
      </c>
      <c r="G447" s="15">
        <v>54</v>
      </c>
      <c r="H447" s="6" t="s">
        <v>11</v>
      </c>
    </row>
    <row r="448" spans="1:8" ht="18.75" x14ac:dyDescent="0.3">
      <c r="A448" s="2">
        <v>447</v>
      </c>
      <c r="B448" s="2" t="s">
        <v>520</v>
      </c>
      <c r="C448" s="3" t="str">
        <f>HYPERLINK("https://www.instagram.com/p/BKofc8YBGla/")</f>
        <v>https://www.instagram.com/p/BKofc8YBGla/</v>
      </c>
      <c r="D448" s="13" t="s">
        <v>521</v>
      </c>
      <c r="E448" s="4">
        <v>0.885162037037037</v>
      </c>
      <c r="F448" s="5" t="s">
        <v>33</v>
      </c>
      <c r="G448" s="16" t="s">
        <v>11</v>
      </c>
      <c r="H448" s="2">
        <v>127</v>
      </c>
    </row>
    <row r="449" spans="1:8" ht="18.75" x14ac:dyDescent="0.3">
      <c r="A449" s="2">
        <v>448</v>
      </c>
      <c r="B449" s="2" t="s">
        <v>26</v>
      </c>
      <c r="C449" s="3" t="str">
        <f>HYPERLINK("https://www.instagram.com/p/BKlq-bkhals/")</f>
        <v>https://www.instagram.com/p/BKlq-bkhals/</v>
      </c>
      <c r="D449" s="12" t="s">
        <v>522</v>
      </c>
      <c r="E449" s="4">
        <v>0.79001157407407407</v>
      </c>
      <c r="F449" s="5" t="s">
        <v>17</v>
      </c>
      <c r="G449" s="15">
        <v>60</v>
      </c>
      <c r="H449" s="6" t="s">
        <v>11</v>
      </c>
    </row>
    <row r="450" spans="1:8" ht="18.75" x14ac:dyDescent="0.3">
      <c r="A450" s="2">
        <v>449</v>
      </c>
      <c r="B450" s="2" t="s">
        <v>280</v>
      </c>
      <c r="C450" s="3" t="str">
        <f>HYPERLINK("https://www.instagram.com/p/BKgnCxHBoaM/")</f>
        <v>https://www.instagram.com/p/BKgnCxHBoaM/</v>
      </c>
      <c r="D450" s="12" t="s">
        <v>523</v>
      </c>
      <c r="E450" s="4">
        <v>0.82434027777777774</v>
      </c>
      <c r="F450" s="5" t="s">
        <v>40</v>
      </c>
      <c r="G450" s="15">
        <v>61</v>
      </c>
      <c r="H450" s="6" t="s">
        <v>11</v>
      </c>
    </row>
    <row r="451" spans="1:8" ht="18.75" x14ac:dyDescent="0.3">
      <c r="A451" s="2">
        <v>450</v>
      </c>
      <c r="B451" s="2" t="s">
        <v>524</v>
      </c>
      <c r="C451" s="3" t="str">
        <f>HYPERLINK("https://www.instagram.com/p/BKcrbH2Bcbj/")</f>
        <v>https://www.instagram.com/p/BKcrbH2Bcbj/</v>
      </c>
      <c r="D451" s="12" t="s">
        <v>525</v>
      </c>
      <c r="E451" s="4">
        <v>0.29747685185185191</v>
      </c>
      <c r="F451" s="5" t="s">
        <v>14</v>
      </c>
      <c r="G451" s="15">
        <v>65</v>
      </c>
      <c r="H451" s="6" t="s">
        <v>11</v>
      </c>
    </row>
    <row r="452" spans="1:8" ht="18.75" x14ac:dyDescent="0.3">
      <c r="A452" s="2">
        <v>451</v>
      </c>
      <c r="B452" s="2" t="s">
        <v>526</v>
      </c>
      <c r="C452" s="3" t="str">
        <f>HYPERLINK("https://www.instagram.com/p/BKa5CRwhPAv/")</f>
        <v>https://www.instagram.com/p/BKa5CRwhPAv/</v>
      </c>
      <c r="D452" s="12" t="s">
        <v>527</v>
      </c>
      <c r="E452" s="4">
        <v>0.60334490740740743</v>
      </c>
      <c r="F452" s="5" t="s">
        <v>10</v>
      </c>
      <c r="G452" s="15">
        <v>65</v>
      </c>
      <c r="H452" s="6" t="s">
        <v>11</v>
      </c>
    </row>
    <row r="453" spans="1:8" ht="18.75" x14ac:dyDescent="0.3">
      <c r="A453" s="2">
        <v>452</v>
      </c>
      <c r="B453" s="2" t="s">
        <v>528</v>
      </c>
      <c r="C453" s="3" t="str">
        <f>HYPERLINK("https://www.instagram.com/p/BKaMh2Wh1Dl/")</f>
        <v>https://www.instagram.com/p/BKaMh2Wh1Dl/</v>
      </c>
      <c r="D453" s="13" t="s">
        <v>527</v>
      </c>
      <c r="E453" s="4">
        <v>0.33327546296296301</v>
      </c>
      <c r="F453" s="5" t="s">
        <v>10</v>
      </c>
      <c r="G453" s="16" t="s">
        <v>11</v>
      </c>
      <c r="H453" s="2">
        <v>81</v>
      </c>
    </row>
    <row r="454" spans="1:8" ht="18.75" x14ac:dyDescent="0.3">
      <c r="A454" s="2">
        <v>453</v>
      </c>
      <c r="B454" s="2" t="s">
        <v>529</v>
      </c>
      <c r="C454" s="3" t="str">
        <f>HYPERLINK("https://www.instagram.com/p/BKZArMeBWxT/")</f>
        <v>https://www.instagram.com/p/BKZArMeBWxT/</v>
      </c>
      <c r="D454" s="12" t="s">
        <v>530</v>
      </c>
      <c r="E454" s="4">
        <v>0.87298611111111113</v>
      </c>
      <c r="F454" s="5" t="s">
        <v>31</v>
      </c>
      <c r="G454" s="15">
        <v>96</v>
      </c>
      <c r="H454" s="6" t="s">
        <v>11</v>
      </c>
    </row>
    <row r="455" spans="1:8" ht="18.75" x14ac:dyDescent="0.3">
      <c r="A455" s="2">
        <v>454</v>
      </c>
      <c r="B455" s="2" t="s">
        <v>531</v>
      </c>
      <c r="C455" s="3" t="str">
        <f>HYPERLINK("https://www.instagram.com/p/BKYYrIPhVWI/")</f>
        <v>https://www.instagram.com/p/BKYYrIPhVWI/</v>
      </c>
      <c r="D455" s="12" t="s">
        <v>530</v>
      </c>
      <c r="E455" s="4">
        <v>0.63025462962962964</v>
      </c>
      <c r="F455" s="5" t="s">
        <v>31</v>
      </c>
      <c r="G455" s="15">
        <v>51</v>
      </c>
      <c r="H455" s="6" t="s">
        <v>11</v>
      </c>
    </row>
    <row r="456" spans="1:8" ht="18.75" x14ac:dyDescent="0.3">
      <c r="A456" s="2">
        <v>455</v>
      </c>
      <c r="B456" s="2" t="s">
        <v>532</v>
      </c>
      <c r="C456" s="3" t="str">
        <f>HYPERLINK("https://www.instagram.com/p/BKYKA9ihwr7/")</f>
        <v>https://www.instagram.com/p/BKYKA9ihwr7/</v>
      </c>
      <c r="D456" s="12" t="s">
        <v>530</v>
      </c>
      <c r="E456" s="4">
        <v>0.54129629629629628</v>
      </c>
      <c r="F456" s="5" t="s">
        <v>31</v>
      </c>
      <c r="G456" s="15">
        <v>71</v>
      </c>
      <c r="H456" s="6" t="s">
        <v>11</v>
      </c>
    </row>
    <row r="457" spans="1:8" ht="18.75" x14ac:dyDescent="0.3">
      <c r="A457" s="2">
        <v>456</v>
      </c>
      <c r="B457" s="2" t="s">
        <v>533</v>
      </c>
      <c r="C457" s="3" t="str">
        <f>HYPERLINK("https://www.instagram.com/p/BKXjN1oB9Bs/")</f>
        <v>https://www.instagram.com/p/BKXjN1oB9Bs/</v>
      </c>
      <c r="D457" s="12" t="s">
        <v>530</v>
      </c>
      <c r="E457" s="4">
        <v>0.30586805555555557</v>
      </c>
      <c r="F457" s="5" t="s">
        <v>31</v>
      </c>
      <c r="G457" s="15">
        <v>97</v>
      </c>
      <c r="H457" s="6" t="s">
        <v>11</v>
      </c>
    </row>
    <row r="458" spans="1:8" ht="18.75" x14ac:dyDescent="0.3">
      <c r="A458" s="2">
        <v>457</v>
      </c>
      <c r="B458" s="2" t="s">
        <v>534</v>
      </c>
      <c r="C458" s="3" t="str">
        <f>HYPERLINK("https://www.instagram.com/p/BKTkRbOB8s0/")</f>
        <v>https://www.instagram.com/p/BKTkRbOB8s0/</v>
      </c>
      <c r="D458" s="12" t="s">
        <v>535</v>
      </c>
      <c r="E458" s="4">
        <v>0.75881944444444449</v>
      </c>
      <c r="F458" s="5" t="s">
        <v>17</v>
      </c>
      <c r="G458" s="15">
        <v>101</v>
      </c>
      <c r="H458" s="6" t="s">
        <v>11</v>
      </c>
    </row>
    <row r="459" spans="1:8" ht="18.75" x14ac:dyDescent="0.3">
      <c r="A459" s="2">
        <v>458</v>
      </c>
      <c r="B459" s="2" t="s">
        <v>536</v>
      </c>
      <c r="C459" s="3" t="str">
        <f>HYPERLINK("https://www.instagram.com/p/BKS9s0shdZo/")</f>
        <v>https://www.instagram.com/p/BKS9s0shdZo/</v>
      </c>
      <c r="D459" s="12" t="s">
        <v>535</v>
      </c>
      <c r="E459" s="4">
        <v>0.52476851851851847</v>
      </c>
      <c r="F459" s="5" t="s">
        <v>17</v>
      </c>
      <c r="G459" s="15">
        <v>72</v>
      </c>
      <c r="H459" s="6" t="s">
        <v>11</v>
      </c>
    </row>
    <row r="460" spans="1:8" ht="18.75" x14ac:dyDescent="0.3">
      <c r="A460" s="2">
        <v>459</v>
      </c>
      <c r="B460" s="2" t="s">
        <v>531</v>
      </c>
      <c r="C460" s="3" t="str">
        <f>HYPERLINK("https://www.instagram.com/p/BKSaCzjBD8U/")</f>
        <v>https://www.instagram.com/p/BKSaCzjBD8U/</v>
      </c>
      <c r="D460" s="12" t="s">
        <v>535</v>
      </c>
      <c r="E460" s="4">
        <v>0.30839120370370371</v>
      </c>
      <c r="F460" s="5" t="s">
        <v>17</v>
      </c>
      <c r="G460" s="15">
        <v>97</v>
      </c>
      <c r="H460" s="6" t="s">
        <v>11</v>
      </c>
    </row>
    <row r="461" spans="1:8" ht="18.75" x14ac:dyDescent="0.3">
      <c r="A461" s="2">
        <v>460</v>
      </c>
      <c r="B461" s="2" t="s">
        <v>537</v>
      </c>
      <c r="C461" s="3" t="str">
        <f>HYPERLINK("https://www.instagram.com/p/BKQ9u4WhRC_/")</f>
        <v>https://www.instagram.com/p/BKQ9u4WhRC_/</v>
      </c>
      <c r="D461" s="12" t="s">
        <v>538</v>
      </c>
      <c r="E461" s="4">
        <v>0.74824074074074076</v>
      </c>
      <c r="F461" s="5" t="s">
        <v>20</v>
      </c>
      <c r="G461" s="15">
        <v>70</v>
      </c>
      <c r="H461" s="6" t="s">
        <v>11</v>
      </c>
    </row>
    <row r="462" spans="1:8" ht="18.75" x14ac:dyDescent="0.3">
      <c r="A462" s="2">
        <v>461</v>
      </c>
      <c r="B462" s="2" t="s">
        <v>531</v>
      </c>
      <c r="C462" s="3" t="str">
        <f>HYPERLINK("https://www.instagram.com/p/BKQ0iwtBrnT/")</f>
        <v>https://www.instagram.com/p/BKQ0iwtBrnT/</v>
      </c>
      <c r="D462" s="12" t="s">
        <v>538</v>
      </c>
      <c r="E462" s="4">
        <v>0.69247685185185182</v>
      </c>
      <c r="F462" s="5" t="s">
        <v>20</v>
      </c>
      <c r="G462" s="15">
        <v>90</v>
      </c>
      <c r="H462" s="6" t="s">
        <v>11</v>
      </c>
    </row>
    <row r="463" spans="1:8" ht="18.75" x14ac:dyDescent="0.3">
      <c r="A463" s="2">
        <v>462</v>
      </c>
      <c r="B463" s="2" t="s">
        <v>539</v>
      </c>
      <c r="C463" s="3" t="str">
        <f>HYPERLINK("https://www.instagram.com/p/BKQgxpShMS2/")</f>
        <v>https://www.instagram.com/p/BKQgxpShMS2/</v>
      </c>
      <c r="D463" s="12" t="s">
        <v>538</v>
      </c>
      <c r="E463" s="4">
        <v>0.5725231481481482</v>
      </c>
      <c r="F463" s="5" t="s">
        <v>20</v>
      </c>
      <c r="G463" s="15">
        <v>73</v>
      </c>
      <c r="H463" s="6" t="s">
        <v>11</v>
      </c>
    </row>
    <row r="464" spans="1:8" ht="18.75" x14ac:dyDescent="0.3">
      <c r="A464" s="2">
        <v>463</v>
      </c>
      <c r="B464" s="2" t="s">
        <v>540</v>
      </c>
      <c r="C464" s="3" t="str">
        <f>HYPERLINK("https://www.instagram.com/p/BKQgUb2B1dd/")</f>
        <v>https://www.instagram.com/p/BKQgUb2B1dd/</v>
      </c>
      <c r="D464" s="13" t="s">
        <v>538</v>
      </c>
      <c r="E464" s="4">
        <v>0.56975694444444447</v>
      </c>
      <c r="F464" s="5" t="s">
        <v>20</v>
      </c>
      <c r="G464" s="16" t="s">
        <v>11</v>
      </c>
      <c r="H464" s="2">
        <v>142</v>
      </c>
    </row>
    <row r="465" spans="1:8" ht="18.75" x14ac:dyDescent="0.3">
      <c r="A465" s="2">
        <v>464</v>
      </c>
      <c r="B465" s="2" t="s">
        <v>541</v>
      </c>
      <c r="C465" s="3" t="str">
        <f>HYPERLINK("https://www.instagram.com/p/BKQQftlhr9U/")</f>
        <v>https://www.instagram.com/p/BKQQftlhr9U/</v>
      </c>
      <c r="D465" s="12" t="s">
        <v>538</v>
      </c>
      <c r="E465" s="4">
        <v>0.47372685185185193</v>
      </c>
      <c r="F465" s="5" t="s">
        <v>20</v>
      </c>
      <c r="G465" s="15">
        <v>58</v>
      </c>
      <c r="H465" s="6" t="s">
        <v>11</v>
      </c>
    </row>
    <row r="466" spans="1:8" ht="18.75" x14ac:dyDescent="0.3">
      <c r="A466" s="2">
        <v>465</v>
      </c>
      <c r="B466" s="2" t="s">
        <v>531</v>
      </c>
      <c r="C466" s="3" t="str">
        <f>HYPERLINK("https://www.instagram.com/p/BKOjQe3BpiQ/")</f>
        <v>https://www.instagram.com/p/BKOjQe3BpiQ/</v>
      </c>
      <c r="D466" s="12" t="s">
        <v>542</v>
      </c>
      <c r="E466" s="4">
        <v>0.81085648148148148</v>
      </c>
      <c r="F466" s="5" t="s">
        <v>40</v>
      </c>
      <c r="G466" s="15">
        <v>90</v>
      </c>
      <c r="H466" s="6" t="s">
        <v>11</v>
      </c>
    </row>
    <row r="467" spans="1:8" ht="18.75" x14ac:dyDescent="0.3">
      <c r="A467" s="2">
        <v>466</v>
      </c>
      <c r="B467" s="2" t="s">
        <v>543</v>
      </c>
      <c r="C467" s="3" t="str">
        <f>HYPERLINK("https://www.instagram.com/p/BKOCJIfhsq0/")</f>
        <v>https://www.instagram.com/p/BKOCJIfhsq0/</v>
      </c>
      <c r="D467" s="12" t="s">
        <v>542</v>
      </c>
      <c r="E467" s="4">
        <v>0.60991898148148149</v>
      </c>
      <c r="F467" s="5" t="s">
        <v>40</v>
      </c>
      <c r="G467" s="15">
        <v>82</v>
      </c>
      <c r="H467" s="6" t="s">
        <v>11</v>
      </c>
    </row>
    <row r="468" spans="1:8" ht="18.75" x14ac:dyDescent="0.3">
      <c r="A468" s="2">
        <v>467</v>
      </c>
      <c r="B468" s="2" t="s">
        <v>528</v>
      </c>
      <c r="C468" s="3" t="str">
        <f>HYPERLINK("https://www.instagram.com/p/BKN909Ahl9V/")</f>
        <v>https://www.instagram.com/p/BKN909Ahl9V/</v>
      </c>
      <c r="D468" s="12" t="s">
        <v>542</v>
      </c>
      <c r="E468" s="4">
        <v>0.5837268518518518</v>
      </c>
      <c r="F468" s="5" t="s">
        <v>40</v>
      </c>
      <c r="G468" s="15">
        <v>55</v>
      </c>
      <c r="H468" s="6" t="s">
        <v>11</v>
      </c>
    </row>
    <row r="469" spans="1:8" ht="18.75" x14ac:dyDescent="0.3">
      <c r="A469" s="2">
        <v>468</v>
      </c>
      <c r="B469" s="2" t="s">
        <v>526</v>
      </c>
      <c r="C469" s="3" t="str">
        <f>HYPERLINK("https://www.instagram.com/p/BKL8bZrhnUT/")</f>
        <v>https://www.instagram.com/p/BKL8bZrhnUT/</v>
      </c>
      <c r="D469" s="12" t="s">
        <v>544</v>
      </c>
      <c r="E469" s="4">
        <v>0.79851851851851852</v>
      </c>
      <c r="F469" s="5" t="s">
        <v>14</v>
      </c>
      <c r="G469" s="15">
        <v>50</v>
      </c>
      <c r="H469" s="6" t="s">
        <v>11</v>
      </c>
    </row>
    <row r="470" spans="1:8" ht="18.75" x14ac:dyDescent="0.3">
      <c r="A470" s="2">
        <v>469</v>
      </c>
      <c r="B470" s="2" t="s">
        <v>545</v>
      </c>
      <c r="C470" s="3" t="str">
        <f>HYPERLINK("https://www.instagram.com/p/BKEP14IhG4y/")</f>
        <v>https://www.instagram.com/p/BKEP14IhG4y/</v>
      </c>
      <c r="D470" s="12" t="s">
        <v>546</v>
      </c>
      <c r="E470" s="4">
        <v>0.80943287037037037</v>
      </c>
      <c r="F470" s="5" t="s">
        <v>33</v>
      </c>
      <c r="G470" s="15">
        <v>85</v>
      </c>
      <c r="H470" s="6" t="s">
        <v>11</v>
      </c>
    </row>
    <row r="471" spans="1:8" ht="18.75" x14ac:dyDescent="0.3">
      <c r="A471" s="2">
        <v>470</v>
      </c>
      <c r="B471" s="2" t="s">
        <v>487</v>
      </c>
      <c r="C471" s="3" t="str">
        <f>HYPERLINK("https://www.instagram.com/p/BKBg044hhRn/")</f>
        <v>https://www.instagram.com/p/BKBg044hhRn/</v>
      </c>
      <c r="D471" s="12" t="s">
        <v>547</v>
      </c>
      <c r="E471" s="4">
        <v>0.74740740740740741</v>
      </c>
      <c r="F471" s="5" t="s">
        <v>17</v>
      </c>
      <c r="G471" s="15">
        <v>55</v>
      </c>
      <c r="H471" s="6" t="s">
        <v>11</v>
      </c>
    </row>
    <row r="472" spans="1:8" ht="18.75" x14ac:dyDescent="0.3">
      <c r="A472" s="2">
        <v>471</v>
      </c>
      <c r="B472" s="2" t="s">
        <v>548</v>
      </c>
      <c r="C472" s="3" t="str">
        <f>HYPERLINK("https://www.instagram.com/p/BKAvFSEB8FG/")</f>
        <v>https://www.instagram.com/p/BKAvFSEB8FG/</v>
      </c>
      <c r="D472" s="12" t="s">
        <v>547</v>
      </c>
      <c r="E472" s="4">
        <v>0.44555555555555548</v>
      </c>
      <c r="F472" s="5" t="s">
        <v>17</v>
      </c>
      <c r="G472" s="15">
        <v>74</v>
      </c>
      <c r="H472" s="6" t="s">
        <v>11</v>
      </c>
    </row>
    <row r="473" spans="1:8" ht="18.75" x14ac:dyDescent="0.3">
      <c r="A473" s="2">
        <v>472</v>
      </c>
      <c r="B473" s="2" t="s">
        <v>548</v>
      </c>
      <c r="C473" s="3" t="str">
        <f>HYPERLINK("https://www.instagram.com/p/BJ-5-JnBWBn/")</f>
        <v>https://www.instagram.com/p/BJ-5-JnBWBn/</v>
      </c>
      <c r="D473" s="12" t="s">
        <v>549</v>
      </c>
      <c r="E473" s="4">
        <v>0.73490740740740745</v>
      </c>
      <c r="F473" s="5" t="s">
        <v>20</v>
      </c>
      <c r="G473" s="15">
        <v>79</v>
      </c>
      <c r="H473" s="6" t="s">
        <v>11</v>
      </c>
    </row>
    <row r="474" spans="1:8" ht="18.75" x14ac:dyDescent="0.3">
      <c r="A474" s="2">
        <v>473</v>
      </c>
      <c r="B474" s="2" t="s">
        <v>548</v>
      </c>
      <c r="C474" s="3" t="str">
        <f>HYPERLINK("https://www.instagram.com/p/BJ-AYkohsH9/")</f>
        <v>https://www.instagram.com/p/BJ-AYkohsH9/</v>
      </c>
      <c r="D474" s="12" t="s">
        <v>549</v>
      </c>
      <c r="E474" s="4">
        <v>0.38546296296296301</v>
      </c>
      <c r="F474" s="5" t="s">
        <v>20</v>
      </c>
      <c r="G474" s="15">
        <v>69</v>
      </c>
      <c r="H474" s="6" t="s">
        <v>11</v>
      </c>
    </row>
    <row r="475" spans="1:8" ht="18.75" x14ac:dyDescent="0.3">
      <c r="A475" s="2">
        <v>474</v>
      </c>
      <c r="B475" s="2" t="s">
        <v>548</v>
      </c>
      <c r="C475" s="3" t="str">
        <f>HYPERLINK("https://www.instagram.com/p/BJ9hBdFBQr6/")</f>
        <v>https://www.instagram.com/p/BJ9hBdFBQr6/</v>
      </c>
      <c r="D475" s="12" t="s">
        <v>549</v>
      </c>
      <c r="E475" s="4">
        <v>0.19515046296296301</v>
      </c>
      <c r="F475" s="5" t="s">
        <v>20</v>
      </c>
      <c r="G475" s="15">
        <v>108</v>
      </c>
      <c r="H475" s="6" t="s">
        <v>11</v>
      </c>
    </row>
    <row r="476" spans="1:8" ht="18.75" x14ac:dyDescent="0.3">
      <c r="A476" s="2">
        <v>475</v>
      </c>
      <c r="B476" s="2" t="s">
        <v>548</v>
      </c>
      <c r="C476" s="3" t="str">
        <f>HYPERLINK("https://www.instagram.com/p/BJ8MPqyh5dF/")</f>
        <v>https://www.instagram.com/p/BJ8MPqyh5dF/</v>
      </c>
      <c r="D476" s="12" t="s">
        <v>550</v>
      </c>
      <c r="E476" s="4">
        <v>0.68070601851851853</v>
      </c>
      <c r="F476" s="5" t="s">
        <v>40</v>
      </c>
      <c r="G476" s="15">
        <v>42</v>
      </c>
      <c r="H476" s="6" t="s">
        <v>11</v>
      </c>
    </row>
    <row r="477" spans="1:8" ht="18.75" x14ac:dyDescent="0.3">
      <c r="A477" s="2">
        <v>476</v>
      </c>
      <c r="B477" s="2" t="s">
        <v>548</v>
      </c>
      <c r="C477" s="3" t="str">
        <f>HYPERLINK("https://www.instagram.com/p/BJ70UuvhnPy/")</f>
        <v>https://www.instagram.com/p/BJ70UuvhnPy/</v>
      </c>
      <c r="D477" s="12" t="s">
        <v>550</v>
      </c>
      <c r="E477" s="4">
        <v>0.53555555555555556</v>
      </c>
      <c r="F477" s="5" t="s">
        <v>40</v>
      </c>
      <c r="G477" s="15">
        <v>67</v>
      </c>
      <c r="H477" s="6" t="s">
        <v>11</v>
      </c>
    </row>
    <row r="478" spans="1:8" ht="18.75" x14ac:dyDescent="0.3">
      <c r="A478" s="2">
        <v>477</v>
      </c>
      <c r="B478" s="2" t="s">
        <v>548</v>
      </c>
      <c r="C478" s="3" t="str">
        <f>HYPERLINK("https://www.instagram.com/p/BJ7fM_EBGeZ/")</f>
        <v>https://www.instagram.com/p/BJ7fM_EBGeZ/</v>
      </c>
      <c r="D478" s="12" t="s">
        <v>550</v>
      </c>
      <c r="E478" s="4">
        <v>0.40738425925925931</v>
      </c>
      <c r="F478" s="5" t="s">
        <v>40</v>
      </c>
      <c r="G478" s="15">
        <v>77</v>
      </c>
      <c r="H478" s="6" t="s">
        <v>11</v>
      </c>
    </row>
    <row r="479" spans="1:8" ht="18.75" x14ac:dyDescent="0.3">
      <c r="A479" s="2">
        <v>478</v>
      </c>
      <c r="B479" s="2" t="s">
        <v>26</v>
      </c>
      <c r="C479" s="3" t="str">
        <f>HYPERLINK("https://www.instagram.com/p/BJuMvfiB26A/")</f>
        <v>https://www.instagram.com/p/BJuMvfiB26A/</v>
      </c>
      <c r="D479" s="12" t="s">
        <v>551</v>
      </c>
      <c r="E479" s="4">
        <v>0.2466666666666667</v>
      </c>
      <c r="F479" s="5" t="s">
        <v>17</v>
      </c>
      <c r="G479" s="15">
        <v>100</v>
      </c>
      <c r="H479" s="6" t="s">
        <v>11</v>
      </c>
    </row>
    <row r="480" spans="1:8" ht="18.75" x14ac:dyDescent="0.3">
      <c r="A480" s="2">
        <v>479</v>
      </c>
      <c r="B480" s="2" t="s">
        <v>346</v>
      </c>
      <c r="C480" s="3" t="str">
        <f>HYPERLINK("https://www.instagram.com/p/BJsc7IYBkqN/")</f>
        <v>https://www.instagram.com/p/BJsc7IYBkqN/</v>
      </c>
      <c r="D480" s="12" t="s">
        <v>552</v>
      </c>
      <c r="E480" s="4">
        <v>0.56813657407407403</v>
      </c>
      <c r="F480" s="5" t="s">
        <v>20</v>
      </c>
      <c r="G480" s="15">
        <v>45</v>
      </c>
      <c r="H480" s="6" t="s">
        <v>11</v>
      </c>
    </row>
    <row r="481" spans="1:8" ht="18.75" x14ac:dyDescent="0.3">
      <c r="A481" s="2">
        <v>480</v>
      </c>
      <c r="B481" s="2" t="s">
        <v>553</v>
      </c>
      <c r="C481" s="3" t="str">
        <f>HYPERLINK("https://www.instagram.com/p/BJmwcj5h0v5/")</f>
        <v>https://www.instagram.com/p/BJmwcj5h0v5/</v>
      </c>
      <c r="D481" s="12" t="s">
        <v>554</v>
      </c>
      <c r="E481" s="4">
        <v>0.35643518518518519</v>
      </c>
      <c r="F481" s="5" t="s">
        <v>14</v>
      </c>
      <c r="G481" s="15">
        <v>80</v>
      </c>
      <c r="H481" s="6" t="s">
        <v>11</v>
      </c>
    </row>
    <row r="482" spans="1:8" ht="18.75" x14ac:dyDescent="0.3">
      <c r="A482" s="2">
        <v>481</v>
      </c>
      <c r="B482" s="2" t="s">
        <v>555</v>
      </c>
      <c r="C482" s="3" t="str">
        <f>HYPERLINK("https://www.instagram.com/p/BJgSygEhzwr/")</f>
        <v>https://www.instagram.com/p/BJgSygEhzwr/</v>
      </c>
      <c r="D482" s="12" t="s">
        <v>556</v>
      </c>
      <c r="E482" s="4">
        <v>0.84629629629629632</v>
      </c>
      <c r="F482" s="5" t="s">
        <v>33</v>
      </c>
      <c r="G482" s="15">
        <v>42</v>
      </c>
      <c r="H482" s="6" t="s">
        <v>11</v>
      </c>
    </row>
    <row r="483" spans="1:8" ht="18.75" x14ac:dyDescent="0.3">
      <c r="A483" s="2">
        <v>482</v>
      </c>
      <c r="B483" s="2" t="s">
        <v>26</v>
      </c>
      <c r="C483" s="3" t="str">
        <f>HYPERLINK("https://www.instagram.com/p/BJgKM2zhAJQ/")</f>
        <v>https://www.instagram.com/p/BJgKM2zhAJQ/</v>
      </c>
      <c r="D483" s="12" t="s">
        <v>556</v>
      </c>
      <c r="E483" s="4">
        <v>0.79418981481481477</v>
      </c>
      <c r="F483" s="5" t="s">
        <v>33</v>
      </c>
      <c r="G483" s="15">
        <v>76</v>
      </c>
      <c r="H483" s="6" t="s">
        <v>11</v>
      </c>
    </row>
    <row r="484" spans="1:8" ht="18.75" x14ac:dyDescent="0.3">
      <c r="A484" s="2">
        <v>483</v>
      </c>
      <c r="B484" s="2" t="s">
        <v>557</v>
      </c>
      <c r="C484" s="3" t="str">
        <f>HYPERLINK("https://www.instagram.com/p/BJfT07gB22V/")</f>
        <v>https://www.instagram.com/p/BJfT07gB22V/</v>
      </c>
      <c r="D484" s="12" t="s">
        <v>556</v>
      </c>
      <c r="E484" s="4">
        <v>0.46423611111111113</v>
      </c>
      <c r="F484" s="5" t="s">
        <v>33</v>
      </c>
      <c r="G484" s="15">
        <v>64</v>
      </c>
      <c r="H484" s="6" t="s">
        <v>11</v>
      </c>
    </row>
    <row r="485" spans="1:8" ht="18.75" x14ac:dyDescent="0.3">
      <c r="A485" s="2">
        <v>484</v>
      </c>
      <c r="B485" s="2" t="s">
        <v>558</v>
      </c>
      <c r="C485" s="3" t="str">
        <f>HYPERLINK("https://www.instagram.com/p/BJfKIxrhu3e/")</f>
        <v>https://www.instagram.com/p/BJfKIxrhu3e/</v>
      </c>
      <c r="D485" s="12" t="s">
        <v>556</v>
      </c>
      <c r="E485" s="4">
        <v>0.40543981481481478</v>
      </c>
      <c r="F485" s="5" t="s">
        <v>33</v>
      </c>
      <c r="G485" s="15">
        <v>49</v>
      </c>
      <c r="H485" s="6" t="s">
        <v>11</v>
      </c>
    </row>
    <row r="486" spans="1:8" ht="18.75" x14ac:dyDescent="0.3">
      <c r="A486" s="2">
        <v>485</v>
      </c>
      <c r="B486" s="2" t="s">
        <v>559</v>
      </c>
      <c r="C486" s="3" t="str">
        <f>HYPERLINK("https://www.instagram.com/p/BJYA0BVheqz/")</f>
        <v>https://www.instagram.com/p/BJYA0BVheqz/</v>
      </c>
      <c r="D486" s="12" t="s">
        <v>560</v>
      </c>
      <c r="E486" s="4">
        <v>0.63032407407407409</v>
      </c>
      <c r="F486" s="5" t="s">
        <v>40</v>
      </c>
      <c r="G486" s="15">
        <v>63</v>
      </c>
      <c r="H486" s="6" t="s">
        <v>11</v>
      </c>
    </row>
    <row r="487" spans="1:8" ht="18.75" x14ac:dyDescent="0.3">
      <c r="A487" s="2">
        <v>486</v>
      </c>
      <c r="B487" s="2" t="s">
        <v>26</v>
      </c>
      <c r="C487" s="3" t="str">
        <f>HYPERLINK("https://www.instagram.com/p/BJU5wOFhSZ-/")</f>
        <v>https://www.instagram.com/p/BJU5wOFhSZ-/</v>
      </c>
      <c r="D487" s="12" t="s">
        <v>561</v>
      </c>
      <c r="E487" s="4">
        <v>0.4224074074074074</v>
      </c>
      <c r="F487" s="5" t="s">
        <v>14</v>
      </c>
      <c r="G487" s="15">
        <v>48</v>
      </c>
      <c r="H487" s="6" t="s">
        <v>11</v>
      </c>
    </row>
    <row r="488" spans="1:8" ht="18.75" x14ac:dyDescent="0.3">
      <c r="A488" s="2">
        <v>487</v>
      </c>
      <c r="B488" s="2" t="s">
        <v>517</v>
      </c>
      <c r="C488" s="3" t="str">
        <f>HYPERLINK("https://www.instagram.com/p/BJTc1PehyDo/")</f>
        <v>https://www.instagram.com/p/BJTc1PehyDo/</v>
      </c>
      <c r="D488" s="12" t="s">
        <v>562</v>
      </c>
      <c r="E488" s="4">
        <v>0.85854166666666665</v>
      </c>
      <c r="F488" s="5" t="s">
        <v>10</v>
      </c>
      <c r="G488" s="15">
        <v>55</v>
      </c>
      <c r="H488" s="6" t="s">
        <v>11</v>
      </c>
    </row>
    <row r="489" spans="1:8" ht="18.75" x14ac:dyDescent="0.3">
      <c r="A489" s="2">
        <v>488</v>
      </c>
      <c r="B489" s="2" t="s">
        <v>563</v>
      </c>
      <c r="C489" s="3" t="str">
        <f>HYPERLINK("https://www.instagram.com/p/BJLiSaPhUO4/")</f>
        <v>https://www.instagram.com/p/BJLiSaPhUO4/</v>
      </c>
      <c r="D489" s="12" t="s">
        <v>564</v>
      </c>
      <c r="E489" s="4">
        <v>0.78475694444444444</v>
      </c>
      <c r="F489" s="5" t="s">
        <v>17</v>
      </c>
      <c r="G489" s="15">
        <v>69</v>
      </c>
      <c r="H489" s="6" t="s">
        <v>11</v>
      </c>
    </row>
    <row r="490" spans="1:8" ht="18.75" x14ac:dyDescent="0.3">
      <c r="A490" s="2">
        <v>489</v>
      </c>
      <c r="B490" s="2" t="s">
        <v>563</v>
      </c>
      <c r="C490" s="3" t="str">
        <f>HYPERLINK("https://www.instagram.com/p/BJKO5UlB7MG/")</f>
        <v>https://www.instagram.com/p/BJKO5UlB7MG/</v>
      </c>
      <c r="D490" s="12" t="s">
        <v>564</v>
      </c>
      <c r="E490" s="4">
        <v>0.27871527777777783</v>
      </c>
      <c r="F490" s="5" t="s">
        <v>17</v>
      </c>
      <c r="G490" s="15">
        <v>54</v>
      </c>
      <c r="H490" s="6" t="s">
        <v>11</v>
      </c>
    </row>
    <row r="491" spans="1:8" ht="18.75" x14ac:dyDescent="0.3">
      <c r="A491" s="2">
        <v>490</v>
      </c>
      <c r="B491" s="2" t="s">
        <v>563</v>
      </c>
      <c r="C491" s="3" t="str">
        <f>HYPERLINK("https://www.instagram.com/p/BJKOkSphgOl/")</f>
        <v>https://www.instagram.com/p/BJKOkSphgOl/</v>
      </c>
      <c r="D491" s="12" t="s">
        <v>564</v>
      </c>
      <c r="E491" s="4">
        <v>0.27672453703703698</v>
      </c>
      <c r="F491" s="5" t="s">
        <v>17</v>
      </c>
      <c r="G491" s="15">
        <v>54</v>
      </c>
      <c r="H491" s="6" t="s">
        <v>11</v>
      </c>
    </row>
    <row r="492" spans="1:8" ht="18.75" x14ac:dyDescent="0.3">
      <c r="A492" s="2">
        <v>491</v>
      </c>
      <c r="B492" s="2" t="s">
        <v>563</v>
      </c>
      <c r="C492" s="3" t="str">
        <f>HYPERLINK("https://www.instagram.com/p/BJKOQWSBFBu/")</f>
        <v>https://www.instagram.com/p/BJKOQWSBFBu/</v>
      </c>
      <c r="D492" s="12" t="s">
        <v>564</v>
      </c>
      <c r="E492" s="4">
        <v>0.27483796296296298</v>
      </c>
      <c r="F492" s="5" t="s">
        <v>17</v>
      </c>
      <c r="G492" s="15">
        <v>85</v>
      </c>
      <c r="H492" s="6" t="s">
        <v>11</v>
      </c>
    </row>
    <row r="493" spans="1:8" ht="18.75" x14ac:dyDescent="0.3">
      <c r="A493" s="2">
        <v>492</v>
      </c>
      <c r="B493" s="2" t="s">
        <v>563</v>
      </c>
      <c r="C493" s="3" t="str">
        <f>HYPERLINK("https://www.instagram.com/p/BJIVDZWh_gB/")</f>
        <v>https://www.instagram.com/p/BJIVDZWh_gB/</v>
      </c>
      <c r="D493" s="12" t="s">
        <v>565</v>
      </c>
      <c r="E493" s="4">
        <v>0.5393634259259259</v>
      </c>
      <c r="F493" s="5" t="s">
        <v>20</v>
      </c>
      <c r="G493" s="15">
        <v>48</v>
      </c>
      <c r="H493" s="6" t="s">
        <v>11</v>
      </c>
    </row>
    <row r="494" spans="1:8" ht="18.75" x14ac:dyDescent="0.3">
      <c r="A494" s="2">
        <v>493</v>
      </c>
      <c r="B494" s="2" t="s">
        <v>563</v>
      </c>
      <c r="C494" s="3" t="str">
        <f>HYPERLINK("https://www.instagram.com/p/BJFgC0Whyvs/")</f>
        <v>https://www.instagram.com/p/BJFgC0Whyvs/</v>
      </c>
      <c r="D494" s="13" t="s">
        <v>566</v>
      </c>
      <c r="E494" s="4">
        <v>0.44097222222222221</v>
      </c>
      <c r="F494" s="5" t="s">
        <v>40</v>
      </c>
      <c r="G494" s="16" t="s">
        <v>11</v>
      </c>
      <c r="H494" s="2">
        <v>238</v>
      </c>
    </row>
    <row r="495" spans="1:8" ht="18.75" x14ac:dyDescent="0.3">
      <c r="A495" s="2">
        <v>494</v>
      </c>
      <c r="B495" s="2" t="s">
        <v>563</v>
      </c>
      <c r="C495" s="3" t="str">
        <f>HYPERLINK("https://www.instagram.com/p/BJCjWFDhkYz/")</f>
        <v>https://www.instagram.com/p/BJCjWFDhkYz/</v>
      </c>
      <c r="D495" s="12" t="s">
        <v>567</v>
      </c>
      <c r="E495" s="4">
        <v>0.29591435185185178</v>
      </c>
      <c r="F495" s="5" t="s">
        <v>14</v>
      </c>
      <c r="G495" s="15">
        <v>93</v>
      </c>
      <c r="H495" s="6" t="s">
        <v>11</v>
      </c>
    </row>
    <row r="496" spans="1:8" ht="18.75" x14ac:dyDescent="0.3">
      <c r="A496" s="2">
        <v>495</v>
      </c>
      <c r="B496" s="2" t="s">
        <v>568</v>
      </c>
      <c r="C496" s="3" t="str">
        <f>HYPERLINK("https://www.instagram.com/p/BI90zS8Bs0J/")</f>
        <v>https://www.instagram.com/p/BI90zS8Bs0J/</v>
      </c>
      <c r="D496" s="13" t="s">
        <v>569</v>
      </c>
      <c r="E496" s="4">
        <v>0.46003472222222219</v>
      </c>
      <c r="F496" s="5" t="s">
        <v>31</v>
      </c>
      <c r="G496" s="16" t="s">
        <v>11</v>
      </c>
      <c r="H496" s="2">
        <v>188</v>
      </c>
    </row>
    <row r="497" spans="1:8" ht="18.75" x14ac:dyDescent="0.3">
      <c r="A497" s="2">
        <v>496</v>
      </c>
      <c r="B497" s="2" t="s">
        <v>568</v>
      </c>
      <c r="C497" s="3" t="str">
        <f>HYPERLINK("https://www.instagram.com/p/BI5ucTohp6x/")</f>
        <v>https://www.instagram.com/p/BI5ucTohp6x/</v>
      </c>
      <c r="D497" s="12" t="s">
        <v>570</v>
      </c>
      <c r="E497" s="4">
        <v>0.86800925925925931</v>
      </c>
      <c r="F497" s="5" t="s">
        <v>17</v>
      </c>
      <c r="G497" s="15">
        <v>61</v>
      </c>
      <c r="H497" s="6" t="s">
        <v>11</v>
      </c>
    </row>
    <row r="498" spans="1:8" ht="18.75" x14ac:dyDescent="0.3">
      <c r="A498" s="2">
        <v>497</v>
      </c>
      <c r="B498" s="2" t="s">
        <v>571</v>
      </c>
      <c r="C498" s="3" t="str">
        <f>HYPERLINK("https://www.instagram.com/p/BIr_RP7B3R3/")</f>
        <v>https://www.instagram.com/p/BIr_RP7B3R3/</v>
      </c>
      <c r="D498" s="12" t="s">
        <v>572</v>
      </c>
      <c r="E498" s="4">
        <v>0.5330555555555555</v>
      </c>
      <c r="F498" s="5" t="s">
        <v>31</v>
      </c>
      <c r="G498" s="15">
        <v>50</v>
      </c>
      <c r="H498" s="6" t="s">
        <v>11</v>
      </c>
    </row>
    <row r="499" spans="1:8" ht="18.75" x14ac:dyDescent="0.3">
      <c r="A499" s="2">
        <v>498</v>
      </c>
      <c r="B499" s="2" t="s">
        <v>571</v>
      </c>
      <c r="C499" s="3" t="str">
        <f>HYPERLINK("https://www.instagram.com/p/BIr-Vtah6xp/")</f>
        <v>https://www.instagram.com/p/BIr-Vtah6xp/</v>
      </c>
      <c r="D499" s="12" t="s">
        <v>572</v>
      </c>
      <c r="E499" s="4">
        <v>0.52740740740740744</v>
      </c>
      <c r="F499" s="5" t="s">
        <v>31</v>
      </c>
      <c r="G499" s="15">
        <v>39</v>
      </c>
      <c r="H499" s="6" t="s">
        <v>11</v>
      </c>
    </row>
    <row r="500" spans="1:8" ht="18.75" x14ac:dyDescent="0.3">
      <c r="A500" s="2">
        <v>499</v>
      </c>
      <c r="B500" s="2" t="s">
        <v>571</v>
      </c>
      <c r="C500" s="3" t="str">
        <f>HYPERLINK("https://www.instagram.com/p/BIr9rxgBrnt/")</f>
        <v>https://www.instagram.com/p/BIr9rxgBrnt/</v>
      </c>
      <c r="D500" s="12" t="s">
        <v>572</v>
      </c>
      <c r="E500" s="4">
        <v>0.5234375</v>
      </c>
      <c r="F500" s="5" t="s">
        <v>31</v>
      </c>
      <c r="G500" s="15">
        <v>55</v>
      </c>
      <c r="H500" s="6" t="s">
        <v>11</v>
      </c>
    </row>
    <row r="501" spans="1:8" ht="18.75" x14ac:dyDescent="0.3">
      <c r="A501" s="2">
        <v>500</v>
      </c>
      <c r="B501" s="2" t="s">
        <v>573</v>
      </c>
      <c r="C501" s="3" t="str">
        <f>HYPERLINK("https://www.instagram.com/p/BHfMU3WhTzg/")</f>
        <v>https://www.instagram.com/p/BHfMU3WhTzg/</v>
      </c>
      <c r="D501" s="12" t="s">
        <v>574</v>
      </c>
      <c r="E501" s="4">
        <v>0.70844907407407409</v>
      </c>
      <c r="F501" s="5" t="s">
        <v>17</v>
      </c>
      <c r="G501" s="15">
        <v>35</v>
      </c>
      <c r="H501" s="6" t="s">
        <v>11</v>
      </c>
    </row>
    <row r="502" spans="1:8" ht="18.75" x14ac:dyDescent="0.3">
      <c r="A502" s="2">
        <v>501</v>
      </c>
      <c r="B502" s="2" t="s">
        <v>575</v>
      </c>
      <c r="C502" s="3" t="str">
        <f>HYPERLINK("https://www.instagram.com/p/BHNgFs6Bl4r/")</f>
        <v>https://www.instagram.com/p/BHNgFs6Bl4r/</v>
      </c>
      <c r="D502" s="12" t="s">
        <v>576</v>
      </c>
      <c r="E502" s="4">
        <v>0.83787037037037038</v>
      </c>
      <c r="F502" s="5" t="s">
        <v>17</v>
      </c>
      <c r="G502" s="15">
        <v>55</v>
      </c>
      <c r="H502" s="6" t="s">
        <v>11</v>
      </c>
    </row>
    <row r="503" spans="1:8" ht="18.75" x14ac:dyDescent="0.3">
      <c r="A503" s="2">
        <v>502</v>
      </c>
      <c r="B503" s="2" t="s">
        <v>577</v>
      </c>
      <c r="C503" s="3" t="str">
        <f>HYPERLINK("https://www.instagram.com/p/BHMrBfjBbQM/")</f>
        <v>https://www.instagram.com/p/BHMrBfjBbQM/</v>
      </c>
      <c r="D503" s="13" t="s">
        <v>576</v>
      </c>
      <c r="E503" s="4">
        <v>0.51585648148148144</v>
      </c>
      <c r="F503" s="5" t="s">
        <v>17</v>
      </c>
      <c r="G503" s="16" t="s">
        <v>11</v>
      </c>
      <c r="H503" s="2">
        <v>99</v>
      </c>
    </row>
    <row r="504" spans="1:8" ht="18.75" x14ac:dyDescent="0.3">
      <c r="A504" s="2">
        <v>503</v>
      </c>
      <c r="B504" s="2" t="s">
        <v>26</v>
      </c>
      <c r="C504" s="3" t="str">
        <f>HYPERLINK("https://www.instagram.com/p/BHHv5D2hWFN/")</f>
        <v>https://www.instagram.com/p/BHHv5D2hWFN/</v>
      </c>
      <c r="D504" s="12" t="s">
        <v>578</v>
      </c>
      <c r="E504" s="4">
        <v>0.60358796296296291</v>
      </c>
      <c r="F504" s="5" t="s">
        <v>40</v>
      </c>
      <c r="G504" s="15">
        <v>31</v>
      </c>
      <c r="H504" s="6" t="s">
        <v>11</v>
      </c>
    </row>
    <row r="505" spans="1:8" ht="18.75" x14ac:dyDescent="0.3">
      <c r="A505" s="2">
        <v>504</v>
      </c>
      <c r="B505" s="2" t="s">
        <v>579</v>
      </c>
      <c r="C505" s="3" t="str">
        <f>HYPERLINK("https://www.instagram.com/p/BHAT0k9PHVV/")</f>
        <v>https://www.instagram.com/p/BHAT0k9PHVV/</v>
      </c>
      <c r="D505" s="12" t="s">
        <v>580</v>
      </c>
      <c r="E505" s="4">
        <v>0.71472222222222226</v>
      </c>
      <c r="F505" s="5" t="s">
        <v>31</v>
      </c>
      <c r="G505" s="15">
        <v>72</v>
      </c>
      <c r="H505" s="6" t="s">
        <v>11</v>
      </c>
    </row>
    <row r="506" spans="1:8" ht="18.75" x14ac:dyDescent="0.3">
      <c r="A506" s="2">
        <v>505</v>
      </c>
      <c r="B506" s="2" t="s">
        <v>581</v>
      </c>
      <c r="C506" s="3" t="str">
        <f>HYPERLINK("https://www.instagram.com/p/BG1e9_WvHZF/")</f>
        <v>https://www.instagram.com/p/BG1e9_WvHZF/</v>
      </c>
      <c r="D506" s="13" t="s">
        <v>582</v>
      </c>
      <c r="E506" s="4">
        <v>0.51039351851851855</v>
      </c>
      <c r="F506" s="5" t="s">
        <v>40</v>
      </c>
      <c r="G506" s="16" t="s">
        <v>11</v>
      </c>
      <c r="H506" s="2">
        <v>108</v>
      </c>
    </row>
    <row r="507" spans="1:8" ht="18.75" x14ac:dyDescent="0.3">
      <c r="A507" s="2">
        <v>506</v>
      </c>
      <c r="B507" s="2" t="s">
        <v>581</v>
      </c>
      <c r="C507" s="3" t="str">
        <f>HYPERLINK("https://www.instagram.com/p/BGzua1OvHRH/")</f>
        <v>https://www.instagram.com/p/BGzua1OvHRH/</v>
      </c>
      <c r="D507" s="12" t="s">
        <v>583</v>
      </c>
      <c r="E507" s="4">
        <v>0.82743055555555556</v>
      </c>
      <c r="F507" s="5" t="s">
        <v>14</v>
      </c>
      <c r="G507" s="15">
        <v>57</v>
      </c>
      <c r="H507" s="6" t="s">
        <v>11</v>
      </c>
    </row>
    <row r="508" spans="1:8" ht="18.75" x14ac:dyDescent="0.3">
      <c r="A508" s="2">
        <v>507</v>
      </c>
      <c r="B508" s="2" t="s">
        <v>581</v>
      </c>
      <c r="C508" s="3" t="str">
        <f>HYPERLINK("https://www.instagram.com/p/BGzqGAtvHUq/")</f>
        <v>https://www.instagram.com/p/BGzqGAtvHUq/</v>
      </c>
      <c r="D508" s="12" t="s">
        <v>583</v>
      </c>
      <c r="E508" s="4">
        <v>0.80118055555555556</v>
      </c>
      <c r="F508" s="5" t="s">
        <v>14</v>
      </c>
      <c r="G508" s="15">
        <v>49</v>
      </c>
      <c r="H508" s="6" t="s">
        <v>11</v>
      </c>
    </row>
    <row r="509" spans="1:8" ht="18.75" x14ac:dyDescent="0.3">
      <c r="A509" s="2">
        <v>508</v>
      </c>
      <c r="B509" s="2" t="s">
        <v>11</v>
      </c>
      <c r="C509" s="3" t="str">
        <f>HYPERLINK("https://www.instagram.com/p/BGzTcZ5vHQr/")</f>
        <v>https://www.instagram.com/p/BGzTcZ5vHQr/</v>
      </c>
      <c r="D509" s="12" t="s">
        <v>583</v>
      </c>
      <c r="E509" s="4">
        <v>0.66373842592592591</v>
      </c>
      <c r="F509" s="5" t="s">
        <v>14</v>
      </c>
      <c r="G509" s="15">
        <v>36</v>
      </c>
      <c r="H509" s="6" t="s">
        <v>11</v>
      </c>
    </row>
    <row r="510" spans="1:8" ht="18.75" x14ac:dyDescent="0.3">
      <c r="A510" s="2">
        <v>509</v>
      </c>
      <c r="B510" s="2" t="s">
        <v>26</v>
      </c>
      <c r="C510" s="3" t="str">
        <f>HYPERLINK("https://www.instagram.com/p/BGrZNKcPHXJ/")</f>
        <v>https://www.instagram.com/p/BGrZNKcPHXJ/</v>
      </c>
      <c r="D510" s="12" t="s">
        <v>584</v>
      </c>
      <c r="E510" s="4">
        <v>0.59180555555555558</v>
      </c>
      <c r="F510" s="5" t="s">
        <v>33</v>
      </c>
      <c r="G510" s="15">
        <v>14</v>
      </c>
      <c r="H510" s="6" t="s">
        <v>11</v>
      </c>
    </row>
    <row r="511" spans="1:8" ht="18.75" x14ac:dyDescent="0.3">
      <c r="A511" s="2">
        <v>510</v>
      </c>
      <c r="B511" s="2" t="s">
        <v>545</v>
      </c>
      <c r="C511" s="3" t="str">
        <f>HYPERLINK("https://www.instagram.com/p/BGkR0tcPHWH/")</f>
        <v>https://www.instagram.com/p/BGkR0tcPHWH/</v>
      </c>
      <c r="D511" s="12" t="s">
        <v>585</v>
      </c>
      <c r="E511" s="4">
        <v>0.82848379629629632</v>
      </c>
      <c r="F511" s="5" t="s">
        <v>40</v>
      </c>
      <c r="G511" s="15">
        <v>62</v>
      </c>
      <c r="H511" s="6" t="s">
        <v>11</v>
      </c>
    </row>
    <row r="512" spans="1:8" ht="18.75" x14ac:dyDescent="0.3">
      <c r="A512" s="2">
        <v>511</v>
      </c>
      <c r="B512" s="2" t="s">
        <v>517</v>
      </c>
      <c r="C512" s="3" t="str">
        <f>HYPERLINK("https://www.instagram.com/p/BGj1aAmPHa2/")</f>
        <v>https://www.instagram.com/p/BGj1aAmPHa2/</v>
      </c>
      <c r="D512" s="12" t="s">
        <v>585</v>
      </c>
      <c r="E512" s="4">
        <v>0.65604166666666663</v>
      </c>
      <c r="F512" s="5" t="s">
        <v>40</v>
      </c>
      <c r="G512" s="15">
        <v>30</v>
      </c>
      <c r="H512" s="6" t="s">
        <v>11</v>
      </c>
    </row>
    <row r="513" spans="1:8" ht="18.75" x14ac:dyDescent="0.3">
      <c r="A513" s="2">
        <v>512</v>
      </c>
      <c r="B513" s="2" t="s">
        <v>586</v>
      </c>
      <c r="C513" s="3" t="str">
        <f>HYPERLINK("https://www.instagram.com/p/BGi98bFvHRv/")</f>
        <v>https://www.instagram.com/p/BGi98bFvHRv/</v>
      </c>
      <c r="D513" s="12" t="s">
        <v>585</v>
      </c>
      <c r="E513" s="4">
        <v>0.31949074074074069</v>
      </c>
      <c r="F513" s="5" t="s">
        <v>40</v>
      </c>
      <c r="G513" s="15">
        <v>51</v>
      </c>
      <c r="H513" s="6" t="s">
        <v>11</v>
      </c>
    </row>
    <row r="514" spans="1:8" ht="18.75" x14ac:dyDescent="0.3">
      <c r="A514" s="2">
        <v>513</v>
      </c>
      <c r="B514" s="2" t="s">
        <v>586</v>
      </c>
      <c r="C514" s="3" t="str">
        <f>HYPERLINK("https://www.instagram.com/p/BGh7RmsvHZs/")</f>
        <v>https://www.instagram.com/p/BGh7RmsvHZs/</v>
      </c>
      <c r="D514" s="12" t="s">
        <v>587</v>
      </c>
      <c r="E514" s="4">
        <v>0.91493055555555558</v>
      </c>
      <c r="F514" s="5" t="s">
        <v>14</v>
      </c>
      <c r="G514" s="15">
        <v>42</v>
      </c>
      <c r="H514" s="6" t="s">
        <v>11</v>
      </c>
    </row>
    <row r="515" spans="1:8" ht="18.75" x14ac:dyDescent="0.3">
      <c r="A515" s="2">
        <v>514</v>
      </c>
      <c r="B515" s="2" t="s">
        <v>586</v>
      </c>
      <c r="C515" s="3" t="str">
        <f>HYPERLINK("https://www.instagram.com/p/BGhWjVuvHem/")</f>
        <v>https://www.instagram.com/p/BGhWjVuvHem/</v>
      </c>
      <c r="D515" s="12" t="s">
        <v>587</v>
      </c>
      <c r="E515" s="4">
        <v>0.69209490740740742</v>
      </c>
      <c r="F515" s="5" t="s">
        <v>14</v>
      </c>
      <c r="G515" s="15">
        <v>50</v>
      </c>
      <c r="H515" s="6" t="s">
        <v>11</v>
      </c>
    </row>
    <row r="516" spans="1:8" ht="18.75" x14ac:dyDescent="0.3">
      <c r="A516" s="2">
        <v>515</v>
      </c>
      <c r="B516" s="2" t="s">
        <v>586</v>
      </c>
      <c r="C516" s="3" t="str">
        <f>HYPERLINK("https://www.instagram.com/p/BGhIcCUPHTg/")</f>
        <v>https://www.instagram.com/p/BGhIcCUPHTg/</v>
      </c>
      <c r="D516" s="12" t="s">
        <v>587</v>
      </c>
      <c r="E516" s="4">
        <v>0.60644675925925928</v>
      </c>
      <c r="F516" s="5" t="s">
        <v>14</v>
      </c>
      <c r="G516" s="15">
        <v>46</v>
      </c>
      <c r="H516" s="6" t="s">
        <v>11</v>
      </c>
    </row>
    <row r="517" spans="1:8" ht="18.75" x14ac:dyDescent="0.3">
      <c r="A517" s="2">
        <v>516</v>
      </c>
      <c r="B517" s="2" t="s">
        <v>579</v>
      </c>
      <c r="C517" s="3" t="str">
        <f>HYPERLINK("https://www.instagram.com/p/BGcdpOkPHcM/")</f>
        <v>https://www.instagram.com/p/BGcdpOkPHcM/</v>
      </c>
      <c r="D517" s="12" t="s">
        <v>588</v>
      </c>
      <c r="E517" s="4">
        <v>0.7933217592592593</v>
      </c>
      <c r="F517" s="5" t="s">
        <v>31</v>
      </c>
      <c r="G517" s="15">
        <v>45</v>
      </c>
      <c r="H517" s="6" t="s">
        <v>11</v>
      </c>
    </row>
    <row r="518" spans="1:8" ht="18.75" x14ac:dyDescent="0.3">
      <c r="A518" s="2">
        <v>517</v>
      </c>
      <c r="B518" s="2" t="s">
        <v>579</v>
      </c>
      <c r="C518" s="3" t="str">
        <f>HYPERLINK("https://www.instagram.com/p/BGcbOnDvHVC/")</f>
        <v>https://www.instagram.com/p/BGcbOnDvHVC/</v>
      </c>
      <c r="D518" s="12" t="s">
        <v>588</v>
      </c>
      <c r="E518" s="4">
        <v>0.77865740740740741</v>
      </c>
      <c r="F518" s="5" t="s">
        <v>31</v>
      </c>
      <c r="G518" s="15">
        <v>50</v>
      </c>
      <c r="H518" s="6" t="s">
        <v>11</v>
      </c>
    </row>
    <row r="519" spans="1:8" ht="18.75" x14ac:dyDescent="0.3">
      <c r="A519" s="2">
        <v>518</v>
      </c>
      <c r="B519" s="2" t="s">
        <v>26</v>
      </c>
      <c r="C519" s="3" t="str">
        <f>HYPERLINK("https://www.instagram.com/p/BGTtYnVPHVx/")</f>
        <v>https://www.instagram.com/p/BGTtYnVPHVx/</v>
      </c>
      <c r="D519" s="12" t="s">
        <v>589</v>
      </c>
      <c r="E519" s="4">
        <v>0.39357638888888891</v>
      </c>
      <c r="F519" s="5" t="s">
        <v>20</v>
      </c>
      <c r="G519" s="15">
        <v>38</v>
      </c>
      <c r="H519" s="6" t="s">
        <v>11</v>
      </c>
    </row>
    <row r="520" spans="1:8" ht="18.75" x14ac:dyDescent="0.3">
      <c r="A520" s="2">
        <v>519</v>
      </c>
      <c r="B520" s="2" t="s">
        <v>26</v>
      </c>
      <c r="C520" s="3" t="str">
        <f>HYPERLINK("https://www.instagram.com/p/BGSNJElPHWu/")</f>
        <v>https://www.instagram.com/p/BGSNJElPHWu/</v>
      </c>
      <c r="D520" s="12" t="s">
        <v>590</v>
      </c>
      <c r="E520" s="4">
        <v>0.80956018518518513</v>
      </c>
      <c r="F520" s="5" t="s">
        <v>40</v>
      </c>
      <c r="G520" s="15">
        <v>24</v>
      </c>
      <c r="H520" s="6" t="s">
        <v>11</v>
      </c>
    </row>
    <row r="521" spans="1:8" ht="18.75" x14ac:dyDescent="0.3">
      <c r="A521" s="2">
        <v>520</v>
      </c>
      <c r="B521" s="2" t="s">
        <v>517</v>
      </c>
      <c r="C521" s="3" t="str">
        <f>HYPERLINK("https://www.instagram.com/p/BGH54C7PHV2/")</f>
        <v>https://www.instagram.com/p/BGH54C7PHV2/</v>
      </c>
      <c r="D521" s="12" t="s">
        <v>591</v>
      </c>
      <c r="E521" s="4">
        <v>0.80903935185185183</v>
      </c>
      <c r="F521" s="5" t="s">
        <v>33</v>
      </c>
      <c r="G521" s="15">
        <v>52</v>
      </c>
      <c r="H521" s="6" t="s">
        <v>11</v>
      </c>
    </row>
    <row r="522" spans="1:8" ht="18.75" x14ac:dyDescent="0.3">
      <c r="A522" s="2">
        <v>521</v>
      </c>
      <c r="B522" s="2" t="s">
        <v>592</v>
      </c>
      <c r="C522" s="3" t="str">
        <f>HYPERLINK("https://www.instagram.com/p/BF87OZuPHdr/")</f>
        <v>https://www.instagram.com/p/BF87OZuPHdr/</v>
      </c>
      <c r="D522" s="12" t="s">
        <v>593</v>
      </c>
      <c r="E522" s="4">
        <v>0.54525462962962967</v>
      </c>
      <c r="F522" s="5" t="s">
        <v>14</v>
      </c>
      <c r="G522" s="15">
        <v>40</v>
      </c>
      <c r="H522" s="6" t="s">
        <v>11</v>
      </c>
    </row>
    <row r="523" spans="1:8" ht="18.75" x14ac:dyDescent="0.3">
      <c r="A523" s="2">
        <v>522</v>
      </c>
      <c r="B523" s="2" t="s">
        <v>206</v>
      </c>
      <c r="C523" s="3" t="str">
        <f>HYPERLINK("https://www.instagram.com/p/BFyVSgrvHXe/")</f>
        <v>https://www.instagram.com/p/BFyVSgrvHXe/</v>
      </c>
      <c r="D523" s="12" t="s">
        <v>594</v>
      </c>
      <c r="E523" s="4">
        <v>0.4314351851851852</v>
      </c>
      <c r="F523" s="5" t="s">
        <v>17</v>
      </c>
      <c r="G523" s="15">
        <v>62</v>
      </c>
      <c r="H523" s="6" t="s">
        <v>11</v>
      </c>
    </row>
    <row r="524" spans="1:8" ht="18.75" x14ac:dyDescent="0.3">
      <c r="A524" s="2">
        <v>523</v>
      </c>
      <c r="B524" s="2" t="s">
        <v>11</v>
      </c>
      <c r="C524" s="3" t="str">
        <f>HYPERLINK("https://www.instagram.com/p/BFrlZUovHUX/")</f>
        <v>https://www.instagram.com/p/BFrlZUovHUX/</v>
      </c>
      <c r="D524" s="12" t="s">
        <v>595</v>
      </c>
      <c r="E524" s="4">
        <v>0.81064814814814812</v>
      </c>
      <c r="F524" s="5" t="s">
        <v>14</v>
      </c>
      <c r="G524" s="15">
        <v>54</v>
      </c>
      <c r="H524" s="6" t="s">
        <v>11</v>
      </c>
    </row>
    <row r="525" spans="1:8" ht="18.75" x14ac:dyDescent="0.3">
      <c r="A525" s="2">
        <v>524</v>
      </c>
      <c r="B525" s="2" t="s">
        <v>596</v>
      </c>
      <c r="C525" s="3" t="str">
        <f>HYPERLINK("https://www.instagram.com/p/BFlpNbtvHb7/")</f>
        <v>https://www.instagram.com/p/BFlpNbtvHb7/</v>
      </c>
      <c r="D525" s="12" t="s">
        <v>597</v>
      </c>
      <c r="E525" s="4">
        <v>0.50362268518518516</v>
      </c>
      <c r="F525" s="5" t="s">
        <v>31</v>
      </c>
      <c r="G525" s="15">
        <v>37</v>
      </c>
      <c r="H525" s="6" t="s">
        <v>11</v>
      </c>
    </row>
    <row r="526" spans="1:8" ht="18.75" x14ac:dyDescent="0.3">
      <c r="A526" s="2">
        <v>525</v>
      </c>
      <c r="B526" s="2" t="s">
        <v>598</v>
      </c>
      <c r="C526" s="3" t="str">
        <f>HYPERLINK("https://www.instagram.com/p/BFe5fPHPHVF/")</f>
        <v>https://www.instagram.com/p/BFe5fPHPHVF/</v>
      </c>
      <c r="D526" s="12" t="s">
        <v>599</v>
      </c>
      <c r="E526" s="4">
        <v>0.88386574074074076</v>
      </c>
      <c r="F526" s="5" t="s">
        <v>20</v>
      </c>
      <c r="G526" s="15">
        <v>62</v>
      </c>
      <c r="H526" s="6" t="s">
        <v>11</v>
      </c>
    </row>
    <row r="527" spans="1:8" ht="18.75" x14ac:dyDescent="0.3">
      <c r="A527" s="2">
        <v>526</v>
      </c>
      <c r="B527" s="2" t="s">
        <v>600</v>
      </c>
      <c r="C527" s="3" t="str">
        <f>HYPERLINK("https://www.instagram.com/p/BFeM0rxPHTC/")</f>
        <v>https://www.instagram.com/p/BFeM0rxPHTC/</v>
      </c>
      <c r="D527" s="12" t="s">
        <v>599</v>
      </c>
      <c r="E527" s="4">
        <v>0.61283564814814817</v>
      </c>
      <c r="F527" s="5" t="s">
        <v>20</v>
      </c>
      <c r="G527" s="15">
        <v>45</v>
      </c>
      <c r="H527" s="6" t="s">
        <v>11</v>
      </c>
    </row>
    <row r="528" spans="1:8" ht="18.75" x14ac:dyDescent="0.3">
      <c r="A528" s="2">
        <v>527</v>
      </c>
      <c r="B528" s="2" t="s">
        <v>601</v>
      </c>
      <c r="C528" s="3" t="str">
        <f>HYPERLINK("https://www.instagram.com/p/BFcRhziPHcM/")</f>
        <v>https://www.instagram.com/p/BFcRhziPHcM/</v>
      </c>
      <c r="D528" s="12" t="s">
        <v>602</v>
      </c>
      <c r="E528" s="4">
        <v>0.86466435185185186</v>
      </c>
      <c r="F528" s="5" t="s">
        <v>40</v>
      </c>
      <c r="G528" s="15">
        <v>56</v>
      </c>
      <c r="H528" s="6" t="s">
        <v>11</v>
      </c>
    </row>
    <row r="529" spans="1:8" ht="18.75" x14ac:dyDescent="0.3">
      <c r="A529" s="2">
        <v>528</v>
      </c>
      <c r="B529" s="2" t="s">
        <v>603</v>
      </c>
      <c r="C529" s="3" t="str">
        <f>HYPERLINK("https://www.instagram.com/p/BFWSKcPvHY5/")</f>
        <v>https://www.instagram.com/p/BFWSKcPvHY5/</v>
      </c>
      <c r="D529" s="12" t="s">
        <v>604</v>
      </c>
      <c r="E529" s="4">
        <v>0.53834490740740737</v>
      </c>
      <c r="F529" s="5" t="s">
        <v>10</v>
      </c>
      <c r="G529" s="15">
        <v>73</v>
      </c>
      <c r="H529" s="6" t="s">
        <v>11</v>
      </c>
    </row>
    <row r="530" spans="1:8" ht="18.75" x14ac:dyDescent="0.3">
      <c r="A530" s="2">
        <v>529</v>
      </c>
      <c r="B530" s="2" t="s">
        <v>211</v>
      </c>
      <c r="C530" s="3" t="str">
        <f>HYPERLINK("https://www.instagram.com/p/BFSOyInvHcg/")</f>
        <v>https://www.instagram.com/p/BFSOyInvHcg/</v>
      </c>
      <c r="D530" s="12" t="s">
        <v>605</v>
      </c>
      <c r="E530" s="4">
        <v>0.96438657407407402</v>
      </c>
      <c r="F530" s="5" t="s">
        <v>33</v>
      </c>
      <c r="G530" s="15">
        <v>80</v>
      </c>
      <c r="H530" s="6" t="s">
        <v>11</v>
      </c>
    </row>
    <row r="531" spans="1:8" ht="18.75" x14ac:dyDescent="0.3">
      <c r="A531" s="2">
        <v>530</v>
      </c>
      <c r="B531" s="2" t="s">
        <v>11</v>
      </c>
      <c r="C531" s="3" t="str">
        <f>HYPERLINK("https://www.instagram.com/p/BFGnbOMvHQJ/")</f>
        <v>https://www.instagram.com/p/BFGnbOMvHQJ/</v>
      </c>
      <c r="D531" s="12" t="s">
        <v>606</v>
      </c>
      <c r="E531" s="4">
        <v>0.45358796296296289</v>
      </c>
      <c r="F531" s="5" t="s">
        <v>14</v>
      </c>
      <c r="G531" s="15">
        <v>38</v>
      </c>
      <c r="H531" s="6" t="s">
        <v>11</v>
      </c>
    </row>
    <row r="532" spans="1:8" ht="18.75" x14ac:dyDescent="0.3">
      <c r="A532" s="2">
        <v>531</v>
      </c>
      <c r="B532" s="2" t="s">
        <v>402</v>
      </c>
      <c r="C532" s="3" t="str">
        <f>HYPERLINK("https://www.instagram.com/p/BFFKG56PHS-/")</f>
        <v>https://www.instagram.com/p/BFFKG56PHS-/</v>
      </c>
      <c r="D532" s="12" t="s">
        <v>607</v>
      </c>
      <c r="E532" s="4">
        <v>0.88732638888888893</v>
      </c>
      <c r="F532" s="5" t="s">
        <v>10</v>
      </c>
      <c r="G532" s="15">
        <v>68</v>
      </c>
      <c r="H532" s="6" t="s">
        <v>11</v>
      </c>
    </row>
    <row r="533" spans="1:8" ht="18.75" x14ac:dyDescent="0.3">
      <c r="A533" s="2">
        <v>532</v>
      </c>
      <c r="B533" s="2" t="s">
        <v>402</v>
      </c>
      <c r="C533" s="3" t="str">
        <f>HYPERLINK("https://www.instagram.com/p/BFEN9o5PHZR/")</f>
        <v>https://www.instagram.com/p/BFEN9o5PHZR/</v>
      </c>
      <c r="D533" s="12" t="s">
        <v>607</v>
      </c>
      <c r="E533" s="4">
        <v>0.52234953703703701</v>
      </c>
      <c r="F533" s="5" t="s">
        <v>10</v>
      </c>
      <c r="G533" s="15">
        <v>52</v>
      </c>
      <c r="H533" s="6" t="s">
        <v>11</v>
      </c>
    </row>
    <row r="534" spans="1:8" ht="18.75" x14ac:dyDescent="0.3">
      <c r="A534" s="2">
        <v>533</v>
      </c>
      <c r="B534" s="2" t="s">
        <v>608</v>
      </c>
      <c r="C534" s="3" t="str">
        <f>HYPERLINK("https://www.instagram.com/p/BE_vwravHSj/")</f>
        <v>https://www.instagram.com/p/BE_vwravHSj/</v>
      </c>
      <c r="D534" s="12" t="s">
        <v>609</v>
      </c>
      <c r="E534" s="4">
        <v>0.78563657407407406</v>
      </c>
      <c r="F534" s="5" t="s">
        <v>33</v>
      </c>
      <c r="G534" s="15">
        <v>53</v>
      </c>
      <c r="H534" s="6" t="s">
        <v>11</v>
      </c>
    </row>
    <row r="535" spans="1:8" ht="18.75" x14ac:dyDescent="0.3">
      <c r="A535" s="2">
        <v>534</v>
      </c>
      <c r="B535" s="2" t="s">
        <v>601</v>
      </c>
      <c r="C535" s="3" t="str">
        <f>HYPERLINK("https://www.instagram.com/p/BE-krzSvHck/")</f>
        <v>https://www.instagram.com/p/BE-krzSvHck/</v>
      </c>
      <c r="D535" s="12" t="s">
        <v>609</v>
      </c>
      <c r="E535" s="4">
        <v>0.33005787037037038</v>
      </c>
      <c r="F535" s="5" t="s">
        <v>33</v>
      </c>
      <c r="G535" s="15">
        <v>40</v>
      </c>
      <c r="H535" s="6" t="s">
        <v>11</v>
      </c>
    </row>
    <row r="536" spans="1:8" ht="18.75" x14ac:dyDescent="0.3">
      <c r="A536" s="2">
        <v>535</v>
      </c>
      <c r="B536" s="2" t="s">
        <v>610</v>
      </c>
      <c r="C536" s="3" t="str">
        <f>HYPERLINK("https://www.instagram.com/p/BE3U-NPPHYJ/")</f>
        <v>https://www.instagram.com/p/BE3U-NPPHYJ/</v>
      </c>
      <c r="D536" s="12" t="s">
        <v>611</v>
      </c>
      <c r="E536" s="4">
        <v>0.51618055555555553</v>
      </c>
      <c r="F536" s="5" t="s">
        <v>40</v>
      </c>
      <c r="G536" s="15">
        <v>44</v>
      </c>
      <c r="H536" s="6" t="s">
        <v>11</v>
      </c>
    </row>
    <row r="537" spans="1:8" ht="18.75" x14ac:dyDescent="0.3">
      <c r="A537" s="2">
        <v>536</v>
      </c>
      <c r="B537" s="2" t="s">
        <v>612</v>
      </c>
      <c r="C537" s="3" t="str">
        <f>HYPERLINK("https://www.instagram.com/p/BE2uolOvHZj/")</f>
        <v>https://www.instagram.com/p/BE2uolOvHZj/</v>
      </c>
      <c r="D537" s="12" t="s">
        <v>611</v>
      </c>
      <c r="E537" s="4">
        <v>0.28354166666666669</v>
      </c>
      <c r="F537" s="5" t="s">
        <v>40</v>
      </c>
      <c r="G537" s="15">
        <v>39</v>
      </c>
      <c r="H537" s="6" t="s">
        <v>11</v>
      </c>
    </row>
    <row r="538" spans="1:8" ht="18.75" x14ac:dyDescent="0.3">
      <c r="A538" s="2">
        <v>537</v>
      </c>
      <c r="B538" s="2" t="s">
        <v>613</v>
      </c>
      <c r="C538" s="3" t="str">
        <f>HYPERLINK("https://www.instagram.com/p/BE1RbbFPHbF/")</f>
        <v>https://www.instagram.com/p/BE1RbbFPHbF/</v>
      </c>
      <c r="D538" s="12" t="s">
        <v>614</v>
      </c>
      <c r="E538" s="4">
        <v>0.71796296296296291</v>
      </c>
      <c r="F538" s="5" t="s">
        <v>14</v>
      </c>
      <c r="G538" s="15">
        <v>37</v>
      </c>
      <c r="H538" s="6" t="s">
        <v>11</v>
      </c>
    </row>
    <row r="539" spans="1:8" ht="18.75" x14ac:dyDescent="0.3">
      <c r="A539" s="2">
        <v>538</v>
      </c>
      <c r="B539" s="2" t="s">
        <v>615</v>
      </c>
      <c r="C539" s="3" t="str">
        <f>HYPERLINK("https://www.instagram.com/p/BE0ytZcPHfJ/")</f>
        <v>https://www.instagram.com/p/BE0ytZcPHfJ/</v>
      </c>
      <c r="D539" s="12" t="s">
        <v>614</v>
      </c>
      <c r="E539" s="4">
        <v>0.5315509259259259</v>
      </c>
      <c r="F539" s="5" t="s">
        <v>14</v>
      </c>
      <c r="G539" s="15">
        <v>38</v>
      </c>
      <c r="H539" s="6" t="s">
        <v>11</v>
      </c>
    </row>
    <row r="540" spans="1:8" ht="18.75" x14ac:dyDescent="0.3">
      <c r="A540" s="2">
        <v>539</v>
      </c>
      <c r="B540" s="2" t="s">
        <v>616</v>
      </c>
      <c r="C540" s="3" t="str">
        <f>HYPERLINK("https://www.instagram.com/p/BE0ZgnrvHbi/")</f>
        <v>https://www.instagram.com/p/BE0ZgnrvHbi/</v>
      </c>
      <c r="D540" s="12" t="s">
        <v>614</v>
      </c>
      <c r="E540" s="4">
        <v>0.37863425925925931</v>
      </c>
      <c r="F540" s="5" t="s">
        <v>14</v>
      </c>
      <c r="G540" s="15">
        <v>50</v>
      </c>
      <c r="H540" s="6" t="s">
        <v>11</v>
      </c>
    </row>
    <row r="541" spans="1:8" ht="18.75" x14ac:dyDescent="0.3">
      <c r="A541" s="2">
        <v>540</v>
      </c>
      <c r="B541" s="2" t="s">
        <v>617</v>
      </c>
      <c r="C541" s="3" t="str">
        <f>HYPERLINK("https://www.instagram.com/p/BEzGxxPPHaO/")</f>
        <v>https://www.instagram.com/p/BEzGxxPPHaO/</v>
      </c>
      <c r="D541" s="12" t="s">
        <v>618</v>
      </c>
      <c r="E541" s="4">
        <v>0.87660879629629629</v>
      </c>
      <c r="F541" s="5" t="s">
        <v>10</v>
      </c>
      <c r="G541" s="15">
        <v>59</v>
      </c>
      <c r="H541" s="6" t="s">
        <v>11</v>
      </c>
    </row>
    <row r="542" spans="1:8" ht="18.75" x14ac:dyDescent="0.3">
      <c r="A542" s="2">
        <v>541</v>
      </c>
      <c r="B542" s="2" t="s">
        <v>26</v>
      </c>
      <c r="C542" s="3" t="str">
        <f>HYPERLINK("https://www.instagram.com/p/BEuzmGAPHSK/")</f>
        <v>https://www.instagram.com/p/BEuzmGAPHSK/</v>
      </c>
      <c r="D542" s="12" t="s">
        <v>619</v>
      </c>
      <c r="E542" s="4">
        <v>0.20675925925925931</v>
      </c>
      <c r="F542" s="5" t="s">
        <v>31</v>
      </c>
      <c r="G542" s="15">
        <v>50</v>
      </c>
      <c r="H542" s="6" t="s">
        <v>11</v>
      </c>
    </row>
    <row r="543" spans="1:8" ht="18.75" x14ac:dyDescent="0.3">
      <c r="A543" s="2">
        <v>542</v>
      </c>
      <c r="B543" s="2" t="s">
        <v>620</v>
      </c>
      <c r="C543" s="3" t="str">
        <f>HYPERLINK("https://www.instagram.com/p/BEoboMRvHcE/")</f>
        <v>https://www.instagram.com/p/BEoboMRvHcE/</v>
      </c>
      <c r="D543" s="12" t="s">
        <v>621</v>
      </c>
      <c r="E543" s="4">
        <v>0.73115740740740742</v>
      </c>
      <c r="F543" s="5" t="s">
        <v>20</v>
      </c>
      <c r="G543" s="15">
        <v>83</v>
      </c>
      <c r="H543" s="6" t="s">
        <v>11</v>
      </c>
    </row>
    <row r="544" spans="1:8" ht="18.75" x14ac:dyDescent="0.3">
      <c r="A544" s="2">
        <v>543</v>
      </c>
      <c r="B544" s="2" t="s">
        <v>280</v>
      </c>
      <c r="C544" s="3" t="str">
        <f>HYPERLINK("https://www.instagram.com/p/BEieFmkvHYy/")</f>
        <v>https://www.instagram.com/p/BEieFmkvHYy/</v>
      </c>
      <c r="D544" s="12" t="s">
        <v>622</v>
      </c>
      <c r="E544" s="4">
        <v>0.41590277777777779</v>
      </c>
      <c r="F544" s="5" t="s">
        <v>14</v>
      </c>
      <c r="G544" s="15">
        <v>45</v>
      </c>
      <c r="H544" s="6" t="s">
        <v>11</v>
      </c>
    </row>
    <row r="545" spans="1:8" ht="18.75" x14ac:dyDescent="0.3">
      <c r="A545" s="2">
        <v>544</v>
      </c>
      <c r="B545" s="2" t="s">
        <v>137</v>
      </c>
      <c r="C545" s="3" t="str">
        <f>HYPERLINK("https://www.instagram.com/p/BEeSmwCPHZX/")</f>
        <v>https://www.instagram.com/p/BEeSmwCPHZX/</v>
      </c>
      <c r="D545" s="12" t="s">
        <v>623</v>
      </c>
      <c r="E545" s="4">
        <v>0.79278935185185184</v>
      </c>
      <c r="F545" s="5" t="s">
        <v>31</v>
      </c>
      <c r="G545" s="15">
        <v>51</v>
      </c>
      <c r="H545" s="6" t="s">
        <v>11</v>
      </c>
    </row>
    <row r="546" spans="1:8" ht="18.75" x14ac:dyDescent="0.3">
      <c r="A546" s="2">
        <v>545</v>
      </c>
      <c r="B546" s="2" t="s">
        <v>624</v>
      </c>
      <c r="C546" s="3" t="str">
        <f>HYPERLINK("https://www.instagram.com/p/BEd08qnvHZi/")</f>
        <v>https://www.instagram.com/p/BEd08qnvHZi/</v>
      </c>
      <c r="D546" s="12" t="s">
        <v>623</v>
      </c>
      <c r="E546" s="4">
        <v>0.61282407407407402</v>
      </c>
      <c r="F546" s="5" t="s">
        <v>31</v>
      </c>
      <c r="G546" s="15">
        <v>42</v>
      </c>
      <c r="H546" s="6" t="s">
        <v>11</v>
      </c>
    </row>
    <row r="547" spans="1:8" ht="18.75" x14ac:dyDescent="0.3">
      <c r="A547" s="2">
        <v>546</v>
      </c>
      <c r="B547" s="2" t="s">
        <v>139</v>
      </c>
      <c r="C547" s="3" t="str">
        <f>HYPERLINK("https://www.instagram.com/p/BEaw6IKPHXj/")</f>
        <v>https://www.instagram.com/p/BEaw6IKPHXj/</v>
      </c>
      <c r="D547" s="12" t="s">
        <v>625</v>
      </c>
      <c r="E547" s="4">
        <v>0.42322916666666671</v>
      </c>
      <c r="F547" s="5" t="s">
        <v>33</v>
      </c>
      <c r="G547" s="15">
        <v>42</v>
      </c>
      <c r="H547" s="6" t="s">
        <v>11</v>
      </c>
    </row>
    <row r="548" spans="1:8" ht="18.75" x14ac:dyDescent="0.3">
      <c r="A548" s="2">
        <v>547</v>
      </c>
      <c r="B548" s="2" t="s">
        <v>517</v>
      </c>
      <c r="C548" s="3" t="str">
        <f>HYPERLINK("https://www.instagram.com/p/BERlwmOPHSk/")</f>
        <v>https://www.instagram.com/p/BERlwmOPHSk/</v>
      </c>
      <c r="D548" s="12" t="s">
        <v>626</v>
      </c>
      <c r="E548" s="4">
        <v>0.86031250000000004</v>
      </c>
      <c r="F548" s="5" t="s">
        <v>14</v>
      </c>
      <c r="G548" s="15">
        <v>35</v>
      </c>
      <c r="H548" s="6" t="s">
        <v>11</v>
      </c>
    </row>
    <row r="549" spans="1:8" ht="18.75" x14ac:dyDescent="0.3">
      <c r="A549" s="2">
        <v>548</v>
      </c>
      <c r="B549" s="2" t="s">
        <v>627</v>
      </c>
      <c r="C549" s="3" t="str">
        <f>HYPERLINK("https://www.instagram.com/p/BEO3sNNPHRE/")</f>
        <v>https://www.instagram.com/p/BEO3sNNPHRE/</v>
      </c>
      <c r="D549" s="12" t="s">
        <v>628</v>
      </c>
      <c r="E549" s="4">
        <v>0.80403935185185182</v>
      </c>
      <c r="F549" s="5" t="s">
        <v>10</v>
      </c>
      <c r="G549" s="15">
        <v>48</v>
      </c>
      <c r="H549" s="6" t="s">
        <v>11</v>
      </c>
    </row>
    <row r="550" spans="1:8" ht="18.75" x14ac:dyDescent="0.3">
      <c r="A550" s="2">
        <v>549</v>
      </c>
      <c r="B550" s="2" t="s">
        <v>26</v>
      </c>
      <c r="C550" s="3" t="str">
        <f>HYPERLINK("https://www.instagram.com/p/BEJqGQ7vHTx/")</f>
        <v>https://www.instagram.com/p/BEJqGQ7vHTx/</v>
      </c>
      <c r="D550" s="12" t="s">
        <v>629</v>
      </c>
      <c r="E550" s="4">
        <v>0.77975694444444443</v>
      </c>
      <c r="F550" s="5" t="s">
        <v>33</v>
      </c>
      <c r="G550" s="15">
        <v>28</v>
      </c>
      <c r="H550" s="6" t="s">
        <v>11</v>
      </c>
    </row>
    <row r="551" spans="1:8" ht="18.75" x14ac:dyDescent="0.3">
      <c r="A551" s="2">
        <v>550</v>
      </c>
      <c r="B551" s="2" t="s">
        <v>11</v>
      </c>
      <c r="C551" s="3" t="str">
        <f>HYPERLINK("https://www.instagram.com/p/BEF26PjPHb8/")</f>
        <v>https://www.instagram.com/p/BEF26PjPHb8/</v>
      </c>
      <c r="D551" s="12" t="s">
        <v>630</v>
      </c>
      <c r="E551" s="4">
        <v>0.30405092592592592</v>
      </c>
      <c r="F551" s="5" t="s">
        <v>17</v>
      </c>
      <c r="G551" s="15">
        <v>27</v>
      </c>
      <c r="H551" s="6" t="s">
        <v>11</v>
      </c>
    </row>
    <row r="552" spans="1:8" ht="18.75" x14ac:dyDescent="0.3">
      <c r="A552" s="2">
        <v>551</v>
      </c>
      <c r="B552" s="2" t="s">
        <v>11</v>
      </c>
      <c r="C552" s="3" t="str">
        <f>HYPERLINK("https://www.instagram.com/p/BEDet6yvHTv/")</f>
        <v>https://www.instagram.com/p/BEDet6yvHTv/</v>
      </c>
      <c r="D552" s="12" t="s">
        <v>631</v>
      </c>
      <c r="E552" s="4">
        <v>0.38052083333333331</v>
      </c>
      <c r="F552" s="5" t="s">
        <v>20</v>
      </c>
      <c r="G552" s="15">
        <v>47</v>
      </c>
      <c r="H552" s="6" t="s">
        <v>11</v>
      </c>
    </row>
    <row r="553" spans="1:8" ht="18.75" x14ac:dyDescent="0.3">
      <c r="A553" s="2">
        <v>552</v>
      </c>
      <c r="B553" s="2" t="s">
        <v>11</v>
      </c>
      <c r="C553" s="3" t="str">
        <f>HYPERLINK("https://www.instagram.com/p/BDVXYS9PHcp/")</f>
        <v>https://www.instagram.com/p/BDVXYS9PHcp/</v>
      </c>
      <c r="D553" s="12" t="s">
        <v>632</v>
      </c>
      <c r="E553" s="4">
        <v>0.47136574074074072</v>
      </c>
      <c r="F553" s="5" t="s">
        <v>31</v>
      </c>
      <c r="G553" s="15">
        <v>38</v>
      </c>
      <c r="H553" s="6" t="s">
        <v>11</v>
      </c>
    </row>
    <row r="554" spans="1:8" ht="18.75" x14ac:dyDescent="0.3">
      <c r="A554" s="2">
        <v>553</v>
      </c>
      <c r="B554" s="2" t="s">
        <v>11</v>
      </c>
      <c r="C554" s="3" t="str">
        <f>HYPERLINK("https://www.instagram.com/p/BDJkYxVvHeY/")</f>
        <v>https://www.instagram.com/p/BDJkYxVvHeY/</v>
      </c>
      <c r="D554" s="12" t="s">
        <v>633</v>
      </c>
      <c r="E554" s="4">
        <v>0.88996527777777779</v>
      </c>
      <c r="F554" s="5" t="s">
        <v>14</v>
      </c>
      <c r="G554" s="15">
        <v>28</v>
      </c>
      <c r="H554" s="6" t="s">
        <v>11</v>
      </c>
    </row>
    <row r="555" spans="1:8" ht="18.75" x14ac:dyDescent="0.3">
      <c r="A555" s="2">
        <v>554</v>
      </c>
      <c r="B555" s="2" t="s">
        <v>11</v>
      </c>
      <c r="C555" s="3" t="str">
        <f>HYPERLINK("https://www.instagram.com/p/BDBHKwHvHTj/")</f>
        <v>https://www.instagram.com/p/BDBHKwHvHTj/</v>
      </c>
      <c r="D555" s="12" t="s">
        <v>634</v>
      </c>
      <c r="E555" s="4">
        <v>0.60576388888888888</v>
      </c>
      <c r="F555" s="5" t="s">
        <v>33</v>
      </c>
      <c r="G555" s="15">
        <v>28</v>
      </c>
      <c r="H555" s="6" t="s">
        <v>11</v>
      </c>
    </row>
    <row r="556" spans="1:8" ht="18.75" x14ac:dyDescent="0.3">
      <c r="A556" s="2">
        <v>555</v>
      </c>
      <c r="B556" s="2" t="s">
        <v>26</v>
      </c>
      <c r="C556" s="3" t="str">
        <f>HYPERLINK("https://www.instagram.com/p/BC3nvnBvHbR/")</f>
        <v>https://www.instagram.com/p/BC3nvnBvHbR/</v>
      </c>
      <c r="D556" s="12" t="s">
        <v>635</v>
      </c>
      <c r="E556" s="4">
        <v>0.9198263888888889</v>
      </c>
      <c r="F556" s="5" t="s">
        <v>14</v>
      </c>
      <c r="G556" s="15">
        <v>38</v>
      </c>
      <c r="H556" s="6" t="s">
        <v>11</v>
      </c>
    </row>
    <row r="557" spans="1:8" ht="18.75" x14ac:dyDescent="0.3">
      <c r="A557" s="2">
        <v>556</v>
      </c>
      <c r="B557" s="2" t="s">
        <v>26</v>
      </c>
      <c r="C557" s="3" t="str">
        <f>HYPERLINK("https://www.instagram.com/p/BC3KvsnPHVv/")</f>
        <v>https://www.instagram.com/p/BC3KvsnPHVv/</v>
      </c>
      <c r="D557" s="12" t="s">
        <v>635</v>
      </c>
      <c r="E557" s="4">
        <v>0.74385416666666671</v>
      </c>
      <c r="F557" s="5" t="s">
        <v>14</v>
      </c>
      <c r="G557" s="15">
        <v>38</v>
      </c>
      <c r="H557" s="6" t="s">
        <v>11</v>
      </c>
    </row>
    <row r="558" spans="1:8" ht="18.75" x14ac:dyDescent="0.3">
      <c r="A558" s="2">
        <v>557</v>
      </c>
      <c r="B558" s="2" t="s">
        <v>11</v>
      </c>
      <c r="C558" s="3" t="str">
        <f>HYPERLINK("https://www.instagram.com/p/BCxxfpVPHY2/")</f>
        <v>https://www.instagram.com/p/BCxxfpVPHY2/</v>
      </c>
      <c r="D558" s="12" t="s">
        <v>636</v>
      </c>
      <c r="E558" s="4">
        <v>0.64883101851851854</v>
      </c>
      <c r="F558" s="5" t="s">
        <v>31</v>
      </c>
      <c r="G558" s="15">
        <v>45</v>
      </c>
      <c r="H558" s="6" t="s">
        <v>11</v>
      </c>
    </row>
    <row r="559" spans="1:8" ht="18.75" x14ac:dyDescent="0.3">
      <c r="A559" s="2">
        <v>558</v>
      </c>
      <c r="B559" s="2" t="s">
        <v>11</v>
      </c>
      <c r="C559" s="3" t="str">
        <f>HYPERLINK("https://www.instagram.com/p/BCoKXtnPHYf/")</f>
        <v>https://www.instagram.com/p/BCoKXtnPHYf/</v>
      </c>
      <c r="D559" s="12" t="s">
        <v>637</v>
      </c>
      <c r="E559" s="4">
        <v>0.39609953703703699</v>
      </c>
      <c r="F559" s="5" t="s">
        <v>20</v>
      </c>
      <c r="G559" s="15">
        <v>64</v>
      </c>
      <c r="H559" s="6" t="s">
        <v>11</v>
      </c>
    </row>
    <row r="560" spans="1:8" ht="18.75" x14ac:dyDescent="0.3">
      <c r="A560" s="2">
        <v>559</v>
      </c>
      <c r="B560" s="2" t="s">
        <v>280</v>
      </c>
      <c r="C560" s="3" t="str">
        <f>HYPERLINK("https://www.instagram.com/p/BCPs--OvHeW/")</f>
        <v>https://www.instagram.com/p/BCPs--OvHeW/</v>
      </c>
      <c r="D560" s="12" t="s">
        <v>638</v>
      </c>
      <c r="E560" s="4">
        <v>0.41716435185185191</v>
      </c>
      <c r="F560" s="5" t="s">
        <v>10</v>
      </c>
      <c r="G560" s="15">
        <v>23</v>
      </c>
      <c r="H560" s="6" t="s">
        <v>11</v>
      </c>
    </row>
    <row r="561" spans="1:8" ht="18.75" x14ac:dyDescent="0.3">
      <c r="A561" s="2">
        <v>560</v>
      </c>
      <c r="B561" s="2" t="s">
        <v>11</v>
      </c>
      <c r="C561" s="3" t="str">
        <f>HYPERLINK("https://www.instagram.com/p/BCD6tH7vHSv/")</f>
        <v>https://www.instagram.com/p/BCD6tH7vHSv/</v>
      </c>
      <c r="D561" s="12" t="s">
        <v>639</v>
      </c>
      <c r="E561" s="4">
        <v>0.84009259259259261</v>
      </c>
      <c r="F561" s="5" t="s">
        <v>40</v>
      </c>
      <c r="G561" s="15">
        <v>40</v>
      </c>
      <c r="H561" s="6" t="s">
        <v>11</v>
      </c>
    </row>
    <row r="562" spans="1:8" ht="18.75" x14ac:dyDescent="0.3">
      <c r="A562" s="2">
        <v>561</v>
      </c>
      <c r="B562" s="2" t="s">
        <v>11</v>
      </c>
      <c r="C562" s="3" t="str">
        <f>HYPERLINK("https://www.instagram.com/p/BB5Vwq3vHSO/")</f>
        <v>https://www.instagram.com/p/BB5Vwq3vHSO/</v>
      </c>
      <c r="D562" s="12" t="s">
        <v>640</v>
      </c>
      <c r="E562" s="4">
        <v>0.73229166666666667</v>
      </c>
      <c r="F562" s="5" t="s">
        <v>33</v>
      </c>
      <c r="G562" s="15">
        <v>29</v>
      </c>
      <c r="H562" s="6" t="s">
        <v>11</v>
      </c>
    </row>
    <row r="563" spans="1:8" ht="18.75" x14ac:dyDescent="0.3">
      <c r="A563" s="2">
        <v>562</v>
      </c>
      <c r="B563" s="2" t="s">
        <v>26</v>
      </c>
      <c r="C563" s="3" t="str">
        <f>HYPERLINK("https://www.instagram.com/p/BB5TZXbPHdV/")</f>
        <v>https://www.instagram.com/p/BB5TZXbPHdV/</v>
      </c>
      <c r="D563" s="12" t="s">
        <v>640</v>
      </c>
      <c r="E563" s="4">
        <v>0.71793981481481484</v>
      </c>
      <c r="F563" s="5" t="s">
        <v>33</v>
      </c>
      <c r="G563" s="15">
        <v>25</v>
      </c>
      <c r="H563" s="6" t="s">
        <v>11</v>
      </c>
    </row>
    <row r="564" spans="1:8" ht="18.75" x14ac:dyDescent="0.3">
      <c r="A564" s="2">
        <v>563</v>
      </c>
      <c r="B564" s="2" t="s">
        <v>26</v>
      </c>
      <c r="C564" s="3" t="str">
        <f>HYPERLINK("https://www.instagram.com/p/BBr7reQvHSP/")</f>
        <v>https://www.instagram.com/p/BBr7reQvHSP/</v>
      </c>
      <c r="D564" s="12" t="s">
        <v>641</v>
      </c>
      <c r="E564" s="4">
        <v>0.52532407407407411</v>
      </c>
      <c r="F564" s="5" t="s">
        <v>10</v>
      </c>
      <c r="G564" s="15">
        <v>24</v>
      </c>
      <c r="H564" s="6" t="s">
        <v>11</v>
      </c>
    </row>
    <row r="565" spans="1:8" ht="18.75" x14ac:dyDescent="0.3">
      <c r="A565" s="2">
        <v>564</v>
      </c>
      <c r="B565" s="2" t="s">
        <v>26</v>
      </c>
      <c r="C565" s="3" t="str">
        <f>HYPERLINK("https://www.instagram.com/p/BBatRskvHcq/")</f>
        <v>https://www.instagram.com/p/BBatRskvHcq/</v>
      </c>
      <c r="D565" s="12" t="s">
        <v>642</v>
      </c>
      <c r="E565" s="4">
        <v>0.83577546296296301</v>
      </c>
      <c r="F565" s="5" t="s">
        <v>10</v>
      </c>
      <c r="G565" s="15">
        <v>27</v>
      </c>
      <c r="H565" s="6" t="s">
        <v>11</v>
      </c>
    </row>
    <row r="566" spans="1:8" ht="18.75" x14ac:dyDescent="0.3">
      <c r="A566" s="2">
        <v>565</v>
      </c>
      <c r="B566" s="2" t="s">
        <v>26</v>
      </c>
      <c r="C566" s="3" t="str">
        <f>HYPERLINK("https://www.instagram.com/p/BBLH0rNPHTL/")</f>
        <v>https://www.instagram.com/p/BBLH0rNPHTL/</v>
      </c>
      <c r="D566" s="12" t="s">
        <v>643</v>
      </c>
      <c r="E566" s="4">
        <v>0.78309027777777773</v>
      </c>
      <c r="F566" s="5" t="s">
        <v>14</v>
      </c>
      <c r="G566" s="15">
        <v>29</v>
      </c>
      <c r="H566" s="6" t="s">
        <v>11</v>
      </c>
    </row>
    <row r="567" spans="1:8" ht="18.75" x14ac:dyDescent="0.3">
      <c r="A567" s="2">
        <v>566</v>
      </c>
      <c r="B567" s="2" t="s">
        <v>11</v>
      </c>
      <c r="C567" s="3" t="str">
        <f>HYPERLINK("https://www.instagram.com/p/BA-JaRWvHUx/")</f>
        <v>https://www.instagram.com/p/BA-JaRWvHUx/</v>
      </c>
      <c r="D567" s="12" t="s">
        <v>644</v>
      </c>
      <c r="E567" s="4">
        <v>0.74401620370370369</v>
      </c>
      <c r="F567" s="5" t="s">
        <v>20</v>
      </c>
      <c r="G567" s="15">
        <v>45</v>
      </c>
      <c r="H567" s="6" t="s">
        <v>11</v>
      </c>
    </row>
    <row r="568" spans="1:8" ht="18.75" x14ac:dyDescent="0.3">
      <c r="A568" s="2">
        <v>567</v>
      </c>
      <c r="B568" s="2" t="s">
        <v>11</v>
      </c>
      <c r="C568" s="3" t="str">
        <f>HYPERLINK("https://www.instagram.com/p/BAwx20evHUZ/")</f>
        <v>https://www.instagram.com/p/BAwx20evHUZ/</v>
      </c>
      <c r="D568" s="12" t="s">
        <v>645</v>
      </c>
      <c r="E568" s="4">
        <v>0.55239583333333331</v>
      </c>
      <c r="F568" s="5" t="s">
        <v>33</v>
      </c>
      <c r="G568" s="15">
        <v>39</v>
      </c>
      <c r="H568" s="6" t="s">
        <v>11</v>
      </c>
    </row>
    <row r="569" spans="1:8" ht="18.75" x14ac:dyDescent="0.3">
      <c r="A569" s="2">
        <v>568</v>
      </c>
      <c r="B569" s="2" t="s">
        <v>11</v>
      </c>
      <c r="C569" s="3" t="str">
        <f>HYPERLINK("https://www.instagram.com/p/BAwvjQivHRJ/")</f>
        <v>https://www.instagram.com/p/BAwvjQivHRJ/</v>
      </c>
      <c r="D569" s="13" t="s">
        <v>645</v>
      </c>
      <c r="E569" s="4">
        <v>0.53840277777777779</v>
      </c>
      <c r="F569" s="5" t="s">
        <v>33</v>
      </c>
      <c r="G569" s="16" t="s">
        <v>11</v>
      </c>
      <c r="H569" s="2">
        <v>72</v>
      </c>
    </row>
    <row r="570" spans="1:8" ht="18.75" x14ac:dyDescent="0.3">
      <c r="A570" s="2">
        <v>569</v>
      </c>
      <c r="B570" s="2" t="s">
        <v>11</v>
      </c>
      <c r="C570" s="3" t="str">
        <f>HYPERLINK("https://www.instagram.com/p/BArdhbavHZS/")</f>
        <v>https://www.instagram.com/p/BArdhbavHZS/</v>
      </c>
      <c r="D570" s="12" t="s">
        <v>646</v>
      </c>
      <c r="E570" s="4">
        <v>0.4871875</v>
      </c>
      <c r="F570" s="5" t="s">
        <v>20</v>
      </c>
      <c r="G570" s="15">
        <v>41</v>
      </c>
      <c r="H570" s="6" t="s">
        <v>11</v>
      </c>
    </row>
    <row r="571" spans="1:8" ht="18.75" x14ac:dyDescent="0.3">
      <c r="A571" s="2">
        <v>570</v>
      </c>
      <c r="B571" s="2" t="s">
        <v>11</v>
      </c>
      <c r="C571" s="3" t="str">
        <f>HYPERLINK("https://www.instagram.com/p/BAjmuv2PHYM/")</f>
        <v>https://www.instagram.com/p/BAjmuv2PHYM/</v>
      </c>
      <c r="D571" s="12" t="s">
        <v>647</v>
      </c>
      <c r="E571" s="4">
        <v>0.43618055555555563</v>
      </c>
      <c r="F571" s="5" t="s">
        <v>10</v>
      </c>
      <c r="G571" s="15">
        <v>18</v>
      </c>
      <c r="H571" s="6" t="s">
        <v>11</v>
      </c>
    </row>
    <row r="572" spans="1:8" ht="18.75" x14ac:dyDescent="0.3">
      <c r="A572" s="2">
        <v>571</v>
      </c>
      <c r="B572" s="2" t="s">
        <v>11</v>
      </c>
      <c r="C572" s="3" t="str">
        <f>HYPERLINK("https://www.instagram.com/p/BAan5WovHS8/")</f>
        <v>https://www.instagram.com/p/BAan5WovHS8/</v>
      </c>
      <c r="D572" s="12" t="s">
        <v>648</v>
      </c>
      <c r="E572" s="4">
        <v>0.94799768518518523</v>
      </c>
      <c r="F572" s="5" t="s">
        <v>20</v>
      </c>
      <c r="G572" s="15">
        <v>28</v>
      </c>
      <c r="H572" s="6" t="s">
        <v>11</v>
      </c>
    </row>
    <row r="573" spans="1:8" ht="18.75" x14ac:dyDescent="0.3">
      <c r="A573" s="2">
        <v>572</v>
      </c>
      <c r="B573" s="2" t="s">
        <v>11</v>
      </c>
      <c r="C573" s="3" t="str">
        <f>HYPERLINK("https://www.instagram.com/p/BAZK2RIPHc7/")</f>
        <v>https://www.instagram.com/p/BAZK2RIPHc7/</v>
      </c>
      <c r="D573" s="13" t="s">
        <v>648</v>
      </c>
      <c r="E573" s="4">
        <v>0.38336805555555548</v>
      </c>
      <c r="F573" s="5" t="s">
        <v>20</v>
      </c>
      <c r="G573" s="16" t="s">
        <v>11</v>
      </c>
      <c r="H573" s="2">
        <v>77</v>
      </c>
    </row>
    <row r="574" spans="1:8" ht="18.75" x14ac:dyDescent="0.3">
      <c r="A574" s="2">
        <v>573</v>
      </c>
      <c r="B574" s="2" t="s">
        <v>211</v>
      </c>
      <c r="C574" s="3" t="str">
        <f>HYPERLINK("https://www.instagram.com/p/BAUGSdTPHUB/")</f>
        <v>https://www.instagram.com/p/BAUGSdTPHUB/</v>
      </c>
      <c r="D574" s="12" t="s">
        <v>649</v>
      </c>
      <c r="E574" s="4">
        <v>0.41388888888888892</v>
      </c>
      <c r="F574" s="5" t="s">
        <v>14</v>
      </c>
      <c r="G574" s="15">
        <v>42</v>
      </c>
      <c r="H574" s="6" t="s">
        <v>11</v>
      </c>
    </row>
    <row r="575" spans="1:8" ht="18.75" x14ac:dyDescent="0.3">
      <c r="A575" s="2">
        <v>574</v>
      </c>
      <c r="B575" s="2" t="s">
        <v>650</v>
      </c>
      <c r="C575" s="3" t="str">
        <f>HYPERLINK("https://www.instagram.com/p/BARsJUZPHVa/")</f>
        <v>https://www.instagram.com/p/BARsJUZPHVa/</v>
      </c>
      <c r="D575" s="12" t="s">
        <v>651</v>
      </c>
      <c r="E575" s="4">
        <v>0.4785300925925926</v>
      </c>
      <c r="F575" s="5" t="s">
        <v>10</v>
      </c>
      <c r="G575" s="15">
        <v>42</v>
      </c>
      <c r="H575" s="6" t="s">
        <v>11</v>
      </c>
    </row>
    <row r="576" spans="1:8" ht="18.75" x14ac:dyDescent="0.3">
      <c r="A576" s="2">
        <v>575</v>
      </c>
      <c r="B576" s="2" t="s">
        <v>211</v>
      </c>
      <c r="C576" s="3" t="str">
        <f>HYPERLINK("https://www.instagram.com/p/BAQRdoePHZN/")</f>
        <v>https://www.instagram.com/p/BAQRdoePHZN/</v>
      </c>
      <c r="D576" s="12" t="s">
        <v>652</v>
      </c>
      <c r="E576" s="4">
        <v>0.92825231481481485</v>
      </c>
      <c r="F576" s="5" t="s">
        <v>31</v>
      </c>
      <c r="G576" s="15">
        <v>49</v>
      </c>
      <c r="H576" s="6" t="s">
        <v>11</v>
      </c>
    </row>
    <row r="577" spans="1:8" ht="18.75" x14ac:dyDescent="0.3">
      <c r="A577" s="2">
        <v>576</v>
      </c>
      <c r="B577" s="2" t="s">
        <v>211</v>
      </c>
      <c r="C577" s="3" t="str">
        <f>HYPERLINK("https://www.instagram.com/p/BAPAF7mvHRf/")</f>
        <v>https://www.instagram.com/p/BAPAF7mvHRf/</v>
      </c>
      <c r="D577" s="12" t="s">
        <v>652</v>
      </c>
      <c r="E577" s="4">
        <v>0.43449074074074068</v>
      </c>
      <c r="F577" s="5" t="s">
        <v>31</v>
      </c>
      <c r="G577" s="15">
        <v>38</v>
      </c>
      <c r="H577" s="6" t="s">
        <v>11</v>
      </c>
    </row>
    <row r="578" spans="1:8" ht="18.75" x14ac:dyDescent="0.3">
      <c r="A578" s="2">
        <v>577</v>
      </c>
      <c r="B578" s="2" t="s">
        <v>653</v>
      </c>
      <c r="C578" s="3" t="str">
        <f>HYPERLINK("https://www.instagram.com/p/BAMx0bWPHWn/")</f>
        <v>https://www.instagram.com/p/BAMx0bWPHWn/</v>
      </c>
      <c r="D578" s="12" t="s">
        <v>654</v>
      </c>
      <c r="E578" s="4">
        <v>0.57114583333333335</v>
      </c>
      <c r="F578" s="5" t="s">
        <v>33</v>
      </c>
      <c r="G578" s="15">
        <v>45</v>
      </c>
      <c r="H578" s="6" t="s">
        <v>11</v>
      </c>
    </row>
    <row r="579" spans="1:8" ht="18.75" x14ac:dyDescent="0.3">
      <c r="A579" s="2">
        <v>578</v>
      </c>
      <c r="B579" s="2" t="s">
        <v>211</v>
      </c>
      <c r="C579" s="3" t="str">
        <f>HYPERLINK("https://www.instagram.com/p/BALsYzfvHbM/")</f>
        <v>https://www.instagram.com/p/BALsYzfvHbM/</v>
      </c>
      <c r="D579" s="12" t="s">
        <v>654</v>
      </c>
      <c r="E579" s="4">
        <v>0.14982638888888891</v>
      </c>
      <c r="F579" s="5" t="s">
        <v>33</v>
      </c>
      <c r="G579" s="15">
        <v>36</v>
      </c>
      <c r="H579" s="6" t="s">
        <v>11</v>
      </c>
    </row>
    <row r="580" spans="1:8" ht="18.75" x14ac:dyDescent="0.3">
      <c r="A580" s="2">
        <v>579</v>
      </c>
      <c r="B580" s="2" t="s">
        <v>653</v>
      </c>
      <c r="C580" s="3" t="str">
        <f>HYPERLINK("https://www.instagram.com/p/BAK3O9bvHfl/")</f>
        <v>https://www.instagram.com/p/BAK3O9bvHfl/</v>
      </c>
      <c r="D580" s="12" t="s">
        <v>654</v>
      </c>
      <c r="E580" s="4">
        <v>0.26872685185185191</v>
      </c>
      <c r="F580" s="5" t="s">
        <v>33</v>
      </c>
      <c r="G580" s="15">
        <v>40</v>
      </c>
      <c r="H580" s="6" t="s">
        <v>11</v>
      </c>
    </row>
    <row r="581" spans="1:8" ht="18.75" x14ac:dyDescent="0.3">
      <c r="A581" s="2">
        <v>580</v>
      </c>
      <c r="B581" s="2" t="s">
        <v>653</v>
      </c>
      <c r="C581" s="3" t="str">
        <f>HYPERLINK("https://www.instagram.com/p/BAKvqAnvHfv/")</f>
        <v>https://www.instagram.com/p/BAKvqAnvHfv/</v>
      </c>
      <c r="D581" s="12" t="s">
        <v>654</v>
      </c>
      <c r="E581" s="4">
        <v>0.23578703703703699</v>
      </c>
      <c r="F581" s="5" t="s">
        <v>33</v>
      </c>
      <c r="G581" s="15">
        <v>47</v>
      </c>
      <c r="H581" s="6" t="s">
        <v>11</v>
      </c>
    </row>
    <row r="582" spans="1:8" ht="18.75" x14ac:dyDescent="0.3">
      <c r="A582" s="2">
        <v>581</v>
      </c>
      <c r="B582" s="2" t="s">
        <v>655</v>
      </c>
      <c r="C582" s="3" t="str">
        <f>HYPERLINK("https://www.instagram.com/p/BAKSD0DPHVf/")</f>
        <v>https://www.instagram.com/p/BAKSD0DPHVf/</v>
      </c>
      <c r="D582" s="12" t="s">
        <v>656</v>
      </c>
      <c r="E582" s="4">
        <v>0.60170138888888891</v>
      </c>
      <c r="F582" s="5" t="s">
        <v>17</v>
      </c>
      <c r="G582" s="15">
        <v>43</v>
      </c>
      <c r="H582" s="6" t="s">
        <v>11</v>
      </c>
    </row>
    <row r="583" spans="1:8" ht="18.75" x14ac:dyDescent="0.3">
      <c r="A583" s="2">
        <v>582</v>
      </c>
      <c r="B583" s="2" t="s">
        <v>650</v>
      </c>
      <c r="C583" s="3" t="str">
        <f>HYPERLINK("https://www.instagram.com/p/BAKOzzPPHff/")</f>
        <v>https://www.instagram.com/p/BAKOzzPPHff/</v>
      </c>
      <c r="D583" s="12" t="s">
        <v>656</v>
      </c>
      <c r="E583" s="4">
        <v>0.6980439814814815</v>
      </c>
      <c r="F583" s="5" t="s">
        <v>17</v>
      </c>
      <c r="G583" s="15">
        <v>47</v>
      </c>
      <c r="H583" s="6" t="s">
        <v>11</v>
      </c>
    </row>
    <row r="584" spans="1:8" ht="18.75" x14ac:dyDescent="0.3">
      <c r="A584" s="2">
        <v>583</v>
      </c>
      <c r="B584" s="2" t="s">
        <v>657</v>
      </c>
      <c r="C584" s="3" t="str">
        <f>HYPERLINK("https://www.instagram.com/p/BAKEK2gvHcM/")</f>
        <v>https://www.instagram.com/p/BAKEK2gvHcM/</v>
      </c>
      <c r="D584" s="12" t="s">
        <v>656</v>
      </c>
      <c r="E584" s="4">
        <v>0.51741898148148147</v>
      </c>
      <c r="F584" s="5" t="s">
        <v>17</v>
      </c>
      <c r="G584" s="15">
        <v>33</v>
      </c>
      <c r="H584" s="6" t="s">
        <v>11</v>
      </c>
    </row>
    <row r="585" spans="1:8" ht="18.75" x14ac:dyDescent="0.3">
      <c r="A585" s="2">
        <v>584</v>
      </c>
      <c r="B585" s="2" t="s">
        <v>658</v>
      </c>
      <c r="C585" s="3" t="str">
        <f>HYPERLINK("https://www.instagram.com/p/BAF1-hvvHRy/")</f>
        <v>https://www.instagram.com/p/BAF1-hvvHRy/</v>
      </c>
      <c r="D585" s="12" t="s">
        <v>659</v>
      </c>
      <c r="E585" s="4">
        <v>0.87784722222222222</v>
      </c>
      <c r="F585" s="5" t="s">
        <v>40</v>
      </c>
      <c r="G585" s="15">
        <v>38</v>
      </c>
      <c r="H585" s="6" t="s">
        <v>11</v>
      </c>
    </row>
    <row r="586" spans="1:8" ht="18.75" x14ac:dyDescent="0.3">
      <c r="A586" s="2">
        <v>585</v>
      </c>
      <c r="B586" s="2" t="s">
        <v>660</v>
      </c>
      <c r="C586" s="3" t="str">
        <f>HYPERLINK("https://www.instagram.com/p/BAFxjPDPHXr/")</f>
        <v>https://www.instagram.com/p/BAFxjPDPHXr/</v>
      </c>
      <c r="D586" s="12" t="s">
        <v>659</v>
      </c>
      <c r="E586" s="4">
        <v>0.85099537037037032</v>
      </c>
      <c r="F586" s="5" t="s">
        <v>40</v>
      </c>
      <c r="G586" s="15">
        <v>38</v>
      </c>
      <c r="H586" s="6" t="s">
        <v>11</v>
      </c>
    </row>
    <row r="587" spans="1:8" ht="18.75" x14ac:dyDescent="0.3">
      <c r="A587" s="2">
        <v>586</v>
      </c>
      <c r="B587" s="2" t="s">
        <v>661</v>
      </c>
      <c r="C587" s="3" t="str">
        <f>HYPERLINK("https://www.instagram.com/p/BAB37I7vHc-/")</f>
        <v>https://www.instagram.com/p/BAB37I7vHc-/</v>
      </c>
      <c r="D587" s="12" t="s">
        <v>662</v>
      </c>
      <c r="E587" s="4">
        <v>0.33621527777777782</v>
      </c>
      <c r="F587" s="5" t="s">
        <v>14</v>
      </c>
      <c r="G587" s="15">
        <v>31</v>
      </c>
      <c r="H587" s="6" t="s">
        <v>11</v>
      </c>
    </row>
    <row r="588" spans="1:8" ht="18.75" x14ac:dyDescent="0.3">
      <c r="A588" s="2">
        <v>587</v>
      </c>
      <c r="B588" s="2" t="s">
        <v>663</v>
      </c>
      <c r="C588" s="3" t="str">
        <f>HYPERLINK("https://www.instagram.com/p/BABD54lPHQ0/")</f>
        <v>https://www.instagram.com/p/BABD54lPHQ0/</v>
      </c>
      <c r="D588" s="12" t="s">
        <v>662</v>
      </c>
      <c r="E588" s="4">
        <v>2.055555555555556E-2</v>
      </c>
      <c r="F588" s="5" t="s">
        <v>14</v>
      </c>
      <c r="G588" s="15">
        <v>23</v>
      </c>
      <c r="H588" s="6" t="s">
        <v>11</v>
      </c>
    </row>
    <row r="589" spans="1:8" ht="18.75" x14ac:dyDescent="0.3">
      <c r="A589" s="2">
        <v>588</v>
      </c>
      <c r="B589" s="2" t="s">
        <v>11</v>
      </c>
      <c r="C589" s="3" t="str">
        <f>HYPERLINK("https://www.instagram.com/p/BABBZmBvHbP/")</f>
        <v>https://www.instagram.com/p/BABBZmBvHbP/</v>
      </c>
      <c r="D589" s="12" t="s">
        <v>662</v>
      </c>
      <c r="E589" s="4">
        <v>5.3587962962962964E-3</v>
      </c>
      <c r="F589" s="5" t="s">
        <v>14</v>
      </c>
      <c r="G589" s="15">
        <v>26</v>
      </c>
      <c r="H589" s="6" t="s">
        <v>11</v>
      </c>
    </row>
    <row r="590" spans="1:8" ht="18.75" x14ac:dyDescent="0.3">
      <c r="A590" s="2">
        <v>589</v>
      </c>
      <c r="B590" s="2" t="s">
        <v>664</v>
      </c>
      <c r="C590" s="3" t="str">
        <f>HYPERLINK("https://www.instagram.com/p/BAA_pVpPHW6/")</f>
        <v>https://www.instagram.com/p/BAA_pVpPHW6/</v>
      </c>
      <c r="D590" s="12" t="s">
        <v>665</v>
      </c>
      <c r="E590" s="4">
        <v>0.99471064814814814</v>
      </c>
      <c r="F590" s="5" t="s">
        <v>10</v>
      </c>
      <c r="G590" s="15">
        <v>35</v>
      </c>
      <c r="H590" s="6" t="s">
        <v>11</v>
      </c>
    </row>
    <row r="591" spans="1:8" ht="18.75" x14ac:dyDescent="0.3">
      <c r="A591" s="2">
        <v>590</v>
      </c>
      <c r="B591" s="2" t="s">
        <v>11</v>
      </c>
      <c r="C591" s="3" t="str">
        <f>HYPERLINK("https://www.instagram.com/p/_94Z8cPHeg/")</f>
        <v>https://www.instagram.com/p/_94Z8cPHeg/</v>
      </c>
      <c r="D591" s="12" t="s">
        <v>666</v>
      </c>
      <c r="E591" s="4">
        <v>0.78569444444444447</v>
      </c>
      <c r="F591" s="5" t="s">
        <v>31</v>
      </c>
      <c r="G591" s="15">
        <v>23</v>
      </c>
      <c r="H591" s="6" t="s">
        <v>11</v>
      </c>
    </row>
    <row r="592" spans="1:8" ht="18.75" x14ac:dyDescent="0.3">
      <c r="A592" s="2">
        <v>591</v>
      </c>
      <c r="B592" s="2" t="s">
        <v>667</v>
      </c>
      <c r="C592" s="3" t="str">
        <f>HYPERLINK("https://www.instagram.com/p/_7_BePPHeA/")</f>
        <v>https://www.instagram.com/p/_7_BePPHeA/</v>
      </c>
      <c r="D592" s="12" t="s">
        <v>666</v>
      </c>
      <c r="E592" s="4">
        <v>4.9131944444444443E-2</v>
      </c>
      <c r="F592" s="5" t="s">
        <v>31</v>
      </c>
      <c r="G592" s="15">
        <v>31</v>
      </c>
      <c r="H592" s="6" t="s">
        <v>11</v>
      </c>
    </row>
    <row r="593" spans="1:8" ht="18.75" x14ac:dyDescent="0.3">
      <c r="A593" s="2">
        <v>592</v>
      </c>
      <c r="B593" s="2" t="s">
        <v>603</v>
      </c>
      <c r="C593" s="3" t="str">
        <f>HYPERLINK("https://www.instagram.com/p/_7-LgYvHcc/")</f>
        <v>https://www.instagram.com/p/_7-LgYvHcc/</v>
      </c>
      <c r="D593" s="13" t="s">
        <v>666</v>
      </c>
      <c r="E593" s="4">
        <v>4.4016203703703703E-2</v>
      </c>
      <c r="F593" s="5" t="s">
        <v>31</v>
      </c>
      <c r="G593" s="16" t="s">
        <v>11</v>
      </c>
      <c r="H593" s="2">
        <v>95</v>
      </c>
    </row>
    <row r="594" spans="1:8" ht="18.75" x14ac:dyDescent="0.3">
      <c r="A594" s="2">
        <v>593</v>
      </c>
      <c r="B594" s="2" t="s">
        <v>11</v>
      </c>
      <c r="C594" s="3" t="str">
        <f>HYPERLINK("https://www.instagram.com/p/_78PFevHZa/")</f>
        <v>https://www.instagram.com/p/_78PFevHZa/</v>
      </c>
      <c r="D594" s="12" t="s">
        <v>666</v>
      </c>
      <c r="E594" s="4">
        <v>3.2210648148148148E-2</v>
      </c>
      <c r="F594" s="5" t="s">
        <v>31</v>
      </c>
      <c r="G594" s="15">
        <v>26</v>
      </c>
      <c r="H594" s="6" t="s">
        <v>11</v>
      </c>
    </row>
    <row r="595" spans="1:8" ht="18.75" x14ac:dyDescent="0.3">
      <c r="A595" s="2">
        <v>594</v>
      </c>
      <c r="B595" s="2" t="s">
        <v>667</v>
      </c>
      <c r="C595" s="3" t="str">
        <f>HYPERLINK("https://www.instagram.com/p/_77HrMvHXp/")</f>
        <v>https://www.instagram.com/p/_77HrMvHXp/</v>
      </c>
      <c r="D595" s="12" t="s">
        <v>666</v>
      </c>
      <c r="E595" s="4">
        <v>2.5439814814814811E-2</v>
      </c>
      <c r="F595" s="5" t="s">
        <v>31</v>
      </c>
      <c r="G595" s="15">
        <v>27</v>
      </c>
      <c r="H595" s="6" t="s">
        <v>11</v>
      </c>
    </row>
    <row r="596" spans="1:8" ht="18.75" x14ac:dyDescent="0.3">
      <c r="A596" s="2">
        <v>595</v>
      </c>
      <c r="B596" s="2" t="s">
        <v>668</v>
      </c>
      <c r="C596" s="3" t="str">
        <f>HYPERLINK("https://www.instagram.com/p/_750uxvHVI/")</f>
        <v>https://www.instagram.com/p/_750uxvHVI/</v>
      </c>
      <c r="D596" s="12" t="s">
        <v>666</v>
      </c>
      <c r="E596" s="4">
        <v>1.758101851851852E-2</v>
      </c>
      <c r="F596" s="5" t="s">
        <v>31</v>
      </c>
      <c r="G596" s="15">
        <v>31</v>
      </c>
      <c r="H596" s="6" t="s">
        <v>11</v>
      </c>
    </row>
    <row r="597" spans="1:8" ht="18.75" x14ac:dyDescent="0.3">
      <c r="A597" s="2">
        <v>596</v>
      </c>
      <c r="B597" s="2" t="s">
        <v>669</v>
      </c>
      <c r="C597" s="3" t="str">
        <f>HYPERLINK("https://www.instagram.com/p/_74vd2PHS7/")</f>
        <v>https://www.instagram.com/p/_74vd2PHS7/</v>
      </c>
      <c r="D597" s="12" t="s">
        <v>666</v>
      </c>
      <c r="E597" s="4">
        <v>1.1006944444444441E-2</v>
      </c>
      <c r="F597" s="5" t="s">
        <v>31</v>
      </c>
      <c r="G597" s="15">
        <v>32</v>
      </c>
      <c r="H597" s="6" t="s">
        <v>11</v>
      </c>
    </row>
    <row r="598" spans="1:8" ht="18.75" x14ac:dyDescent="0.3">
      <c r="A598" s="2">
        <v>597</v>
      </c>
      <c r="B598" s="2" t="s">
        <v>670</v>
      </c>
      <c r="C598" s="3" t="str">
        <f>HYPERLINK("https://www.instagram.com/p/_74KXKvHR3/")</f>
        <v>https://www.instagram.com/p/_74KXKvHR3/</v>
      </c>
      <c r="D598" s="12" t="s">
        <v>666</v>
      </c>
      <c r="E598" s="4">
        <v>7.4999999999999997E-3</v>
      </c>
      <c r="F598" s="5" t="s">
        <v>31</v>
      </c>
      <c r="G598" s="15">
        <v>24</v>
      </c>
      <c r="H598" s="6" t="s">
        <v>11</v>
      </c>
    </row>
    <row r="599" spans="1:8" ht="18.75" x14ac:dyDescent="0.3">
      <c r="A599" s="2">
        <v>598</v>
      </c>
      <c r="B599" s="2" t="s">
        <v>671</v>
      </c>
      <c r="C599" s="3" t="str">
        <f>HYPERLINK("https://www.instagram.com/p/_6DXnPvHWP/")</f>
        <v>https://www.instagram.com/p/_6DXnPvHWP/</v>
      </c>
      <c r="D599" s="12" t="s">
        <v>672</v>
      </c>
      <c r="E599" s="4">
        <v>0.29877314814814809</v>
      </c>
      <c r="F599" s="5" t="s">
        <v>33</v>
      </c>
      <c r="G599" s="15">
        <v>30</v>
      </c>
      <c r="H599" s="6" t="s">
        <v>11</v>
      </c>
    </row>
    <row r="600" spans="1:8" ht="18.75" x14ac:dyDescent="0.3">
      <c r="A600" s="2">
        <v>599</v>
      </c>
      <c r="B600" s="2" t="s">
        <v>673</v>
      </c>
      <c r="C600" s="3" t="str">
        <f>HYPERLINK("https://www.instagram.com/p/_6AE-EPHRO/")</f>
        <v>https://www.instagram.com/p/_6AE-EPHRO/</v>
      </c>
      <c r="D600" s="12" t="s">
        <v>672</v>
      </c>
      <c r="E600" s="4">
        <v>0.27880787037037041</v>
      </c>
      <c r="F600" s="5" t="s">
        <v>33</v>
      </c>
      <c r="G600" s="15">
        <v>27</v>
      </c>
      <c r="H600" s="6" t="s">
        <v>11</v>
      </c>
    </row>
    <row r="601" spans="1:8" ht="18.75" x14ac:dyDescent="0.3">
      <c r="A601" s="2">
        <v>600</v>
      </c>
      <c r="B601" s="2" t="s">
        <v>674</v>
      </c>
      <c r="C601" s="3" t="str">
        <f>HYPERLINK("https://www.instagram.com/p/_5X5cPvHfL/")</f>
        <v>https://www.instagram.com/p/_5X5cPvHfL/</v>
      </c>
      <c r="D601" s="13" t="s">
        <v>672</v>
      </c>
      <c r="E601" s="4">
        <v>3.4988425925925923E-2</v>
      </c>
      <c r="F601" s="5" t="s">
        <v>33</v>
      </c>
      <c r="G601" s="16" t="s">
        <v>11</v>
      </c>
      <c r="H601" s="2">
        <v>99</v>
      </c>
    </row>
    <row r="602" spans="1:8" ht="18.75" x14ac:dyDescent="0.3">
      <c r="A602" s="2">
        <v>601</v>
      </c>
      <c r="B602" s="2" t="s">
        <v>675</v>
      </c>
      <c r="C602" s="3" t="str">
        <f>HYPERLINK("https://www.instagram.com/p/_5V7t3PHb9/")</f>
        <v>https://www.instagram.com/p/_5V7t3PHb9/</v>
      </c>
      <c r="D602" s="12" t="s">
        <v>672</v>
      </c>
      <c r="E602" s="4">
        <v>2.3067129629629628E-2</v>
      </c>
      <c r="F602" s="5" t="s">
        <v>33</v>
      </c>
      <c r="G602" s="15">
        <v>21</v>
      </c>
      <c r="H602" s="6" t="s">
        <v>11</v>
      </c>
    </row>
    <row r="603" spans="1:8" ht="18.75" x14ac:dyDescent="0.3">
      <c r="A603" s="2">
        <v>602</v>
      </c>
      <c r="B603" s="2" t="s">
        <v>671</v>
      </c>
      <c r="C603" s="3" t="str">
        <f>HYPERLINK("https://www.instagram.com/p/_5UWXrPHZb/")</f>
        <v>https://www.instagram.com/p/_5UWXrPHZb/</v>
      </c>
      <c r="D603" s="12" t="s">
        <v>672</v>
      </c>
      <c r="E603" s="4">
        <v>1.346064814814815E-2</v>
      </c>
      <c r="F603" s="5" t="s">
        <v>33</v>
      </c>
      <c r="G603" s="15">
        <v>23</v>
      </c>
      <c r="H603" s="6" t="s">
        <v>11</v>
      </c>
    </row>
    <row r="604" spans="1:8" ht="18.75" x14ac:dyDescent="0.3">
      <c r="A604" s="2">
        <v>603</v>
      </c>
      <c r="B604" s="2" t="s">
        <v>676</v>
      </c>
      <c r="C604" s="3" t="str">
        <f>HYPERLINK("https://www.instagram.com/p/_4VOKrPHVi/")</f>
        <v>https://www.instagram.com/p/_4VOKrPHVi/</v>
      </c>
      <c r="D604" s="12" t="s">
        <v>677</v>
      </c>
      <c r="E604" s="4">
        <v>0.6303819444444444</v>
      </c>
      <c r="F604" s="5" t="s">
        <v>17</v>
      </c>
      <c r="G604" s="15">
        <v>26</v>
      </c>
      <c r="H604" s="6" t="s">
        <v>11</v>
      </c>
    </row>
    <row r="605" spans="1:8" ht="18.75" x14ac:dyDescent="0.3">
      <c r="A605" s="2">
        <v>604</v>
      </c>
      <c r="B605" s="2" t="s">
        <v>676</v>
      </c>
      <c r="C605" s="3" t="str">
        <f>HYPERLINK("https://www.instagram.com/p/_4UoD0PHUD/")</f>
        <v>https://www.instagram.com/p/_4UoD0PHUD/</v>
      </c>
      <c r="D605" s="12" t="s">
        <v>677</v>
      </c>
      <c r="E605" s="4">
        <v>0.62677083333333339</v>
      </c>
      <c r="F605" s="5" t="s">
        <v>17</v>
      </c>
      <c r="G605" s="15">
        <v>27</v>
      </c>
      <c r="H605" s="6" t="s">
        <v>11</v>
      </c>
    </row>
    <row r="606" spans="1:8" ht="18.75" x14ac:dyDescent="0.3">
      <c r="A606" s="2">
        <v>605</v>
      </c>
      <c r="B606" s="2" t="s">
        <v>674</v>
      </c>
      <c r="C606" s="3" t="str">
        <f>HYPERLINK("https://www.instagram.com/p/_4UEaXPHS4/")</f>
        <v>https://www.instagram.com/p/_4UEaXPHS4/</v>
      </c>
      <c r="D606" s="12" t="s">
        <v>677</v>
      </c>
      <c r="E606" s="4">
        <v>0.62339120370370371</v>
      </c>
      <c r="F606" s="5" t="s">
        <v>17</v>
      </c>
      <c r="G606" s="15">
        <v>25</v>
      </c>
      <c r="H606" s="6" t="s">
        <v>11</v>
      </c>
    </row>
    <row r="607" spans="1:8" ht="18.75" x14ac:dyDescent="0.3">
      <c r="A607" s="2">
        <v>606</v>
      </c>
      <c r="B607" s="2" t="s">
        <v>676</v>
      </c>
      <c r="C607" s="3" t="str">
        <f>HYPERLINK("https://www.instagram.com/p/_4ThYzvHRi/")</f>
        <v>https://www.instagram.com/p/_4ThYzvHRi/</v>
      </c>
      <c r="D607" s="12" t="s">
        <v>677</v>
      </c>
      <c r="E607" s="4">
        <v>0.62006944444444445</v>
      </c>
      <c r="F607" s="5" t="s">
        <v>17</v>
      </c>
      <c r="G607" s="15">
        <v>23</v>
      </c>
      <c r="H607" s="6" t="s">
        <v>11</v>
      </c>
    </row>
    <row r="608" spans="1:8" ht="18.75" x14ac:dyDescent="0.3">
      <c r="A608" s="2">
        <v>607</v>
      </c>
      <c r="B608" s="2" t="s">
        <v>678</v>
      </c>
      <c r="C608" s="3" t="str">
        <f>HYPERLINK("https://www.instagram.com/p/_4TNuVPHQ5/")</f>
        <v>https://www.instagram.com/p/_4TNuVPHQ5/</v>
      </c>
      <c r="D608" s="12" t="s">
        <v>677</v>
      </c>
      <c r="E608" s="4">
        <v>0.61820601851851853</v>
      </c>
      <c r="F608" s="5" t="s">
        <v>17</v>
      </c>
      <c r="G608" s="15">
        <v>25</v>
      </c>
      <c r="H608" s="6" t="s">
        <v>11</v>
      </c>
    </row>
    <row r="609" spans="1:8" ht="18.75" x14ac:dyDescent="0.3">
      <c r="A609" s="2">
        <v>608</v>
      </c>
      <c r="B609" s="2" t="s">
        <v>663</v>
      </c>
      <c r="C609" s="3" t="str">
        <f>HYPERLINK("https://www.instagram.com/p/_2vNTBvHQu/")</f>
        <v>https://www.instagram.com/p/_2vNTBvHQu/</v>
      </c>
      <c r="D609" s="12" t="s">
        <v>677</v>
      </c>
      <c r="E609" s="4">
        <v>1.135416666666667E-2</v>
      </c>
      <c r="F609" s="5" t="s">
        <v>17</v>
      </c>
      <c r="G609" s="15">
        <v>34</v>
      </c>
      <c r="H609" s="6" t="s">
        <v>11</v>
      </c>
    </row>
    <row r="610" spans="1:8" ht="18.75" x14ac:dyDescent="0.3">
      <c r="A610" s="2">
        <v>609</v>
      </c>
      <c r="B610" s="2" t="s">
        <v>679</v>
      </c>
      <c r="C610" s="3" t="str">
        <f>HYPERLINK("https://www.instagram.com/p/_zoGeXPHUD/")</f>
        <v>https://www.instagram.com/p/_zoGeXPHUD/</v>
      </c>
      <c r="D610" s="12" t="s">
        <v>680</v>
      </c>
      <c r="E610" s="4">
        <v>0.80314814814814817</v>
      </c>
      <c r="F610" s="5" t="s">
        <v>40</v>
      </c>
      <c r="G610" s="15">
        <v>32</v>
      </c>
      <c r="H610" s="6" t="s">
        <v>11</v>
      </c>
    </row>
    <row r="611" spans="1:8" ht="18.75" x14ac:dyDescent="0.3">
      <c r="A611" s="2">
        <v>610</v>
      </c>
      <c r="B611" s="2" t="s">
        <v>11</v>
      </c>
      <c r="C611" s="3" t="str">
        <f>HYPERLINK("https://www.instagram.com/p/_znaravHSN/")</f>
        <v>https://www.instagram.com/p/_znaravHSN/</v>
      </c>
      <c r="D611" s="12" t="s">
        <v>680</v>
      </c>
      <c r="E611" s="4">
        <v>0.79899305555555555</v>
      </c>
      <c r="F611" s="5" t="s">
        <v>40</v>
      </c>
      <c r="G611" s="15">
        <v>24</v>
      </c>
      <c r="H611" s="6" t="s">
        <v>11</v>
      </c>
    </row>
    <row r="612" spans="1:8" ht="18.75" x14ac:dyDescent="0.3">
      <c r="A612" s="2">
        <v>611</v>
      </c>
      <c r="B612" s="2" t="s">
        <v>679</v>
      </c>
      <c r="C612" s="3" t="str">
        <f>HYPERLINK("https://www.instagram.com/p/_zmlz4vHQJ/")</f>
        <v>https://www.instagram.com/p/_zmlz4vHQJ/</v>
      </c>
      <c r="D612" s="12" t="s">
        <v>680</v>
      </c>
      <c r="E612" s="4">
        <v>0.79398148148148151</v>
      </c>
      <c r="F612" s="5" t="s">
        <v>40</v>
      </c>
      <c r="G612" s="15">
        <v>25</v>
      </c>
      <c r="H612" s="6" t="s">
        <v>11</v>
      </c>
    </row>
    <row r="613" spans="1:8" ht="18.75" x14ac:dyDescent="0.3">
      <c r="A613" s="2">
        <v>612</v>
      </c>
      <c r="B613" s="2" t="s">
        <v>681</v>
      </c>
      <c r="C613" s="3" t="str">
        <f>HYPERLINK("https://www.instagram.com/p/_ylgKPvHWF/")</f>
        <v>https://www.instagram.com/p/_ylgKPvHWF/</v>
      </c>
      <c r="D613" s="13" t="s">
        <v>680</v>
      </c>
      <c r="E613" s="4">
        <v>0.39901620370370372</v>
      </c>
      <c r="F613" s="5" t="s">
        <v>40</v>
      </c>
      <c r="G613" s="16" t="s">
        <v>11</v>
      </c>
      <c r="H613" s="2">
        <v>47</v>
      </c>
    </row>
    <row r="614" spans="1:8" ht="18.75" x14ac:dyDescent="0.3">
      <c r="A614" s="2">
        <v>613</v>
      </c>
      <c r="B614" s="2" t="s">
        <v>681</v>
      </c>
      <c r="C614" s="3" t="str">
        <f>HYPERLINK("https://www.instagram.com/p/_ylFIUPHVT/")</f>
        <v>https://www.instagram.com/p/_ylFIUPHVT/</v>
      </c>
      <c r="D614" s="12" t="s">
        <v>680</v>
      </c>
      <c r="E614" s="4">
        <v>0.39644675925925932</v>
      </c>
      <c r="F614" s="5" t="s">
        <v>40</v>
      </c>
      <c r="G614" s="15">
        <v>25</v>
      </c>
      <c r="H614" s="6" t="s">
        <v>11</v>
      </c>
    </row>
    <row r="615" spans="1:8" ht="18.75" x14ac:dyDescent="0.3">
      <c r="A615" s="2">
        <v>614</v>
      </c>
      <c r="B615" s="2" t="s">
        <v>682</v>
      </c>
      <c r="C615" s="3" t="str">
        <f>HYPERLINK("https://www.instagram.com/p/_yX2MivHT_/")</f>
        <v>https://www.instagram.com/p/_yX2MivHT_/</v>
      </c>
      <c r="D615" s="12" t="s">
        <v>680</v>
      </c>
      <c r="E615" s="4">
        <v>0.31614583333333329</v>
      </c>
      <c r="F615" s="5" t="s">
        <v>40</v>
      </c>
      <c r="G615" s="15">
        <v>30</v>
      </c>
      <c r="H615" s="6" t="s">
        <v>11</v>
      </c>
    </row>
    <row r="616" spans="1:8" ht="18.75" x14ac:dyDescent="0.3">
      <c r="A616" s="2">
        <v>615</v>
      </c>
      <c r="B616" s="2" t="s">
        <v>682</v>
      </c>
      <c r="C616" s="3" t="str">
        <f>HYPERLINK("https://www.instagram.com/p/_yWB-evHR3/")</f>
        <v>https://www.instagram.com/p/_yWB-evHR3/</v>
      </c>
      <c r="D616" s="12" t="s">
        <v>680</v>
      </c>
      <c r="E616" s="4">
        <v>0.30512731481481481</v>
      </c>
      <c r="F616" s="5" t="s">
        <v>40</v>
      </c>
      <c r="G616" s="15">
        <v>29</v>
      </c>
      <c r="H616" s="6" t="s">
        <v>11</v>
      </c>
    </row>
    <row r="617" spans="1:8" ht="18.75" x14ac:dyDescent="0.3">
      <c r="A617" s="2">
        <v>616</v>
      </c>
      <c r="B617" s="2" t="s">
        <v>11</v>
      </c>
      <c r="C617" s="3" t="str">
        <f>HYPERLINK("https://www.instagram.com/p/_lea9GvHbd/")</f>
        <v>https://www.instagram.com/p/_lea9GvHbd/</v>
      </c>
      <c r="D617" s="12" t="s">
        <v>683</v>
      </c>
      <c r="E617" s="4">
        <v>0.30733796296296301</v>
      </c>
      <c r="F617" s="5" t="s">
        <v>17</v>
      </c>
      <c r="G617" s="15">
        <v>35</v>
      </c>
      <c r="H617" s="6" t="s">
        <v>11</v>
      </c>
    </row>
    <row r="618" spans="1:8" ht="18.75" x14ac:dyDescent="0.3">
      <c r="A618" s="2">
        <v>617</v>
      </c>
      <c r="B618" s="2" t="s">
        <v>11</v>
      </c>
      <c r="C618" s="3" t="str">
        <f>HYPERLINK("https://www.instagram.com/p/_e6uxOPHc0/")</f>
        <v>https://www.instagram.com/p/_e6uxOPHc0/</v>
      </c>
      <c r="D618" s="12" t="s">
        <v>684</v>
      </c>
      <c r="E618" s="4">
        <v>0.76060185185185181</v>
      </c>
      <c r="F618" s="5" t="s">
        <v>14</v>
      </c>
      <c r="G618" s="15">
        <v>40</v>
      </c>
      <c r="H618" s="6" t="s">
        <v>11</v>
      </c>
    </row>
    <row r="619" spans="1:8" ht="18.75" x14ac:dyDescent="0.3">
      <c r="A619" s="2">
        <v>618</v>
      </c>
      <c r="B619" s="2" t="s">
        <v>11</v>
      </c>
      <c r="C619" s="3" t="str">
        <f>HYPERLINK("https://www.instagram.com/p/_cHQrXPHfj/")</f>
        <v>https://www.instagram.com/p/_cHQrXPHfj/</v>
      </c>
      <c r="D619" s="12" t="s">
        <v>685</v>
      </c>
      <c r="E619" s="4">
        <v>0.67155092592592591</v>
      </c>
      <c r="F619" s="5" t="s">
        <v>10</v>
      </c>
      <c r="G619" s="15">
        <v>38</v>
      </c>
      <c r="H619" s="6" t="s">
        <v>11</v>
      </c>
    </row>
    <row r="620" spans="1:8" ht="18.75" x14ac:dyDescent="0.3">
      <c r="A620" s="2">
        <v>619</v>
      </c>
      <c r="B620" s="2" t="s">
        <v>11</v>
      </c>
      <c r="C620" s="3" t="str">
        <f>HYPERLINK("https://www.instagram.com/p/_bkYeqPHeY/")</f>
        <v>https://www.instagram.com/p/_bkYeqPHeY/</v>
      </c>
      <c r="D620" s="12" t="s">
        <v>685</v>
      </c>
      <c r="E620" s="4">
        <v>0.45990740740740738</v>
      </c>
      <c r="F620" s="5" t="s">
        <v>10</v>
      </c>
      <c r="G620" s="15">
        <v>11</v>
      </c>
      <c r="H620" s="6" t="s">
        <v>11</v>
      </c>
    </row>
    <row r="621" spans="1:8" ht="18.75" x14ac:dyDescent="0.3">
      <c r="A621" s="2">
        <v>620</v>
      </c>
      <c r="B621" s="2" t="s">
        <v>11</v>
      </c>
      <c r="C621" s="3" t="str">
        <f>HYPERLINK("https://www.instagram.com/p/_WAhTePHTY/")</f>
        <v>https://www.instagram.com/p/_WAhTePHTY/</v>
      </c>
      <c r="D621" s="12" t="s">
        <v>686</v>
      </c>
      <c r="E621" s="4">
        <v>0.30047453703703703</v>
      </c>
      <c r="F621" s="5" t="s">
        <v>33</v>
      </c>
      <c r="G621" s="15">
        <v>20</v>
      </c>
      <c r="H621" s="6" t="s">
        <v>11</v>
      </c>
    </row>
    <row r="622" spans="1:8" ht="18.75" x14ac:dyDescent="0.3">
      <c r="A622" s="2">
        <v>621</v>
      </c>
      <c r="B622" s="2" t="s">
        <v>11</v>
      </c>
      <c r="C622" s="3" t="str">
        <f>HYPERLINK("https://www.instagram.com/p/_FdVFnvHXN/")</f>
        <v>https://www.instagram.com/p/_FdVFnvHXN/</v>
      </c>
      <c r="D622" s="12" t="s">
        <v>687</v>
      </c>
      <c r="E622" s="4">
        <v>0.87314814814814812</v>
      </c>
      <c r="F622" s="5" t="s">
        <v>33</v>
      </c>
      <c r="G622" s="15">
        <v>21</v>
      </c>
      <c r="H622" s="6" t="s">
        <v>11</v>
      </c>
    </row>
    <row r="623" spans="1:8" ht="18.75" x14ac:dyDescent="0.3">
      <c r="A623" s="2">
        <v>622</v>
      </c>
      <c r="B623" s="2" t="s">
        <v>11</v>
      </c>
      <c r="C623" s="3" t="str">
        <f>HYPERLINK("https://www.instagram.com/p/-yWbPHvHVp/")</f>
        <v>https://www.instagram.com/p/-yWbPHvHVp/</v>
      </c>
      <c r="D623" s="12" t="s">
        <v>688</v>
      </c>
      <c r="E623" s="4">
        <v>0.45238425925925918</v>
      </c>
      <c r="F623" s="5" t="s">
        <v>33</v>
      </c>
      <c r="G623" s="15">
        <v>51</v>
      </c>
      <c r="H623" s="6" t="s">
        <v>11</v>
      </c>
    </row>
    <row r="624" spans="1:8" ht="18.75" x14ac:dyDescent="0.3">
      <c r="A624" s="2">
        <v>623</v>
      </c>
      <c r="B624" s="2" t="s">
        <v>11</v>
      </c>
      <c r="C624" s="3" t="str">
        <f>HYPERLINK("https://www.instagram.com/p/-w-fkmvHQE/")</f>
        <v>https://www.instagram.com/p/-w-fkmvHQE/</v>
      </c>
      <c r="D624" s="12" t="s">
        <v>689</v>
      </c>
      <c r="E624" s="4">
        <v>0.91880787037037037</v>
      </c>
      <c r="F624" s="5" t="s">
        <v>17</v>
      </c>
      <c r="G624" s="15">
        <v>29</v>
      </c>
      <c r="H624" s="6" t="s">
        <v>11</v>
      </c>
    </row>
    <row r="625" spans="1:8" ht="18.75" x14ac:dyDescent="0.3">
      <c r="A625" s="2">
        <v>624</v>
      </c>
      <c r="B625" s="2" t="s">
        <v>11</v>
      </c>
      <c r="C625" s="3" t="str">
        <f>HYPERLINK("https://www.instagram.com/p/-uD3bWvHce/")</f>
        <v>https://www.instagram.com/p/-uD3bWvHce/</v>
      </c>
      <c r="D625" s="13" t="s">
        <v>690</v>
      </c>
      <c r="E625" s="4">
        <v>0.78631944444444446</v>
      </c>
      <c r="F625" s="5" t="s">
        <v>20</v>
      </c>
      <c r="G625" s="16" t="s">
        <v>11</v>
      </c>
      <c r="H625" s="2">
        <v>72</v>
      </c>
    </row>
    <row r="626" spans="1:8" ht="18.75" x14ac:dyDescent="0.3">
      <c r="A626" s="2">
        <v>625</v>
      </c>
      <c r="B626" s="2" t="s">
        <v>11</v>
      </c>
      <c r="C626" s="3" t="str">
        <f>HYPERLINK("https://www.instagram.com/p/-rR6AQvHUB/")</f>
        <v>https://www.instagram.com/p/-rR6AQvHUB/</v>
      </c>
      <c r="D626" s="12" t="s">
        <v>691</v>
      </c>
      <c r="E626" s="4">
        <v>0.70643518518518522</v>
      </c>
      <c r="F626" s="5" t="s">
        <v>40</v>
      </c>
      <c r="G626" s="15">
        <v>25</v>
      </c>
      <c r="H626" s="6" t="s">
        <v>11</v>
      </c>
    </row>
    <row r="627" spans="1:8" ht="18.75" x14ac:dyDescent="0.3">
      <c r="A627" s="2">
        <v>626</v>
      </c>
      <c r="B627" s="2" t="s">
        <v>11</v>
      </c>
      <c r="C627" s="3" t="str">
        <f>HYPERLINK("https://www.instagram.com/p/-e0wKbPHZQ/")</f>
        <v>https://www.instagram.com/p/-e0wKbPHZQ/</v>
      </c>
      <c r="D627" s="12" t="s">
        <v>692</v>
      </c>
      <c r="E627" s="4">
        <v>0.86918981481481483</v>
      </c>
      <c r="F627" s="5" t="s">
        <v>17</v>
      </c>
      <c r="G627" s="15">
        <v>33</v>
      </c>
      <c r="H627" s="6" t="s">
        <v>11</v>
      </c>
    </row>
    <row r="628" spans="1:8" ht="18.75" x14ac:dyDescent="0.3">
      <c r="A628" s="2">
        <v>627</v>
      </c>
      <c r="B628" s="2" t="s">
        <v>11</v>
      </c>
      <c r="C628" s="3" t="str">
        <f>HYPERLINK("https://www.instagram.com/p/-Q--AuvHQ_/")</f>
        <v>https://www.instagram.com/p/-Q--AuvHQ_/</v>
      </c>
      <c r="D628" s="12" t="s">
        <v>693</v>
      </c>
      <c r="E628" s="4">
        <v>0.49412037037037038</v>
      </c>
      <c r="F628" s="5" t="s">
        <v>31</v>
      </c>
      <c r="G628" s="15">
        <v>38</v>
      </c>
      <c r="H628" s="6" t="s">
        <v>11</v>
      </c>
    </row>
    <row r="629" spans="1:8" ht="18.75" x14ac:dyDescent="0.3">
      <c r="A629" s="2">
        <v>628</v>
      </c>
      <c r="B629" s="2" t="s">
        <v>11</v>
      </c>
      <c r="C629" s="3" t="str">
        <f>HYPERLINK("https://www.instagram.com/p/-Q9YGMPHe6/")</f>
        <v>https://www.instagram.com/p/-Q9YGMPHe6/</v>
      </c>
      <c r="D629" s="12" t="s">
        <v>693</v>
      </c>
      <c r="E629" s="4">
        <v>0.52629629629629626</v>
      </c>
      <c r="F629" s="5" t="s">
        <v>31</v>
      </c>
      <c r="G629" s="15">
        <v>43</v>
      </c>
      <c r="H629" s="6" t="s">
        <v>11</v>
      </c>
    </row>
    <row r="630" spans="1:8" ht="18.75" x14ac:dyDescent="0.3">
      <c r="A630" s="2">
        <v>629</v>
      </c>
      <c r="B630" s="2" t="s">
        <v>11</v>
      </c>
      <c r="C630" s="3" t="str">
        <f>HYPERLINK("https://www.instagram.com/p/-Q73RlPHcc/")</f>
        <v>https://www.instagram.com/p/-Q73RlPHcc/</v>
      </c>
      <c r="D630" s="12" t="s">
        <v>693</v>
      </c>
      <c r="E630" s="4">
        <v>0.4752777777777778</v>
      </c>
      <c r="F630" s="5" t="s">
        <v>31</v>
      </c>
      <c r="G630" s="15">
        <v>38</v>
      </c>
      <c r="H630" s="6" t="s">
        <v>11</v>
      </c>
    </row>
    <row r="631" spans="1:8" ht="18.75" x14ac:dyDescent="0.3">
      <c r="A631" s="2">
        <v>630</v>
      </c>
      <c r="B631" s="2" t="s">
        <v>11</v>
      </c>
      <c r="C631" s="3" t="str">
        <f>HYPERLINK("https://www.instagram.com/p/98x9z-PHZN/")</f>
        <v>https://www.instagram.com/p/98x9z-PHZN/</v>
      </c>
      <c r="D631" s="12" t="s">
        <v>694</v>
      </c>
      <c r="E631" s="4">
        <v>0.64798611111111115</v>
      </c>
      <c r="F631" s="5" t="s">
        <v>33</v>
      </c>
      <c r="G631" s="15">
        <v>30</v>
      </c>
      <c r="H631" s="6" t="s">
        <v>11</v>
      </c>
    </row>
    <row r="632" spans="1:8" ht="18.75" x14ac:dyDescent="0.3">
      <c r="A632" s="2">
        <v>631</v>
      </c>
      <c r="B632" s="2" t="s">
        <v>11</v>
      </c>
      <c r="C632" s="3" t="str">
        <f>HYPERLINK("https://www.instagram.com/p/98tkV2vHeI/")</f>
        <v>https://www.instagram.com/p/98tkV2vHeI/</v>
      </c>
      <c r="D632" s="12" t="s">
        <v>694</v>
      </c>
      <c r="E632" s="4">
        <v>0.62129629629629635</v>
      </c>
      <c r="F632" s="5" t="s">
        <v>33</v>
      </c>
      <c r="G632" s="15">
        <v>33</v>
      </c>
      <c r="H632" s="6" t="s">
        <v>11</v>
      </c>
    </row>
    <row r="633" spans="1:8" ht="18.75" x14ac:dyDescent="0.3">
      <c r="A633" s="2">
        <v>632</v>
      </c>
      <c r="B633" s="2" t="s">
        <v>11</v>
      </c>
      <c r="C633" s="3" t="str">
        <f>HYPERLINK("https://www.instagram.com/p/96zGb4PHQK/")</f>
        <v>https://www.instagram.com/p/96zGb4PHQK/</v>
      </c>
      <c r="D633" s="12" t="s">
        <v>695</v>
      </c>
      <c r="E633" s="4">
        <v>0.87814814814814812</v>
      </c>
      <c r="F633" s="5" t="s">
        <v>17</v>
      </c>
      <c r="G633" s="15">
        <v>28</v>
      </c>
      <c r="H633" s="6" t="s">
        <v>11</v>
      </c>
    </row>
    <row r="634" spans="1:8" ht="18.75" x14ac:dyDescent="0.3">
      <c r="A634" s="2">
        <v>633</v>
      </c>
      <c r="B634" s="2" t="s">
        <v>11</v>
      </c>
      <c r="C634" s="3" t="str">
        <f>HYPERLINK("https://www.instagram.com/p/96vpyiPHZF/")</f>
        <v>https://www.instagram.com/p/96vpyiPHZF/</v>
      </c>
      <c r="D634" s="12" t="s">
        <v>695</v>
      </c>
      <c r="E634" s="4">
        <v>0.85723379629629626</v>
      </c>
      <c r="F634" s="5" t="s">
        <v>17</v>
      </c>
      <c r="G634" s="15">
        <v>28</v>
      </c>
      <c r="H634" s="6" t="s">
        <v>11</v>
      </c>
    </row>
    <row r="635" spans="1:8" ht="18.75" x14ac:dyDescent="0.3">
      <c r="A635" s="2">
        <v>634</v>
      </c>
      <c r="B635" s="2" t="s">
        <v>11</v>
      </c>
      <c r="C635" s="3" t="str">
        <f>HYPERLINK("https://www.instagram.com/p/96rSd-PHRM/")</f>
        <v>https://www.instagram.com/p/96rSd-PHRM/</v>
      </c>
      <c r="D635" s="12" t="s">
        <v>695</v>
      </c>
      <c r="E635" s="4">
        <v>0.83074074074074078</v>
      </c>
      <c r="F635" s="5" t="s">
        <v>17</v>
      </c>
      <c r="G635" s="15">
        <v>29</v>
      </c>
      <c r="H635" s="6" t="s">
        <v>11</v>
      </c>
    </row>
    <row r="636" spans="1:8" ht="18.75" x14ac:dyDescent="0.3">
      <c r="A636" s="2">
        <v>635</v>
      </c>
      <c r="B636" s="2" t="s">
        <v>11</v>
      </c>
      <c r="C636" s="3" t="str">
        <f>HYPERLINK("https://www.instagram.com/p/94JLGRPHbR/")</f>
        <v>https://www.instagram.com/p/94JLGRPHbR/</v>
      </c>
      <c r="D636" s="12" t="s">
        <v>696</v>
      </c>
      <c r="E636" s="4">
        <v>0.84700231481481481</v>
      </c>
      <c r="F636" s="5" t="s">
        <v>20</v>
      </c>
      <c r="G636" s="15">
        <v>39</v>
      </c>
      <c r="H636" s="6" t="s">
        <v>11</v>
      </c>
    </row>
    <row r="637" spans="1:8" ht="18.75" x14ac:dyDescent="0.3">
      <c r="A637" s="2">
        <v>636</v>
      </c>
      <c r="B637" s="2" t="s">
        <v>11</v>
      </c>
      <c r="C637" s="3" t="str">
        <f>HYPERLINK("https://www.instagram.com/p/94DwyjvHRD/")</f>
        <v>https://www.instagram.com/p/94DwyjvHRD/</v>
      </c>
      <c r="D637" s="12" t="s">
        <v>696</v>
      </c>
      <c r="E637" s="4">
        <v>0.81416666666666671</v>
      </c>
      <c r="F637" s="5" t="s">
        <v>20</v>
      </c>
      <c r="G637" s="15">
        <v>34</v>
      </c>
      <c r="H637" s="6" t="s">
        <v>11</v>
      </c>
    </row>
    <row r="638" spans="1:8" ht="18.75" x14ac:dyDescent="0.3">
      <c r="A638" s="2">
        <v>637</v>
      </c>
      <c r="B638" s="2" t="s">
        <v>11</v>
      </c>
      <c r="C638" s="3" t="str">
        <f>HYPERLINK("https://www.instagram.com/p/93_QXwvHYW/")</f>
        <v>https://www.instagram.com/p/93_QXwvHYW/</v>
      </c>
      <c r="D638" s="12" t="s">
        <v>696</v>
      </c>
      <c r="E638" s="4">
        <v>0.78682870370370372</v>
      </c>
      <c r="F638" s="5" t="s">
        <v>20</v>
      </c>
      <c r="G638" s="15">
        <v>27</v>
      </c>
      <c r="H638" s="6" t="s">
        <v>11</v>
      </c>
    </row>
    <row r="639" spans="1:8" ht="18.75" x14ac:dyDescent="0.3">
      <c r="A639" s="2">
        <v>638</v>
      </c>
      <c r="B639" s="2" t="s">
        <v>11</v>
      </c>
      <c r="C639" s="3" t="str">
        <f>HYPERLINK("https://www.instagram.com/p/90BPzTPHbN/")</f>
        <v>https://www.instagram.com/p/90BPzTPHbN/</v>
      </c>
      <c r="D639" s="12" t="s">
        <v>697</v>
      </c>
      <c r="E639" s="4">
        <v>0.24546296296296299</v>
      </c>
      <c r="F639" s="5" t="s">
        <v>40</v>
      </c>
      <c r="G639" s="15">
        <v>35</v>
      </c>
      <c r="H639" s="6" t="s">
        <v>11</v>
      </c>
    </row>
    <row r="640" spans="1:8" ht="18.75" x14ac:dyDescent="0.3">
      <c r="A640" s="2">
        <v>639</v>
      </c>
      <c r="B640" s="2" t="s">
        <v>11</v>
      </c>
      <c r="C640" s="3" t="str">
        <f>HYPERLINK("https://www.instagram.com/p/9vC2AZvHaz/")</f>
        <v>https://www.instagram.com/p/9vC2AZvHaz/</v>
      </c>
      <c r="D640" s="12" t="s">
        <v>698</v>
      </c>
      <c r="E640" s="4">
        <v>0.31334490740740739</v>
      </c>
      <c r="F640" s="5" t="s">
        <v>10</v>
      </c>
      <c r="G640" s="15">
        <v>24</v>
      </c>
      <c r="H640" s="6" t="s">
        <v>11</v>
      </c>
    </row>
    <row r="641" spans="1:8" ht="18.75" x14ac:dyDescent="0.3">
      <c r="A641" s="2">
        <v>640</v>
      </c>
      <c r="B641" s="2" t="s">
        <v>699</v>
      </c>
      <c r="C641" s="3" t="str">
        <f>HYPERLINK("https://www.instagram.com/p/9tLadaPHeK/")</f>
        <v>https://www.instagram.com/p/9tLadaPHeK/</v>
      </c>
      <c r="D641" s="12" t="s">
        <v>700</v>
      </c>
      <c r="E641" s="4">
        <v>0.58862268518518523</v>
      </c>
      <c r="F641" s="5" t="s">
        <v>31</v>
      </c>
      <c r="G641" s="15">
        <v>35</v>
      </c>
      <c r="H641" s="6" t="s">
        <v>11</v>
      </c>
    </row>
    <row r="642" spans="1:8" ht="18.75" x14ac:dyDescent="0.3">
      <c r="A642" s="2">
        <v>641</v>
      </c>
      <c r="B642" s="2" t="s">
        <v>11</v>
      </c>
      <c r="C642" s="3" t="str">
        <f>HYPERLINK("https://www.instagram.com/p/9oQ4D-PHaP/")</f>
        <v>https://www.instagram.com/p/9oQ4D-PHaP/</v>
      </c>
      <c r="D642" s="12" t="s">
        <v>701</v>
      </c>
      <c r="E642" s="4">
        <v>0.67996527777777782</v>
      </c>
      <c r="F642" s="5" t="s">
        <v>17</v>
      </c>
      <c r="G642" s="15">
        <v>34</v>
      </c>
      <c r="H642" s="6" t="s">
        <v>11</v>
      </c>
    </row>
    <row r="643" spans="1:8" ht="18.75" x14ac:dyDescent="0.3">
      <c r="A643" s="2">
        <v>642</v>
      </c>
      <c r="B643" s="2" t="s">
        <v>11</v>
      </c>
      <c r="C643" s="3" t="str">
        <f>HYPERLINK("https://www.instagram.com/p/9lLfNSPHak/")</f>
        <v>https://www.instagram.com/p/9lLfNSPHak/</v>
      </c>
      <c r="D643" s="12" t="s">
        <v>702</v>
      </c>
      <c r="E643" s="4">
        <v>0.48218749999999999</v>
      </c>
      <c r="F643" s="5" t="s">
        <v>20</v>
      </c>
      <c r="G643" s="15">
        <v>20</v>
      </c>
      <c r="H643" s="6" t="s">
        <v>11</v>
      </c>
    </row>
    <row r="644" spans="1:8" ht="18.75" x14ac:dyDescent="0.3">
      <c r="A644" s="2">
        <v>643</v>
      </c>
      <c r="B644" s="2" t="s">
        <v>11</v>
      </c>
      <c r="C644" s="3" t="str">
        <f>HYPERLINK("https://www.instagram.com/p/9hKiMhPHaq/")</f>
        <v>https://www.instagram.com/p/9hKiMhPHaq/</v>
      </c>
      <c r="D644" s="12" t="s">
        <v>703</v>
      </c>
      <c r="E644" s="4">
        <v>0.92295138888888884</v>
      </c>
      <c r="F644" s="5" t="s">
        <v>14</v>
      </c>
      <c r="G644" s="15">
        <v>41</v>
      </c>
      <c r="H644" s="6" t="s">
        <v>11</v>
      </c>
    </row>
    <row r="645" spans="1:8" ht="18.75" x14ac:dyDescent="0.3">
      <c r="A645" s="2">
        <v>644</v>
      </c>
      <c r="B645" s="2" t="s">
        <v>11</v>
      </c>
      <c r="C645" s="3" t="str">
        <f>HYPERLINK("https://www.instagram.com/p/9hKYeFPHaR/")</f>
        <v>https://www.instagram.com/p/9hKYeFPHaR/</v>
      </c>
      <c r="D645" s="12" t="s">
        <v>703</v>
      </c>
      <c r="E645" s="4">
        <v>0.92202546296296295</v>
      </c>
      <c r="F645" s="5" t="s">
        <v>14</v>
      </c>
      <c r="G645" s="15">
        <v>38</v>
      </c>
      <c r="H645" s="6" t="s">
        <v>11</v>
      </c>
    </row>
    <row r="646" spans="1:8" ht="18.75" x14ac:dyDescent="0.3">
      <c r="A646" s="2">
        <v>645</v>
      </c>
      <c r="B646" s="2" t="s">
        <v>11</v>
      </c>
      <c r="C646" s="3" t="str">
        <f>HYPERLINK("https://www.instagram.com/p/9eQVC_PHdN/")</f>
        <v>https://www.instagram.com/p/9eQVC_PHdN/</v>
      </c>
      <c r="D646" s="12" t="s">
        <v>704</v>
      </c>
      <c r="E646" s="4">
        <v>0.79303240740740744</v>
      </c>
      <c r="F646" s="5" t="s">
        <v>10</v>
      </c>
      <c r="G646" s="15">
        <v>23</v>
      </c>
      <c r="H646" s="6" t="s">
        <v>11</v>
      </c>
    </row>
    <row r="647" spans="1:8" ht="18.75" x14ac:dyDescent="0.3">
      <c r="A647" s="2">
        <v>646</v>
      </c>
      <c r="B647" s="2" t="s">
        <v>26</v>
      </c>
      <c r="C647" s="3" t="str">
        <f>HYPERLINK("https://www.instagram.com/p/9EhifJPHXv/")</f>
        <v>https://www.instagram.com/p/9EhifJPHXv/</v>
      </c>
      <c r="D647" s="12" t="s">
        <v>705</v>
      </c>
      <c r="E647" s="4">
        <v>0.80005787037037035</v>
      </c>
      <c r="F647" s="5" t="s">
        <v>17</v>
      </c>
      <c r="G647" s="15">
        <v>29</v>
      </c>
      <c r="H647" s="6" t="s">
        <v>11</v>
      </c>
    </row>
    <row r="648" spans="1:8" ht="18.75" x14ac:dyDescent="0.3">
      <c r="A648" s="2">
        <v>647</v>
      </c>
      <c r="B648" s="2" t="s">
        <v>11</v>
      </c>
      <c r="C648" s="3" t="str">
        <f>HYPERLINK("https://www.instagram.com/p/87oplfPHfT/")</f>
        <v>https://www.instagram.com/p/87oplfPHfT/</v>
      </c>
      <c r="D648" s="12" t="s">
        <v>706</v>
      </c>
      <c r="E648" s="4">
        <v>0.34796296296296297</v>
      </c>
      <c r="F648" s="5" t="s">
        <v>14</v>
      </c>
      <c r="G648" s="15">
        <v>26</v>
      </c>
      <c r="H648" s="6" t="s">
        <v>11</v>
      </c>
    </row>
    <row r="649" spans="1:8" ht="18.75" x14ac:dyDescent="0.3">
      <c r="A649" s="2">
        <v>648</v>
      </c>
      <c r="B649" s="2" t="s">
        <v>11</v>
      </c>
      <c r="C649" s="3" t="str">
        <f>HYPERLINK("https://www.instagram.com/p/81EQr-PHZZ/")</f>
        <v>https://www.instagram.com/p/81EQr-PHZZ/</v>
      </c>
      <c r="D649" s="12" t="s">
        <v>707</v>
      </c>
      <c r="E649" s="4">
        <v>0.79697916666666668</v>
      </c>
      <c r="F649" s="5" t="s">
        <v>33</v>
      </c>
      <c r="G649" s="15">
        <v>31</v>
      </c>
      <c r="H649" s="6" t="s">
        <v>11</v>
      </c>
    </row>
    <row r="650" spans="1:8" ht="18.75" x14ac:dyDescent="0.3">
      <c r="A650" s="2">
        <v>649</v>
      </c>
      <c r="B650" s="2" t="s">
        <v>11</v>
      </c>
      <c r="C650" s="3" t="str">
        <f>HYPERLINK("https://www.instagram.com/p/8lmj5MPHbT/")</f>
        <v>https://www.instagram.com/p/8lmj5MPHbT/</v>
      </c>
      <c r="D650" s="12" t="s">
        <v>708</v>
      </c>
      <c r="E650" s="4">
        <v>0.80148148148148146</v>
      </c>
      <c r="F650" s="5" t="s">
        <v>31</v>
      </c>
      <c r="G650" s="15">
        <v>33</v>
      </c>
      <c r="H650" s="6" t="s">
        <v>11</v>
      </c>
    </row>
    <row r="651" spans="1:8" ht="18.75" x14ac:dyDescent="0.3">
      <c r="A651" s="2">
        <v>650</v>
      </c>
      <c r="B651" s="2" t="s">
        <v>11</v>
      </c>
      <c r="C651" s="3" t="str">
        <f>HYPERLINK("https://www.instagram.com/p/8fNnCwvHdQ/")</f>
        <v>https://www.instagram.com/p/8fNnCwvHdQ/</v>
      </c>
      <c r="D651" s="12" t="s">
        <v>709</v>
      </c>
      <c r="E651" s="4">
        <v>0.30975694444444452</v>
      </c>
      <c r="F651" s="5" t="s">
        <v>17</v>
      </c>
      <c r="G651" s="15">
        <v>10</v>
      </c>
      <c r="H651" s="6" t="s">
        <v>11</v>
      </c>
    </row>
    <row r="652" spans="1:8" ht="18.75" x14ac:dyDescent="0.3">
      <c r="A652" s="2">
        <v>651</v>
      </c>
      <c r="B652" s="2" t="s">
        <v>11</v>
      </c>
      <c r="C652" s="3" t="str">
        <f>HYPERLINK("https://www.instagram.com/p/8cnh4vPHZA/")</f>
        <v>https://www.instagram.com/p/8cnh4vPHZA/</v>
      </c>
      <c r="D652" s="12" t="s">
        <v>710</v>
      </c>
      <c r="E652" s="4">
        <v>0.3019560185185185</v>
      </c>
      <c r="F652" s="5" t="s">
        <v>20</v>
      </c>
      <c r="G652" s="15">
        <v>23</v>
      </c>
      <c r="H652" s="6" t="s">
        <v>11</v>
      </c>
    </row>
    <row r="653" spans="1:8" ht="18.75" x14ac:dyDescent="0.3">
      <c r="A653" s="2">
        <v>652</v>
      </c>
      <c r="B653" s="2" t="s">
        <v>11</v>
      </c>
      <c r="C653" s="3" t="str">
        <f>HYPERLINK("https://www.instagram.com/p/8beH9TvHVY/")</f>
        <v>https://www.instagram.com/p/8beH9TvHVY/</v>
      </c>
      <c r="D653" s="12" t="s">
        <v>711</v>
      </c>
      <c r="E653" s="4">
        <v>0.85652777777777778</v>
      </c>
      <c r="F653" s="5" t="s">
        <v>40</v>
      </c>
      <c r="G653" s="15">
        <v>32</v>
      </c>
      <c r="H653" s="6" t="s">
        <v>11</v>
      </c>
    </row>
    <row r="654" spans="1:8" ht="18.75" x14ac:dyDescent="0.3">
      <c r="A654" s="2">
        <v>653</v>
      </c>
      <c r="B654" s="2" t="s">
        <v>11</v>
      </c>
      <c r="C654" s="3" t="str">
        <f>HYPERLINK("https://www.instagram.com/p/8Gpq88vHfO/")</f>
        <v>https://www.instagram.com/p/8Gpq88vHfO/</v>
      </c>
      <c r="D654" s="12" t="s">
        <v>712</v>
      </c>
      <c r="E654" s="4">
        <v>0.77099537037037036</v>
      </c>
      <c r="F654" s="5" t="s">
        <v>14</v>
      </c>
      <c r="G654" s="15">
        <v>27</v>
      </c>
      <c r="H654" s="6" t="s">
        <v>11</v>
      </c>
    </row>
    <row r="655" spans="1:8" ht="18.75" x14ac:dyDescent="0.3">
      <c r="A655" s="2">
        <v>654</v>
      </c>
      <c r="B655" s="2" t="s">
        <v>11</v>
      </c>
      <c r="C655" s="3" t="str">
        <f>HYPERLINK("https://www.instagram.com/p/7pkNFWvHWo/")</f>
        <v>https://www.instagram.com/p/7pkNFWvHWo/</v>
      </c>
      <c r="D655" s="12" t="s">
        <v>713</v>
      </c>
      <c r="E655" s="4">
        <v>0.4753472222222222</v>
      </c>
      <c r="F655" s="5" t="s">
        <v>17</v>
      </c>
      <c r="G655" s="15">
        <v>16</v>
      </c>
      <c r="H655" s="6" t="s">
        <v>11</v>
      </c>
    </row>
    <row r="656" spans="1:8" ht="18.75" x14ac:dyDescent="0.3">
      <c r="A656" s="2">
        <v>655</v>
      </c>
      <c r="B656" s="2" t="s">
        <v>11</v>
      </c>
      <c r="C656" s="3" t="str">
        <f>HYPERLINK("https://www.instagram.com/p/7k_sTRvHbD/")</f>
        <v>https://www.instagram.com/p/7k_sTRvHbD/</v>
      </c>
      <c r="D656" s="12" t="s">
        <v>714</v>
      </c>
      <c r="E656" s="4">
        <v>0.70033564814814819</v>
      </c>
      <c r="F656" s="5" t="s">
        <v>40</v>
      </c>
      <c r="G656" s="15">
        <v>40</v>
      </c>
      <c r="H656" s="6" t="s">
        <v>11</v>
      </c>
    </row>
    <row r="657" spans="1:8" ht="18.75" x14ac:dyDescent="0.3">
      <c r="A657" s="2">
        <v>656</v>
      </c>
      <c r="B657" s="2" t="s">
        <v>11</v>
      </c>
      <c r="C657" s="3" t="str">
        <f>HYPERLINK("https://www.instagram.com/p/7W8hPbPHSI/")</f>
        <v>https://www.instagram.com/p/7W8hPbPHSI/</v>
      </c>
      <c r="D657" s="12" t="s">
        <v>715</v>
      </c>
      <c r="E657" s="4">
        <v>0.24402777777777779</v>
      </c>
      <c r="F657" s="5" t="s">
        <v>17</v>
      </c>
      <c r="G657" s="15">
        <v>34</v>
      </c>
      <c r="H657" s="6" t="s">
        <v>11</v>
      </c>
    </row>
    <row r="658" spans="1:8" ht="18.75" x14ac:dyDescent="0.3">
      <c r="A658" s="2">
        <v>657</v>
      </c>
      <c r="B658" s="2" t="s">
        <v>11</v>
      </c>
      <c r="C658" s="3" t="str">
        <f>HYPERLINK("https://www.instagram.com/p/7W7k4qvHRP/")</f>
        <v>https://www.instagram.com/p/7W7k4qvHRP/</v>
      </c>
      <c r="D658" s="12" t="s">
        <v>715</v>
      </c>
      <c r="E658" s="4">
        <v>0.23829861111111111</v>
      </c>
      <c r="F658" s="5" t="s">
        <v>17</v>
      </c>
      <c r="G658" s="15">
        <v>36</v>
      </c>
      <c r="H658" s="6" t="s">
        <v>11</v>
      </c>
    </row>
    <row r="659" spans="1:8" ht="18.75" x14ac:dyDescent="0.3">
      <c r="A659" s="2">
        <v>658</v>
      </c>
      <c r="B659" s="2" t="s">
        <v>11</v>
      </c>
      <c r="C659" s="3" t="str">
        <f>HYPERLINK("https://www.instagram.com/p/7S4CDOvHUY/")</f>
        <v>https://www.instagram.com/p/7S4CDOvHUY/</v>
      </c>
      <c r="D659" s="12" t="s">
        <v>716</v>
      </c>
      <c r="E659" s="4">
        <v>0.66334490740740737</v>
      </c>
      <c r="F659" s="5" t="s">
        <v>40</v>
      </c>
      <c r="G659" s="15">
        <v>24</v>
      </c>
      <c r="H659" s="6" t="s">
        <v>11</v>
      </c>
    </row>
    <row r="660" spans="1:8" ht="18.75" x14ac:dyDescent="0.3">
      <c r="A660" s="2">
        <v>659</v>
      </c>
      <c r="B660" s="2" t="s">
        <v>11</v>
      </c>
      <c r="C660" s="3" t="str">
        <f>HYPERLINK("https://www.instagram.com/p/7FHOT0vHZm/")</f>
        <v>https://www.instagram.com/p/7FHOT0vHZm/</v>
      </c>
      <c r="D660" s="12" t="s">
        <v>717</v>
      </c>
      <c r="E660" s="4">
        <v>0.31847222222222221</v>
      </c>
      <c r="F660" s="5" t="s">
        <v>17</v>
      </c>
      <c r="G660" s="15">
        <v>26</v>
      </c>
      <c r="H660" s="6" t="s">
        <v>11</v>
      </c>
    </row>
    <row r="661" spans="1:8" ht="18.75" x14ac:dyDescent="0.3">
      <c r="A661" s="2">
        <v>660</v>
      </c>
      <c r="B661" s="2" t="s">
        <v>11</v>
      </c>
      <c r="C661" s="3" t="str">
        <f>HYPERLINK("https://www.instagram.com/p/6t1cC1PHQw/")</f>
        <v>https://www.instagram.com/p/6t1cC1PHQw/</v>
      </c>
      <c r="D661" s="12" t="s">
        <v>718</v>
      </c>
      <c r="E661" s="4">
        <v>0.27822916666666669</v>
      </c>
      <c r="F661" s="5" t="s">
        <v>40</v>
      </c>
      <c r="G661" s="15">
        <v>30</v>
      </c>
      <c r="H661" s="6" t="s">
        <v>11</v>
      </c>
    </row>
    <row r="662" spans="1:8" ht="18.75" x14ac:dyDescent="0.3">
      <c r="A662" s="2">
        <v>661</v>
      </c>
      <c r="B662" s="2" t="s">
        <v>719</v>
      </c>
      <c r="C662" s="3" t="str">
        <f>HYPERLINK("https://www.instagram.com/p/6s0QnIvHW-/")</f>
        <v>https://www.instagram.com/p/6s0QnIvHW-/</v>
      </c>
      <c r="D662" s="12" t="s">
        <v>720</v>
      </c>
      <c r="E662" s="4">
        <v>0.89814814814814814</v>
      </c>
      <c r="F662" s="5" t="s">
        <v>14</v>
      </c>
      <c r="G662" s="15">
        <v>38</v>
      </c>
      <c r="H662" s="6" t="s">
        <v>11</v>
      </c>
    </row>
    <row r="663" spans="1:8" ht="18.75" x14ac:dyDescent="0.3">
      <c r="A663" s="2">
        <v>662</v>
      </c>
      <c r="B663" s="2" t="s">
        <v>719</v>
      </c>
      <c r="C663" s="3" t="str">
        <f>HYPERLINK("https://www.instagram.com/p/6stTy0vHYb/")</f>
        <v>https://www.instagram.com/p/6stTy0vHYb/</v>
      </c>
      <c r="D663" s="12" t="s">
        <v>720</v>
      </c>
      <c r="E663" s="4">
        <v>0.84054398148148146</v>
      </c>
      <c r="F663" s="5" t="s">
        <v>14</v>
      </c>
      <c r="G663" s="15">
        <v>25</v>
      </c>
      <c r="H663" s="6" t="s">
        <v>11</v>
      </c>
    </row>
    <row r="664" spans="1:8" ht="18.75" x14ac:dyDescent="0.3">
      <c r="A664" s="2">
        <v>663</v>
      </c>
      <c r="B664" s="2" t="s">
        <v>11</v>
      </c>
      <c r="C664" s="3" t="str">
        <f>HYPERLINK("https://www.instagram.com/p/6c1N_fvHUs/")</f>
        <v>https://www.instagram.com/p/6c1N_fvHUs/</v>
      </c>
      <c r="D664" s="12" t="s">
        <v>721</v>
      </c>
      <c r="E664" s="4">
        <v>0.81479166666666669</v>
      </c>
      <c r="F664" s="5" t="s">
        <v>20</v>
      </c>
      <c r="G664" s="15">
        <v>33</v>
      </c>
      <c r="H664" s="6" t="s">
        <v>11</v>
      </c>
    </row>
    <row r="665" spans="1:8" ht="18.75" x14ac:dyDescent="0.3">
      <c r="A665" s="2">
        <v>664</v>
      </c>
      <c r="B665" s="2" t="s">
        <v>11</v>
      </c>
      <c r="C665" s="3" t="str">
        <f>HYPERLINK("https://www.instagram.com/p/6PfP94PHZH/")</f>
        <v>https://www.instagram.com/p/6PfP94PHZH/</v>
      </c>
      <c r="D665" s="12" t="s">
        <v>722</v>
      </c>
      <c r="E665" s="4">
        <v>0.49274305555555548</v>
      </c>
      <c r="F665" s="5" t="s">
        <v>17</v>
      </c>
      <c r="G665" s="15">
        <v>29</v>
      </c>
      <c r="H665" s="6" t="s">
        <v>11</v>
      </c>
    </row>
    <row r="666" spans="1:8" ht="18.75" x14ac:dyDescent="0.3">
      <c r="A666" s="2">
        <v>665</v>
      </c>
      <c r="B666" s="2" t="s">
        <v>11</v>
      </c>
      <c r="C666" s="3" t="str">
        <f>HYPERLINK("https://www.instagram.com/p/6PQANzPHTC/")</f>
        <v>https://www.instagram.com/p/6PQANzPHTC/</v>
      </c>
      <c r="D666" s="12" t="s">
        <v>722</v>
      </c>
      <c r="E666" s="4">
        <v>0.40023148148148152</v>
      </c>
      <c r="F666" s="5" t="s">
        <v>17</v>
      </c>
      <c r="G666" s="15">
        <v>19</v>
      </c>
      <c r="H666" s="6" t="s">
        <v>11</v>
      </c>
    </row>
    <row r="667" spans="1:8" ht="18.75" x14ac:dyDescent="0.3">
      <c r="A667" s="2">
        <v>666</v>
      </c>
      <c r="B667" s="2" t="s">
        <v>11</v>
      </c>
      <c r="C667" s="3" t="str">
        <f>HYPERLINK("https://www.instagram.com/p/6Ommm5PHS2/")</f>
        <v>https://www.instagram.com/p/6Ommm5PHS2/</v>
      </c>
      <c r="D667" s="12" t="s">
        <v>722</v>
      </c>
      <c r="E667" s="4">
        <v>0.1490046296296296</v>
      </c>
      <c r="F667" s="5" t="s">
        <v>17</v>
      </c>
      <c r="G667" s="15">
        <v>21</v>
      </c>
      <c r="H667" s="6" t="s">
        <v>11</v>
      </c>
    </row>
    <row r="668" spans="1:8" ht="18.75" x14ac:dyDescent="0.3">
      <c r="A668" s="2">
        <v>667</v>
      </c>
      <c r="B668" s="2" t="s">
        <v>11</v>
      </c>
      <c r="C668" s="3" t="str">
        <f>HYPERLINK("https://www.instagram.com/p/6NiLmoPHcL/")</f>
        <v>https://www.instagram.com/p/6NiLmoPHcL/</v>
      </c>
      <c r="D668" s="12" t="s">
        <v>723</v>
      </c>
      <c r="E668" s="4">
        <v>0.73380787037037032</v>
      </c>
      <c r="F668" s="5" t="s">
        <v>20</v>
      </c>
      <c r="G668" s="15">
        <v>31</v>
      </c>
      <c r="H668" s="6" t="s">
        <v>11</v>
      </c>
    </row>
    <row r="669" spans="1:8" ht="18.75" x14ac:dyDescent="0.3">
      <c r="A669" s="2">
        <v>668</v>
      </c>
      <c r="B669" s="2" t="s">
        <v>11</v>
      </c>
      <c r="C669" s="3" t="str">
        <f>HYPERLINK("https://www.instagram.com/p/6NXIb4PHVp/")</f>
        <v>https://www.instagram.com/p/6NXIb4PHVp/</v>
      </c>
      <c r="D669" s="12" t="s">
        <v>723</v>
      </c>
      <c r="E669" s="4">
        <v>0.66675925925925927</v>
      </c>
      <c r="F669" s="5" t="s">
        <v>20</v>
      </c>
      <c r="G669" s="15">
        <v>22</v>
      </c>
      <c r="H669" s="6" t="s">
        <v>11</v>
      </c>
    </row>
    <row r="670" spans="1:8" ht="18.75" x14ac:dyDescent="0.3">
      <c r="A670" s="2">
        <v>669</v>
      </c>
      <c r="B670" s="2" t="s">
        <v>11</v>
      </c>
      <c r="C670" s="3" t="str">
        <f>HYPERLINK("https://www.instagram.com/p/6M4nW0vHVz/")</f>
        <v>https://www.instagram.com/p/6M4nW0vHVz/</v>
      </c>
      <c r="D670" s="12" t="s">
        <v>723</v>
      </c>
      <c r="E670" s="4">
        <v>0.48158564814814808</v>
      </c>
      <c r="F670" s="5" t="s">
        <v>20</v>
      </c>
      <c r="G670" s="15">
        <v>26</v>
      </c>
      <c r="H670" s="6" t="s">
        <v>11</v>
      </c>
    </row>
    <row r="671" spans="1:8" ht="18.75" x14ac:dyDescent="0.3">
      <c r="A671" s="2">
        <v>670</v>
      </c>
      <c r="B671" s="2" t="s">
        <v>11</v>
      </c>
      <c r="C671" s="3" t="str">
        <f>HYPERLINK("https://www.instagram.com/p/6MxmepPHce/")</f>
        <v>https://www.instagram.com/p/6MxmepPHce/</v>
      </c>
      <c r="D671" s="12" t="s">
        <v>723</v>
      </c>
      <c r="E671" s="4">
        <v>0.4390162037037037</v>
      </c>
      <c r="F671" s="5" t="s">
        <v>20</v>
      </c>
      <c r="G671" s="15">
        <v>24</v>
      </c>
      <c r="H671" s="6" t="s">
        <v>11</v>
      </c>
    </row>
    <row r="672" spans="1:8" ht="18.75" x14ac:dyDescent="0.3">
      <c r="A672" s="2">
        <v>671</v>
      </c>
      <c r="B672" s="2" t="s">
        <v>724</v>
      </c>
      <c r="C672" s="3" t="str">
        <f>HYPERLINK("https://www.instagram.com/p/6I1-_CvHVM/")</f>
        <v>https://www.instagram.com/p/6I1-_CvHVM/</v>
      </c>
      <c r="D672" s="12" t="s">
        <v>725</v>
      </c>
      <c r="E672" s="4">
        <v>0.91216435185185185</v>
      </c>
      <c r="F672" s="5" t="s">
        <v>14</v>
      </c>
      <c r="G672" s="15">
        <v>24</v>
      </c>
      <c r="H672" s="6" t="s">
        <v>11</v>
      </c>
    </row>
    <row r="673" spans="1:8" ht="18.75" x14ac:dyDescent="0.3">
      <c r="A673" s="2">
        <v>672</v>
      </c>
      <c r="B673" s="2" t="s">
        <v>726</v>
      </c>
      <c r="C673" s="3" t="str">
        <f>HYPERLINK("https://www.instagram.com/p/6ISkIfvHeO/")</f>
        <v>https://www.instagram.com/p/6ISkIfvHeO/</v>
      </c>
      <c r="D673" s="12" t="s">
        <v>725</v>
      </c>
      <c r="E673" s="4">
        <v>0.69723379629629634</v>
      </c>
      <c r="F673" s="5" t="s">
        <v>14</v>
      </c>
      <c r="G673" s="15">
        <v>30</v>
      </c>
      <c r="H673" s="6" t="s">
        <v>11</v>
      </c>
    </row>
    <row r="674" spans="1:8" ht="18.75" x14ac:dyDescent="0.3">
      <c r="A674" s="2">
        <v>673</v>
      </c>
      <c r="B674" s="2" t="s">
        <v>727</v>
      </c>
      <c r="C674" s="3" t="str">
        <f>HYPERLINK("https://www.instagram.com/p/6HYXyTvHZI/")</f>
        <v>https://www.instagram.com/p/6HYXyTvHZI/</v>
      </c>
      <c r="D674" s="12" t="s">
        <v>725</v>
      </c>
      <c r="E674" s="4">
        <v>0.34412037037037041</v>
      </c>
      <c r="F674" s="5" t="s">
        <v>14</v>
      </c>
      <c r="G674" s="15">
        <v>35</v>
      </c>
      <c r="H674" s="6" t="s">
        <v>11</v>
      </c>
    </row>
    <row r="675" spans="1:8" ht="18.75" x14ac:dyDescent="0.3">
      <c r="A675" s="2">
        <v>674</v>
      </c>
      <c r="B675" s="2" t="s">
        <v>728</v>
      </c>
      <c r="C675" s="3" t="str">
        <f>HYPERLINK("https://www.instagram.com/p/6GIpg6PHYj/")</f>
        <v>https://www.instagram.com/p/6GIpg6PHYj/</v>
      </c>
      <c r="D675" s="12" t="s">
        <v>729</v>
      </c>
      <c r="E675" s="4">
        <v>0.86034722222222226</v>
      </c>
      <c r="F675" s="5" t="s">
        <v>10</v>
      </c>
      <c r="G675" s="15">
        <v>22</v>
      </c>
      <c r="H675" s="6" t="s">
        <v>11</v>
      </c>
    </row>
    <row r="676" spans="1:8" ht="18.75" x14ac:dyDescent="0.3">
      <c r="A676" s="2">
        <v>675</v>
      </c>
      <c r="B676" s="2" t="s">
        <v>730</v>
      </c>
      <c r="C676" s="3" t="str">
        <f>HYPERLINK("https://www.instagram.com/p/6GGjjavHUM/")</f>
        <v>https://www.instagram.com/p/6GGjjavHUM/</v>
      </c>
      <c r="D676" s="12" t="s">
        <v>729</v>
      </c>
      <c r="E676" s="4">
        <v>0.84763888888888894</v>
      </c>
      <c r="F676" s="5" t="s">
        <v>10</v>
      </c>
      <c r="G676" s="15">
        <v>30</v>
      </c>
      <c r="H676" s="6" t="s">
        <v>11</v>
      </c>
    </row>
    <row r="677" spans="1:8" ht="18.75" x14ac:dyDescent="0.3">
      <c r="A677" s="2">
        <v>676</v>
      </c>
      <c r="B677" s="2" t="s">
        <v>727</v>
      </c>
      <c r="C677" s="3" t="str">
        <f>HYPERLINK("https://www.instagram.com/p/6GFzrwvHSw/")</f>
        <v>https://www.instagram.com/p/6GFzrwvHSw/</v>
      </c>
      <c r="D677" s="12" t="s">
        <v>729</v>
      </c>
      <c r="E677" s="4">
        <v>0.84310185185185182</v>
      </c>
      <c r="F677" s="5" t="s">
        <v>10</v>
      </c>
      <c r="G677" s="15">
        <v>31</v>
      </c>
      <c r="H677" s="6" t="s">
        <v>11</v>
      </c>
    </row>
    <row r="678" spans="1:8" ht="18.75" x14ac:dyDescent="0.3">
      <c r="A678" s="2">
        <v>677</v>
      </c>
      <c r="B678" s="2" t="s">
        <v>731</v>
      </c>
      <c r="C678" s="3" t="str">
        <f>HYPERLINK("https://www.instagram.com/p/6FJn5HPHbn/")</f>
        <v>https://www.instagram.com/p/6FJn5HPHbn/</v>
      </c>
      <c r="D678" s="12" t="s">
        <v>729</v>
      </c>
      <c r="E678" s="4">
        <v>0.47789351851851852</v>
      </c>
      <c r="F678" s="5" t="s">
        <v>10</v>
      </c>
      <c r="G678" s="15">
        <v>22</v>
      </c>
      <c r="H678" s="6" t="s">
        <v>11</v>
      </c>
    </row>
    <row r="679" spans="1:8" ht="18.75" x14ac:dyDescent="0.3">
      <c r="A679" s="2">
        <v>678</v>
      </c>
      <c r="B679" s="2" t="s">
        <v>732</v>
      </c>
      <c r="C679" s="3" t="str">
        <f>HYPERLINK("https://www.instagram.com/p/6Dx__VvHeX/")</f>
        <v>https://www.instagram.com/p/6Dx__VvHeX/</v>
      </c>
      <c r="D679" s="12" t="s">
        <v>733</v>
      </c>
      <c r="E679" s="4">
        <v>0.94618055555555558</v>
      </c>
      <c r="F679" s="5" t="s">
        <v>31</v>
      </c>
      <c r="G679" s="15">
        <v>15</v>
      </c>
      <c r="H679" s="6" t="s">
        <v>11</v>
      </c>
    </row>
    <row r="680" spans="1:8" ht="18.75" x14ac:dyDescent="0.3">
      <c r="A680" s="2">
        <v>679</v>
      </c>
      <c r="B680" s="2" t="s">
        <v>734</v>
      </c>
      <c r="C680" s="3" t="str">
        <f>HYPERLINK("https://www.instagram.com/p/6DvUltvHZw/")</f>
        <v>https://www.instagram.com/p/6DvUltvHZw/</v>
      </c>
      <c r="D680" s="12" t="s">
        <v>733</v>
      </c>
      <c r="E680" s="4">
        <v>0.92993055555555559</v>
      </c>
      <c r="F680" s="5" t="s">
        <v>31</v>
      </c>
      <c r="G680" s="15">
        <v>25</v>
      </c>
      <c r="H680" s="6" t="s">
        <v>11</v>
      </c>
    </row>
    <row r="681" spans="1:8" ht="18.75" x14ac:dyDescent="0.3">
      <c r="A681" s="2">
        <v>680</v>
      </c>
      <c r="B681" s="2" t="s">
        <v>735</v>
      </c>
      <c r="C681" s="3" t="str">
        <f>HYPERLINK("https://www.instagram.com/p/6BHGDMPHdE/")</f>
        <v>https://www.instagram.com/p/6BHGDMPHdE/</v>
      </c>
      <c r="D681" s="12" t="s">
        <v>736</v>
      </c>
      <c r="E681" s="4">
        <v>0.90910879629629626</v>
      </c>
      <c r="F681" s="5" t="s">
        <v>33</v>
      </c>
      <c r="G681" s="15">
        <v>19</v>
      </c>
      <c r="H681" s="6" t="s">
        <v>11</v>
      </c>
    </row>
    <row r="682" spans="1:8" ht="18.75" x14ac:dyDescent="0.3">
      <c r="A682" s="2">
        <v>681</v>
      </c>
      <c r="B682" s="2" t="s">
        <v>737</v>
      </c>
      <c r="C682" s="3" t="str">
        <f>HYPERLINK("https://www.instagram.com/p/6BGFbhPHbZ/")</f>
        <v>https://www.instagram.com/p/6BGFbhPHbZ/</v>
      </c>
      <c r="D682" s="12" t="s">
        <v>736</v>
      </c>
      <c r="E682" s="4">
        <v>0.90297453703703701</v>
      </c>
      <c r="F682" s="5" t="s">
        <v>33</v>
      </c>
      <c r="G682" s="15">
        <v>23</v>
      </c>
      <c r="H682" s="6" t="s">
        <v>11</v>
      </c>
    </row>
    <row r="683" spans="1:8" ht="18.75" x14ac:dyDescent="0.3">
      <c r="A683" s="2">
        <v>682</v>
      </c>
      <c r="B683" s="2" t="s">
        <v>737</v>
      </c>
      <c r="C683" s="3" t="str">
        <f>HYPERLINK("https://www.instagram.com/p/6BFGUPvHZh/")</f>
        <v>https://www.instagram.com/p/6BFGUPvHZh/</v>
      </c>
      <c r="D683" s="12" t="s">
        <v>736</v>
      </c>
      <c r="E683" s="4">
        <v>0.8969907407407407</v>
      </c>
      <c r="F683" s="5" t="s">
        <v>33</v>
      </c>
      <c r="G683" s="15">
        <v>15</v>
      </c>
      <c r="H683" s="6" t="s">
        <v>11</v>
      </c>
    </row>
    <row r="684" spans="1:8" ht="18.75" x14ac:dyDescent="0.3">
      <c r="A684" s="2">
        <v>683</v>
      </c>
      <c r="B684" s="2" t="s">
        <v>738</v>
      </c>
      <c r="C684" s="3" t="str">
        <f>HYPERLINK("https://www.instagram.com/p/6BDAoXPHVk/")</f>
        <v>https://www.instagram.com/p/6BDAoXPHVk/</v>
      </c>
      <c r="D684" s="12" t="s">
        <v>736</v>
      </c>
      <c r="E684" s="4">
        <v>0.88431712962962961</v>
      </c>
      <c r="F684" s="5" t="s">
        <v>33</v>
      </c>
      <c r="G684" s="15">
        <v>24</v>
      </c>
      <c r="H684" s="6" t="s">
        <v>11</v>
      </c>
    </row>
    <row r="685" spans="1:8" ht="18.75" x14ac:dyDescent="0.3">
      <c r="A685" s="2">
        <v>684</v>
      </c>
      <c r="B685" s="2" t="s">
        <v>739</v>
      </c>
      <c r="C685" s="3" t="str">
        <f>HYPERLINK("https://www.instagram.com/p/5_hPs1PHYU/")</f>
        <v>https://www.instagram.com/p/5_hPs1PHYU/</v>
      </c>
      <c r="D685" s="12" t="s">
        <v>736</v>
      </c>
      <c r="E685" s="4">
        <v>0.29106481481481478</v>
      </c>
      <c r="F685" s="5" t="s">
        <v>33</v>
      </c>
      <c r="G685" s="15">
        <v>29</v>
      </c>
      <c r="H685" s="6" t="s">
        <v>11</v>
      </c>
    </row>
    <row r="686" spans="1:8" ht="18.75" x14ac:dyDescent="0.3">
      <c r="A686" s="2">
        <v>685</v>
      </c>
      <c r="B686" s="2" t="s">
        <v>740</v>
      </c>
      <c r="C686" s="3" t="str">
        <f>HYPERLINK("https://www.instagram.com/p/5_hFScPHYG/")</f>
        <v>https://www.instagram.com/p/5_hFScPHYG/</v>
      </c>
      <c r="D686" s="12" t="s">
        <v>736</v>
      </c>
      <c r="E686" s="4">
        <v>0.29008101851851847</v>
      </c>
      <c r="F686" s="5" t="s">
        <v>33</v>
      </c>
      <c r="G686" s="15">
        <v>39</v>
      </c>
      <c r="H686" s="6" t="s">
        <v>11</v>
      </c>
    </row>
    <row r="687" spans="1:8" ht="18.75" x14ac:dyDescent="0.3">
      <c r="A687" s="2">
        <v>686</v>
      </c>
      <c r="B687" s="2" t="s">
        <v>740</v>
      </c>
      <c r="C687" s="3" t="str">
        <f>HYPERLINK("https://www.instagram.com/p/5_gsbuPHXp/")</f>
        <v>https://www.instagram.com/p/5_gsbuPHXp/</v>
      </c>
      <c r="D687" s="12" t="s">
        <v>736</v>
      </c>
      <c r="E687" s="4">
        <v>0.28773148148148148</v>
      </c>
      <c r="F687" s="5" t="s">
        <v>33</v>
      </c>
      <c r="G687" s="15">
        <v>29</v>
      </c>
      <c r="H687" s="6" t="s">
        <v>11</v>
      </c>
    </row>
    <row r="688" spans="1:8" ht="18.75" x14ac:dyDescent="0.3">
      <c r="A688" s="2">
        <v>687</v>
      </c>
      <c r="B688" s="2" t="s">
        <v>740</v>
      </c>
      <c r="C688" s="3" t="str">
        <f>HYPERLINK("https://www.instagram.com/p/5_geSvPHXg/")</f>
        <v>https://www.instagram.com/p/5_geSvPHXg/</v>
      </c>
      <c r="D688" s="12" t="s">
        <v>736</v>
      </c>
      <c r="E688" s="4">
        <v>0.28638888888888892</v>
      </c>
      <c r="F688" s="5" t="s">
        <v>33</v>
      </c>
      <c r="G688" s="15">
        <v>35</v>
      </c>
      <c r="H688" s="6" t="s">
        <v>11</v>
      </c>
    </row>
    <row r="689" spans="1:8" ht="18.75" x14ac:dyDescent="0.3">
      <c r="A689" s="2">
        <v>688</v>
      </c>
      <c r="B689" s="2" t="s">
        <v>740</v>
      </c>
      <c r="C689" s="3" t="str">
        <f>HYPERLINK("https://www.instagram.com/p/5_gPpavHXP/")</f>
        <v>https://www.instagram.com/p/5_gPpavHXP/</v>
      </c>
      <c r="D689" s="12" t="s">
        <v>736</v>
      </c>
      <c r="E689" s="4">
        <v>0.28499999999999998</v>
      </c>
      <c r="F689" s="5" t="s">
        <v>33</v>
      </c>
      <c r="G689" s="15">
        <v>24</v>
      </c>
      <c r="H689" s="6" t="s">
        <v>11</v>
      </c>
    </row>
    <row r="690" spans="1:8" ht="18.75" x14ac:dyDescent="0.3">
      <c r="A690" s="2">
        <v>689</v>
      </c>
      <c r="B690" s="2" t="s">
        <v>740</v>
      </c>
      <c r="C690" s="3" t="str">
        <f>HYPERLINK("https://www.instagram.com/p/5_gKKMPHXK/")</f>
        <v>https://www.instagram.com/p/5_gKKMPHXK/</v>
      </c>
      <c r="D690" s="12" t="s">
        <v>736</v>
      </c>
      <c r="E690" s="4">
        <v>0.28447916666666673</v>
      </c>
      <c r="F690" s="5" t="s">
        <v>33</v>
      </c>
      <c r="G690" s="15">
        <v>26</v>
      </c>
      <c r="H690" s="6" t="s">
        <v>11</v>
      </c>
    </row>
    <row r="691" spans="1:8" ht="18.75" x14ac:dyDescent="0.3">
      <c r="A691" s="2">
        <v>690</v>
      </c>
      <c r="B691" s="2" t="s">
        <v>741</v>
      </c>
      <c r="C691" s="3" t="str">
        <f>HYPERLINK("https://www.instagram.com/p/5_f_Q_vHXC/")</f>
        <v>https://www.instagram.com/p/5_f_Q_vHXC/</v>
      </c>
      <c r="D691" s="12" t="s">
        <v>736</v>
      </c>
      <c r="E691" s="4">
        <v>0.28344907407407399</v>
      </c>
      <c r="F691" s="5" t="s">
        <v>33</v>
      </c>
      <c r="G691" s="15">
        <v>25</v>
      </c>
      <c r="H691" s="6" t="s">
        <v>11</v>
      </c>
    </row>
    <row r="692" spans="1:8" ht="18.75" x14ac:dyDescent="0.3">
      <c r="A692" s="2">
        <v>691</v>
      </c>
      <c r="B692" s="2" t="s">
        <v>742</v>
      </c>
      <c r="C692" s="3" t="str">
        <f>HYPERLINK("https://www.instagram.com/p/5-xgrdvHfM/")</f>
        <v>https://www.instagram.com/p/5-xgrdvHfM/</v>
      </c>
      <c r="D692" s="12" t="s">
        <v>736</v>
      </c>
      <c r="E692" s="4">
        <v>1.4120370370370369E-3</v>
      </c>
      <c r="F692" s="5" t="s">
        <v>33</v>
      </c>
      <c r="G692" s="15">
        <v>25</v>
      </c>
      <c r="H692" s="6" t="s">
        <v>11</v>
      </c>
    </row>
    <row r="693" spans="1:8" ht="18.75" x14ac:dyDescent="0.3">
      <c r="A693" s="2">
        <v>692</v>
      </c>
      <c r="B693" s="2" t="s">
        <v>743</v>
      </c>
      <c r="C693" s="3" t="str">
        <f>HYPERLINK("https://www.instagram.com/p/57wAGHvHZq/")</f>
        <v>https://www.instagram.com/p/57wAGHvHZq/</v>
      </c>
      <c r="D693" s="12" t="s">
        <v>744</v>
      </c>
      <c r="E693" s="4">
        <v>0.82716435185185189</v>
      </c>
      <c r="F693" s="5" t="s">
        <v>20</v>
      </c>
      <c r="G693" s="15">
        <v>23</v>
      </c>
      <c r="H693" s="6" t="s">
        <v>11</v>
      </c>
    </row>
    <row r="694" spans="1:8" ht="18.75" x14ac:dyDescent="0.3">
      <c r="A694" s="2">
        <v>693</v>
      </c>
      <c r="B694" s="2" t="s">
        <v>745</v>
      </c>
      <c r="C694" s="3" t="str">
        <f>HYPERLINK("https://www.instagram.com/p/57FrrpvHRd/")</f>
        <v>https://www.instagram.com/p/57FrrpvHRd/</v>
      </c>
      <c r="D694" s="12" t="s">
        <v>744</v>
      </c>
      <c r="E694" s="4">
        <v>0.57037037037037042</v>
      </c>
      <c r="F694" s="5" t="s">
        <v>20</v>
      </c>
      <c r="G694" s="15">
        <v>22</v>
      </c>
      <c r="H694" s="6" t="s">
        <v>11</v>
      </c>
    </row>
    <row r="695" spans="1:8" ht="18.75" x14ac:dyDescent="0.3">
      <c r="A695" s="2">
        <v>694</v>
      </c>
      <c r="B695" s="2" t="s">
        <v>746</v>
      </c>
      <c r="C695" s="3" t="str">
        <f>HYPERLINK("https://www.instagram.com/p/57A8v3vHYO/")</f>
        <v>https://www.instagram.com/p/57A8v3vHYO/</v>
      </c>
      <c r="D695" s="12" t="s">
        <v>744</v>
      </c>
      <c r="E695" s="4">
        <v>0.54164351851851855</v>
      </c>
      <c r="F695" s="5" t="s">
        <v>20</v>
      </c>
      <c r="G695" s="15">
        <v>21</v>
      </c>
      <c r="H695" s="6" t="s">
        <v>11</v>
      </c>
    </row>
    <row r="696" spans="1:8" ht="18.75" x14ac:dyDescent="0.3">
      <c r="A696" s="2">
        <v>695</v>
      </c>
      <c r="B696" s="2" t="s">
        <v>747</v>
      </c>
      <c r="C696" s="3" t="str">
        <f>HYPERLINK("https://www.instagram.com/p/53hKlrPHdA/")</f>
        <v>https://www.instagram.com/p/53hKlrPHdA/</v>
      </c>
      <c r="D696" s="12" t="s">
        <v>748</v>
      </c>
      <c r="E696" s="4">
        <v>0.18369212962962961</v>
      </c>
      <c r="F696" s="5" t="s">
        <v>40</v>
      </c>
      <c r="G696" s="15">
        <v>25</v>
      </c>
      <c r="H696" s="6" t="s">
        <v>11</v>
      </c>
    </row>
    <row r="697" spans="1:8" ht="18.75" x14ac:dyDescent="0.3">
      <c r="A697" s="2">
        <v>696</v>
      </c>
      <c r="B697" s="2" t="s">
        <v>749</v>
      </c>
      <c r="C697" s="3" t="str">
        <f>HYPERLINK("https://www.instagram.com/p/52YFCjvHRv/")</f>
        <v>https://www.instagram.com/p/52YFCjvHRv/</v>
      </c>
      <c r="D697" s="12" t="s">
        <v>750</v>
      </c>
      <c r="E697" s="4">
        <v>0.74019675925925921</v>
      </c>
      <c r="F697" s="5" t="s">
        <v>14</v>
      </c>
      <c r="G697" s="15">
        <v>20</v>
      </c>
      <c r="H697" s="6" t="s">
        <v>11</v>
      </c>
    </row>
    <row r="698" spans="1:8" ht="18.75" x14ac:dyDescent="0.3">
      <c r="A698" s="2">
        <v>697</v>
      </c>
      <c r="B698" s="2" t="s">
        <v>751</v>
      </c>
      <c r="C698" s="3" t="str">
        <f>HYPERLINK("https://www.instagram.com/p/51c1yrPHXn/")</f>
        <v>https://www.instagram.com/p/51c1yrPHXn/</v>
      </c>
      <c r="D698" s="12" t="s">
        <v>750</v>
      </c>
      <c r="E698" s="4">
        <v>0.38072916666666667</v>
      </c>
      <c r="F698" s="5" t="s">
        <v>14</v>
      </c>
      <c r="G698" s="15">
        <v>24</v>
      </c>
      <c r="H698" s="6" t="s">
        <v>11</v>
      </c>
    </row>
    <row r="699" spans="1:8" ht="18.75" x14ac:dyDescent="0.3">
      <c r="A699" s="2">
        <v>698</v>
      </c>
      <c r="B699" s="2" t="s">
        <v>11</v>
      </c>
      <c r="C699" s="3" t="str">
        <f>HYPERLINK("https://www.instagram.com/p/5zH_JvvHTw/")</f>
        <v>https://www.instagram.com/p/5zH_JvvHTw/</v>
      </c>
      <c r="D699" s="12" t="s">
        <v>752</v>
      </c>
      <c r="E699" s="4">
        <v>0.47745370370370371</v>
      </c>
      <c r="F699" s="5" t="s">
        <v>10</v>
      </c>
      <c r="G699" s="15">
        <v>34</v>
      </c>
      <c r="H699" s="6" t="s">
        <v>11</v>
      </c>
    </row>
    <row r="700" spans="1:8" ht="18.75" x14ac:dyDescent="0.3">
      <c r="A700" s="2">
        <v>699</v>
      </c>
      <c r="B700" s="2" t="s">
        <v>11</v>
      </c>
      <c r="C700" s="3" t="str">
        <f>HYPERLINK("https://www.instagram.com/p/5xZxN4vHdR/")</f>
        <v>https://www.instagram.com/p/5xZxN4vHdR/</v>
      </c>
      <c r="D700" s="12" t="s">
        <v>753</v>
      </c>
      <c r="E700" s="4">
        <v>0.85887731481481477</v>
      </c>
      <c r="F700" s="5" t="s">
        <v>31</v>
      </c>
      <c r="G700" s="15">
        <v>44</v>
      </c>
      <c r="H700" s="6" t="s">
        <v>11</v>
      </c>
    </row>
    <row r="701" spans="1:8" ht="18.75" x14ac:dyDescent="0.3">
      <c r="A701" s="2">
        <v>700</v>
      </c>
      <c r="B701" s="2" t="s">
        <v>11</v>
      </c>
      <c r="C701" s="3" t="str">
        <f>HYPERLINK("https://www.instagram.com/p/5tektZvHes/")</f>
        <v>https://www.instagram.com/p/5tektZvHes/</v>
      </c>
      <c r="D701" s="12" t="s">
        <v>754</v>
      </c>
      <c r="E701" s="4">
        <v>0.28435185185185191</v>
      </c>
      <c r="F701" s="5" t="s">
        <v>33</v>
      </c>
      <c r="G701" s="15">
        <v>32</v>
      </c>
      <c r="H701" s="6" t="s">
        <v>11</v>
      </c>
    </row>
    <row r="702" spans="1:8" ht="18.75" x14ac:dyDescent="0.3">
      <c r="A702" s="2">
        <v>701</v>
      </c>
      <c r="B702" s="2" t="s">
        <v>11</v>
      </c>
      <c r="C702" s="3" t="str">
        <f>HYPERLINK("https://www.instagram.com/p/5BmPWrPHVp/")</f>
        <v>https://www.instagram.com/p/5BmPWrPHVp/</v>
      </c>
      <c r="D702" s="12" t="s">
        <v>755</v>
      </c>
      <c r="E702" s="4">
        <v>0.24296296296296299</v>
      </c>
      <c r="F702" s="5" t="s">
        <v>40</v>
      </c>
      <c r="G702" s="15">
        <v>27</v>
      </c>
      <c r="H702" s="6" t="s">
        <v>11</v>
      </c>
    </row>
    <row r="703" spans="1:8" ht="18.75" x14ac:dyDescent="0.3">
      <c r="A703" s="2">
        <v>702</v>
      </c>
      <c r="B703" s="2" t="s">
        <v>11</v>
      </c>
      <c r="C703" s="3" t="str">
        <f>HYPERLINK("https://www.instagram.com/p/42EoBTPHVt/")</f>
        <v>https://www.instagram.com/p/42EoBTPHVt/</v>
      </c>
      <c r="D703" s="12" t="s">
        <v>756</v>
      </c>
      <c r="E703" s="4">
        <v>0.76701388888888888</v>
      </c>
      <c r="F703" s="5" t="s">
        <v>17</v>
      </c>
      <c r="G703" s="15">
        <v>30</v>
      </c>
      <c r="H703" s="6" t="s">
        <v>11</v>
      </c>
    </row>
    <row r="704" spans="1:8" ht="18.75" x14ac:dyDescent="0.3">
      <c r="A704" s="2">
        <v>703</v>
      </c>
      <c r="B704" s="2" t="s">
        <v>11</v>
      </c>
      <c r="C704" s="3" t="str">
        <f>HYPERLINK("https://www.instagram.com/p/409kxZvHS4/")</f>
        <v>https://www.instagram.com/p/409kxZvHS4/</v>
      </c>
      <c r="D704" s="12" t="s">
        <v>756</v>
      </c>
      <c r="E704" s="4">
        <v>0.33586805555555549</v>
      </c>
      <c r="F704" s="5" t="s">
        <v>17</v>
      </c>
      <c r="G704" s="15">
        <v>12</v>
      </c>
      <c r="H704" s="6" t="s">
        <v>11</v>
      </c>
    </row>
    <row r="705" spans="1:8" ht="18.75" x14ac:dyDescent="0.3">
      <c r="A705" s="2">
        <v>704</v>
      </c>
      <c r="B705" s="2" t="s">
        <v>11</v>
      </c>
      <c r="C705" s="3" t="str">
        <f>HYPERLINK("https://www.instagram.com/p/4zuzwUPHfi/")</f>
        <v>https://www.instagram.com/p/4zuzwUPHfi/</v>
      </c>
      <c r="D705" s="12" t="s">
        <v>757</v>
      </c>
      <c r="E705" s="4">
        <v>0.85790509259259262</v>
      </c>
      <c r="F705" s="5" t="s">
        <v>20</v>
      </c>
      <c r="G705" s="15">
        <v>28</v>
      </c>
      <c r="H705" s="6" t="s">
        <v>11</v>
      </c>
    </row>
    <row r="706" spans="1:8" ht="18.75" x14ac:dyDescent="0.3">
      <c r="A706" s="2">
        <v>705</v>
      </c>
      <c r="B706" s="2" t="s">
        <v>758</v>
      </c>
      <c r="C706" s="3" t="str">
        <f>HYPERLINK("https://www.instagram.com/p/4wxelsvHcU/")</f>
        <v>https://www.instagram.com/p/4wxelsvHcU/</v>
      </c>
      <c r="D706" s="12" t="s">
        <v>759</v>
      </c>
      <c r="E706" s="4">
        <v>0.85252314814814811</v>
      </c>
      <c r="F706" s="5" t="s">
        <v>40</v>
      </c>
      <c r="G706" s="15">
        <v>40</v>
      </c>
      <c r="H706" s="6" t="s">
        <v>11</v>
      </c>
    </row>
    <row r="707" spans="1:8" ht="18.75" x14ac:dyDescent="0.3">
      <c r="A707" s="2">
        <v>706</v>
      </c>
      <c r="B707" s="2" t="s">
        <v>11</v>
      </c>
      <c r="C707" s="3" t="str">
        <f>HYPERLINK("https://www.instagram.com/p/4pOTU0PHaj/")</f>
        <v>https://www.instagram.com/p/4pOTU0PHaj/</v>
      </c>
      <c r="D707" s="12" t="s">
        <v>760</v>
      </c>
      <c r="E707" s="4">
        <v>0.77703703703703708</v>
      </c>
      <c r="F707" s="5" t="s">
        <v>31</v>
      </c>
      <c r="G707" s="15">
        <v>38</v>
      </c>
      <c r="H707" s="6" t="s">
        <v>11</v>
      </c>
    </row>
    <row r="708" spans="1:8" ht="18.75" x14ac:dyDescent="0.3">
      <c r="A708" s="2">
        <v>707</v>
      </c>
      <c r="B708" s="2" t="s">
        <v>11</v>
      </c>
      <c r="C708" s="3" t="str">
        <f>HYPERLINK("https://www.instagram.com/p/4ocpBEPHfb/")</f>
        <v>https://www.instagram.com/p/4ocpBEPHfb/</v>
      </c>
      <c r="D708" s="12" t="s">
        <v>760</v>
      </c>
      <c r="E708" s="4">
        <v>0.47568287037037038</v>
      </c>
      <c r="F708" s="5" t="s">
        <v>31</v>
      </c>
      <c r="G708" s="15">
        <v>22</v>
      </c>
      <c r="H708" s="6" t="s">
        <v>11</v>
      </c>
    </row>
    <row r="709" spans="1:8" ht="18.75" x14ac:dyDescent="0.3">
      <c r="A709" s="2">
        <v>708</v>
      </c>
      <c r="B709" s="2" t="s">
        <v>11</v>
      </c>
      <c r="C709" s="3" t="str">
        <f>HYPERLINK("https://www.instagram.com/p/4QmnDpPHS1/")</f>
        <v>https://www.instagram.com/p/4QmnDpPHS1/</v>
      </c>
      <c r="D709" s="12" t="s">
        <v>761</v>
      </c>
      <c r="E709" s="4">
        <v>0.21549768518518519</v>
      </c>
      <c r="F709" s="5" t="s">
        <v>17</v>
      </c>
      <c r="G709" s="15">
        <v>21</v>
      </c>
      <c r="H709" s="6" t="s">
        <v>11</v>
      </c>
    </row>
    <row r="710" spans="1:8" ht="18.75" x14ac:dyDescent="0.3">
      <c r="A710" s="2">
        <v>709</v>
      </c>
      <c r="B710" s="2" t="s">
        <v>762</v>
      </c>
      <c r="C710" s="3" t="str">
        <f>HYPERLINK("https://www.instagram.com/p/4OfO6lvHXk/")</f>
        <v>https://www.instagram.com/p/4OfO6lvHXk/</v>
      </c>
      <c r="D710" s="12" t="s">
        <v>763</v>
      </c>
      <c r="E710" s="4">
        <v>0.4307523148148148</v>
      </c>
      <c r="F710" s="5" t="s">
        <v>20</v>
      </c>
      <c r="G710" s="15">
        <v>29</v>
      </c>
      <c r="H710" s="6" t="s">
        <v>11</v>
      </c>
    </row>
    <row r="711" spans="1:8" ht="18.75" x14ac:dyDescent="0.3">
      <c r="A711" s="2">
        <v>710</v>
      </c>
      <c r="B711" s="2" t="s">
        <v>764</v>
      </c>
      <c r="C711" s="3" t="str">
        <f>HYPERLINK("https://www.instagram.com/p/4OR9wovHaI/")</f>
        <v>https://www.instagram.com/p/4OR9wovHaI/</v>
      </c>
      <c r="D711" s="12" t="s">
        <v>763</v>
      </c>
      <c r="E711" s="4">
        <v>0.3528472222222222</v>
      </c>
      <c r="F711" s="5" t="s">
        <v>20</v>
      </c>
      <c r="G711" s="15">
        <v>30</v>
      </c>
      <c r="H711" s="6" t="s">
        <v>11</v>
      </c>
    </row>
    <row r="712" spans="1:8" ht="18.75" x14ac:dyDescent="0.3">
      <c r="A712" s="2">
        <v>711</v>
      </c>
      <c r="B712" s="2" t="s">
        <v>765</v>
      </c>
      <c r="C712" s="3" t="str">
        <f>HYPERLINK("https://www.instagram.com/p/4NIXm8PHaA/")</f>
        <v>https://www.instagram.com/p/4NIXm8PHaA/</v>
      </c>
      <c r="D712" s="12" t="s">
        <v>766</v>
      </c>
      <c r="E712" s="4">
        <v>0.86690972222222218</v>
      </c>
      <c r="F712" s="5" t="s">
        <v>40</v>
      </c>
      <c r="G712" s="15">
        <v>16</v>
      </c>
      <c r="H712" s="6" t="s">
        <v>11</v>
      </c>
    </row>
    <row r="713" spans="1:8" ht="18.75" x14ac:dyDescent="0.3">
      <c r="A713" s="2">
        <v>712</v>
      </c>
      <c r="B713" s="2" t="s">
        <v>764</v>
      </c>
      <c r="C713" s="3" t="str">
        <f>HYPERLINK("https://www.instagram.com/p/4NGkEmPHVP/")</f>
        <v>https://www.instagram.com/p/4NGkEmPHVP/</v>
      </c>
      <c r="D713" s="12" t="s">
        <v>766</v>
      </c>
      <c r="E713" s="4">
        <v>0.85594907407407406</v>
      </c>
      <c r="F713" s="5" t="s">
        <v>40</v>
      </c>
      <c r="G713" s="15">
        <v>29</v>
      </c>
      <c r="H713" s="6" t="s">
        <v>11</v>
      </c>
    </row>
    <row r="714" spans="1:8" ht="18.75" x14ac:dyDescent="0.3">
      <c r="A714" s="2">
        <v>713</v>
      </c>
      <c r="B714" s="2" t="s">
        <v>767</v>
      </c>
      <c r="C714" s="3" t="str">
        <f>HYPERLINK("https://www.instagram.com/p/4MRmNJPHfA/")</f>
        <v>https://www.instagram.com/p/4MRmNJPHfA/</v>
      </c>
      <c r="D714" s="12" t="s">
        <v>766</v>
      </c>
      <c r="E714" s="4">
        <v>0.53454861111111107</v>
      </c>
      <c r="F714" s="5" t="s">
        <v>40</v>
      </c>
      <c r="G714" s="15">
        <v>25</v>
      </c>
      <c r="H714" s="6" t="s">
        <v>11</v>
      </c>
    </row>
    <row r="715" spans="1:8" ht="18.75" x14ac:dyDescent="0.3">
      <c r="A715" s="2">
        <v>714</v>
      </c>
      <c r="B715" s="2" t="s">
        <v>11</v>
      </c>
      <c r="C715" s="3" t="str">
        <f>HYPERLINK("https://www.instagram.com/p/4LxekQPHdC/")</f>
        <v>https://www.instagram.com/p/4LxekQPHdC/</v>
      </c>
      <c r="D715" s="12" t="s">
        <v>766</v>
      </c>
      <c r="E715" s="4">
        <v>0.33964120370370371</v>
      </c>
      <c r="F715" s="5" t="s">
        <v>40</v>
      </c>
      <c r="G715" s="15">
        <v>20</v>
      </c>
      <c r="H715" s="6" t="s">
        <v>11</v>
      </c>
    </row>
    <row r="716" spans="1:8" ht="18.75" x14ac:dyDescent="0.3">
      <c r="A716" s="2">
        <v>715</v>
      </c>
      <c r="B716" s="2" t="s">
        <v>768</v>
      </c>
      <c r="C716" s="3" t="str">
        <f>HYPERLINK("https://www.instagram.com/p/4LwBHqPHbi/")</f>
        <v>https://www.instagram.com/p/4LwBHqPHbi/</v>
      </c>
      <c r="D716" s="12" t="s">
        <v>766</v>
      </c>
      <c r="E716" s="4">
        <v>0.33077546296296301</v>
      </c>
      <c r="F716" s="5" t="s">
        <v>40</v>
      </c>
      <c r="G716" s="15">
        <v>22</v>
      </c>
      <c r="H716" s="6" t="s">
        <v>11</v>
      </c>
    </row>
    <row r="717" spans="1:8" ht="18.75" x14ac:dyDescent="0.3">
      <c r="A717" s="2">
        <v>716</v>
      </c>
      <c r="B717" s="2" t="s">
        <v>769</v>
      </c>
      <c r="C717" s="3" t="str">
        <f>HYPERLINK("https://www.instagram.com/p/4HFlcGPHcw/")</f>
        <v>https://www.instagram.com/p/4HFlcGPHcw/</v>
      </c>
      <c r="D717" s="12" t="s">
        <v>770</v>
      </c>
      <c r="E717" s="4">
        <v>0.51984953703703707</v>
      </c>
      <c r="F717" s="5" t="s">
        <v>10</v>
      </c>
      <c r="G717" s="15">
        <v>28</v>
      </c>
      <c r="H717" s="6" t="s">
        <v>11</v>
      </c>
    </row>
    <row r="718" spans="1:8" ht="18.75" x14ac:dyDescent="0.3">
      <c r="A718" s="2">
        <v>717</v>
      </c>
      <c r="B718" s="2" t="s">
        <v>769</v>
      </c>
      <c r="C718" s="3" t="str">
        <f>HYPERLINK("https://www.instagram.com/p/4HFBAEPHbr/")</f>
        <v>https://www.instagram.com/p/4HFBAEPHbr/</v>
      </c>
      <c r="D718" s="12" t="s">
        <v>770</v>
      </c>
      <c r="E718" s="4">
        <v>0.5163888888888889</v>
      </c>
      <c r="F718" s="5" t="s">
        <v>10</v>
      </c>
      <c r="G718" s="15">
        <v>32</v>
      </c>
      <c r="H718" s="6" t="s">
        <v>11</v>
      </c>
    </row>
    <row r="719" spans="1:8" ht="18.75" x14ac:dyDescent="0.3">
      <c r="A719" s="2">
        <v>718</v>
      </c>
      <c r="B719" s="2" t="s">
        <v>769</v>
      </c>
      <c r="C719" s="3" t="str">
        <f>HYPERLINK("https://www.instagram.com/p/4HEJ9oPHaJ/")</f>
        <v>https://www.instagram.com/p/4HEJ9oPHaJ/</v>
      </c>
      <c r="D719" s="12" t="s">
        <v>770</v>
      </c>
      <c r="E719" s="4">
        <v>0.51116898148148149</v>
      </c>
      <c r="F719" s="5" t="s">
        <v>10</v>
      </c>
      <c r="G719" s="15">
        <v>23</v>
      </c>
      <c r="H719" s="6" t="s">
        <v>11</v>
      </c>
    </row>
    <row r="720" spans="1:8" ht="18.75" x14ac:dyDescent="0.3">
      <c r="A720" s="2">
        <v>719</v>
      </c>
      <c r="B720" s="2" t="s">
        <v>762</v>
      </c>
      <c r="C720" s="3" t="str">
        <f>HYPERLINK("https://www.instagram.com/p/4G2JS0PHWc/")</f>
        <v>https://www.instagram.com/p/4G2JS0PHWc/</v>
      </c>
      <c r="D720" s="12" t="s">
        <v>770</v>
      </c>
      <c r="E720" s="4">
        <v>0.45567129629629632</v>
      </c>
      <c r="F720" s="5" t="s">
        <v>10</v>
      </c>
      <c r="G720" s="15">
        <v>26</v>
      </c>
      <c r="H720" s="6" t="s">
        <v>11</v>
      </c>
    </row>
    <row r="721" spans="1:8" ht="18.75" x14ac:dyDescent="0.3">
      <c r="A721" s="2">
        <v>720</v>
      </c>
      <c r="B721" s="2" t="s">
        <v>771</v>
      </c>
      <c r="C721" s="3" t="str">
        <f>HYPERLINK("https://www.instagram.com/p/4G0JQUPHT8/")</f>
        <v>https://www.instagram.com/p/4G0JQUPHT8/</v>
      </c>
      <c r="D721" s="12" t="s">
        <v>770</v>
      </c>
      <c r="E721" s="4">
        <v>0.41401620370370368</v>
      </c>
      <c r="F721" s="5" t="s">
        <v>10</v>
      </c>
      <c r="G721" s="15">
        <v>24</v>
      </c>
      <c r="H721" s="6" t="s">
        <v>11</v>
      </c>
    </row>
    <row r="722" spans="1:8" ht="18.75" x14ac:dyDescent="0.3">
      <c r="A722" s="2">
        <v>721</v>
      </c>
      <c r="B722" s="2" t="s">
        <v>11</v>
      </c>
      <c r="C722" s="3" t="str">
        <f>HYPERLINK("https://www.instagram.com/p/34kv4bPHby/")</f>
        <v>https://www.instagram.com/p/34kv4bPHby/</v>
      </c>
      <c r="D722" s="12" t="s">
        <v>772</v>
      </c>
      <c r="E722" s="4">
        <v>0.88353009259259263</v>
      </c>
      <c r="F722" s="5" t="s">
        <v>14</v>
      </c>
      <c r="G722" s="15">
        <v>26</v>
      </c>
      <c r="H722" s="6" t="s">
        <v>11</v>
      </c>
    </row>
    <row r="723" spans="1:8" ht="18.75" x14ac:dyDescent="0.3">
      <c r="A723" s="2">
        <v>722</v>
      </c>
      <c r="B723" s="2" t="s">
        <v>11</v>
      </c>
      <c r="C723" s="3" t="str">
        <f>HYPERLINK("https://www.instagram.com/p/302Zm_PHU_/")</f>
        <v>https://www.instagram.com/p/302Zm_PHU_/</v>
      </c>
      <c r="D723" s="12" t="s">
        <v>773</v>
      </c>
      <c r="E723" s="4">
        <v>0.4371990740740741</v>
      </c>
      <c r="F723" s="5" t="s">
        <v>10</v>
      </c>
      <c r="G723" s="15">
        <v>37</v>
      </c>
      <c r="H723" s="6" t="s">
        <v>11</v>
      </c>
    </row>
    <row r="724" spans="1:8" ht="18.75" x14ac:dyDescent="0.3">
      <c r="A724" s="2">
        <v>723</v>
      </c>
      <c r="B724" s="2" t="s">
        <v>11</v>
      </c>
      <c r="C724" s="3" t="str">
        <f>HYPERLINK("https://www.instagram.com/p/3wTi0VvHXA/")</f>
        <v>https://www.instagram.com/p/3wTi0VvHXA/</v>
      </c>
      <c r="D724" s="12" t="s">
        <v>774</v>
      </c>
      <c r="E724" s="4">
        <v>0.8682523148148148</v>
      </c>
      <c r="F724" s="5" t="s">
        <v>33</v>
      </c>
      <c r="G724" s="15">
        <v>32</v>
      </c>
      <c r="H724" s="6" t="s">
        <v>11</v>
      </c>
    </row>
    <row r="725" spans="1:8" ht="18.75" x14ac:dyDescent="0.3">
      <c r="A725" s="2">
        <v>724</v>
      </c>
      <c r="B725" s="2" t="s">
        <v>775</v>
      </c>
      <c r="C725" s="3" t="str">
        <f>HYPERLINK("https://www.instagram.com/p/3jilJavHdH/")</f>
        <v>https://www.instagram.com/p/3jilJavHdH/</v>
      </c>
      <c r="D725" s="12" t="s">
        <v>776</v>
      </c>
      <c r="E725" s="4">
        <v>0.71478009259259256</v>
      </c>
      <c r="F725" s="5" t="s">
        <v>10</v>
      </c>
      <c r="G725" s="15">
        <v>29</v>
      </c>
      <c r="H725" s="6" t="s">
        <v>11</v>
      </c>
    </row>
    <row r="726" spans="1:8" ht="18.75" x14ac:dyDescent="0.3">
      <c r="A726" s="2">
        <v>725</v>
      </c>
      <c r="B726" s="2" t="s">
        <v>775</v>
      </c>
      <c r="C726" s="3" t="str">
        <f>HYPERLINK("https://www.instagram.com/p/3jg_pWvHZl/")</f>
        <v>https://www.instagram.com/p/3jg_pWvHZl/</v>
      </c>
      <c r="D726" s="12" t="s">
        <v>776</v>
      </c>
      <c r="E726" s="4">
        <v>0.70516203703703706</v>
      </c>
      <c r="F726" s="5" t="s">
        <v>10</v>
      </c>
      <c r="G726" s="15">
        <v>22</v>
      </c>
      <c r="H726" s="6" t="s">
        <v>11</v>
      </c>
    </row>
    <row r="727" spans="1:8" ht="18.75" x14ac:dyDescent="0.3">
      <c r="A727" s="2">
        <v>726</v>
      </c>
      <c r="B727" s="2" t="s">
        <v>11</v>
      </c>
      <c r="C727" s="3" t="str">
        <f>HYPERLINK("https://www.instagram.com/p/3b0XDgPHbb/")</f>
        <v>https://www.instagram.com/p/3b0XDgPHbb/</v>
      </c>
      <c r="D727" s="12" t="s">
        <v>777</v>
      </c>
      <c r="E727" s="4">
        <v>0.71577546296296302</v>
      </c>
      <c r="F727" s="5" t="s">
        <v>17</v>
      </c>
      <c r="G727" s="15">
        <v>25</v>
      </c>
      <c r="H727" s="6" t="s">
        <v>11</v>
      </c>
    </row>
    <row r="728" spans="1:8" ht="18.75" x14ac:dyDescent="0.3">
      <c r="A728" s="2">
        <v>727</v>
      </c>
      <c r="B728" s="2" t="s">
        <v>11</v>
      </c>
      <c r="C728" s="3" t="str">
        <f>HYPERLINK("https://www.instagram.com/p/3Zg3f3PHfY/")</f>
        <v>https://www.instagram.com/p/3Zg3f3PHfY/</v>
      </c>
      <c r="D728" s="12" t="s">
        <v>778</v>
      </c>
      <c r="E728" s="4">
        <v>0.820775462962963</v>
      </c>
      <c r="F728" s="5" t="s">
        <v>20</v>
      </c>
      <c r="G728" s="15">
        <v>23</v>
      </c>
      <c r="H728" s="6" t="s">
        <v>11</v>
      </c>
    </row>
    <row r="729" spans="1:8" ht="18.75" x14ac:dyDescent="0.3">
      <c r="A729" s="2">
        <v>728</v>
      </c>
      <c r="B729" s="2" t="s">
        <v>11</v>
      </c>
      <c r="C729" s="3" t="str">
        <f>HYPERLINK("https://www.instagram.com/p/3ZcHp5PHWL/")</f>
        <v>https://www.instagram.com/p/3ZcHp5PHWL/</v>
      </c>
      <c r="D729" s="12" t="s">
        <v>778</v>
      </c>
      <c r="E729" s="4">
        <v>0.79195601851851849</v>
      </c>
      <c r="F729" s="5" t="s">
        <v>20</v>
      </c>
      <c r="G729" s="15">
        <v>21</v>
      </c>
      <c r="H729" s="6" t="s">
        <v>11</v>
      </c>
    </row>
    <row r="730" spans="1:8" ht="18.75" x14ac:dyDescent="0.3">
      <c r="A730" s="2">
        <v>729</v>
      </c>
      <c r="B730" s="2" t="s">
        <v>11</v>
      </c>
      <c r="C730" s="3" t="str">
        <f>HYPERLINK("https://www.instagram.com/p/3T_uCYvHSz/")</f>
        <v>https://www.instagram.com/p/3T_uCYvHSz/</v>
      </c>
      <c r="D730" s="12" t="s">
        <v>779</v>
      </c>
      <c r="E730" s="4">
        <v>0.77743055555555551</v>
      </c>
      <c r="F730" s="5" t="s">
        <v>14</v>
      </c>
      <c r="G730" s="15">
        <v>36</v>
      </c>
      <c r="H730" s="6" t="s">
        <v>11</v>
      </c>
    </row>
    <row r="731" spans="1:8" ht="18.75" x14ac:dyDescent="0.3">
      <c r="A731" s="2">
        <v>730</v>
      </c>
      <c r="B731" s="2" t="s">
        <v>11</v>
      </c>
      <c r="C731" s="3" t="str">
        <f>HYPERLINK("https://www.instagram.com/p/3R2_Z8vHZM/")</f>
        <v>https://www.instagram.com/p/3R2_Z8vHZM/</v>
      </c>
      <c r="D731" s="12" t="s">
        <v>780</v>
      </c>
      <c r="E731" s="4">
        <v>0.84812500000000002</v>
      </c>
      <c r="F731" s="5" t="s">
        <v>10</v>
      </c>
      <c r="G731" s="15">
        <v>24</v>
      </c>
      <c r="H731" s="6" t="s">
        <v>11</v>
      </c>
    </row>
    <row r="732" spans="1:8" ht="18.75" x14ac:dyDescent="0.3">
      <c r="A732" s="2">
        <v>731</v>
      </c>
      <c r="B732" s="2" t="s">
        <v>11</v>
      </c>
      <c r="C732" s="3" t="str">
        <f>HYPERLINK("https://www.instagram.com/p/3PNqiaPHSK/")</f>
        <v>https://www.instagram.com/p/3PNqiaPHSK/</v>
      </c>
      <c r="D732" s="12" t="s">
        <v>781</v>
      </c>
      <c r="E732" s="4">
        <v>0.82063657407407409</v>
      </c>
      <c r="F732" s="5" t="s">
        <v>31</v>
      </c>
      <c r="G732" s="15">
        <v>26</v>
      </c>
      <c r="H732" s="6" t="s">
        <v>11</v>
      </c>
    </row>
    <row r="733" spans="1:8" ht="18.75" x14ac:dyDescent="0.3">
      <c r="A733" s="2">
        <v>732</v>
      </c>
      <c r="B733" s="2" t="s">
        <v>11</v>
      </c>
      <c r="C733" s="3" t="str">
        <f>HYPERLINK("https://www.instagram.com/p/3Lz1hcvHQW/")</f>
        <v>https://www.instagram.com/p/3Lz1hcvHQW/</v>
      </c>
      <c r="D733" s="12" t="s">
        <v>782</v>
      </c>
      <c r="E733" s="4">
        <v>0.49881944444444443</v>
      </c>
      <c r="F733" s="5" t="s">
        <v>33</v>
      </c>
      <c r="G733" s="15">
        <v>20</v>
      </c>
      <c r="H733" s="6" t="s">
        <v>11</v>
      </c>
    </row>
    <row r="734" spans="1:8" ht="18.75" x14ac:dyDescent="0.3">
      <c r="A734" s="2">
        <v>733</v>
      </c>
      <c r="B734" s="2" t="s">
        <v>11</v>
      </c>
      <c r="C734" s="3" t="str">
        <f>HYPERLINK("https://www.instagram.com/p/3F-w6JvHTk/")</f>
        <v>https://www.instagram.com/p/3F-w6JvHTk/</v>
      </c>
      <c r="D734" s="12" t="s">
        <v>783</v>
      </c>
      <c r="E734" s="4">
        <v>0.23496527777777779</v>
      </c>
      <c r="F734" s="5" t="s">
        <v>20</v>
      </c>
      <c r="G734" s="15">
        <v>33</v>
      </c>
      <c r="H734" s="6" t="s">
        <v>11</v>
      </c>
    </row>
    <row r="735" spans="1:8" ht="18.75" x14ac:dyDescent="0.3">
      <c r="A735" s="2">
        <v>734</v>
      </c>
      <c r="B735" s="2" t="s">
        <v>11</v>
      </c>
      <c r="C735" s="3" t="str">
        <f>HYPERLINK("https://www.instagram.com/p/3CE746PHdW/")</f>
        <v>https://www.instagram.com/p/3CE746PHdW/</v>
      </c>
      <c r="D735" s="12" t="s">
        <v>784</v>
      </c>
      <c r="E735" s="4">
        <v>0.71895833333333337</v>
      </c>
      <c r="F735" s="5" t="s">
        <v>14</v>
      </c>
      <c r="G735" s="15">
        <v>24</v>
      </c>
      <c r="H735" s="6" t="s">
        <v>11</v>
      </c>
    </row>
    <row r="736" spans="1:8" ht="18.75" x14ac:dyDescent="0.3">
      <c r="A736" s="2">
        <v>735</v>
      </c>
      <c r="B736" s="2" t="s">
        <v>11</v>
      </c>
      <c r="C736" s="3" t="str">
        <f>HYPERLINK("https://www.instagram.com/p/3CAZpLvHR9/")</f>
        <v>https://www.instagram.com/p/3CAZpLvHR9/</v>
      </c>
      <c r="D736" s="12" t="s">
        <v>784</v>
      </c>
      <c r="E736" s="4">
        <v>0.69144675925925925</v>
      </c>
      <c r="F736" s="5" t="s">
        <v>14</v>
      </c>
      <c r="G736" s="15">
        <v>28</v>
      </c>
      <c r="H736" s="6" t="s">
        <v>11</v>
      </c>
    </row>
    <row r="737" spans="1:8" ht="18.75" x14ac:dyDescent="0.3">
      <c r="A737" s="2">
        <v>736</v>
      </c>
      <c r="B737" s="2" t="s">
        <v>11</v>
      </c>
      <c r="C737" s="3" t="str">
        <f>HYPERLINK("https://www.instagram.com/p/20dsy6PHfn/")</f>
        <v>https://www.instagram.com/p/20dsy6PHfn/</v>
      </c>
      <c r="D737" s="12" t="s">
        <v>785</v>
      </c>
      <c r="E737" s="4">
        <v>0.43217592592592591</v>
      </c>
      <c r="F737" s="5" t="s">
        <v>20</v>
      </c>
      <c r="G737" s="15">
        <v>25</v>
      </c>
      <c r="H737" s="6" t="s">
        <v>11</v>
      </c>
    </row>
    <row r="738" spans="1:8" ht="18.75" x14ac:dyDescent="0.3">
      <c r="A738" s="2">
        <v>737</v>
      </c>
      <c r="B738" s="2" t="s">
        <v>11</v>
      </c>
      <c r="C738" s="3" t="str">
        <f>HYPERLINK("https://www.instagram.com/p/2qY-E_vHcM/")</f>
        <v>https://www.instagram.com/p/2qY-E_vHcM/</v>
      </c>
      <c r="D738" s="12" t="s">
        <v>786</v>
      </c>
      <c r="E738" s="4">
        <v>0.51986111111111111</v>
      </c>
      <c r="F738" s="5" t="s">
        <v>31</v>
      </c>
      <c r="G738" s="15">
        <v>29</v>
      </c>
      <c r="H738" s="6" t="s">
        <v>11</v>
      </c>
    </row>
    <row r="739" spans="1:8" ht="18.75" x14ac:dyDescent="0.3">
      <c r="A739" s="2">
        <v>738</v>
      </c>
      <c r="B739" s="2" t="s">
        <v>11</v>
      </c>
      <c r="C739" s="3" t="str">
        <f>HYPERLINK("https://www.instagram.com/p/2g6OkCvHVq/")</f>
        <v>https://www.instagram.com/p/2g6OkCvHVq/</v>
      </c>
      <c r="D739" s="12" t="s">
        <v>787</v>
      </c>
      <c r="E739" s="4">
        <v>0.83805555555555555</v>
      </c>
      <c r="F739" s="5" t="s">
        <v>40</v>
      </c>
      <c r="G739" s="15">
        <v>27</v>
      </c>
      <c r="H739" s="6" t="s">
        <v>11</v>
      </c>
    </row>
    <row r="740" spans="1:8" ht="18.75" x14ac:dyDescent="0.3">
      <c r="A740" s="2">
        <v>739</v>
      </c>
      <c r="B740" s="2" t="s">
        <v>788</v>
      </c>
      <c r="C740" s="3" t="str">
        <f>HYPERLINK("https://www.instagram.com/p/2dzbm4vHXB/")</f>
        <v>https://www.instagram.com/p/2dzbm4vHXB/</v>
      </c>
      <c r="D740" s="12" t="s">
        <v>789</v>
      </c>
      <c r="E740" s="4">
        <v>0.63309027777777782</v>
      </c>
      <c r="F740" s="5" t="s">
        <v>14</v>
      </c>
      <c r="G740" s="15">
        <v>25</v>
      </c>
      <c r="H740" s="6" t="s">
        <v>11</v>
      </c>
    </row>
    <row r="741" spans="1:8" ht="18.75" x14ac:dyDescent="0.3">
      <c r="A741" s="2">
        <v>740</v>
      </c>
      <c r="B741" s="2" t="s">
        <v>788</v>
      </c>
      <c r="C741" s="3" t="str">
        <f>HYPERLINK("https://www.instagram.com/p/2dzJ2pvHWZ/")</f>
        <v>https://www.instagram.com/p/2dzJ2pvHWZ/</v>
      </c>
      <c r="D741" s="12" t="s">
        <v>789</v>
      </c>
      <c r="E741" s="4">
        <v>0.63004629629629627</v>
      </c>
      <c r="F741" s="5" t="s">
        <v>14</v>
      </c>
      <c r="G741" s="15">
        <v>22</v>
      </c>
      <c r="H741" s="6" t="s">
        <v>11</v>
      </c>
    </row>
    <row r="742" spans="1:8" ht="18.75" x14ac:dyDescent="0.3">
      <c r="A742" s="2">
        <v>741</v>
      </c>
      <c r="B742" s="2" t="s">
        <v>790</v>
      </c>
      <c r="C742" s="3" t="str">
        <f>HYPERLINK("https://www.instagram.com/p/2axPRnvHfa/")</f>
        <v>https://www.instagram.com/p/2axPRnvHfa/</v>
      </c>
      <c r="D742" s="12" t="s">
        <v>791</v>
      </c>
      <c r="E742" s="4">
        <v>0.4533449074074074</v>
      </c>
      <c r="F742" s="5" t="s">
        <v>10</v>
      </c>
      <c r="G742" s="15">
        <v>21</v>
      </c>
      <c r="H742" s="6" t="s">
        <v>11</v>
      </c>
    </row>
    <row r="743" spans="1:8" ht="18.75" x14ac:dyDescent="0.3">
      <c r="A743" s="2">
        <v>742</v>
      </c>
      <c r="B743" s="2" t="s">
        <v>792</v>
      </c>
      <c r="C743" s="3" t="str">
        <f>HYPERLINK("https://www.instagram.com/p/2Y86CDPHem/")</f>
        <v>https://www.instagram.com/p/2Y86CDPHem/</v>
      </c>
      <c r="D743" s="12" t="s">
        <v>793</v>
      </c>
      <c r="E743" s="4">
        <v>0.74741898148148145</v>
      </c>
      <c r="F743" s="5" t="s">
        <v>31</v>
      </c>
      <c r="G743" s="15">
        <v>22</v>
      </c>
      <c r="H743" s="6" t="s">
        <v>11</v>
      </c>
    </row>
    <row r="744" spans="1:8" ht="18.75" x14ac:dyDescent="0.3">
      <c r="A744" s="2">
        <v>743</v>
      </c>
      <c r="B744" s="2" t="s">
        <v>794</v>
      </c>
      <c r="C744" s="3" t="str">
        <f>HYPERLINK("https://www.instagram.com/p/2WuzI4PHc7/")</f>
        <v>https://www.instagram.com/p/2WuzI4PHc7/</v>
      </c>
      <c r="D744" s="12" t="s">
        <v>795</v>
      </c>
      <c r="E744" s="4">
        <v>0.88509259259259254</v>
      </c>
      <c r="F744" s="5" t="s">
        <v>33</v>
      </c>
      <c r="G744" s="15">
        <v>21</v>
      </c>
      <c r="H744" s="6" t="s">
        <v>11</v>
      </c>
    </row>
    <row r="745" spans="1:8" ht="18.75" x14ac:dyDescent="0.3">
      <c r="A745" s="2">
        <v>744</v>
      </c>
      <c r="B745" s="2" t="s">
        <v>794</v>
      </c>
      <c r="C745" s="3" t="str">
        <f>HYPERLINK("https://www.instagram.com/p/2WpY4kPHSv/")</f>
        <v>https://www.instagram.com/p/2WpY4kPHSv/</v>
      </c>
      <c r="D745" s="12" t="s">
        <v>795</v>
      </c>
      <c r="E745" s="4">
        <v>0.85225694444444444</v>
      </c>
      <c r="F745" s="5" t="s">
        <v>33</v>
      </c>
      <c r="G745" s="15">
        <v>27</v>
      </c>
      <c r="H745" s="6" t="s">
        <v>11</v>
      </c>
    </row>
    <row r="746" spans="1:8" ht="18.75" x14ac:dyDescent="0.3">
      <c r="A746" s="2">
        <v>745</v>
      </c>
      <c r="B746" s="2" t="s">
        <v>794</v>
      </c>
      <c r="C746" s="3" t="str">
        <f>HYPERLINK("https://www.instagram.com/p/2WpDuBPHR9/")</f>
        <v>https://www.instagram.com/p/2WpDuBPHR9/</v>
      </c>
      <c r="D746" s="12" t="s">
        <v>795</v>
      </c>
      <c r="E746" s="4">
        <v>0.85025462962962961</v>
      </c>
      <c r="F746" s="5" t="s">
        <v>33</v>
      </c>
      <c r="G746" s="15">
        <v>28</v>
      </c>
      <c r="H746" s="6" t="s">
        <v>11</v>
      </c>
    </row>
    <row r="747" spans="1:8" ht="18.75" x14ac:dyDescent="0.3">
      <c r="A747" s="2">
        <v>746</v>
      </c>
      <c r="B747" s="2" t="s">
        <v>11</v>
      </c>
      <c r="C747" s="3" t="str">
        <f>HYPERLINK("https://www.instagram.com/p/2VLSlMPHTa/")</f>
        <v>https://www.instagram.com/p/2VLSlMPHTa/</v>
      </c>
      <c r="D747" s="12" t="s">
        <v>795</v>
      </c>
      <c r="E747" s="4">
        <v>0.28126157407407409</v>
      </c>
      <c r="F747" s="5" t="s">
        <v>33</v>
      </c>
      <c r="G747" s="15">
        <v>28</v>
      </c>
      <c r="H747" s="6" t="s">
        <v>11</v>
      </c>
    </row>
    <row r="748" spans="1:8" ht="18.75" x14ac:dyDescent="0.3">
      <c r="A748" s="2">
        <v>747</v>
      </c>
      <c r="B748" s="2" t="s">
        <v>11</v>
      </c>
      <c r="C748" s="3" t="str">
        <f>HYPERLINK("https://www.instagram.com/p/2VLL4SvHTY/")</f>
        <v>https://www.instagram.com/p/2VLL4SvHTY/</v>
      </c>
      <c r="D748" s="12" t="s">
        <v>795</v>
      </c>
      <c r="E748" s="4">
        <v>0.28062500000000001</v>
      </c>
      <c r="F748" s="5" t="s">
        <v>33</v>
      </c>
      <c r="G748" s="15">
        <v>26</v>
      </c>
      <c r="H748" s="6" t="s">
        <v>11</v>
      </c>
    </row>
    <row r="749" spans="1:8" ht="18.75" x14ac:dyDescent="0.3">
      <c r="A749" s="2">
        <v>748</v>
      </c>
      <c r="B749" s="2" t="s">
        <v>796</v>
      </c>
      <c r="C749" s="3" t="str">
        <f>HYPERLINK("https://www.instagram.com/p/2VLFwfvHTV/")</f>
        <v>https://www.instagram.com/p/2VLFwfvHTV/</v>
      </c>
      <c r="D749" s="12" t="s">
        <v>795</v>
      </c>
      <c r="E749" s="4">
        <v>0.28004629629629629</v>
      </c>
      <c r="F749" s="5" t="s">
        <v>33</v>
      </c>
      <c r="G749" s="15">
        <v>18</v>
      </c>
      <c r="H749" s="6" t="s">
        <v>11</v>
      </c>
    </row>
    <row r="750" spans="1:8" ht="18.75" x14ac:dyDescent="0.3">
      <c r="A750" s="2">
        <v>749</v>
      </c>
      <c r="B750" s="2" t="s">
        <v>11</v>
      </c>
      <c r="C750" s="3" t="str">
        <f>HYPERLINK("https://www.instagram.com/p/2VLCRAPHTR/")</f>
        <v>https://www.instagram.com/p/2VLCRAPHTR/</v>
      </c>
      <c r="D750" s="12" t="s">
        <v>795</v>
      </c>
      <c r="E750" s="4">
        <v>0.27971064814814822</v>
      </c>
      <c r="F750" s="5" t="s">
        <v>33</v>
      </c>
      <c r="G750" s="15">
        <v>19</v>
      </c>
      <c r="H750" s="6" t="s">
        <v>11</v>
      </c>
    </row>
    <row r="751" spans="1:8" ht="18.75" x14ac:dyDescent="0.3">
      <c r="A751" s="2">
        <v>750</v>
      </c>
      <c r="B751" s="2" t="s">
        <v>796</v>
      </c>
      <c r="C751" s="3" t="str">
        <f>HYPERLINK("https://www.instagram.com/p/2VK3oQvHTK/")</f>
        <v>https://www.instagram.com/p/2VK3oQvHTK/</v>
      </c>
      <c r="D751" s="12" t="s">
        <v>795</v>
      </c>
      <c r="E751" s="4">
        <v>0.27870370370370368</v>
      </c>
      <c r="F751" s="5" t="s">
        <v>33</v>
      </c>
      <c r="G751" s="15">
        <v>17</v>
      </c>
      <c r="H751" s="6" t="s">
        <v>11</v>
      </c>
    </row>
    <row r="752" spans="1:8" ht="18.75" x14ac:dyDescent="0.3">
      <c r="A752" s="2">
        <v>751</v>
      </c>
      <c r="B752" s="2" t="s">
        <v>797</v>
      </c>
      <c r="C752" s="3" t="str">
        <f>HYPERLINK("https://www.instagram.com/p/2ResVavHTs/")</f>
        <v>https://www.instagram.com/p/2ResVavHTs/</v>
      </c>
      <c r="D752" s="12" t="s">
        <v>798</v>
      </c>
      <c r="E752" s="4">
        <v>0.84554398148148147</v>
      </c>
      <c r="F752" s="5" t="s">
        <v>20</v>
      </c>
      <c r="G752" s="15">
        <v>28</v>
      </c>
      <c r="H752" s="6" t="s">
        <v>11</v>
      </c>
    </row>
    <row r="753" spans="1:8" ht="18.75" x14ac:dyDescent="0.3">
      <c r="A753" s="2">
        <v>752</v>
      </c>
      <c r="B753" s="2" t="s">
        <v>797</v>
      </c>
      <c r="C753" s="3" t="str">
        <f>HYPERLINK("https://www.instagram.com/p/2Rd2SPPHR5/")</f>
        <v>https://www.instagram.com/p/2Rd2SPPHR5/</v>
      </c>
      <c r="D753" s="12" t="s">
        <v>798</v>
      </c>
      <c r="E753" s="4">
        <v>0.84042824074074074</v>
      </c>
      <c r="F753" s="5" t="s">
        <v>20</v>
      </c>
      <c r="G753" s="15">
        <v>37</v>
      </c>
      <c r="H753" s="6" t="s">
        <v>11</v>
      </c>
    </row>
    <row r="754" spans="1:8" ht="18.75" x14ac:dyDescent="0.3">
      <c r="A754" s="2">
        <v>753</v>
      </c>
      <c r="B754" s="2" t="s">
        <v>792</v>
      </c>
      <c r="C754" s="3" t="str">
        <f>HYPERLINK("https://www.instagram.com/p/2P9YNRPHbg/")</f>
        <v>https://www.instagram.com/p/2P9YNRPHbg/</v>
      </c>
      <c r="D754" s="12" t="s">
        <v>798</v>
      </c>
      <c r="E754" s="4">
        <v>0.25503472222222218</v>
      </c>
      <c r="F754" s="5" t="s">
        <v>20</v>
      </c>
      <c r="G754" s="15">
        <v>31</v>
      </c>
      <c r="H754" s="6" t="s">
        <v>11</v>
      </c>
    </row>
    <row r="755" spans="1:8" ht="18.75" x14ac:dyDescent="0.3">
      <c r="A755" s="2">
        <v>754</v>
      </c>
      <c r="B755" s="2" t="s">
        <v>797</v>
      </c>
      <c r="C755" s="3" t="str">
        <f>HYPERLINK("https://www.instagram.com/p/2O7OtdvHdl/")</f>
        <v>https://www.instagram.com/p/2O7OtdvHdl/</v>
      </c>
      <c r="D755" s="12" t="s">
        <v>799</v>
      </c>
      <c r="E755" s="4">
        <v>0.85363425925925929</v>
      </c>
      <c r="F755" s="5" t="s">
        <v>40</v>
      </c>
      <c r="G755" s="15">
        <v>24</v>
      </c>
      <c r="H755" s="6" t="s">
        <v>11</v>
      </c>
    </row>
    <row r="756" spans="1:8" ht="18.75" x14ac:dyDescent="0.3">
      <c r="A756" s="2">
        <v>755</v>
      </c>
      <c r="B756" s="2" t="s">
        <v>797</v>
      </c>
      <c r="C756" s="3" t="str">
        <f>HYPERLINK("https://www.instagram.com/p/2OLjYAPHY8/")</f>
        <v>https://www.instagram.com/p/2OLjYAPHY8/</v>
      </c>
      <c r="D756" s="12" t="s">
        <v>799</v>
      </c>
      <c r="E756" s="4">
        <v>0.56431712962962965</v>
      </c>
      <c r="F756" s="5" t="s">
        <v>40</v>
      </c>
      <c r="G756" s="15">
        <v>25</v>
      </c>
      <c r="H756" s="6" t="s">
        <v>11</v>
      </c>
    </row>
    <row r="757" spans="1:8" ht="18.75" x14ac:dyDescent="0.3">
      <c r="A757" s="2">
        <v>756</v>
      </c>
      <c r="B757" s="2" t="s">
        <v>792</v>
      </c>
      <c r="C757" s="3" t="str">
        <f>HYPERLINK("https://www.instagram.com/p/2MdR9_PHbr/")</f>
        <v>https://www.instagram.com/p/2MdR9_PHbr/</v>
      </c>
      <c r="D757" s="12" t="s">
        <v>800</v>
      </c>
      <c r="E757" s="4">
        <v>0.89517361111111116</v>
      </c>
      <c r="F757" s="5" t="s">
        <v>14</v>
      </c>
      <c r="G757" s="15">
        <v>17</v>
      </c>
      <c r="H757" s="6" t="s">
        <v>11</v>
      </c>
    </row>
    <row r="758" spans="1:8" ht="18.75" x14ac:dyDescent="0.3">
      <c r="A758" s="2">
        <v>757</v>
      </c>
      <c r="B758" s="2" t="s">
        <v>792</v>
      </c>
      <c r="C758" s="3" t="str">
        <f>HYPERLINK("https://www.instagram.com/p/2MWoQDvHcP/")</f>
        <v>https://www.instagram.com/p/2MWoQDvHcP/</v>
      </c>
      <c r="D758" s="12" t="s">
        <v>800</v>
      </c>
      <c r="E758" s="4">
        <v>0.85480324074074077</v>
      </c>
      <c r="F758" s="5" t="s">
        <v>14</v>
      </c>
      <c r="G758" s="15">
        <v>34</v>
      </c>
      <c r="H758" s="6" t="s">
        <v>11</v>
      </c>
    </row>
    <row r="759" spans="1:8" ht="18.75" x14ac:dyDescent="0.3">
      <c r="A759" s="2">
        <v>758</v>
      </c>
      <c r="B759" s="2" t="s">
        <v>801</v>
      </c>
      <c r="C759" s="3" t="str">
        <f>HYPERLINK("https://www.instagram.com/p/2JN05VvHZE/")</f>
        <v>https://www.instagram.com/p/2JN05VvHZE/</v>
      </c>
      <c r="D759" s="12" t="s">
        <v>802</v>
      </c>
      <c r="E759" s="4">
        <v>0.6363078703703704</v>
      </c>
      <c r="F759" s="5" t="s">
        <v>10</v>
      </c>
      <c r="G759" s="15">
        <v>29</v>
      </c>
      <c r="H759" s="6" t="s">
        <v>11</v>
      </c>
    </row>
    <row r="760" spans="1:8" ht="18.75" x14ac:dyDescent="0.3">
      <c r="A760" s="2">
        <v>759</v>
      </c>
      <c r="B760" s="2" t="s">
        <v>11</v>
      </c>
      <c r="C760" s="3" t="str">
        <f>HYPERLINK("https://www.instagram.com/p/18_jl6vHfA/")</f>
        <v>https://www.instagram.com/p/18_jl6vHfA/</v>
      </c>
      <c r="D760" s="12" t="s">
        <v>803</v>
      </c>
      <c r="E760" s="4">
        <v>0.88937500000000003</v>
      </c>
      <c r="F760" s="5" t="s">
        <v>40</v>
      </c>
      <c r="G760" s="15">
        <v>35</v>
      </c>
      <c r="H760" s="6" t="s">
        <v>11</v>
      </c>
    </row>
    <row r="761" spans="1:8" ht="18.75" x14ac:dyDescent="0.3">
      <c r="A761" s="2">
        <v>760</v>
      </c>
      <c r="B761" s="2" t="s">
        <v>11</v>
      </c>
      <c r="C761" s="3" t="str">
        <f>HYPERLINK("https://www.instagram.com/p/1899AfvHbt/")</f>
        <v>https://www.instagram.com/p/1899AfvHbt/</v>
      </c>
      <c r="D761" s="12" t="s">
        <v>803</v>
      </c>
      <c r="E761" s="4">
        <v>0.87965277777777773</v>
      </c>
      <c r="F761" s="5" t="s">
        <v>40</v>
      </c>
      <c r="G761" s="15">
        <v>31</v>
      </c>
      <c r="H761" s="6" t="s">
        <v>11</v>
      </c>
    </row>
    <row r="762" spans="1:8" ht="18.75" x14ac:dyDescent="0.3">
      <c r="A762" s="2">
        <v>761</v>
      </c>
      <c r="B762" s="2" t="s">
        <v>11</v>
      </c>
      <c r="C762" s="3" t="str">
        <f>HYPERLINK("https://www.instagram.com/p/185rVNvHR-/")</f>
        <v>https://www.instagram.com/p/185rVNvHR-/</v>
      </c>
      <c r="D762" s="12" t="s">
        <v>803</v>
      </c>
      <c r="E762" s="4">
        <v>0.85370370370370374</v>
      </c>
      <c r="F762" s="5" t="s">
        <v>40</v>
      </c>
      <c r="G762" s="15">
        <v>24</v>
      </c>
      <c r="H762" s="6" t="s">
        <v>11</v>
      </c>
    </row>
    <row r="763" spans="1:8" ht="18.75" x14ac:dyDescent="0.3">
      <c r="A763" s="2">
        <v>762</v>
      </c>
      <c r="B763" s="2" t="s">
        <v>11</v>
      </c>
      <c r="C763" s="3" t="str">
        <f>HYPERLINK("https://www.instagram.com/p/15Dy_nvHRf/")</f>
        <v>https://www.instagram.com/p/15Dy_nvHRf/</v>
      </c>
      <c r="D763" s="12" t="s">
        <v>804</v>
      </c>
      <c r="E763" s="4">
        <v>0.36166666666666669</v>
      </c>
      <c r="F763" s="5" t="s">
        <v>14</v>
      </c>
      <c r="G763" s="15">
        <v>23</v>
      </c>
      <c r="H763" s="6" t="s">
        <v>11</v>
      </c>
    </row>
    <row r="764" spans="1:8" ht="18.75" x14ac:dyDescent="0.3">
      <c r="A764" s="2">
        <v>763</v>
      </c>
      <c r="B764" s="2" t="s">
        <v>11</v>
      </c>
      <c r="C764" s="3" t="str">
        <f>HYPERLINK("https://www.instagram.com/p/1qNSb9PHb_/")</f>
        <v>https://www.instagram.com/p/1qNSb9PHb_/</v>
      </c>
      <c r="D764" s="12" t="s">
        <v>805</v>
      </c>
      <c r="E764" s="4">
        <v>0.59383101851851849</v>
      </c>
      <c r="F764" s="5" t="s">
        <v>40</v>
      </c>
      <c r="G764" s="15">
        <v>31</v>
      </c>
      <c r="H764" s="6" t="s">
        <v>11</v>
      </c>
    </row>
    <row r="765" spans="1:8" ht="18.75" x14ac:dyDescent="0.3">
      <c r="A765" s="2">
        <v>764</v>
      </c>
      <c r="B765" s="2" t="s">
        <v>11</v>
      </c>
      <c r="C765" s="3" t="str">
        <f>HYPERLINK("https://www.instagram.com/p/1qCvUgvHXL/")</f>
        <v>https://www.instagram.com/p/1qCvUgvHXL/</v>
      </c>
      <c r="D765" s="12" t="s">
        <v>805</v>
      </c>
      <c r="E765" s="4">
        <v>0.52982638888888889</v>
      </c>
      <c r="F765" s="5" t="s">
        <v>40</v>
      </c>
      <c r="G765" s="15">
        <v>36</v>
      </c>
      <c r="H765" s="6" t="s">
        <v>11</v>
      </c>
    </row>
    <row r="766" spans="1:8" ht="18.75" x14ac:dyDescent="0.3">
      <c r="A766" s="2">
        <v>765</v>
      </c>
      <c r="B766" s="2" t="s">
        <v>11</v>
      </c>
      <c r="C766" s="3" t="str">
        <f>HYPERLINK("https://www.instagram.com/p/1lvToTPHed/")</f>
        <v>https://www.instagram.com/p/1lvToTPHed/</v>
      </c>
      <c r="D766" s="12" t="s">
        <v>806</v>
      </c>
      <c r="E766" s="4">
        <v>0.85846064814814815</v>
      </c>
      <c r="F766" s="5" t="s">
        <v>10</v>
      </c>
      <c r="G766" s="15">
        <v>28</v>
      </c>
      <c r="H766" s="6" t="s">
        <v>11</v>
      </c>
    </row>
    <row r="767" spans="1:8" ht="18.75" x14ac:dyDescent="0.3">
      <c r="A767" s="2">
        <v>766</v>
      </c>
      <c r="B767" s="2" t="s">
        <v>11</v>
      </c>
      <c r="C767" s="3" t="str">
        <f>HYPERLINK("https://www.instagram.com/p/1Vsh3oPHVU/")</f>
        <v>https://www.instagram.com/p/1Vsh3oPHVU/</v>
      </c>
      <c r="D767" s="12" t="s">
        <v>807</v>
      </c>
      <c r="E767" s="4">
        <v>0.62782407407407403</v>
      </c>
      <c r="F767" s="5" t="s">
        <v>14</v>
      </c>
      <c r="G767" s="15">
        <v>18</v>
      </c>
      <c r="H767" s="6" t="s">
        <v>11</v>
      </c>
    </row>
    <row r="768" spans="1:8" ht="18.75" x14ac:dyDescent="0.3">
      <c r="A768" s="2">
        <v>767</v>
      </c>
      <c r="B768" s="2" t="s">
        <v>11</v>
      </c>
      <c r="C768" s="3" t="str">
        <f>HYPERLINK("https://www.instagram.com/p/1ECsLrPHTd/")</f>
        <v>https://www.instagram.com/p/1ECsLrPHTd/</v>
      </c>
      <c r="D768" s="12" t="s">
        <v>808</v>
      </c>
      <c r="E768" s="4">
        <v>0.77179398148148148</v>
      </c>
      <c r="F768" s="5" t="s">
        <v>14</v>
      </c>
      <c r="G768" s="15">
        <v>27</v>
      </c>
      <c r="H768" s="6" t="s">
        <v>11</v>
      </c>
    </row>
    <row r="769" spans="1:8" ht="18.75" x14ac:dyDescent="0.3">
      <c r="A769" s="2">
        <v>768</v>
      </c>
      <c r="B769" s="2" t="s">
        <v>11</v>
      </c>
      <c r="C769" s="3" t="str">
        <f>HYPERLINK("https://www.instagram.com/p/07sYdqPHf4/")</f>
        <v>https://www.instagram.com/p/07sYdqPHf4/</v>
      </c>
      <c r="D769" s="12" t="s">
        <v>809</v>
      </c>
      <c r="E769" s="4">
        <v>0.52952546296296299</v>
      </c>
      <c r="F769" s="5" t="s">
        <v>33</v>
      </c>
      <c r="G769" s="15">
        <v>26</v>
      </c>
      <c r="H769" s="6" t="s">
        <v>11</v>
      </c>
    </row>
    <row r="770" spans="1:8" ht="18.75" x14ac:dyDescent="0.3">
      <c r="A770" s="2">
        <v>769</v>
      </c>
      <c r="B770" s="2" t="s">
        <v>11</v>
      </c>
      <c r="C770" s="3" t="str">
        <f>HYPERLINK("https://www.instagram.com/p/0QWD-bvHdz/")</f>
        <v>https://www.instagram.com/p/0QWD-bvHdz/</v>
      </c>
      <c r="D770" s="12" t="s">
        <v>810</v>
      </c>
      <c r="E770" s="4">
        <v>0.6945486111111111</v>
      </c>
      <c r="F770" s="5" t="s">
        <v>40</v>
      </c>
      <c r="G770" s="15">
        <v>21</v>
      </c>
      <c r="H770" s="6" t="s">
        <v>11</v>
      </c>
    </row>
    <row r="771" spans="1:8" ht="18.75" x14ac:dyDescent="0.3">
      <c r="A771" s="2">
        <v>770</v>
      </c>
      <c r="B771" s="2" t="s">
        <v>11</v>
      </c>
      <c r="C771" s="3" t="str">
        <f>HYPERLINK("https://www.instagram.com/p/0QSoL4PHVy/")</f>
        <v>https://www.instagram.com/p/0QSoL4PHVy/</v>
      </c>
      <c r="D771" s="12" t="s">
        <v>810</v>
      </c>
      <c r="E771" s="4">
        <v>0.67370370370370369</v>
      </c>
      <c r="F771" s="5" t="s">
        <v>40</v>
      </c>
      <c r="G771" s="15">
        <v>18</v>
      </c>
      <c r="H771" s="6" t="s">
        <v>11</v>
      </c>
    </row>
    <row r="772" spans="1:8" ht="18.75" x14ac:dyDescent="0.3">
      <c r="A772" s="2">
        <v>771</v>
      </c>
      <c r="B772" s="2" t="s">
        <v>11</v>
      </c>
      <c r="C772" s="3" t="str">
        <f>HYPERLINK("https://www.instagram.com/p/0QMWpZPHXp/")</f>
        <v>https://www.instagram.com/p/0QMWpZPHXp/</v>
      </c>
      <c r="D772" s="12" t="s">
        <v>810</v>
      </c>
      <c r="E772" s="4">
        <v>0.63563657407407403</v>
      </c>
      <c r="F772" s="5" t="s">
        <v>40</v>
      </c>
      <c r="G772" s="15">
        <v>21</v>
      </c>
      <c r="H772" s="6" t="s">
        <v>11</v>
      </c>
    </row>
    <row r="773" spans="1:8" ht="18.75" x14ac:dyDescent="0.3">
      <c r="A773" s="2">
        <v>772</v>
      </c>
      <c r="B773" s="2" t="s">
        <v>11</v>
      </c>
      <c r="C773" s="3" t="str">
        <f>HYPERLINK("https://www.instagram.com/p/0GRZy2vHSv/")</f>
        <v>https://www.instagram.com/p/0GRZy2vHSv/</v>
      </c>
      <c r="D773" s="12" t="s">
        <v>811</v>
      </c>
      <c r="E773" s="4">
        <v>0.78266203703703707</v>
      </c>
      <c r="F773" s="5" t="s">
        <v>33</v>
      </c>
      <c r="G773" s="15">
        <v>29</v>
      </c>
      <c r="H773" s="6" t="s">
        <v>11</v>
      </c>
    </row>
    <row r="774" spans="1:8" ht="18.75" x14ac:dyDescent="0.3">
      <c r="A774" s="2">
        <v>773</v>
      </c>
      <c r="B774" s="2" t="s">
        <v>11</v>
      </c>
      <c r="C774" s="3" t="str">
        <f>HYPERLINK("https://www.instagram.com/p/z5fw-qPHeb/")</f>
        <v>https://www.instagram.com/p/z5fw-qPHeb/</v>
      </c>
      <c r="D774" s="12" t="s">
        <v>812</v>
      </c>
      <c r="E774" s="4">
        <v>0.82111111111111112</v>
      </c>
      <c r="F774" s="5" t="s">
        <v>10</v>
      </c>
      <c r="G774" s="15">
        <v>15</v>
      </c>
      <c r="H774" s="6" t="s">
        <v>11</v>
      </c>
    </row>
    <row r="775" spans="1:8" ht="18.75" x14ac:dyDescent="0.3">
      <c r="A775" s="2">
        <v>774</v>
      </c>
      <c r="B775" s="2" t="s">
        <v>11</v>
      </c>
      <c r="C775" s="3" t="str">
        <f>HYPERLINK("https://www.instagram.com/p/z4RMALvHae/")</f>
        <v>https://www.instagram.com/p/z4RMALvHae/</v>
      </c>
      <c r="D775" s="12" t="s">
        <v>812</v>
      </c>
      <c r="E775" s="4">
        <v>0.34429398148148149</v>
      </c>
      <c r="F775" s="5" t="s">
        <v>10</v>
      </c>
      <c r="G775" s="15">
        <v>22</v>
      </c>
      <c r="H775" s="6" t="s">
        <v>11</v>
      </c>
    </row>
    <row r="776" spans="1:8" ht="18.75" x14ac:dyDescent="0.3">
      <c r="A776" s="2">
        <v>775</v>
      </c>
      <c r="B776" s="2" t="s">
        <v>11</v>
      </c>
      <c r="C776" s="3" t="str">
        <f>HYPERLINK("https://www.instagram.com/p/z2IgOjvHXY/")</f>
        <v>https://www.instagram.com/p/z2IgOjvHXY/</v>
      </c>
      <c r="D776" s="12" t="s">
        <v>813</v>
      </c>
      <c r="E776" s="4">
        <v>0.51487268518518514</v>
      </c>
      <c r="F776" s="5" t="s">
        <v>31</v>
      </c>
      <c r="G776" s="15">
        <v>22</v>
      </c>
      <c r="H776" s="6" t="s">
        <v>11</v>
      </c>
    </row>
    <row r="777" spans="1:8" ht="18.75" x14ac:dyDescent="0.3">
      <c r="A777" s="2">
        <v>776</v>
      </c>
      <c r="B777" s="2" t="s">
        <v>11</v>
      </c>
      <c r="C777" s="3" t="str">
        <f>HYPERLINK("https://www.instagram.com/p/z0L8AxPHbu/")</f>
        <v>https://www.instagram.com/p/z0L8AxPHbu/</v>
      </c>
      <c r="D777" s="12" t="s">
        <v>814</v>
      </c>
      <c r="E777" s="4">
        <v>0.75899305555555552</v>
      </c>
      <c r="F777" s="5" t="s">
        <v>33</v>
      </c>
      <c r="G777" s="15">
        <v>17</v>
      </c>
      <c r="H777" s="6" t="s">
        <v>11</v>
      </c>
    </row>
    <row r="778" spans="1:8" ht="18.75" x14ac:dyDescent="0.3">
      <c r="A778" s="2">
        <v>777</v>
      </c>
      <c r="B778" s="2" t="s">
        <v>11</v>
      </c>
      <c r="C778" s="3" t="str">
        <f>HYPERLINK("https://www.instagram.com/p/zzAKtUvHb3/")</f>
        <v>https://www.instagram.com/p/zzAKtUvHb3/</v>
      </c>
      <c r="D778" s="12" t="s">
        <v>814</v>
      </c>
      <c r="E778" s="4">
        <v>0.29920138888888892</v>
      </c>
      <c r="F778" s="5" t="s">
        <v>33</v>
      </c>
      <c r="G778" s="15">
        <v>19</v>
      </c>
      <c r="H778" s="6" t="s">
        <v>11</v>
      </c>
    </row>
    <row r="779" spans="1:8" ht="18.75" x14ac:dyDescent="0.3">
      <c r="A779" s="2">
        <v>778</v>
      </c>
      <c r="B779" s="2" t="s">
        <v>11</v>
      </c>
      <c r="C779" s="3" t="str">
        <f>HYPERLINK("https://www.instagram.com/p/zc35BgvHeb/")</f>
        <v>https://www.instagram.com/p/zc35BgvHeb/</v>
      </c>
      <c r="D779" s="12" t="s">
        <v>815</v>
      </c>
      <c r="E779" s="4">
        <v>0.70502314814814815</v>
      </c>
      <c r="F779" s="5" t="s">
        <v>20</v>
      </c>
      <c r="G779" s="15">
        <v>19</v>
      </c>
      <c r="H779" s="6" t="s">
        <v>11</v>
      </c>
    </row>
    <row r="780" spans="1:8" ht="18.75" x14ac:dyDescent="0.3">
      <c r="A780" s="2">
        <v>779</v>
      </c>
      <c r="B780" s="2" t="s">
        <v>11</v>
      </c>
      <c r="C780" s="3" t="str">
        <f>HYPERLINK("https://www.instagram.com/p/y2RaqZPHeA/")</f>
        <v>https://www.instagram.com/p/y2RaqZPHeA/</v>
      </c>
      <c r="D780" s="12" t="s">
        <v>816</v>
      </c>
      <c r="E780" s="4">
        <v>0.71381944444444445</v>
      </c>
      <c r="F780" s="5" t="s">
        <v>40</v>
      </c>
      <c r="G780" s="15">
        <v>19</v>
      </c>
      <c r="H780" s="6" t="s">
        <v>11</v>
      </c>
    </row>
    <row r="781" spans="1:8" ht="18.75" x14ac:dyDescent="0.3">
      <c r="A781" s="2">
        <v>780</v>
      </c>
      <c r="B781" s="2" t="s">
        <v>11</v>
      </c>
      <c r="C781" s="3" t="str">
        <f>HYPERLINK("https://www.instagram.com/p/y0Jr1HPHfM/")</f>
        <v>https://www.instagram.com/p/y0Jr1HPHfM/</v>
      </c>
      <c r="D781" s="12" t="s">
        <v>817</v>
      </c>
      <c r="E781" s="4">
        <v>0.89018518518518519</v>
      </c>
      <c r="F781" s="5" t="s">
        <v>14</v>
      </c>
      <c r="G781" s="15">
        <v>27</v>
      </c>
      <c r="H781" s="6" t="s">
        <v>11</v>
      </c>
    </row>
    <row r="782" spans="1:8" ht="18.75" x14ac:dyDescent="0.3">
      <c r="A782" s="2">
        <v>781</v>
      </c>
      <c r="B782" s="2" t="s">
        <v>11</v>
      </c>
      <c r="C782" s="3" t="str">
        <f>HYPERLINK("https://www.instagram.com/p/ynOPzUPHV6/")</f>
        <v>https://www.instagram.com/p/ynOPzUPHV6/</v>
      </c>
      <c r="D782" s="12" t="s">
        <v>818</v>
      </c>
      <c r="E782" s="4">
        <v>0.86916666666666664</v>
      </c>
      <c r="F782" s="5" t="s">
        <v>20</v>
      </c>
      <c r="G782" s="15">
        <v>19</v>
      </c>
      <c r="H782" s="6" t="s">
        <v>11</v>
      </c>
    </row>
    <row r="783" spans="1:8" ht="18.75" x14ac:dyDescent="0.3">
      <c r="A783" s="2">
        <v>782</v>
      </c>
      <c r="B783" s="2" t="s">
        <v>11</v>
      </c>
      <c r="C783" s="3" t="str">
        <f>HYPERLINK("https://www.instagram.com/p/yfgKRjPHZT/")</f>
        <v>https://www.instagram.com/p/yfgKRjPHZT/</v>
      </c>
      <c r="D783" s="12" t="s">
        <v>819</v>
      </c>
      <c r="E783" s="4">
        <v>0.87097222222222226</v>
      </c>
      <c r="F783" s="5" t="s">
        <v>10</v>
      </c>
      <c r="G783" s="15">
        <v>29</v>
      </c>
      <c r="H783" s="6" t="s">
        <v>11</v>
      </c>
    </row>
    <row r="784" spans="1:8" ht="18.75" x14ac:dyDescent="0.3">
      <c r="A784" s="2">
        <v>783</v>
      </c>
      <c r="B784" s="2" t="s">
        <v>11</v>
      </c>
      <c r="C784" s="3" t="str">
        <f>HYPERLINK("https://www.instagram.com/p/ycYd4BPHfa/")</f>
        <v>https://www.instagram.com/p/ycYd4BPHfa/</v>
      </c>
      <c r="D784" s="12" t="s">
        <v>820</v>
      </c>
      <c r="E784" s="4">
        <v>0.65920138888888891</v>
      </c>
      <c r="F784" s="5" t="s">
        <v>31</v>
      </c>
      <c r="G784" s="15">
        <v>18</v>
      </c>
      <c r="H784" s="6" t="s">
        <v>11</v>
      </c>
    </row>
    <row r="785" spans="1:8" ht="18.75" x14ac:dyDescent="0.3">
      <c r="A785" s="2">
        <v>784</v>
      </c>
      <c r="B785" s="2" t="s">
        <v>11</v>
      </c>
      <c r="C785" s="3" t="str">
        <f>HYPERLINK("https://www.instagram.com/p/yVIDHTvHWs/")</f>
        <v>https://www.instagram.com/p/yVIDHTvHWs/</v>
      </c>
      <c r="D785" s="12" t="s">
        <v>821</v>
      </c>
      <c r="E785" s="4">
        <v>0.84105324074074073</v>
      </c>
      <c r="F785" s="5" t="s">
        <v>20</v>
      </c>
      <c r="G785" s="15">
        <v>24</v>
      </c>
      <c r="H785" s="6" t="s">
        <v>11</v>
      </c>
    </row>
    <row r="786" spans="1:8" ht="18.75" x14ac:dyDescent="0.3">
      <c r="A786" s="2">
        <v>785</v>
      </c>
      <c r="B786" s="2" t="s">
        <v>11</v>
      </c>
      <c r="C786" s="3" t="str">
        <f>HYPERLINK("https://www.instagram.com/p/ySTon2PHa5/")</f>
        <v>https://www.instagram.com/p/ySTon2PHa5/</v>
      </c>
      <c r="D786" s="12" t="s">
        <v>822</v>
      </c>
      <c r="E786" s="4">
        <v>0.74627314814814816</v>
      </c>
      <c r="F786" s="5" t="s">
        <v>40</v>
      </c>
      <c r="G786" s="15">
        <v>31</v>
      </c>
      <c r="H786" s="6" t="s">
        <v>11</v>
      </c>
    </row>
    <row r="787" spans="1:8" ht="18.75" x14ac:dyDescent="0.3">
      <c r="A787" s="2">
        <v>786</v>
      </c>
      <c r="B787" s="2" t="s">
        <v>11</v>
      </c>
      <c r="C787" s="3" t="str">
        <f>HYPERLINK("https://www.instagram.com/p/xt9foDvHaJ/")</f>
        <v>https://www.instagram.com/p/xt9foDvHaJ/</v>
      </c>
      <c r="D787" s="12" t="s">
        <v>823</v>
      </c>
      <c r="E787" s="4">
        <v>0.63090277777777781</v>
      </c>
      <c r="F787" s="5" t="s">
        <v>40</v>
      </c>
      <c r="G787" s="15">
        <v>21</v>
      </c>
      <c r="H787" s="6" t="s">
        <v>11</v>
      </c>
    </row>
    <row r="788" spans="1:8" ht="18.75" x14ac:dyDescent="0.3">
      <c r="A788" s="2">
        <v>787</v>
      </c>
      <c r="B788" s="2" t="s">
        <v>11</v>
      </c>
      <c r="C788" s="3" t="str">
        <f>HYPERLINK("https://www.instagram.com/p/xpBx-7vHTj/")</f>
        <v>https://www.instagram.com/p/xpBx-7vHTj/</v>
      </c>
      <c r="D788" s="12" t="s">
        <v>824</v>
      </c>
      <c r="E788" s="4">
        <v>0.71510416666666665</v>
      </c>
      <c r="F788" s="5" t="s">
        <v>10</v>
      </c>
      <c r="G788" s="15">
        <v>24</v>
      </c>
      <c r="H788" s="6" t="s">
        <v>11</v>
      </c>
    </row>
    <row r="789" spans="1:8" ht="18.75" x14ac:dyDescent="0.3">
      <c r="A789" s="2">
        <v>788</v>
      </c>
      <c r="B789" s="2" t="s">
        <v>11</v>
      </c>
      <c r="C789" s="3" t="str">
        <f>HYPERLINK("https://www.instagram.com/p/xhsCQQvHU_/")</f>
        <v>https://www.instagram.com/p/xhsCQQvHU_/</v>
      </c>
      <c r="D789" s="12" t="s">
        <v>825</v>
      </c>
      <c r="E789" s="4">
        <v>0.8646180555555556</v>
      </c>
      <c r="F789" s="5" t="s">
        <v>17</v>
      </c>
      <c r="G789" s="15">
        <v>26</v>
      </c>
      <c r="H789" s="6" t="s">
        <v>11</v>
      </c>
    </row>
    <row r="790" spans="1:8" ht="18.75" x14ac:dyDescent="0.3">
      <c r="A790" s="2">
        <v>789</v>
      </c>
      <c r="B790" s="2" t="s">
        <v>11</v>
      </c>
      <c r="C790" s="3" t="str">
        <f>HYPERLINK("https://www.instagram.com/p/xfKtbHPHdT/")</f>
        <v>https://www.instagram.com/p/xfKtbHPHdT/</v>
      </c>
      <c r="D790" s="12" t="s">
        <v>826</v>
      </c>
      <c r="E790" s="4">
        <v>0.88567129629629626</v>
      </c>
      <c r="F790" s="5" t="s">
        <v>20</v>
      </c>
      <c r="G790" s="15">
        <v>16</v>
      </c>
      <c r="H790" s="6" t="s">
        <v>11</v>
      </c>
    </row>
    <row r="791" spans="1:8" ht="18.75" x14ac:dyDescent="0.3">
      <c r="A791" s="2">
        <v>790</v>
      </c>
      <c r="B791" s="2" t="s">
        <v>11</v>
      </c>
      <c r="C791" s="3" t="str">
        <f>HYPERLINK("https://www.instagram.com/p/xXHxTMPHet/")</f>
        <v>https://www.instagram.com/p/xXHxTMPHet/</v>
      </c>
      <c r="D791" s="12" t="s">
        <v>827</v>
      </c>
      <c r="E791" s="4">
        <v>0.76094907407407408</v>
      </c>
      <c r="F791" s="5" t="s">
        <v>10</v>
      </c>
      <c r="G791" s="15">
        <v>20</v>
      </c>
      <c r="H791" s="6" t="s">
        <v>11</v>
      </c>
    </row>
    <row r="792" spans="1:8" ht="18.75" x14ac:dyDescent="0.3">
      <c r="A792" s="2">
        <v>791</v>
      </c>
      <c r="B792" s="2" t="s">
        <v>11</v>
      </c>
      <c r="C792" s="3" t="str">
        <f>HYPERLINK("https://www.instagram.com/p/xW7EcLPHUi/")</f>
        <v>https://www.instagram.com/p/xW7EcLPHUi/</v>
      </c>
      <c r="D792" s="12" t="s">
        <v>827</v>
      </c>
      <c r="E792" s="4">
        <v>0.68387731481481484</v>
      </c>
      <c r="F792" s="5" t="s">
        <v>10</v>
      </c>
      <c r="G792" s="15">
        <v>21</v>
      </c>
      <c r="H792" s="6" t="s">
        <v>11</v>
      </c>
    </row>
    <row r="793" spans="1:8" ht="18.75" x14ac:dyDescent="0.3">
      <c r="A793" s="2">
        <v>792</v>
      </c>
      <c r="B793" s="2" t="s">
        <v>11</v>
      </c>
      <c r="C793" s="3" t="str">
        <f>HYPERLINK("https://www.instagram.com/p/xTiRg8PHX1/")</f>
        <v>https://www.instagram.com/p/xTiRg8PHX1/</v>
      </c>
      <c r="D793" s="12" t="s">
        <v>828</v>
      </c>
      <c r="E793" s="4">
        <v>0.36832175925925931</v>
      </c>
      <c r="F793" s="5" t="s">
        <v>31</v>
      </c>
      <c r="G793" s="15">
        <v>18</v>
      </c>
      <c r="H793" s="6" t="s">
        <v>11</v>
      </c>
    </row>
    <row r="794" spans="1:8" ht="18.75" x14ac:dyDescent="0.3">
      <c r="A794" s="2">
        <v>793</v>
      </c>
      <c r="B794" s="2" t="s">
        <v>11</v>
      </c>
      <c r="C794" s="3" t="str">
        <f>HYPERLINK("https://www.instagram.com/p/xPm0DFvHRM/")</f>
        <v>https://www.instagram.com/p/xPm0DFvHRM/</v>
      </c>
      <c r="D794" s="12" t="s">
        <v>829</v>
      </c>
      <c r="E794" s="4">
        <v>0.84243055555555557</v>
      </c>
      <c r="F794" s="5" t="s">
        <v>17</v>
      </c>
      <c r="G794" s="15">
        <v>20</v>
      </c>
      <c r="H794" s="6" t="s">
        <v>11</v>
      </c>
    </row>
    <row r="795" spans="1:8" ht="18.75" x14ac:dyDescent="0.3">
      <c r="A795" s="2">
        <v>794</v>
      </c>
      <c r="B795" s="2" t="s">
        <v>11</v>
      </c>
      <c r="C795" s="3" t="str">
        <f>HYPERLINK("https://www.instagram.com/p/xPVBicvHeR/")</f>
        <v>https://www.instagram.com/p/xPVBicvHeR/</v>
      </c>
      <c r="D795" s="12" t="s">
        <v>829</v>
      </c>
      <c r="E795" s="4">
        <v>0.73447916666666668</v>
      </c>
      <c r="F795" s="5" t="s">
        <v>17</v>
      </c>
      <c r="G795" s="15">
        <v>23</v>
      </c>
      <c r="H795" s="6" t="s">
        <v>11</v>
      </c>
    </row>
    <row r="796" spans="1:8" ht="18.75" x14ac:dyDescent="0.3">
      <c r="A796" s="2">
        <v>795</v>
      </c>
      <c r="B796" s="2" t="s">
        <v>11</v>
      </c>
      <c r="C796" s="3" t="str">
        <f>HYPERLINK("https://www.instagram.com/p/xJmYEnPHW1/")</f>
        <v>https://www.instagram.com/p/xJmYEnPHW1/</v>
      </c>
      <c r="D796" s="12" t="s">
        <v>830</v>
      </c>
      <c r="E796" s="4">
        <v>0.50960648148148147</v>
      </c>
      <c r="F796" s="5" t="s">
        <v>40</v>
      </c>
      <c r="G796" s="15">
        <v>28</v>
      </c>
      <c r="H796" s="6" t="s">
        <v>11</v>
      </c>
    </row>
    <row r="797" spans="1:8" ht="18.75" x14ac:dyDescent="0.3">
      <c r="A797" s="2">
        <v>796</v>
      </c>
      <c r="B797" s="2" t="s">
        <v>11</v>
      </c>
      <c r="C797" s="3" t="str">
        <f>HYPERLINK("https://www.instagram.com/p/xJWRklvHRJ/")</f>
        <v>https://www.instagram.com/p/xJWRklvHRJ/</v>
      </c>
      <c r="D797" s="12" t="s">
        <v>830</v>
      </c>
      <c r="E797" s="4">
        <v>0.41189814814814812</v>
      </c>
      <c r="F797" s="5" t="s">
        <v>40</v>
      </c>
      <c r="G797" s="15">
        <v>18</v>
      </c>
      <c r="H797" s="6" t="s">
        <v>11</v>
      </c>
    </row>
    <row r="798" spans="1:8" ht="18.75" x14ac:dyDescent="0.3">
      <c r="A798" s="2">
        <v>797</v>
      </c>
      <c r="B798" s="2" t="s">
        <v>11</v>
      </c>
      <c r="C798" s="3" t="str">
        <f>HYPERLINK("https://www.instagram.com/p/xIEDeEPHQG/")</f>
        <v>https://www.instagram.com/p/xIEDeEPHQG/</v>
      </c>
      <c r="D798" s="12" t="s">
        <v>831</v>
      </c>
      <c r="E798" s="4">
        <v>0.91297453703703701</v>
      </c>
      <c r="F798" s="5" t="s">
        <v>14</v>
      </c>
      <c r="G798" s="15">
        <v>27</v>
      </c>
      <c r="H798" s="6" t="s">
        <v>11</v>
      </c>
    </row>
    <row r="799" spans="1:8" ht="18.75" x14ac:dyDescent="0.3">
      <c r="A799" s="2">
        <v>798</v>
      </c>
      <c r="B799" s="2" t="s">
        <v>11</v>
      </c>
      <c r="C799" s="3" t="str">
        <f>HYPERLINK("https://www.instagram.com/p/xAKn5ZPHbP/")</f>
        <v>https://www.instagram.com/p/xAKn5ZPHbP/</v>
      </c>
      <c r="D799" s="12" t="s">
        <v>832</v>
      </c>
      <c r="E799" s="4">
        <v>0.84594907407407405</v>
      </c>
      <c r="F799" s="5" t="s">
        <v>33</v>
      </c>
      <c r="G799" s="15">
        <v>20</v>
      </c>
      <c r="H799" s="6" t="s">
        <v>11</v>
      </c>
    </row>
    <row r="800" spans="1:8" ht="18.75" x14ac:dyDescent="0.3">
      <c r="A800" s="2">
        <v>799</v>
      </c>
      <c r="B800" s="2" t="s">
        <v>11</v>
      </c>
      <c r="C800" s="3" t="str">
        <f>HYPERLINK("https://www.instagram.com/p/w4hSl2PHdT/")</f>
        <v>https://www.instagram.com/p/w4hSl2PHdT/</v>
      </c>
      <c r="D800" s="12" t="s">
        <v>833</v>
      </c>
      <c r="E800" s="4">
        <v>0.87659722222222225</v>
      </c>
      <c r="F800" s="5" t="s">
        <v>40</v>
      </c>
      <c r="G800" s="15">
        <v>23</v>
      </c>
      <c r="H800" s="6" t="s">
        <v>11</v>
      </c>
    </row>
    <row r="801" spans="1:8" ht="18.75" x14ac:dyDescent="0.3">
      <c r="A801" s="2">
        <v>800</v>
      </c>
      <c r="B801" s="2" t="s">
        <v>11</v>
      </c>
      <c r="C801" s="3" t="str">
        <f>HYPERLINK("https://www.instagram.com/p/w4ZEaEPHcD/")</f>
        <v>https://www.instagram.com/p/w4ZEaEPHcD/</v>
      </c>
      <c r="D801" s="12" t="s">
        <v>833</v>
      </c>
      <c r="E801" s="4">
        <v>0.82671296296296293</v>
      </c>
      <c r="F801" s="5" t="s">
        <v>40</v>
      </c>
      <c r="G801" s="15">
        <v>22</v>
      </c>
      <c r="H801" s="6" t="s">
        <v>11</v>
      </c>
    </row>
    <row r="802" spans="1:8" ht="18.75" x14ac:dyDescent="0.3">
      <c r="A802" s="2">
        <v>801</v>
      </c>
      <c r="B802" s="2" t="s">
        <v>11</v>
      </c>
      <c r="C802" s="3" t="str">
        <f>HYPERLINK("https://www.instagram.com/p/wrk-rBvHVu/")</f>
        <v>https://www.instagram.com/p/wrk-rBvHVu/</v>
      </c>
      <c r="D802" s="12" t="s">
        <v>834</v>
      </c>
      <c r="E802" s="4">
        <v>0.85028935185185184</v>
      </c>
      <c r="F802" s="5" t="s">
        <v>17</v>
      </c>
      <c r="G802" s="15">
        <v>27</v>
      </c>
      <c r="H802" s="6" t="s">
        <v>11</v>
      </c>
    </row>
    <row r="803" spans="1:8" ht="18.75" x14ac:dyDescent="0.3">
      <c r="A803" s="2">
        <v>802</v>
      </c>
      <c r="B803" s="2" t="s">
        <v>11</v>
      </c>
      <c r="C803" s="3" t="str">
        <f>HYPERLINK("https://www.instagram.com/p/wqw27JvHS5/")</f>
        <v>https://www.instagram.com/p/wqw27JvHS5/</v>
      </c>
      <c r="D803" s="12" t="s">
        <v>834</v>
      </c>
      <c r="E803" s="4">
        <v>0.53400462962962958</v>
      </c>
      <c r="F803" s="5" t="s">
        <v>17</v>
      </c>
      <c r="G803" s="15">
        <v>24</v>
      </c>
      <c r="H803" s="6" t="s">
        <v>11</v>
      </c>
    </row>
    <row r="804" spans="1:8" ht="18.75" x14ac:dyDescent="0.3">
      <c r="A804" s="2">
        <v>803</v>
      </c>
      <c r="B804" s="2" t="s">
        <v>11</v>
      </c>
      <c r="C804" s="3" t="str">
        <f>HYPERLINK("https://www.instagram.com/p/wmEw9_PHVJ/")</f>
        <v>https://www.instagram.com/p/wmEw9_PHVJ/</v>
      </c>
      <c r="D804" s="12" t="s">
        <v>835</v>
      </c>
      <c r="E804" s="4">
        <v>0.71299768518518514</v>
      </c>
      <c r="F804" s="5" t="s">
        <v>40</v>
      </c>
      <c r="G804" s="15">
        <v>32</v>
      </c>
      <c r="H804" s="6" t="s">
        <v>11</v>
      </c>
    </row>
    <row r="805" spans="1:8" ht="18.75" x14ac:dyDescent="0.3">
      <c r="A805" s="2">
        <v>804</v>
      </c>
      <c r="B805" s="2" t="s">
        <v>11</v>
      </c>
      <c r="C805" s="3" t="str">
        <f>HYPERLINK("https://www.instagram.com/p/weDAu0vHSg/")</f>
        <v>https://www.instagram.com/p/weDAu0vHSg/</v>
      </c>
      <c r="D805" s="12" t="s">
        <v>836</v>
      </c>
      <c r="E805" s="4">
        <v>0.59546296296296297</v>
      </c>
      <c r="F805" s="5" t="s">
        <v>31</v>
      </c>
      <c r="G805" s="15">
        <v>15</v>
      </c>
      <c r="H805" s="6" t="s">
        <v>11</v>
      </c>
    </row>
    <row r="806" spans="1:8" ht="18.75" x14ac:dyDescent="0.3">
      <c r="A806" s="2">
        <v>805</v>
      </c>
      <c r="B806" s="2" t="s">
        <v>11</v>
      </c>
      <c r="C806" s="3" t="str">
        <f>HYPERLINK("https://www.instagram.com/p/wWywgtvHVp/")</f>
        <v>https://www.instagram.com/p/wWywgtvHVp/</v>
      </c>
      <c r="D806" s="12" t="s">
        <v>837</v>
      </c>
      <c r="E806" s="4">
        <v>0.77831018518518513</v>
      </c>
      <c r="F806" s="5" t="s">
        <v>20</v>
      </c>
      <c r="G806" s="15">
        <v>16</v>
      </c>
      <c r="H806" s="6" t="s">
        <v>11</v>
      </c>
    </row>
    <row r="807" spans="1:8" ht="18.75" x14ac:dyDescent="0.3">
      <c r="A807" s="2">
        <v>806</v>
      </c>
      <c r="B807" s="2" t="s">
        <v>11</v>
      </c>
      <c r="C807" s="3" t="str">
        <f>HYPERLINK("https://www.instagram.com/p/wRBxfDvHaj/")</f>
        <v>https://www.instagram.com/p/wRBxfDvHaj/</v>
      </c>
      <c r="D807" s="12" t="s">
        <v>838</v>
      </c>
      <c r="E807" s="4">
        <v>0.53924768518518518</v>
      </c>
      <c r="F807" s="5" t="s">
        <v>14</v>
      </c>
      <c r="G807" s="15">
        <v>24</v>
      </c>
      <c r="H807" s="6" t="s">
        <v>11</v>
      </c>
    </row>
    <row r="808" spans="1:8" ht="18.75" x14ac:dyDescent="0.3">
      <c r="A808" s="2">
        <v>807</v>
      </c>
      <c r="B808" s="2" t="s">
        <v>11</v>
      </c>
      <c r="C808" s="3" t="str">
        <f>HYPERLINK("https://www.instagram.com/p/wOkP_CPHfv/")</f>
        <v>https://www.instagram.com/p/wOkP_CPHfv/</v>
      </c>
      <c r="D808" s="12" t="s">
        <v>839</v>
      </c>
      <c r="E808" s="4">
        <v>0.58337962962962964</v>
      </c>
      <c r="F808" s="5" t="s">
        <v>10</v>
      </c>
      <c r="G808" s="15">
        <v>9</v>
      </c>
      <c r="H808" s="6" t="s">
        <v>11</v>
      </c>
    </row>
    <row r="809" spans="1:8" ht="18.75" x14ac:dyDescent="0.3">
      <c r="A809" s="2">
        <v>808</v>
      </c>
      <c r="B809" s="2" t="s">
        <v>11</v>
      </c>
      <c r="C809" s="3" t="str">
        <f>HYPERLINK("https://www.instagram.com/p/wD1d_8vHef/")</f>
        <v>https://www.instagram.com/p/wD1d_8vHef/</v>
      </c>
      <c r="D809" s="12" t="s">
        <v>840</v>
      </c>
      <c r="E809" s="4">
        <v>0.41589120370370369</v>
      </c>
      <c r="F809" s="5" t="s">
        <v>20</v>
      </c>
      <c r="G809" s="15">
        <v>22</v>
      </c>
      <c r="H809" s="6" t="s">
        <v>11</v>
      </c>
    </row>
    <row r="810" spans="1:8" ht="18.75" x14ac:dyDescent="0.3">
      <c r="A810" s="2">
        <v>809</v>
      </c>
      <c r="B810" s="2" t="s">
        <v>11</v>
      </c>
      <c r="C810" s="3" t="str">
        <f>HYPERLINK("https://www.instagram.com/p/v_VZp0vHVf/")</f>
        <v>https://www.instagram.com/p/v_VZp0vHVf/</v>
      </c>
      <c r="D810" s="12" t="s">
        <v>841</v>
      </c>
      <c r="E810" s="4">
        <v>0.66784722222222226</v>
      </c>
      <c r="F810" s="5" t="s">
        <v>14</v>
      </c>
      <c r="G810" s="15">
        <v>30</v>
      </c>
      <c r="H810" s="6" t="s">
        <v>11</v>
      </c>
    </row>
    <row r="811" spans="1:8" ht="18.75" x14ac:dyDescent="0.3">
      <c r="A811" s="2">
        <v>810</v>
      </c>
      <c r="B811" s="2" t="s">
        <v>11</v>
      </c>
      <c r="C811" s="3" t="str">
        <f>HYPERLINK("https://www.instagram.com/p/v8G4UcvHXs/")</f>
        <v>https://www.instagram.com/p/v8G4UcvHXs/</v>
      </c>
      <c r="D811" s="12" t="s">
        <v>842</v>
      </c>
      <c r="E811" s="4">
        <v>0.41465277777777781</v>
      </c>
      <c r="F811" s="5" t="s">
        <v>10</v>
      </c>
      <c r="G811" s="15">
        <v>7</v>
      </c>
      <c r="H811" s="6" t="s">
        <v>11</v>
      </c>
    </row>
    <row r="812" spans="1:8" ht="18.75" x14ac:dyDescent="0.3">
      <c r="A812" s="2">
        <v>811</v>
      </c>
      <c r="B812" s="2" t="s">
        <v>11</v>
      </c>
      <c r="C812" s="3" t="str">
        <f>HYPERLINK("https://www.instagram.com/p/v7wtn-vHTF/")</f>
        <v>https://www.instagram.com/p/v7wtn-vHTF/</v>
      </c>
      <c r="D812" s="12" t="s">
        <v>842</v>
      </c>
      <c r="E812" s="4">
        <v>0.28013888888888888</v>
      </c>
      <c r="F812" s="5" t="s">
        <v>10</v>
      </c>
      <c r="G812" s="15">
        <v>7</v>
      </c>
      <c r="H812" s="6" t="s">
        <v>11</v>
      </c>
    </row>
    <row r="813" spans="1:8" ht="18.75" x14ac:dyDescent="0.3">
      <c r="A813" s="2">
        <v>812</v>
      </c>
      <c r="B813" s="2" t="s">
        <v>11</v>
      </c>
      <c r="C813" s="3" t="str">
        <f>HYPERLINK("https://www.instagram.com/p/vwOLUuPHWO/")</f>
        <v>https://www.instagram.com/p/vwOLUuPHWO/</v>
      </c>
      <c r="D813" s="12" t="s">
        <v>843</v>
      </c>
      <c r="E813" s="4">
        <v>0.79858796296296297</v>
      </c>
      <c r="F813" s="5" t="s">
        <v>40</v>
      </c>
      <c r="G813" s="15">
        <v>18</v>
      </c>
      <c r="H813" s="6" t="s">
        <v>11</v>
      </c>
    </row>
    <row r="814" spans="1:8" ht="18.75" x14ac:dyDescent="0.3">
      <c r="A814" s="2">
        <v>813</v>
      </c>
      <c r="B814" s="2" t="s">
        <v>11</v>
      </c>
      <c r="C814" s="3" t="str">
        <f>HYPERLINK("https://www.instagram.com/p/vtnzV9vHW_/")</f>
        <v>https://www.instagram.com/p/vtnzV9vHW_/</v>
      </c>
      <c r="D814" s="12" t="s">
        <v>844</v>
      </c>
      <c r="E814" s="4">
        <v>0.78900462962962958</v>
      </c>
      <c r="F814" s="5" t="s">
        <v>14</v>
      </c>
      <c r="G814" s="15">
        <v>14</v>
      </c>
      <c r="H814" s="6" t="s">
        <v>11</v>
      </c>
    </row>
    <row r="815" spans="1:8" ht="18.75" x14ac:dyDescent="0.3">
      <c r="A815" s="2">
        <v>814</v>
      </c>
      <c r="B815" s="2" t="s">
        <v>11</v>
      </c>
      <c r="C815" s="3" t="str">
        <f>HYPERLINK("https://www.instagram.com/p/vtJ4RlPHXP/")</f>
        <v>https://www.instagram.com/p/vtJ4RlPHXP/</v>
      </c>
      <c r="D815" s="12" t="s">
        <v>844</v>
      </c>
      <c r="E815" s="4">
        <v>0.60743055555555558</v>
      </c>
      <c r="F815" s="5" t="s">
        <v>14</v>
      </c>
      <c r="G815" s="15">
        <v>14</v>
      </c>
      <c r="H815" s="6" t="s">
        <v>11</v>
      </c>
    </row>
    <row r="816" spans="1:8" ht="18.75" x14ac:dyDescent="0.3">
      <c r="A816" s="2">
        <v>815</v>
      </c>
      <c r="B816" s="2" t="s">
        <v>11</v>
      </c>
      <c r="C816" s="3" t="str">
        <f>HYPERLINK("https://www.instagram.com/p/vq82y4PHXJ/")</f>
        <v>https://www.instagram.com/p/vq82y4PHXJ/</v>
      </c>
      <c r="D816" s="12" t="s">
        <v>845</v>
      </c>
      <c r="E816" s="4">
        <v>0.75167824074074074</v>
      </c>
      <c r="F816" s="5" t="s">
        <v>10</v>
      </c>
      <c r="G816" s="15">
        <v>14</v>
      </c>
      <c r="H816" s="6" t="s">
        <v>11</v>
      </c>
    </row>
    <row r="817" spans="1:8" ht="18.75" x14ac:dyDescent="0.3">
      <c r="A817" s="2">
        <v>816</v>
      </c>
      <c r="B817" s="2" t="s">
        <v>11</v>
      </c>
      <c r="C817" s="3" t="str">
        <f>HYPERLINK("https://www.instagram.com/p/vl3m5NvHfM/")</f>
        <v>https://www.instagram.com/p/vl3m5NvHfM/</v>
      </c>
      <c r="D817" s="12" t="s">
        <v>846</v>
      </c>
      <c r="E817" s="4">
        <v>0.77802083333333338</v>
      </c>
      <c r="F817" s="5" t="s">
        <v>33</v>
      </c>
      <c r="G817" s="15">
        <v>14</v>
      </c>
      <c r="H817" s="6" t="s">
        <v>11</v>
      </c>
    </row>
    <row r="818" spans="1:8" ht="18.75" x14ac:dyDescent="0.3">
      <c r="A818" s="2">
        <v>817</v>
      </c>
      <c r="B818" s="2" t="s">
        <v>11</v>
      </c>
      <c r="C818" s="3" t="str">
        <f>HYPERLINK("https://www.instagram.com/p/viqNA3vHWa/")</f>
        <v>https://www.instagram.com/p/viqNA3vHWa/</v>
      </c>
      <c r="D818" s="12" t="s">
        <v>847</v>
      </c>
      <c r="E818" s="4">
        <v>0.53159722222222228</v>
      </c>
      <c r="F818" s="5" t="s">
        <v>17</v>
      </c>
      <c r="G818" s="15">
        <v>19</v>
      </c>
      <c r="H818" s="6" t="s">
        <v>11</v>
      </c>
    </row>
    <row r="819" spans="1:8" ht="18.75" x14ac:dyDescent="0.3">
      <c r="A819" s="2">
        <v>818</v>
      </c>
      <c r="B819" s="2" t="s">
        <v>11</v>
      </c>
      <c r="C819" s="3" t="str">
        <f>HYPERLINK("https://www.instagram.com/p/veA6fuPHZ5/")</f>
        <v>https://www.instagram.com/p/veA6fuPHZ5/</v>
      </c>
      <c r="D819" s="12" t="s">
        <v>848</v>
      </c>
      <c r="E819" s="4">
        <v>0.72760416666666672</v>
      </c>
      <c r="F819" s="5" t="s">
        <v>40</v>
      </c>
      <c r="G819" s="15">
        <v>22</v>
      </c>
      <c r="H819" s="6" t="s">
        <v>11</v>
      </c>
    </row>
    <row r="820" spans="1:8" ht="18.75" x14ac:dyDescent="0.3">
      <c r="A820" s="2">
        <v>819</v>
      </c>
      <c r="B820" s="2" t="s">
        <v>11</v>
      </c>
      <c r="C820" s="3" t="str">
        <f>HYPERLINK("https://www.instagram.com/p/vaYuZPPHXe/")</f>
        <v>https://www.instagram.com/p/vaYuZPPHXe/</v>
      </c>
      <c r="D820" s="12" t="s">
        <v>849</v>
      </c>
      <c r="E820" s="4">
        <v>0.31864583333333341</v>
      </c>
      <c r="F820" s="5" t="s">
        <v>14</v>
      </c>
      <c r="G820" s="15">
        <v>17</v>
      </c>
      <c r="H820" s="6" t="s">
        <v>11</v>
      </c>
    </row>
    <row r="821" spans="1:8" ht="18.75" x14ac:dyDescent="0.3">
      <c r="A821" s="2">
        <v>820</v>
      </c>
      <c r="B821" s="2" t="s">
        <v>11</v>
      </c>
      <c r="C821" s="3" t="str">
        <f>HYPERLINK("https://www.instagram.com/p/vZI5O5PHcR/")</f>
        <v>https://www.instagram.com/p/vZI5O5PHcR/</v>
      </c>
      <c r="D821" s="12" t="s">
        <v>850</v>
      </c>
      <c r="E821" s="4">
        <v>0.83422453703703703</v>
      </c>
      <c r="F821" s="5" t="s">
        <v>10</v>
      </c>
      <c r="G821" s="15">
        <v>12</v>
      </c>
      <c r="H821" s="6" t="s">
        <v>11</v>
      </c>
    </row>
    <row r="822" spans="1:8" ht="18.75" x14ac:dyDescent="0.3">
      <c r="A822" s="2">
        <v>821</v>
      </c>
      <c r="B822" s="2" t="s">
        <v>11</v>
      </c>
      <c r="C822" s="3" t="str">
        <f>HYPERLINK("https://www.instagram.com/p/vX9qsdPHca/")</f>
        <v>https://www.instagram.com/p/vX9qsdPHca/</v>
      </c>
      <c r="D822" s="12" t="s">
        <v>850</v>
      </c>
      <c r="E822" s="4">
        <v>0.3777314814814815</v>
      </c>
      <c r="F822" s="5" t="s">
        <v>10</v>
      </c>
      <c r="G822" s="15">
        <v>9</v>
      </c>
      <c r="H822" s="6" t="s">
        <v>11</v>
      </c>
    </row>
    <row r="823" spans="1:8" ht="18.75" x14ac:dyDescent="0.3">
      <c r="A823" s="2">
        <v>822</v>
      </c>
      <c r="B823" s="2" t="s">
        <v>11</v>
      </c>
      <c r="C823" s="3" t="str">
        <f>HYPERLINK("https://www.instagram.com/p/vOwX5CvHbR/")</f>
        <v>https://www.instagram.com/p/vOwX5CvHbR/</v>
      </c>
      <c r="D823" s="12" t="s">
        <v>851</v>
      </c>
      <c r="E823" s="4">
        <v>0.80180555555555555</v>
      </c>
      <c r="F823" s="5" t="s">
        <v>20</v>
      </c>
      <c r="G823" s="15">
        <v>10</v>
      </c>
      <c r="H823" s="6" t="s">
        <v>11</v>
      </c>
    </row>
    <row r="824" spans="1:8" ht="18.75" x14ac:dyDescent="0.3">
      <c r="A824" s="2">
        <v>823</v>
      </c>
      <c r="B824" s="2" t="s">
        <v>11</v>
      </c>
      <c r="C824" s="3" t="str">
        <f>HYPERLINK("https://www.instagram.com/p/vLsvT4PHQ9/")</f>
        <v>https://www.instagram.com/p/vLsvT4PHQ9/</v>
      </c>
      <c r="D824" s="12" t="s">
        <v>852</v>
      </c>
      <c r="E824" s="4">
        <v>0.6146759259259259</v>
      </c>
      <c r="F824" s="5" t="s">
        <v>40</v>
      </c>
      <c r="G824" s="15">
        <v>15</v>
      </c>
      <c r="H824" s="6" t="s">
        <v>11</v>
      </c>
    </row>
    <row r="825" spans="1:8" ht="18.75" x14ac:dyDescent="0.3">
      <c r="A825" s="2">
        <v>824</v>
      </c>
      <c r="B825" s="2" t="s">
        <v>11</v>
      </c>
      <c r="C825" s="3" t="str">
        <f>HYPERLINK("https://www.instagram.com/p/vDs049PHfn/")</f>
        <v>https://www.instagram.com/p/vDs049PHfn/</v>
      </c>
      <c r="D825" s="12" t="s">
        <v>853</v>
      </c>
      <c r="E825" s="4">
        <v>0.50831018518518523</v>
      </c>
      <c r="F825" s="5" t="s">
        <v>31</v>
      </c>
      <c r="G825" s="15">
        <v>18</v>
      </c>
      <c r="H825" s="6" t="s">
        <v>11</v>
      </c>
    </row>
    <row r="826" spans="1:8" ht="18.75" x14ac:dyDescent="0.3">
      <c r="A826" s="2">
        <v>825</v>
      </c>
      <c r="B826" s="2" t="s">
        <v>11</v>
      </c>
      <c r="C826" s="3" t="str">
        <f>HYPERLINK("https://www.instagram.com/p/vDcLuCPHQQ/")</f>
        <v>https://www.instagram.com/p/vDcLuCPHQQ/</v>
      </c>
      <c r="D826" s="12" t="s">
        <v>853</v>
      </c>
      <c r="E826" s="4">
        <v>0.4073148148148148</v>
      </c>
      <c r="F826" s="5" t="s">
        <v>31</v>
      </c>
      <c r="G826" s="15">
        <v>19</v>
      </c>
      <c r="H826" s="6" t="s">
        <v>11</v>
      </c>
    </row>
    <row r="827" spans="1:8" ht="18.75" x14ac:dyDescent="0.3">
      <c r="A827" s="2">
        <v>826</v>
      </c>
      <c r="B827" s="2" t="s">
        <v>11</v>
      </c>
      <c r="C827" s="3" t="str">
        <f>HYPERLINK("https://www.instagram.com/p/u7sviIPHZB/")</f>
        <v>https://www.instagram.com/p/u7sviIPHZB/</v>
      </c>
      <c r="D827" s="12" t="s">
        <v>854</v>
      </c>
      <c r="E827" s="4">
        <v>0.40091435185185192</v>
      </c>
      <c r="F827" s="5" t="s">
        <v>20</v>
      </c>
      <c r="G827" s="15">
        <v>14</v>
      </c>
      <c r="H827" s="6" t="s">
        <v>11</v>
      </c>
    </row>
    <row r="828" spans="1:8" ht="18.75" x14ac:dyDescent="0.3">
      <c r="A828" s="2">
        <v>827</v>
      </c>
      <c r="B828" s="2" t="s">
        <v>11</v>
      </c>
      <c r="C828" s="3" t="str">
        <f>HYPERLINK("https://www.instagram.com/p/uuwRvnvHUB/")</f>
        <v>https://www.instagram.com/p/uuwRvnvHUB/</v>
      </c>
      <c r="D828" s="12" t="s">
        <v>855</v>
      </c>
      <c r="E828" s="4">
        <v>0.37365740740740738</v>
      </c>
      <c r="F828" s="5" t="s">
        <v>33</v>
      </c>
      <c r="G828" s="15">
        <v>21</v>
      </c>
      <c r="H828" s="6" t="s">
        <v>11</v>
      </c>
    </row>
    <row r="829" spans="1:8" ht="18.75" x14ac:dyDescent="0.3">
      <c r="A829" s="2">
        <v>828</v>
      </c>
      <c r="B829" s="2" t="s">
        <v>11</v>
      </c>
      <c r="C829" s="3" t="str">
        <f>HYPERLINK("https://www.instagram.com/p/ur-9ETvHQT/")</f>
        <v>https://www.instagram.com/p/ur-9ETvHQT/</v>
      </c>
      <c r="D829" s="12" t="s">
        <v>856</v>
      </c>
      <c r="E829" s="4">
        <v>0.2976388888888889</v>
      </c>
      <c r="F829" s="5" t="s">
        <v>17</v>
      </c>
      <c r="G829" s="15">
        <v>20</v>
      </c>
      <c r="H829" s="6" t="s">
        <v>11</v>
      </c>
    </row>
    <row r="830" spans="1:8" ht="18.75" x14ac:dyDescent="0.3">
      <c r="A830" s="2">
        <v>829</v>
      </c>
      <c r="B830" s="2" t="s">
        <v>11</v>
      </c>
      <c r="C830" s="3" t="str">
        <f>HYPERLINK("https://www.instagram.com/p/ungkyLPHa9/")</f>
        <v>https://www.instagram.com/p/ungkyLPHa9/</v>
      </c>
      <c r="D830" s="12" t="s">
        <v>857</v>
      </c>
      <c r="E830" s="4">
        <v>0.55983796296296295</v>
      </c>
      <c r="F830" s="5" t="s">
        <v>40</v>
      </c>
      <c r="G830" s="15">
        <v>8</v>
      </c>
      <c r="H830" s="6" t="s">
        <v>11</v>
      </c>
    </row>
    <row r="831" spans="1:8" ht="18.75" x14ac:dyDescent="0.3">
      <c r="A831" s="2">
        <v>830</v>
      </c>
      <c r="B831" s="2" t="s">
        <v>11</v>
      </c>
      <c r="C831" s="3" t="str">
        <f>HYPERLINK("https://www.instagram.com/p/uk9Ml6PHf3/")</f>
        <v>https://www.instagram.com/p/uk9Ml6PHf3/</v>
      </c>
      <c r="D831" s="12" t="s">
        <v>858</v>
      </c>
      <c r="E831" s="4">
        <v>0.56843750000000004</v>
      </c>
      <c r="F831" s="5" t="s">
        <v>14</v>
      </c>
      <c r="G831" s="15">
        <v>17</v>
      </c>
      <c r="H831" s="6" t="s">
        <v>11</v>
      </c>
    </row>
    <row r="832" spans="1:8" ht="18.75" x14ac:dyDescent="0.3">
      <c r="A832" s="2">
        <v>831</v>
      </c>
      <c r="B832" s="2" t="s">
        <v>11</v>
      </c>
      <c r="C832" s="3" t="str">
        <f>HYPERLINK("https://www.instagram.com/p/uk7x1kvHdC/")</f>
        <v>https://www.instagram.com/p/uk7x1kvHdC/</v>
      </c>
      <c r="D832" s="12" t="s">
        <v>858</v>
      </c>
      <c r="E832" s="4">
        <v>0.55983796296296295</v>
      </c>
      <c r="F832" s="5" t="s">
        <v>14</v>
      </c>
      <c r="G832" s="15">
        <v>12</v>
      </c>
      <c r="H832" s="6" t="s">
        <v>11</v>
      </c>
    </row>
    <row r="833" spans="1:8" ht="18.75" x14ac:dyDescent="0.3">
      <c r="A833" s="2">
        <v>832</v>
      </c>
      <c r="B833" s="2" t="s">
        <v>11</v>
      </c>
      <c r="C833" s="3" t="str">
        <f>HYPERLINK("https://www.instagram.com/p/ucgh8qvHUg/")</f>
        <v>https://www.instagram.com/p/ucgh8qvHUg/</v>
      </c>
      <c r="D833" s="12" t="s">
        <v>859</v>
      </c>
      <c r="E833" s="4">
        <v>0.28759259259259262</v>
      </c>
      <c r="F833" s="5" t="s">
        <v>33</v>
      </c>
      <c r="G833" s="15">
        <v>14</v>
      </c>
      <c r="H833" s="6" t="s">
        <v>11</v>
      </c>
    </row>
    <row r="834" spans="1:8" ht="18.75" x14ac:dyDescent="0.3">
      <c r="A834" s="2">
        <v>833</v>
      </c>
      <c r="B834" s="2" t="s">
        <v>11</v>
      </c>
      <c r="C834" s="3" t="str">
        <f>HYPERLINK("https://www.instagram.com/p/uYybWFPHVC/")</f>
        <v>https://www.instagram.com/p/uYybWFPHVC/</v>
      </c>
      <c r="D834" s="12" t="s">
        <v>860</v>
      </c>
      <c r="E834" s="4">
        <v>0.84275462962962966</v>
      </c>
      <c r="F834" s="5" t="s">
        <v>20</v>
      </c>
      <c r="G834" s="15">
        <v>17</v>
      </c>
      <c r="H834" s="6" t="s">
        <v>11</v>
      </c>
    </row>
    <row r="835" spans="1:8" ht="18.75" x14ac:dyDescent="0.3">
      <c r="A835" s="2">
        <v>834</v>
      </c>
      <c r="B835" s="2" t="s">
        <v>11</v>
      </c>
      <c r="C835" s="3" t="str">
        <f>HYPERLINK("https://www.instagram.com/p/uTj87wvHZo/")</f>
        <v>https://www.instagram.com/p/uTj87wvHZo/</v>
      </c>
      <c r="D835" s="12" t="s">
        <v>861</v>
      </c>
      <c r="E835" s="4">
        <v>0.8131018518518518</v>
      </c>
      <c r="F835" s="5" t="s">
        <v>14</v>
      </c>
      <c r="G835" s="15">
        <v>22</v>
      </c>
      <c r="H835" s="6" t="s">
        <v>11</v>
      </c>
    </row>
    <row r="836" spans="1:8" ht="18.75" x14ac:dyDescent="0.3">
      <c r="A836" s="2">
        <v>835</v>
      </c>
      <c r="B836" s="2" t="s">
        <v>11</v>
      </c>
      <c r="C836" s="3" t="str">
        <f>HYPERLINK("https://www.instagram.com/p/uTElxSPHXC/")</f>
        <v>https://www.instagram.com/p/uTElxSPHXC/</v>
      </c>
      <c r="D836" s="12" t="s">
        <v>861</v>
      </c>
      <c r="E836" s="4">
        <v>0.64466435185185189</v>
      </c>
      <c r="F836" s="5" t="s">
        <v>14</v>
      </c>
      <c r="G836" s="15">
        <v>15</v>
      </c>
      <c r="H836" s="6" t="s">
        <v>11</v>
      </c>
    </row>
    <row r="837" spans="1:8" ht="18.75" x14ac:dyDescent="0.3">
      <c r="A837" s="2">
        <v>836</v>
      </c>
      <c r="B837" s="2" t="s">
        <v>11</v>
      </c>
      <c r="C837" s="3" t="str">
        <f>HYPERLINK("https://www.instagram.com/p/uRN9tVPHaK/")</f>
        <v>https://www.instagram.com/p/uRN9tVPHaK/</v>
      </c>
      <c r="D837" s="12" t="s">
        <v>862</v>
      </c>
      <c r="E837" s="4">
        <v>0.90296296296296297</v>
      </c>
      <c r="F837" s="5" t="s">
        <v>10</v>
      </c>
      <c r="G837" s="15">
        <v>11</v>
      </c>
      <c r="H837" s="6" t="s">
        <v>11</v>
      </c>
    </row>
    <row r="838" spans="1:8" ht="18.75" x14ac:dyDescent="0.3">
      <c r="A838" s="2">
        <v>837</v>
      </c>
      <c r="B838" s="2" t="s">
        <v>11</v>
      </c>
      <c r="C838" s="3" t="str">
        <f>HYPERLINK("https://www.instagram.com/p/uLedWhvHem/")</f>
        <v>https://www.instagram.com/p/uLedWhvHem/</v>
      </c>
      <c r="D838" s="12" t="s">
        <v>863</v>
      </c>
      <c r="E838" s="4">
        <v>0.67288194444444449</v>
      </c>
      <c r="F838" s="5" t="s">
        <v>33</v>
      </c>
      <c r="G838" s="15">
        <v>15</v>
      </c>
      <c r="H838" s="6" t="s">
        <v>11</v>
      </c>
    </row>
    <row r="839" spans="1:8" ht="18.75" x14ac:dyDescent="0.3">
      <c r="A839" s="2">
        <v>838</v>
      </c>
      <c r="B839" s="2" t="s">
        <v>11</v>
      </c>
      <c r="C839" s="3" t="str">
        <f>HYPERLINK("https://www.instagram.com/p/uHwgfvvHZ6/")</f>
        <v>https://www.instagram.com/p/uHwgfvvHZ6/</v>
      </c>
      <c r="D839" s="12" t="s">
        <v>864</v>
      </c>
      <c r="E839" s="4">
        <v>0.22895833333333329</v>
      </c>
      <c r="F839" s="5" t="s">
        <v>17</v>
      </c>
      <c r="G839" s="15">
        <v>18</v>
      </c>
      <c r="H839" s="6" t="s">
        <v>11</v>
      </c>
    </row>
    <row r="840" spans="1:8" ht="18.75" x14ac:dyDescent="0.3">
      <c r="A840" s="2">
        <v>839</v>
      </c>
      <c r="B840" s="2" t="s">
        <v>11</v>
      </c>
      <c r="C840" s="3" t="str">
        <f>HYPERLINK("https://www.instagram.com/p/uBZGVFPHci/")</f>
        <v>https://www.instagram.com/p/uBZGVFPHci/</v>
      </c>
      <c r="D840" s="12" t="s">
        <v>865</v>
      </c>
      <c r="E840" s="4">
        <v>0.7567476851851852</v>
      </c>
      <c r="F840" s="5" t="s">
        <v>14</v>
      </c>
      <c r="G840" s="15">
        <v>20</v>
      </c>
      <c r="H840" s="6" t="s">
        <v>11</v>
      </c>
    </row>
    <row r="841" spans="1:8" ht="18.75" x14ac:dyDescent="0.3">
      <c r="A841" s="2">
        <v>840</v>
      </c>
      <c r="B841" s="2" t="s">
        <v>11</v>
      </c>
      <c r="C841" s="3" t="str">
        <f>HYPERLINK("https://www.instagram.com/p/t-PX-rPHYx/")</f>
        <v>https://www.instagram.com/p/t-PX-rPHYx/</v>
      </c>
      <c r="D841" s="12" t="s">
        <v>866</v>
      </c>
      <c r="E841" s="4">
        <v>0.53265046296296292</v>
      </c>
      <c r="F841" s="5" t="s">
        <v>10</v>
      </c>
      <c r="G841" s="15">
        <v>19</v>
      </c>
      <c r="H841" s="6" t="s">
        <v>11</v>
      </c>
    </row>
    <row r="842" spans="1:8" ht="18.75" x14ac:dyDescent="0.3">
      <c r="A842" s="2">
        <v>841</v>
      </c>
      <c r="B842" s="2" t="s">
        <v>11</v>
      </c>
      <c r="C842" s="3" t="str">
        <f>HYPERLINK("https://www.instagram.com/p/t5rOlZPHYC/")</f>
        <v>https://www.instagram.com/p/t5rOlZPHYC/</v>
      </c>
      <c r="D842" s="12" t="s">
        <v>867</v>
      </c>
      <c r="E842" s="4">
        <v>0.7598611111111111</v>
      </c>
      <c r="F842" s="5" t="s">
        <v>33</v>
      </c>
      <c r="G842" s="15">
        <v>9</v>
      </c>
      <c r="H842" s="6" t="s">
        <v>11</v>
      </c>
    </row>
    <row r="843" spans="1:8" ht="18.75" x14ac:dyDescent="0.3">
      <c r="A843" s="2">
        <v>842</v>
      </c>
      <c r="B843" s="2" t="s">
        <v>11</v>
      </c>
      <c r="C843" s="3" t="str">
        <f>HYPERLINK("https://www.instagram.com/p/t0hXOCvHZl/")</f>
        <v>https://www.instagram.com/p/t0hXOCvHZl/</v>
      </c>
      <c r="D843" s="12" t="s">
        <v>868</v>
      </c>
      <c r="E843" s="4">
        <v>0.84499999999999997</v>
      </c>
      <c r="F843" s="5" t="s">
        <v>20</v>
      </c>
      <c r="G843" s="15">
        <v>12</v>
      </c>
      <c r="H843" s="6" t="s">
        <v>11</v>
      </c>
    </row>
    <row r="844" spans="1:8" ht="18.75" x14ac:dyDescent="0.3">
      <c r="A844" s="2">
        <v>843</v>
      </c>
      <c r="B844" s="2" t="s">
        <v>11</v>
      </c>
      <c r="C844" s="3" t="str">
        <f>HYPERLINK("https://www.instagram.com/p/txyb8mvHZQ/")</f>
        <v>https://www.instagram.com/p/txyb8mvHZQ/</v>
      </c>
      <c r="D844" s="12" t="s">
        <v>869</v>
      </c>
      <c r="E844" s="4">
        <v>0.69671296296296292</v>
      </c>
      <c r="F844" s="5" t="s">
        <v>40</v>
      </c>
      <c r="G844" s="15">
        <v>10</v>
      </c>
      <c r="H844" s="6" t="s">
        <v>11</v>
      </c>
    </row>
    <row r="845" spans="1:8" ht="18.75" x14ac:dyDescent="0.3">
      <c r="A845" s="2">
        <v>844</v>
      </c>
      <c r="B845" s="2" t="s">
        <v>11</v>
      </c>
      <c r="C845" s="3" t="str">
        <f>HYPERLINK("https://www.instagram.com/p/tw_UtYvHSH/")</f>
        <v>https://www.instagram.com/p/tw_UtYvHSH/</v>
      </c>
      <c r="D845" s="12" t="s">
        <v>869</v>
      </c>
      <c r="E845" s="4">
        <v>0.38655092592592588</v>
      </c>
      <c r="F845" s="5" t="s">
        <v>40</v>
      </c>
      <c r="G845" s="15">
        <v>17</v>
      </c>
      <c r="H845" s="6" t="s">
        <v>11</v>
      </c>
    </row>
    <row r="846" spans="1:8" ht="18.75" x14ac:dyDescent="0.3">
      <c r="A846" s="2">
        <v>845</v>
      </c>
      <c r="B846" s="2" t="s">
        <v>11</v>
      </c>
      <c r="C846" s="3" t="str">
        <f>HYPERLINK("https://www.instagram.com/p/tqrK1KvHVW/")</f>
        <v>https://www.instagram.com/p/tqrK1KvHVW/</v>
      </c>
      <c r="D846" s="12" t="s">
        <v>870</v>
      </c>
      <c r="E846" s="4">
        <v>0.9340856481481481</v>
      </c>
      <c r="F846" s="5" t="s">
        <v>31</v>
      </c>
      <c r="G846" s="15">
        <v>17</v>
      </c>
      <c r="H846" s="6" t="s">
        <v>11</v>
      </c>
    </row>
    <row r="847" spans="1:8" ht="18.75" x14ac:dyDescent="0.3">
      <c r="A847" s="2">
        <v>846</v>
      </c>
      <c r="B847" s="2" t="s">
        <v>11</v>
      </c>
      <c r="C847" s="3" t="str">
        <f>HYPERLINK("https://www.instagram.com/p/tpdTJYPHRN/")</f>
        <v>https://www.instagram.com/p/tpdTJYPHRN/</v>
      </c>
      <c r="D847" s="12" t="s">
        <v>870</v>
      </c>
      <c r="E847" s="4">
        <v>0.46423611111111113</v>
      </c>
      <c r="F847" s="5" t="s">
        <v>31</v>
      </c>
      <c r="G847" s="15">
        <v>5</v>
      </c>
      <c r="H847" s="6" t="s">
        <v>11</v>
      </c>
    </row>
    <row r="848" spans="1:8" ht="18.75" x14ac:dyDescent="0.3">
      <c r="A848" s="2">
        <v>847</v>
      </c>
      <c r="B848" s="2" t="s">
        <v>11</v>
      </c>
      <c r="C848" s="3" t="str">
        <f>HYPERLINK("https://www.instagram.com/p/tn7QNLPHUf/")</f>
        <v>https://www.instagram.com/p/tn7QNLPHUf/</v>
      </c>
      <c r="D848" s="12" t="s">
        <v>871</v>
      </c>
      <c r="E848" s="4">
        <v>0.86659722222222224</v>
      </c>
      <c r="F848" s="5" t="s">
        <v>33</v>
      </c>
      <c r="G848" s="15">
        <v>16</v>
      </c>
      <c r="H848" s="6" t="s">
        <v>11</v>
      </c>
    </row>
    <row r="849" spans="1:8" ht="18.75" x14ac:dyDescent="0.3">
      <c r="A849" s="2">
        <v>848</v>
      </c>
      <c r="B849" s="2" t="s">
        <v>11</v>
      </c>
      <c r="C849" s="3" t="str">
        <f>HYPERLINK("https://www.instagram.com/p/tlVMqXvHfc/")</f>
        <v>https://www.instagram.com/p/tlVMqXvHfc/</v>
      </c>
      <c r="D849" s="12" t="s">
        <v>872</v>
      </c>
      <c r="E849" s="4">
        <v>0.85894675925925923</v>
      </c>
      <c r="F849" s="5" t="s">
        <v>17</v>
      </c>
      <c r="G849" s="15">
        <v>9</v>
      </c>
      <c r="H849" s="6" t="s">
        <v>11</v>
      </c>
    </row>
    <row r="850" spans="1:8" ht="18.75" x14ac:dyDescent="0.3">
      <c r="A850" s="2">
        <v>849</v>
      </c>
      <c r="B850" s="2" t="s">
        <v>11</v>
      </c>
      <c r="C850" s="3" t="str">
        <f>HYPERLINK("https://www.instagram.com/p/tgKeKHPHQe/")</f>
        <v>https://www.instagram.com/p/tgKeKHPHQe/</v>
      </c>
      <c r="D850" s="12" t="s">
        <v>873</v>
      </c>
      <c r="E850" s="4">
        <v>0.85204861111111108</v>
      </c>
      <c r="F850" s="5" t="s">
        <v>40</v>
      </c>
      <c r="G850" s="15">
        <v>19</v>
      </c>
      <c r="H850" s="6" t="s">
        <v>11</v>
      </c>
    </row>
    <row r="851" spans="1:8" ht="18.75" x14ac:dyDescent="0.3">
      <c r="A851" s="2">
        <v>850</v>
      </c>
      <c r="B851" s="2" t="s">
        <v>11</v>
      </c>
      <c r="C851" s="3" t="str">
        <f>HYPERLINK("https://www.instagram.com/p/tdaE7xvHRO/")</f>
        <v>https://www.instagram.com/p/tdaE7xvHRO/</v>
      </c>
      <c r="D851" s="12" t="s">
        <v>874</v>
      </c>
      <c r="E851" s="4">
        <v>0.78166666666666662</v>
      </c>
      <c r="F851" s="5" t="s">
        <v>14</v>
      </c>
      <c r="G851" s="15">
        <v>9</v>
      </c>
      <c r="H851" s="6" t="s">
        <v>11</v>
      </c>
    </row>
    <row r="852" spans="1:8" ht="18.75" x14ac:dyDescent="0.3">
      <c r="A852" s="2">
        <v>851</v>
      </c>
      <c r="B852" s="2" t="s">
        <v>11</v>
      </c>
      <c r="C852" s="3" t="str">
        <f>HYPERLINK("https://www.instagram.com/p/tauoOmPHSm/")</f>
        <v>https://www.instagram.com/p/tauoOmPHSm/</v>
      </c>
      <c r="D852" s="12" t="s">
        <v>875</v>
      </c>
      <c r="E852" s="4">
        <v>0.74128472222222219</v>
      </c>
      <c r="F852" s="5" t="s">
        <v>10</v>
      </c>
      <c r="G852" s="15">
        <v>6</v>
      </c>
      <c r="H852" s="6" t="s">
        <v>11</v>
      </c>
    </row>
    <row r="853" spans="1:8" ht="18.75" x14ac:dyDescent="0.3">
      <c r="A853" s="2">
        <v>852</v>
      </c>
      <c r="B853" s="2" t="s">
        <v>11</v>
      </c>
      <c r="C853" s="3" t="str">
        <f>HYPERLINK("https://www.instagram.com/p/tKMoihPHY1/")</f>
        <v>https://www.instagram.com/p/tKMoihPHY1/</v>
      </c>
      <c r="D853" s="12" t="s">
        <v>876</v>
      </c>
      <c r="E853" s="4">
        <v>0.32121527777777781</v>
      </c>
      <c r="F853" s="5" t="s">
        <v>14</v>
      </c>
      <c r="G853" s="15">
        <v>10</v>
      </c>
      <c r="H853" s="6" t="s">
        <v>11</v>
      </c>
    </row>
    <row r="854" spans="1:8" ht="18.75" x14ac:dyDescent="0.3">
      <c r="A854" s="2">
        <v>853</v>
      </c>
      <c r="B854" s="2" t="s">
        <v>11</v>
      </c>
      <c r="C854" s="3" t="str">
        <f>HYPERLINK("https://www.instagram.com/p/tJBEnJPHQB/")</f>
        <v>https://www.instagram.com/p/tJBEnJPHQB/</v>
      </c>
      <c r="D854" s="12" t="s">
        <v>877</v>
      </c>
      <c r="E854" s="4">
        <v>0.86269675925925926</v>
      </c>
      <c r="F854" s="5" t="s">
        <v>10</v>
      </c>
      <c r="G854" s="15">
        <v>16</v>
      </c>
      <c r="H854" s="6" t="s">
        <v>11</v>
      </c>
    </row>
    <row r="855" spans="1:8" ht="18.75" x14ac:dyDescent="0.3">
      <c r="A855" s="2">
        <v>854</v>
      </c>
      <c r="B855" s="2" t="s">
        <v>11</v>
      </c>
      <c r="C855" s="3" t="str">
        <f>HYPERLINK("https://www.instagram.com/p/tF74GtvHTo/")</f>
        <v>https://www.instagram.com/p/tF74GtvHTo/</v>
      </c>
      <c r="D855" s="12" t="s">
        <v>878</v>
      </c>
      <c r="E855" s="4">
        <v>0.66608796296296291</v>
      </c>
      <c r="F855" s="5" t="s">
        <v>31</v>
      </c>
      <c r="G855" s="15">
        <v>15</v>
      </c>
      <c r="H855" s="6" t="s">
        <v>11</v>
      </c>
    </row>
    <row r="856" spans="1:8" ht="18.75" x14ac:dyDescent="0.3">
      <c r="A856" s="2">
        <v>855</v>
      </c>
      <c r="B856" s="2" t="s">
        <v>11</v>
      </c>
      <c r="C856" s="3" t="str">
        <f>HYPERLINK("https://www.instagram.com/p/tAugdtPHRr/")</f>
        <v>https://www.instagram.com/p/tAugdtPHRr/</v>
      </c>
      <c r="D856" s="12" t="s">
        <v>879</v>
      </c>
      <c r="E856" s="4">
        <v>0.64315972222222217</v>
      </c>
      <c r="F856" s="5" t="s">
        <v>17</v>
      </c>
      <c r="G856" s="15">
        <v>6</v>
      </c>
      <c r="H856" s="6" t="s">
        <v>11</v>
      </c>
    </row>
    <row r="857" spans="1:8" ht="18.75" x14ac:dyDescent="0.3">
      <c r="A857" s="2">
        <v>856</v>
      </c>
      <c r="B857" s="2" t="s">
        <v>11</v>
      </c>
      <c r="C857" s="3" t="str">
        <f>HYPERLINK("https://www.instagram.com/p/tAdn41vHYs/")</f>
        <v>https://www.instagram.com/p/tAdn41vHYs/</v>
      </c>
      <c r="D857" s="12" t="s">
        <v>879</v>
      </c>
      <c r="E857" s="4">
        <v>0.54069444444444448</v>
      </c>
      <c r="F857" s="5" t="s">
        <v>17</v>
      </c>
      <c r="G857" s="15">
        <v>17</v>
      </c>
      <c r="H857" s="6" t="s">
        <v>11</v>
      </c>
    </row>
    <row r="858" spans="1:8" ht="18.75" x14ac:dyDescent="0.3">
      <c r="A858" s="2">
        <v>857</v>
      </c>
      <c r="B858" s="2" t="s">
        <v>11</v>
      </c>
      <c r="C858" s="3" t="str">
        <f>HYPERLINK("https://www.instagram.com/p/s7yRsFvHSI/")</f>
        <v>https://www.instagram.com/p/s7yRsFvHSI/</v>
      </c>
      <c r="D858" s="12" t="s">
        <v>880</v>
      </c>
      <c r="E858" s="4">
        <v>0.72422453703703704</v>
      </c>
      <c r="F858" s="5" t="s">
        <v>40</v>
      </c>
      <c r="G858" s="15">
        <v>17</v>
      </c>
      <c r="H858" s="6" t="s">
        <v>11</v>
      </c>
    </row>
    <row r="859" spans="1:8" ht="18.75" x14ac:dyDescent="0.3">
      <c r="A859" s="2">
        <v>858</v>
      </c>
      <c r="B859" s="2" t="s">
        <v>11</v>
      </c>
      <c r="C859" s="3" t="str">
        <f>HYPERLINK("https://www.instagram.com/p/s7xiVGvHQs/")</f>
        <v>https://www.instagram.com/p/s7xiVGvHQs/</v>
      </c>
      <c r="D859" s="12" t="s">
        <v>880</v>
      </c>
      <c r="E859" s="4">
        <v>0.7197337962962963</v>
      </c>
      <c r="F859" s="5" t="s">
        <v>40</v>
      </c>
      <c r="G859" s="15">
        <v>12</v>
      </c>
      <c r="H859" s="6" t="s">
        <v>11</v>
      </c>
    </row>
    <row r="860" spans="1:8" ht="18.75" x14ac:dyDescent="0.3">
      <c r="A860" s="2">
        <v>859</v>
      </c>
      <c r="B860" s="2" t="s">
        <v>11</v>
      </c>
      <c r="C860" s="3" t="str">
        <f>HYPERLINK("https://www.instagram.com/p/s7wOknPHdg/")</f>
        <v>https://www.instagram.com/p/s7wOknPHdg/</v>
      </c>
      <c r="D860" s="12" t="s">
        <v>880</v>
      </c>
      <c r="E860" s="4">
        <v>0.71178240740740739</v>
      </c>
      <c r="F860" s="5" t="s">
        <v>40</v>
      </c>
      <c r="G860" s="15">
        <v>13</v>
      </c>
      <c r="H860" s="6" t="s">
        <v>11</v>
      </c>
    </row>
    <row r="861" spans="1:8" ht="18.75" x14ac:dyDescent="0.3">
      <c r="A861" s="2">
        <v>860</v>
      </c>
      <c r="B861" s="2" t="s">
        <v>11</v>
      </c>
      <c r="C861" s="3" t="str">
        <f>HYPERLINK("https://www.instagram.com/p/s5SlTJvHVK/")</f>
        <v>https://www.instagram.com/p/s5SlTJvHVK/</v>
      </c>
      <c r="D861" s="12" t="s">
        <v>881</v>
      </c>
      <c r="E861" s="4">
        <v>0.75517361111111114</v>
      </c>
      <c r="F861" s="5" t="s">
        <v>14</v>
      </c>
      <c r="G861" s="15">
        <v>14</v>
      </c>
      <c r="H861" s="6" t="s">
        <v>11</v>
      </c>
    </row>
    <row r="862" spans="1:8" ht="18.75" x14ac:dyDescent="0.3">
      <c r="A862" s="2">
        <v>861</v>
      </c>
      <c r="B862" s="2" t="s">
        <v>11</v>
      </c>
      <c r="C862" s="3" t="str">
        <f>HYPERLINK("https://www.instagram.com/p/s5BFLBvHfz/")</f>
        <v>https://www.instagram.com/p/s5BFLBvHfz/</v>
      </c>
      <c r="D862" s="12" t="s">
        <v>881</v>
      </c>
      <c r="E862" s="4">
        <v>0.64896990740740745</v>
      </c>
      <c r="F862" s="5" t="s">
        <v>14</v>
      </c>
      <c r="G862" s="15">
        <v>18</v>
      </c>
      <c r="H862" s="6" t="s">
        <v>11</v>
      </c>
    </row>
    <row r="863" spans="1:8" ht="18.75" x14ac:dyDescent="0.3">
      <c r="A863" s="2">
        <v>862</v>
      </c>
      <c r="B863" s="2" t="s">
        <v>11</v>
      </c>
      <c r="C863" s="3" t="str">
        <f>HYPERLINK("https://www.instagram.com/p/s4wVpkPHSh/")</f>
        <v>https://www.instagram.com/p/s4wVpkPHSh/</v>
      </c>
      <c r="D863" s="12" t="s">
        <v>881</v>
      </c>
      <c r="E863" s="4">
        <v>0.54737268518518523</v>
      </c>
      <c r="F863" s="5" t="s">
        <v>14</v>
      </c>
      <c r="G863" s="15">
        <v>15</v>
      </c>
      <c r="H863" s="6" t="s">
        <v>11</v>
      </c>
    </row>
    <row r="864" spans="1:8" ht="18.75" x14ac:dyDescent="0.3">
      <c r="A864" s="2">
        <v>863</v>
      </c>
      <c r="B864" s="2" t="s">
        <v>11</v>
      </c>
      <c r="C864" s="3" t="str">
        <f>HYPERLINK("https://www.instagram.com/p/s4X_aZvHRg/")</f>
        <v>https://www.instagram.com/p/s4X_aZvHRg/</v>
      </c>
      <c r="D864" s="12" t="s">
        <v>881</v>
      </c>
      <c r="E864" s="4">
        <v>0.39962962962962961</v>
      </c>
      <c r="F864" s="5" t="s">
        <v>14</v>
      </c>
      <c r="G864" s="15">
        <v>18</v>
      </c>
      <c r="H864" s="6" t="s">
        <v>11</v>
      </c>
    </row>
    <row r="865" spans="1:8" ht="18.75" x14ac:dyDescent="0.3">
      <c r="A865" s="2">
        <v>864</v>
      </c>
      <c r="B865" s="2" t="s">
        <v>11</v>
      </c>
      <c r="C865" s="3" t="str">
        <f>HYPERLINK("https://www.instagram.com/p/s2uHRrPHbM/")</f>
        <v>https://www.instagram.com/p/s2uHRrPHbM/</v>
      </c>
      <c r="D865" s="12" t="s">
        <v>882</v>
      </c>
      <c r="E865" s="4">
        <v>0.75715277777777779</v>
      </c>
      <c r="F865" s="5" t="s">
        <v>10</v>
      </c>
      <c r="G865" s="15">
        <v>11</v>
      </c>
      <c r="H865" s="6" t="s">
        <v>11</v>
      </c>
    </row>
    <row r="866" spans="1:8" ht="18.75" x14ac:dyDescent="0.3">
      <c r="A866" s="2">
        <v>865</v>
      </c>
      <c r="B866" s="2" t="s">
        <v>11</v>
      </c>
      <c r="C866" s="3" t="str">
        <f>HYPERLINK("https://www.instagram.com/p/s2lYjcvHeE/")</f>
        <v>https://www.instagram.com/p/s2lYjcvHeE/</v>
      </c>
      <c r="D866" s="12" t="s">
        <v>882</v>
      </c>
      <c r="E866" s="4">
        <v>0.70417824074074076</v>
      </c>
      <c r="F866" s="5" t="s">
        <v>10</v>
      </c>
      <c r="G866" s="15">
        <v>21</v>
      </c>
      <c r="H866" s="6" t="s">
        <v>11</v>
      </c>
    </row>
    <row r="867" spans="1:8" ht="18.75" x14ac:dyDescent="0.3">
      <c r="A867" s="2">
        <v>866</v>
      </c>
      <c r="B867" s="2" t="s">
        <v>11</v>
      </c>
      <c r="C867" s="3" t="str">
        <f>HYPERLINK("https://www.instagram.com/p/s2D4twvHeW/")</f>
        <v>https://www.instagram.com/p/s2D4twvHeW/</v>
      </c>
      <c r="D867" s="12" t="s">
        <v>882</v>
      </c>
      <c r="E867" s="4">
        <v>0.50091435185185185</v>
      </c>
      <c r="F867" s="5" t="s">
        <v>10</v>
      </c>
      <c r="G867" s="15">
        <v>13</v>
      </c>
      <c r="H867" s="6" t="s">
        <v>11</v>
      </c>
    </row>
    <row r="868" spans="1:8" ht="18.75" x14ac:dyDescent="0.3">
      <c r="A868" s="2">
        <v>867</v>
      </c>
      <c r="B868" s="2" t="s">
        <v>11</v>
      </c>
      <c r="C868" s="3" t="str">
        <f>HYPERLINK("https://www.instagram.com/p/s2A_civHa5/")</f>
        <v>https://www.instagram.com/p/s2A_civHa5/</v>
      </c>
      <c r="D868" s="12" t="s">
        <v>882</v>
      </c>
      <c r="E868" s="4">
        <v>0.48334490740740738</v>
      </c>
      <c r="F868" s="5" t="s">
        <v>10</v>
      </c>
      <c r="G868" s="15">
        <v>7</v>
      </c>
      <c r="H868" s="6" t="s">
        <v>11</v>
      </c>
    </row>
    <row r="869" spans="1:8" ht="18.75" x14ac:dyDescent="0.3">
      <c r="A869" s="2">
        <v>868</v>
      </c>
      <c r="B869" s="2" t="s">
        <v>11</v>
      </c>
      <c r="C869" s="3" t="str">
        <f>HYPERLINK("https://www.instagram.com/p/szCl3AvHWt/")</f>
        <v>https://www.instagram.com/p/szCl3AvHWt/</v>
      </c>
      <c r="D869" s="12" t="s">
        <v>883</v>
      </c>
      <c r="E869" s="4">
        <v>0.32796296296296301</v>
      </c>
      <c r="F869" s="5" t="s">
        <v>31</v>
      </c>
      <c r="G869" s="15">
        <v>7</v>
      </c>
      <c r="H869" s="6" t="s">
        <v>11</v>
      </c>
    </row>
    <row r="870" spans="1:8" ht="18.75" x14ac:dyDescent="0.3">
      <c r="A870" s="2">
        <v>869</v>
      </c>
      <c r="B870" s="2" t="s">
        <v>11</v>
      </c>
      <c r="C870" s="3" t="str">
        <f>HYPERLINK("https://www.instagram.com/p/sr6aJVvHSk/")</f>
        <v>https://www.instagram.com/p/sr6aJVvHSk/</v>
      </c>
      <c r="D870" s="12" t="s">
        <v>884</v>
      </c>
      <c r="E870" s="4">
        <v>0.55978009259259254</v>
      </c>
      <c r="F870" s="5" t="s">
        <v>20</v>
      </c>
      <c r="G870" s="15">
        <v>10</v>
      </c>
      <c r="H870" s="6" t="s">
        <v>11</v>
      </c>
    </row>
    <row r="871" spans="1:8" ht="18.75" x14ac:dyDescent="0.3">
      <c r="A871" s="2">
        <v>870</v>
      </c>
      <c r="B871" s="2" t="s">
        <v>11</v>
      </c>
      <c r="C871" s="3" t="str">
        <f>HYPERLINK("https://www.instagram.com/p/srI1B7vHRX/")</f>
        <v>https://www.instagram.com/p/srI1B7vHRX/</v>
      </c>
      <c r="D871" s="12" t="s">
        <v>884</v>
      </c>
      <c r="E871" s="4">
        <v>0.25892361111111112</v>
      </c>
      <c r="F871" s="5" t="s">
        <v>20</v>
      </c>
      <c r="G871" s="15">
        <v>7</v>
      </c>
      <c r="H871" s="6" t="s">
        <v>11</v>
      </c>
    </row>
    <row r="872" spans="1:8" ht="18.75" x14ac:dyDescent="0.3">
      <c r="A872" s="2">
        <v>871</v>
      </c>
      <c r="B872" s="2" t="s">
        <v>11</v>
      </c>
      <c r="C872" s="3" t="str">
        <f>HYPERLINK("https://www.instagram.com/p/sqKeP8vHSf/")</f>
        <v>https://www.instagram.com/p/sqKeP8vHSf/</v>
      </c>
      <c r="D872" s="12" t="s">
        <v>885</v>
      </c>
      <c r="E872" s="4">
        <v>0.8805439814814815</v>
      </c>
      <c r="F872" s="5" t="s">
        <v>40</v>
      </c>
      <c r="G872" s="15">
        <v>8</v>
      </c>
      <c r="H872" s="6" t="s">
        <v>11</v>
      </c>
    </row>
    <row r="873" spans="1:8" ht="18.75" x14ac:dyDescent="0.3">
      <c r="A873" s="2">
        <v>872</v>
      </c>
      <c r="B873" s="2" t="s">
        <v>11</v>
      </c>
      <c r="C873" s="3" t="str">
        <f>HYPERLINK("https://www.instagram.com/p/snRQl9PHbs/")</f>
        <v>https://www.instagram.com/p/snRQl9PHbs/</v>
      </c>
      <c r="D873" s="12" t="s">
        <v>886</v>
      </c>
      <c r="E873" s="4">
        <v>0.75663194444444448</v>
      </c>
      <c r="F873" s="5" t="s">
        <v>14</v>
      </c>
      <c r="G873" s="15">
        <v>8</v>
      </c>
      <c r="H873" s="6" t="s">
        <v>11</v>
      </c>
    </row>
    <row r="874" spans="1:8" ht="18.75" x14ac:dyDescent="0.3">
      <c r="A874" s="2">
        <v>873</v>
      </c>
      <c r="B874" s="2" t="s">
        <v>11</v>
      </c>
      <c r="C874" s="3" t="str">
        <f>HYPERLINK("https://www.instagram.com/p/snDw9qvHef/")</f>
        <v>https://www.instagram.com/p/snDw9qvHef/</v>
      </c>
      <c r="D874" s="12" t="s">
        <v>886</v>
      </c>
      <c r="E874" s="4">
        <v>0.67475694444444445</v>
      </c>
      <c r="F874" s="5" t="s">
        <v>14</v>
      </c>
      <c r="G874" s="15">
        <v>14</v>
      </c>
      <c r="H874" s="6" t="s">
        <v>11</v>
      </c>
    </row>
    <row r="875" spans="1:8" ht="18.75" x14ac:dyDescent="0.3">
      <c r="A875" s="2">
        <v>874</v>
      </c>
      <c r="B875" s="2" t="s">
        <v>11</v>
      </c>
      <c r="C875" s="3" t="str">
        <f>HYPERLINK("https://www.instagram.com/p/sm1E6TPHfk/")</f>
        <v>https://www.instagram.com/p/sm1E6TPHfk/</v>
      </c>
      <c r="D875" s="12" t="s">
        <v>886</v>
      </c>
      <c r="E875" s="4">
        <v>0.58562499999999995</v>
      </c>
      <c r="F875" s="5" t="s">
        <v>14</v>
      </c>
      <c r="G875" s="15">
        <v>14</v>
      </c>
      <c r="H875" s="6" t="s">
        <v>11</v>
      </c>
    </row>
    <row r="876" spans="1:8" ht="18.75" x14ac:dyDescent="0.3">
      <c r="A876" s="2">
        <v>875</v>
      </c>
      <c r="B876" s="2" t="s">
        <v>11</v>
      </c>
      <c r="C876" s="3" t="str">
        <f>HYPERLINK("https://www.instagram.com/p/smm7XWvHXM/")</f>
        <v>https://www.instagram.com/p/smm7XWvHXM/</v>
      </c>
      <c r="D876" s="12" t="s">
        <v>886</v>
      </c>
      <c r="E876" s="4">
        <v>0.49975694444444452</v>
      </c>
      <c r="F876" s="5" t="s">
        <v>14</v>
      </c>
      <c r="G876" s="15">
        <v>9</v>
      </c>
      <c r="H876" s="6" t="s">
        <v>11</v>
      </c>
    </row>
    <row r="877" spans="1:8" ht="18.75" x14ac:dyDescent="0.3">
      <c r="A877" s="2">
        <v>876</v>
      </c>
      <c r="B877" s="2" t="s">
        <v>11</v>
      </c>
      <c r="C877" s="3" t="str">
        <f>HYPERLINK("https://www.instagram.com/p/smMYrIvHYH/")</f>
        <v>https://www.instagram.com/p/smMYrIvHYH/</v>
      </c>
      <c r="D877" s="12" t="s">
        <v>886</v>
      </c>
      <c r="E877" s="4">
        <v>0.33870370370370367</v>
      </c>
      <c r="F877" s="5" t="s">
        <v>14</v>
      </c>
      <c r="G877" s="15">
        <v>5</v>
      </c>
      <c r="H877" s="6" t="s">
        <v>11</v>
      </c>
    </row>
    <row r="878" spans="1:8" ht="18.75" x14ac:dyDescent="0.3">
      <c r="A878" s="2">
        <v>877</v>
      </c>
      <c r="B878" s="2" t="s">
        <v>11</v>
      </c>
      <c r="C878" s="3" t="str">
        <f>HYPERLINK("https://www.instagram.com/p/smLWnHPHW4/")</f>
        <v>https://www.instagram.com/p/smLWnHPHW4/</v>
      </c>
      <c r="D878" s="12" t="s">
        <v>886</v>
      </c>
      <c r="E878" s="4">
        <v>0.33244212962962971</v>
      </c>
      <c r="F878" s="5" t="s">
        <v>14</v>
      </c>
      <c r="G878" s="15">
        <v>4</v>
      </c>
      <c r="H878" s="6" t="s">
        <v>11</v>
      </c>
    </row>
    <row r="879" spans="1:8" ht="18.75" x14ac:dyDescent="0.3">
      <c r="A879" s="2">
        <v>878</v>
      </c>
      <c r="B879" s="2" t="s">
        <v>11</v>
      </c>
      <c r="C879" s="3" t="str">
        <f>HYPERLINK("https://www.instagram.com/p/slNqH1vHSJ/")</f>
        <v>https://www.instagram.com/p/slNqH1vHSJ/</v>
      </c>
      <c r="D879" s="12" t="s">
        <v>887</v>
      </c>
      <c r="E879" s="4">
        <v>0.95806712962962959</v>
      </c>
      <c r="F879" s="5" t="s">
        <v>10</v>
      </c>
      <c r="G879" s="15">
        <v>9</v>
      </c>
      <c r="H879" s="6" t="s">
        <v>11</v>
      </c>
    </row>
    <row r="880" spans="1:8" ht="18.75" x14ac:dyDescent="0.3">
      <c r="A880" s="2">
        <v>879</v>
      </c>
      <c r="B880" s="2" t="s">
        <v>11</v>
      </c>
      <c r="C880" s="3" t="str">
        <f>HYPERLINK("https://www.instagram.com/p/sk_rUwvHcY/")</f>
        <v>https://www.instagram.com/p/sk_rUwvHcY/</v>
      </c>
      <c r="D880" s="12" t="s">
        <v>887</v>
      </c>
      <c r="E880" s="4">
        <v>0.87321759259259257</v>
      </c>
      <c r="F880" s="5" t="s">
        <v>10</v>
      </c>
      <c r="G880" s="15">
        <v>8</v>
      </c>
      <c r="H880" s="6" t="s">
        <v>11</v>
      </c>
    </row>
    <row r="881" spans="1:8" ht="18.75" x14ac:dyDescent="0.3">
      <c r="A881" s="2">
        <v>880</v>
      </c>
      <c r="B881" s="2" t="s">
        <v>11</v>
      </c>
      <c r="C881" s="3" t="str">
        <f>HYPERLINK("https://www.instagram.com/p/sW-UqUPHbM/")</f>
        <v>https://www.instagram.com/p/sW-UqUPHbM/</v>
      </c>
      <c r="D881" s="12" t="s">
        <v>888</v>
      </c>
      <c r="E881" s="4">
        <v>0.4279398148148148</v>
      </c>
      <c r="F881" s="5" t="s">
        <v>40</v>
      </c>
      <c r="G881" s="15">
        <v>18</v>
      </c>
      <c r="H881" s="6" t="s">
        <v>11</v>
      </c>
    </row>
    <row r="882" spans="1:8" ht="18.75" x14ac:dyDescent="0.3">
      <c r="A882" s="2">
        <v>881</v>
      </c>
      <c r="B882" s="2" t="s">
        <v>11</v>
      </c>
      <c r="C882" s="3" t="str">
        <f>HYPERLINK("https://www.instagram.com/p/sU2QJDvHYP/")</f>
        <v>https://www.instagram.com/p/sU2QJDvHYP/</v>
      </c>
      <c r="D882" s="12" t="s">
        <v>889</v>
      </c>
      <c r="E882" s="4">
        <v>0.6022453703703704</v>
      </c>
      <c r="F882" s="5" t="s">
        <v>14</v>
      </c>
      <c r="G882" s="15">
        <v>10</v>
      </c>
      <c r="H882" s="6" t="s">
        <v>11</v>
      </c>
    </row>
    <row r="883" spans="1:8" ht="18.75" x14ac:dyDescent="0.3">
      <c r="A883" s="2">
        <v>882</v>
      </c>
      <c r="B883" s="2" t="s">
        <v>11</v>
      </c>
      <c r="C883" s="3" t="str">
        <f>HYPERLINK("https://www.instagram.com/p/sUM_OyPHUS/")</f>
        <v>https://www.instagram.com/p/sUM_OyPHUS/</v>
      </c>
      <c r="D883" s="12" t="s">
        <v>889</v>
      </c>
      <c r="E883" s="4">
        <v>0.35185185185185192</v>
      </c>
      <c r="F883" s="5" t="s">
        <v>14</v>
      </c>
      <c r="G883" s="15">
        <v>20</v>
      </c>
      <c r="H883" s="6" t="s">
        <v>11</v>
      </c>
    </row>
  </sheetData>
  <sortState xmlns:xlrd2="http://schemas.microsoft.com/office/spreadsheetml/2017/richdata2" ref="A2:H883">
    <sortCondition ref="E2:E883"/>
  </sortState>
  <pageMargins left="0.75" right="0.75" top="1" bottom="1" header="0.5" footer="0.5"/>
  <pageSetup paperSize="9" orientation="portrait" horizontalDpi="0" verticalDpi="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Лист4</vt:lpstr>
      <vt:lpstr>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Админ</cp:lastModifiedBy>
  <dcterms:created xsi:type="dcterms:W3CDTF">2020-02-07T20:29:20Z</dcterms:created>
  <dcterms:modified xsi:type="dcterms:W3CDTF">2020-02-07T23:20:30Z</dcterms:modified>
</cp:coreProperties>
</file>