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aniil"/>
  <workbookPr/>
  <bookViews>
    <workbookView activeTab="1" xWindow="240" yWindow="60" windowWidth="23250" windowHeight="12570" tabRatio="902"/>
  </bookViews>
  <sheets>
    <sheet name="Расчет региональных коэфф." sheetId="1" state="hidden" r:id="rId4"/>
    <sheet name="сжигание отходов" sheetId="2" r:id="rId5"/>
  </sheets>
  <calcPr/>
  <extLst>
    <ext uri="smNativeData">
      <pm:revision xmlns:pm="smNativeData" day="1695467936" val="1064" rev="124" rev64="64" revOS="3" revMin="124" revMax="0"/>
      <pm:docPrefs xmlns:pm="smNativeData" id="1695467936" fixedDigits="0" showNotice="1" showFrameBounds="1" autoChart="1" recalcOnPrint="1" recalcOnCopy="1" finalRounding="1" compatTextArt="1" tab="567" useDefinedPrintRange="1" printArea="currentSheet"/>
      <pm:compatibility xmlns:pm="smNativeData" id="1695467936" overlapCells="1"/>
      <pm:defCurrency xmlns:pm="smNativeData" id="1695467936"/>
    </ext>
  </extLst>
</workbook>
</file>

<file path=xl/sharedStrings.xml><?xml version="1.0" encoding="utf-8"?>
<sst xmlns="http://schemas.openxmlformats.org/spreadsheetml/2006/main" count="170" uniqueCount="124">
  <si>
    <t>Расчет коэффициента выбросов СО2 при сжигании топлива на стационарных источниках по компонентному составу</t>
  </si>
  <si>
    <t>Название газа</t>
  </si>
  <si>
    <t xml:space="preserve">Газ горючий природный </t>
  </si>
  <si>
    <t>Компонент</t>
  </si>
  <si>
    <t>Химическая формула</t>
  </si>
  <si>
    <r>
      <t>Объемная доля i-компонента  в газообразного топлива за период у,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936">
              <pm:latin face="Arial" sz="200" weight="bold" i="0"/>
              <pm:cs/>
              <pm:ea/>
            </pm:charSpec>
          </ext>
        </extLst>
      </rPr>
      <t xml:space="preserve"> Wi,j,y, 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936">
              <pm:latin face="Arial" sz="200" weight="normal" i="0"/>
              <pm:cs/>
              <pm:ea/>
            </pm:charSpec>
          </ext>
        </extLst>
      </rPr>
      <t>% об.</t>
    </r>
  </si>
  <si>
    <r>
      <t xml:space="preserve">Количество молей углерода на моль i-компонента газообразного топлива, </t>
    </r>
    <r>
      <rPr>
        <rFont val="Arial"/>
        <charset val="0"/>
        <family val="2"/>
        <sz val="8"/>
        <b/>
        <i val="0"/>
        <extLst>
          <ext uri="smNativeData">
            <pm:charSpec xmlns:pm="smNativeData" id="1695467936">
              <pm:latin face="Arial" sz="160" weight="bold" i="0"/>
              <pm:cs/>
              <pm:ea/>
            </pm:charSpec>
          </ext>
        </extLst>
      </rPr>
      <t>nC,i</t>
    </r>
  </si>
  <si>
    <t>Wi,j,y × nC,i</t>
  </si>
  <si>
    <t>Диоксид углерода</t>
  </si>
  <si>
    <t>CO2</t>
  </si>
  <si>
    <t>Кислород</t>
  </si>
  <si>
    <t>O2</t>
  </si>
  <si>
    <t>Азот</t>
  </si>
  <si>
    <t>N2</t>
  </si>
  <si>
    <t>Сероводород</t>
  </si>
  <si>
    <t>H2S</t>
  </si>
  <si>
    <t>Водород</t>
  </si>
  <si>
    <t>H2</t>
  </si>
  <si>
    <t>Гелий</t>
  </si>
  <si>
    <t>He</t>
  </si>
  <si>
    <t>Аргон</t>
  </si>
  <si>
    <t>Ar</t>
  </si>
  <si>
    <t>Оксид углерода</t>
  </si>
  <si>
    <t>CO</t>
  </si>
  <si>
    <t>Метан</t>
  </si>
  <si>
    <t>CH4</t>
  </si>
  <si>
    <t>Этан</t>
  </si>
  <si>
    <t>C2H6</t>
  </si>
  <si>
    <t>Пропан</t>
  </si>
  <si>
    <t>C3H8</t>
  </si>
  <si>
    <t>изо-Бутан</t>
  </si>
  <si>
    <t>i-C4H10</t>
  </si>
  <si>
    <t>н-Бутан</t>
  </si>
  <si>
    <t>n-C4H10</t>
  </si>
  <si>
    <t>изо-Пентан</t>
  </si>
  <si>
    <t>i-C5H12</t>
  </si>
  <si>
    <t>н-Пентан</t>
  </si>
  <si>
    <t>n-C5H12</t>
  </si>
  <si>
    <t>н-Гексан</t>
  </si>
  <si>
    <t>n-C6H14</t>
  </si>
  <si>
    <t>н-Гептан</t>
  </si>
  <si>
    <t>n-C7H16</t>
  </si>
  <si>
    <t>н-Октан</t>
  </si>
  <si>
    <t>n-C8H18</t>
  </si>
  <si>
    <t>н-Нонан</t>
  </si>
  <si>
    <t>n-C9H20</t>
  </si>
  <si>
    <t>н-Декан</t>
  </si>
  <si>
    <t>n-C10H22</t>
  </si>
  <si>
    <t>Неопределяемые компоненты (консервативно принимаются на основе этана )</t>
  </si>
  <si>
    <t>Итог</t>
  </si>
  <si>
    <r>
      <t xml:space="preserve">Плотность СО2,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936">
              <pm:latin face="Arial" sz="200" weight="bold" i="0"/>
              <pm:cs/>
              <pm:ea/>
            </pm:charSpec>
          </ext>
        </extLst>
      </rPr>
      <t>ρCO2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936">
              <pm:latin face="Arial" sz="200" weight="normal" i="0"/>
              <pm:cs/>
              <pm:ea/>
            </pm:charSpec>
          </ext>
        </extLst>
      </rPr>
      <t>, кг/м3</t>
    </r>
  </si>
  <si>
    <r>
      <t xml:space="preserve">Коэффициент выбросов СО2 от сжигания газообразного топлива j за период у,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936">
              <pm:latin face="Arial" sz="200" weight="bold" i="0"/>
              <pm:cs/>
              <pm:ea/>
            </pm:charSpec>
          </ext>
        </extLst>
      </rPr>
      <t>EFCO2,j,y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936">
              <pm:latin face="Arial" sz="200" weight="normal" i="0"/>
              <pm:cs/>
              <pm:ea/>
            </pm:charSpec>
          </ext>
        </extLst>
      </rPr>
      <t>, тСО2/тыс.м3</t>
    </r>
    <r>
      <rPr>
        <rFont val="Arial"/>
        <charset val="0"/>
        <family val="2"/>
        <sz val="8"/>
        <b val="0"/>
        <i val="0"/>
        <extLst>
          <ext uri="smNativeData">
            <pm:charSpec xmlns:pm="smNativeData" id="1695467936">
              <pm:latin face="Arial" sz="160" weight="normal" i="0"/>
              <pm:cs/>
              <pm:ea/>
            </pm:charSpec>
          </ext>
        </extLst>
      </rPr>
      <t xml:space="preserve"> (</t>
    </r>
    <r>
      <rPr>
        <rFont val="Arial"/>
        <charset val="0"/>
        <family val="2"/>
        <sz val="8"/>
        <b/>
        <i val="0"/>
        <extLst>
          <ext uri="smNativeData">
            <pm:charSpec xmlns:pm="smNativeData" id="1695467936">
              <pm:latin face="Arial" sz="160" weight="bold" i="0"/>
              <pm:cs/>
              <pm:ea/>
            </pm:charSpec>
          </ext>
        </extLst>
      </rPr>
      <t>EFCO2,j,y=∑(Wi,j,y × nC,i) × ρCO2 × 10^(-2)</t>
    </r>
    <r>
      <rPr>
        <rFont val="Arial"/>
        <charset val="0"/>
        <family val="2"/>
        <sz val="8"/>
        <b val="0"/>
        <i val="0"/>
        <extLst>
          <ext uri="smNativeData">
            <pm:charSpec xmlns:pm="smNativeData" id="1695467936">
              <pm:latin face="Arial" sz="160" weight="normal" i="0"/>
              <pm:cs/>
              <pm:ea/>
            </pm:charSpec>
          </ext>
        </extLst>
      </rPr>
      <t>)</t>
    </r>
  </si>
  <si>
    <t>Объем газа (тыс.м3)</t>
  </si>
  <si>
    <t>ВПГ (тСО2)</t>
  </si>
  <si>
    <t>Коэффициент (тСО2\МВт)</t>
  </si>
  <si>
    <t>Выработано тепловой энергии (Гкал)</t>
  </si>
  <si>
    <t>Коэффициент (тСО2\Гкал)</t>
  </si>
  <si>
    <t xml:space="preserve">Примечания: значения количества выбросов CO2, CH4 и N2O, а также выбросов парниковых газов, выраженные в CO2 - эквиваленте, указываются с точностью до 1 тонны. </t>
  </si>
  <si>
    <t>Источник: Методика количественного определения объема выбросов парниковых газов, утв. приказом Министерства природных ресурсов и экологии РФ от 27 мая 2022 г. № 371</t>
  </si>
  <si>
    <t>Компонент х</t>
  </si>
  <si>
    <t>Доля сухого вещества в компоненте x в отходе, подвергнутого инсинерации, DMx</t>
  </si>
  <si>
    <t>Доля углерода в сухом веществе (например, содержание углерода) компонента x, CFx</t>
  </si>
  <si>
    <t>Доля ископаемого углерода в общем количестве углерода в компоненте x, FCFx</t>
  </si>
  <si>
    <t>Бумага/картон</t>
  </si>
  <si>
    <t>Текстиль</t>
  </si>
  <si>
    <t>Пищевые отходы</t>
  </si>
  <si>
    <t>Древесина</t>
  </si>
  <si>
    <t>Резина и кожа</t>
  </si>
  <si>
    <t>Пластик</t>
  </si>
  <si>
    <t>Металл</t>
  </si>
  <si>
    <t>Стекло</t>
  </si>
  <si>
    <t>Другие отходы</t>
  </si>
  <si>
    <t>Название цеха/ промплощадки (номер технологической линии)</t>
  </si>
  <si>
    <r>
      <t>Общая масса многокомпонентного отхода (влажный вес), подвергнутого инсинерации,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936">
              <pm:latin face="Arial" sz="200" weight="bold" i="0"/>
              <pm:cs/>
              <pm:ea/>
            </pm:charSpec>
          </ext>
        </extLst>
      </rPr>
      <t xml:space="preserve"> IWx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936">
              <pm:latin face="Arial" sz="200" weight="normal" i="0"/>
              <pm:cs/>
              <pm:ea/>
            </pm:charSpec>
          </ext>
        </extLst>
      </rPr>
      <t>, Гг/год</t>
    </r>
  </si>
  <si>
    <t>Технология или практика управления (инсинерацией), j</t>
  </si>
  <si>
    <r>
      <t xml:space="preserve">Коэффициент окисления,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936">
              <pm:latin face="Arial" sz="200" weight="bold" i="0"/>
              <pm:cs/>
              <pm:ea/>
            </pm:charSpec>
          </ext>
        </extLst>
      </rPr>
      <t>OFx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936">
              <pm:latin face="Arial" sz="200" weight="normal" i="0"/>
              <pm:cs/>
              <pm:ea/>
            </pm:charSpec>
          </ext>
        </extLst>
      </rPr>
      <t>, доля</t>
    </r>
  </si>
  <si>
    <r>
      <t xml:space="preserve">Коэффициент выбросов N2O,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936">
              <pm:latin face="Arial" sz="200" weight="bold" i="0"/>
              <pm:cs/>
              <pm:ea/>
            </pm:charSpec>
          </ext>
        </extLst>
      </rPr>
      <t>EFi,j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936">
              <pm:latin face="Arial" sz="200" weight="normal" i="0"/>
              <pm:cs/>
              <pm:ea/>
            </pm:charSpec>
          </ext>
        </extLst>
      </rPr>
      <t>, г/т отходов</t>
    </r>
  </si>
  <si>
    <r>
      <t xml:space="preserve">Выбросы СО2 от сжигания многокомпонентного отхода,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936">
              <pm:latin face="Arial" sz="200" weight="bold" i="0"/>
              <pm:cs/>
              <pm:ea/>
            </pm:charSpec>
          </ext>
        </extLst>
      </rPr>
      <t>ECO</t>
    </r>
    <r>
      <rPr>
        <rFont val="Arial"/>
        <charset val="0"/>
        <family val="2"/>
        <sz val="10"/>
        <b/>
        <i val="0"/>
        <vertAlign val="subscript"/>
        <extLst>
          <ext uri="smNativeData">
            <pm:charSpec xmlns:pm="smNativeData" id="1695467936" ssSize="60" ssDistance="-5">
              <pm:latin face="Arial" sz="200" weight="bold" i="0"/>
              <pm:cs/>
              <pm:ea/>
            </pm:charSpec>
          </ext>
        </extLst>
      </rPr>
      <t>2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936">
              <pm:latin face="Arial" sz="200" weight="normal" i="0"/>
              <pm:cs/>
              <pm:ea/>
            </pm:charSpec>
          </ext>
        </extLst>
      </rPr>
      <t>=IWx*Ʃx(WFx*DMx*FCFx*OFx)*44/12, Гг/год</t>
    </r>
  </si>
  <si>
    <r>
      <t xml:space="preserve">Выбросы N2O от сжигания многокомпонентного отхода,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936">
              <pm:latin face="Arial" sz="200" weight="bold" i="0"/>
              <pm:cs/>
              <pm:ea/>
            </pm:charSpec>
          </ext>
        </extLst>
      </rPr>
      <t>EN2O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936">
              <pm:latin face="Arial" sz="200" weight="normal" i="0"/>
              <pm:cs/>
              <pm:ea/>
            </pm:charSpec>
          </ext>
        </extLst>
      </rPr>
      <t>=Ʃi,j(IWi*EFi,j)*10^(-6), Гг/год</t>
    </r>
  </si>
  <si>
    <t>Выбросы СО2 от сжигания многокомпонентного отхода, т/год</t>
  </si>
  <si>
    <t>Выбросы N2O от сжигания многокомпонентного отхода, т/год</t>
  </si>
  <si>
    <t>Выбросы N2O от сжигания многокомпонентного отхода, т СО2 экв/год</t>
  </si>
  <si>
    <t>Выбросы ПГ, т СО2-экв</t>
  </si>
  <si>
    <t>Доля компонента x (по типу отходов) в отходе (во влажном весе), подвергнутого инсинерации, WFx</t>
  </si>
  <si>
    <t>Месторождение №1</t>
  </si>
  <si>
    <t>печи постоянного и полупостоянного режима работы</t>
  </si>
  <si>
    <t>Месторождение №2</t>
  </si>
  <si>
    <t>Месторождение №3</t>
  </si>
  <si>
    <t>Месторождение №4</t>
  </si>
  <si>
    <t>Месторождение №13</t>
  </si>
  <si>
    <t>ИТОГО:</t>
  </si>
  <si>
    <t>Тип отхода</t>
  </si>
  <si>
    <r>
      <t>Масса твердых отходов категории/вида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936">
              <pm:latin face="Arial" sz="200" weight="bold" i="0"/>
              <pm:cs/>
              <pm:ea/>
            </pm:charSpec>
          </ext>
        </extLst>
      </rPr>
      <t xml:space="preserve"> i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936">
              <pm:latin face="Arial" sz="200" weight="normal" i="0"/>
              <pm:cs/>
              <pm:ea/>
            </pm:charSpec>
          </ext>
        </extLst>
      </rPr>
      <t xml:space="preserve"> (вес влажного вещества), подвергнутых разным способам сжигания,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936">
              <pm:latin face="Arial" sz="200" weight="bold" i="0"/>
              <pm:cs/>
              <pm:ea/>
            </pm:charSpec>
          </ext>
        </extLst>
      </rPr>
      <t>ISWi,j,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936">
              <pm:latin face="Arial" sz="200" weight="normal" i="0"/>
              <pm:cs/>
              <pm:ea/>
            </pm:charSpec>
          </ext>
        </extLst>
      </rPr>
      <t xml:space="preserve"> Гг/год</t>
    </r>
  </si>
  <si>
    <t>Технология или практика управления (инсинерацией)</t>
  </si>
  <si>
    <r>
      <t xml:space="preserve">Коэффициент окисления,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936">
              <pm:latin face="Arial" sz="200" weight="bold" i="0"/>
              <pm:cs/>
              <pm:ea/>
            </pm:charSpec>
          </ext>
        </extLst>
      </rPr>
      <t>OF</t>
    </r>
    <r>
      <rPr>
        <rFont val="Arial"/>
        <charset val="0"/>
        <family val="2"/>
        <sz val="10"/>
        <b/>
        <i val="0"/>
        <vertAlign val="subscript"/>
        <extLst>
          <ext uri="smNativeData">
            <pm:charSpec xmlns:pm="smNativeData" id="1695467936" ssSize="60" ssDistance="-5">
              <pm:latin face="Arial" sz="200" weight="bold" i="0"/>
              <pm:cs/>
              <pm:ea/>
            </pm:charSpec>
          </ext>
        </extLst>
      </rPr>
      <t>ij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936">
              <pm:latin face="Arial" sz="200" weight="normal" i="0"/>
              <pm:cs/>
              <pm:ea/>
            </pm:charSpec>
          </ext>
        </extLst>
      </rPr>
      <t>, доля</t>
    </r>
  </si>
  <si>
    <r>
      <t xml:space="preserve">Доля сухого вещества в отходах (во влажном весе), подвергнутых разным способам сжигания,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936">
              <pm:latin face="Arial" sz="200" weight="bold" i="0"/>
              <pm:cs/>
              <pm:ea/>
            </pm:charSpec>
          </ext>
        </extLst>
      </rPr>
      <t>dm</t>
    </r>
    <r>
      <rPr>
        <rFont val="Arial"/>
        <charset val="0"/>
        <family val="2"/>
        <sz val="10"/>
        <b/>
        <i val="0"/>
        <vertAlign val="subscript"/>
        <extLst>
          <ext uri="smNativeData">
            <pm:charSpec xmlns:pm="smNativeData" id="1695467936" ssSize="60" ssDistance="-5">
              <pm:latin face="Arial" sz="200" weight="bold" i="0"/>
              <pm:cs/>
              <pm:ea/>
            </pm:charSpec>
          </ext>
        </extLst>
      </rPr>
      <t>ij</t>
    </r>
  </si>
  <si>
    <r>
      <t xml:space="preserve">Доля углерода в сухом веществе (общее содержание углерода) сжигаемых отходов,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936">
              <pm:latin face="Arial" sz="200" weight="bold" i="0"/>
              <pm:cs/>
              <pm:ea/>
            </pm:charSpec>
          </ext>
        </extLst>
      </rPr>
      <t>CF</t>
    </r>
    <r>
      <rPr>
        <rFont val="Arial"/>
        <charset val="0"/>
        <family val="2"/>
        <sz val="10"/>
        <b/>
        <i val="0"/>
        <vertAlign val="subscript"/>
        <extLst>
          <ext uri="smNativeData">
            <pm:charSpec xmlns:pm="smNativeData" id="1695467936" ssSize="60" ssDistance="-5">
              <pm:latin face="Arial" sz="200" weight="bold" i="0"/>
              <pm:cs/>
              <pm:ea/>
            </pm:charSpec>
          </ext>
        </extLst>
      </rPr>
      <t>ij</t>
    </r>
  </si>
  <si>
    <r>
      <t xml:space="preserve">Доля ископаемого углерода в общем количестве углерода сжигаемых отходов,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936">
              <pm:latin face="Arial" sz="200" weight="bold" i="0"/>
              <pm:cs/>
              <pm:ea/>
            </pm:charSpec>
          </ext>
        </extLst>
      </rPr>
      <t>FCF</t>
    </r>
    <r>
      <rPr>
        <rFont val="Arial"/>
        <charset val="0"/>
        <family val="2"/>
        <sz val="10"/>
        <b/>
        <i val="0"/>
        <vertAlign val="subscript"/>
        <extLst>
          <ext uri="smNativeData">
            <pm:charSpec xmlns:pm="smNativeData" id="1695467936" ssSize="60" ssDistance="-5">
              <pm:latin face="Arial" sz="200" weight="bold" i="0"/>
              <pm:cs/>
              <pm:ea/>
            </pm:charSpec>
          </ext>
        </extLst>
      </rPr>
      <t>ij</t>
    </r>
  </si>
  <si>
    <r>
      <t>Выбросы СО</t>
    </r>
    <r>
      <rPr>
        <rFont val="Arial"/>
        <charset val="0"/>
        <family val="2"/>
        <sz val="10"/>
        <b val="0"/>
        <i val="0"/>
        <vertAlign val="subscript"/>
        <extLst>
          <ext uri="smNativeData">
            <pm:charSpec xmlns:pm="smNativeData" id="1695467936" ssSize="60" ssDistance="-5">
              <pm:latin face="Arial" sz="200" weight="normal" i="0"/>
              <pm:cs/>
              <pm:ea/>
            </pm:charSpec>
          </ext>
        </extLst>
      </rPr>
      <t>2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936">
              <pm:latin face="Arial" sz="200" weight="normal" i="0"/>
              <pm:cs/>
              <pm:ea/>
            </pm:charSpec>
          </ext>
        </extLst>
      </rPr>
      <t xml:space="preserve">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936">
              <pm:latin face="Arial" sz="200" weight="bold" i="0"/>
              <pm:cs/>
              <pm:ea/>
            </pm:charSpec>
          </ext>
        </extLst>
      </rPr>
      <t>E</t>
    </r>
    <r>
      <rPr>
        <rFont val="Arial"/>
        <charset val="0"/>
        <family val="2"/>
        <sz val="10"/>
        <b/>
        <i val="0"/>
        <vertAlign val="subscript"/>
        <extLst>
          <ext uri="smNativeData">
            <pm:charSpec xmlns:pm="smNativeData" id="1695467936" ssSize="60" ssDistance="-5">
              <pm:latin face="Arial" sz="200" weight="bold" i="0"/>
              <pm:cs/>
              <pm:ea/>
            </pm:charSpec>
          </ext>
        </extLst>
      </rPr>
      <t>CO2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936">
              <pm:latin face="Arial" sz="200" weight="normal" i="0"/>
              <pm:cs/>
              <pm:ea/>
            </pm:charSpec>
          </ext>
        </extLst>
      </rPr>
      <t>=(ISWij*dmij*FCFij*OFij)*44/12, Гг/год</t>
    </r>
  </si>
  <si>
    <r>
      <t>Выбросы N</t>
    </r>
    <r>
      <rPr>
        <rFont val="Arial"/>
        <charset val="0"/>
        <family val="2"/>
        <sz val="10"/>
        <b val="0"/>
        <i val="0"/>
        <vertAlign val="subscript"/>
        <extLst>
          <ext uri="smNativeData">
            <pm:charSpec xmlns:pm="smNativeData" id="1695467936" ssSize="60" ssDistance="-5">
              <pm:latin face="Arial" sz="200" weight="normal" i="0"/>
              <pm:cs/>
              <pm:ea/>
            </pm:charSpec>
          </ext>
        </extLst>
      </rPr>
      <t>2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936">
              <pm:latin face="Arial" sz="200" weight="normal" i="0"/>
              <pm:cs/>
              <pm:ea/>
            </pm:charSpec>
          </ext>
        </extLst>
      </rPr>
      <t xml:space="preserve">O 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936">
              <pm:latin face="Arial" sz="200" weight="bold" i="0"/>
              <pm:cs/>
              <pm:ea/>
            </pm:charSpec>
          </ext>
        </extLst>
      </rPr>
      <t>E</t>
    </r>
    <r>
      <rPr>
        <rFont val="Arial"/>
        <charset val="0"/>
        <family val="2"/>
        <sz val="10"/>
        <b/>
        <i val="0"/>
        <vertAlign val="subscript"/>
        <extLst>
          <ext uri="smNativeData">
            <pm:charSpec xmlns:pm="smNativeData" id="1695467936" ssSize="60" ssDistance="-5">
              <pm:latin face="Arial" sz="200" weight="bold" i="0"/>
              <pm:cs/>
              <pm:ea/>
            </pm:charSpec>
          </ext>
        </extLst>
      </rPr>
      <t>N2O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936">
              <pm:latin face="Arial" sz="200" weight="normal" i="0"/>
              <pm:cs/>
              <pm:ea/>
            </pm:charSpec>
          </ext>
        </extLst>
      </rPr>
      <t>=Ʃi,j(IWi*EFi,j)*10^(-6), Гг/год</t>
    </r>
  </si>
  <si>
    <t>Выбросы СО2 , т/год</t>
  </si>
  <si>
    <t>Выбросы N2O, т/год</t>
  </si>
  <si>
    <t>Выбросы N2O, т СО2 экв/год</t>
  </si>
  <si>
    <t>Нефтесодержащие отходы (твердые)</t>
  </si>
  <si>
    <t>Все типы инсинерации</t>
  </si>
  <si>
    <t>Осадки сточных вод</t>
  </si>
  <si>
    <r>
      <t xml:space="preserve">Количество сожженных ископаемых жидких отходов,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936">
              <pm:latin face="Arial" sz="200" weight="bold" i="0"/>
              <pm:cs/>
              <pm:ea/>
            </pm:charSpec>
          </ext>
        </extLst>
      </rPr>
      <t>ILWi,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936">
              <pm:latin face="Arial" sz="200" weight="normal" i="0"/>
              <pm:cs/>
              <pm:ea/>
            </pm:charSpec>
          </ext>
        </extLst>
      </rPr>
      <t xml:space="preserve"> Гг/год**</t>
    </r>
  </si>
  <si>
    <r>
      <t xml:space="preserve">Коэффициент окисления,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936">
              <pm:latin face="Arial" sz="200" weight="bold" i="0"/>
              <pm:cs/>
              <pm:ea/>
            </pm:charSpec>
          </ext>
        </extLst>
      </rPr>
      <t>OF</t>
    </r>
    <r>
      <rPr>
        <rFont val="Arial"/>
        <charset val="0"/>
        <family val="2"/>
        <sz val="10"/>
        <b/>
        <i val="0"/>
        <vertAlign val="subscript"/>
        <extLst>
          <ext uri="smNativeData">
            <pm:charSpec xmlns:pm="smNativeData" id="1695467936" ssSize="60" ssDistance="-5">
              <pm:latin face="Arial" sz="200" weight="bold" i="0"/>
              <pm:cs/>
              <pm:ea/>
            </pm:charSpec>
          </ext>
        </extLst>
      </rPr>
      <t>i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936">
              <pm:latin face="Arial" sz="200" weight="normal" i="0"/>
              <pm:cs/>
              <pm:ea/>
            </pm:charSpec>
          </ext>
        </extLst>
      </rPr>
      <t>, доля</t>
    </r>
  </si>
  <si>
    <r>
      <t xml:space="preserve">Доля углерода в сжигаемых отходах (во влажном весе),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936">
              <pm:latin face="Arial" sz="200" weight="bold" i="0"/>
              <pm:cs/>
              <pm:ea/>
            </pm:charSpec>
          </ext>
        </extLst>
      </rPr>
      <t>CLW</t>
    </r>
    <r>
      <rPr>
        <rFont val="Arial"/>
        <charset val="0"/>
        <family val="2"/>
        <sz val="10"/>
        <b/>
        <i val="0"/>
        <vertAlign val="subscript"/>
        <extLst>
          <ext uri="smNativeData">
            <pm:charSpec xmlns:pm="smNativeData" id="1695467936" ssSize="60" ssDistance="-5">
              <pm:latin face="Arial" sz="200" weight="bold" i="0"/>
              <pm:cs/>
              <pm:ea/>
            </pm:charSpec>
          </ext>
        </extLst>
      </rPr>
      <t>i</t>
    </r>
  </si>
  <si>
    <r>
      <t xml:space="preserve">Коэффициент выбросов N2O,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936">
              <pm:latin face="Arial" sz="200" weight="bold" i="0"/>
              <pm:cs/>
              <pm:ea/>
            </pm:charSpec>
          </ext>
        </extLst>
      </rPr>
      <t>EFi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936">
              <pm:latin face="Arial" sz="200" weight="normal" i="0"/>
              <pm:cs/>
              <pm:ea/>
            </pm:charSpec>
          </ext>
        </extLst>
      </rPr>
      <t>, г/т отходов</t>
    </r>
  </si>
  <si>
    <r>
      <t>Выбросы СО</t>
    </r>
    <r>
      <rPr>
        <rFont val="Arial"/>
        <charset val="0"/>
        <family val="2"/>
        <sz val="10"/>
        <b val="0"/>
        <i val="0"/>
        <vertAlign val="subscript"/>
        <extLst>
          <ext uri="smNativeData">
            <pm:charSpec xmlns:pm="smNativeData" id="1695467936" ssSize="60" ssDistance="-5">
              <pm:latin face="Arial" sz="200" weight="normal" i="0"/>
              <pm:cs/>
              <pm:ea/>
            </pm:charSpec>
          </ext>
        </extLst>
      </rPr>
      <t>2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936">
              <pm:latin face="Arial" sz="200" weight="normal" i="0"/>
              <pm:cs/>
              <pm:ea/>
            </pm:charSpec>
          </ext>
        </extLst>
      </rPr>
      <t xml:space="preserve">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936">
              <pm:latin face="Arial" sz="200" weight="bold" i="0"/>
              <pm:cs/>
              <pm:ea/>
            </pm:charSpec>
          </ext>
        </extLst>
      </rPr>
      <t>E</t>
    </r>
    <r>
      <rPr>
        <rFont val="Arial"/>
        <charset val="0"/>
        <family val="2"/>
        <sz val="10"/>
        <b/>
        <i val="0"/>
        <vertAlign val="subscript"/>
        <extLst>
          <ext uri="smNativeData">
            <pm:charSpec xmlns:pm="smNativeData" id="1695467936" ssSize="60" ssDistance="-5">
              <pm:latin face="Arial" sz="200" weight="bold" i="0"/>
              <pm:cs/>
              <pm:ea/>
            </pm:charSpec>
          </ext>
        </extLst>
      </rPr>
      <t>CO2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936">
              <pm:latin face="Arial" sz="200" weight="normal" i="0"/>
              <pm:cs/>
              <pm:ea/>
            </pm:charSpec>
          </ext>
        </extLst>
      </rPr>
      <t>=(ILWi*CLWi*OFi)*44/12, Гг/год</t>
    </r>
  </si>
  <si>
    <r>
      <t>Выбросы N</t>
    </r>
    <r>
      <rPr>
        <rFont val="Arial"/>
        <charset val="0"/>
        <family val="2"/>
        <sz val="10"/>
        <b val="0"/>
        <i val="0"/>
        <vertAlign val="subscript"/>
        <extLst>
          <ext uri="smNativeData">
            <pm:charSpec xmlns:pm="smNativeData" id="1695467936" ssSize="60" ssDistance="-5">
              <pm:latin face="Arial" sz="200" weight="normal" i="0"/>
              <pm:cs/>
              <pm:ea/>
            </pm:charSpec>
          </ext>
        </extLst>
      </rPr>
      <t>2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936">
              <pm:latin face="Arial" sz="200" weight="normal" i="0"/>
              <pm:cs/>
              <pm:ea/>
            </pm:charSpec>
          </ext>
        </extLst>
      </rPr>
      <t xml:space="preserve">O 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936">
              <pm:latin face="Arial" sz="200" weight="bold" i="0"/>
              <pm:cs/>
              <pm:ea/>
            </pm:charSpec>
          </ext>
        </extLst>
      </rPr>
      <t>E</t>
    </r>
    <r>
      <rPr>
        <rFont val="Arial"/>
        <charset val="0"/>
        <family val="2"/>
        <sz val="10"/>
        <b/>
        <i val="0"/>
        <vertAlign val="subscript"/>
        <extLst>
          <ext uri="smNativeData">
            <pm:charSpec xmlns:pm="smNativeData" id="1695467936" ssSize="60" ssDistance="-5">
              <pm:latin face="Arial" sz="200" weight="bold" i="0"/>
              <pm:cs/>
              <pm:ea/>
            </pm:charSpec>
          </ext>
        </extLst>
      </rPr>
      <t>N2O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936">
              <pm:latin face="Arial" sz="200" weight="normal" i="0"/>
              <pm:cs/>
              <pm:ea/>
            </pm:charSpec>
          </ext>
        </extLst>
      </rPr>
      <t>=Ʃi(IWi*EFi)*10^(-6), Гг/год</t>
    </r>
  </si>
  <si>
    <t>Блок 1</t>
  </si>
  <si>
    <t>Нефтесодержащие отходы (жидкие)</t>
  </si>
  <si>
    <t>Блок 2</t>
  </si>
  <si>
    <t>Блок 3</t>
  </si>
  <si>
    <t>*используется подход расчета к ВПГ от сжигания ископаемых жидких отходов</t>
  </si>
  <si>
    <t>**в расчет принимается только масса нефтепродуктов, составляющая 15% от общей массы Эмульсии водно-нефтяной при глушении и промывке скважин умеренно опасная</t>
  </si>
  <si>
    <t>Итого ВПГ от сжигания нефтесодержащих отходов</t>
  </si>
  <si>
    <t>Итого ВПГ от сжигания ТКО</t>
  </si>
  <si>
    <t>СО2</t>
  </si>
  <si>
    <t>N2O</t>
  </si>
  <si>
    <t>Блок 4</t>
  </si>
  <si>
    <t>ПСП Мусюршор</t>
  </si>
</sst>
</file>

<file path=xl/styles.xml><?xml version="1.0" encoding="utf-8"?>
<styleSheet xmlns="http://schemas.openxmlformats.org/spreadsheetml/2006/main">
  <numFmts count="1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-* #,##0.00\ _₽_-;\-* #,##0.00\ _₽_-;_-* &quot;-&quot;??\ _₽_-;_-@_-"/>
    <numFmt numFmtId="165" formatCode="0.000"/>
    <numFmt numFmtId="166" formatCode="0.0000"/>
    <numFmt numFmtId="167" formatCode="#,##0.000"/>
    <numFmt numFmtId="49" formatCode="@"/>
    <numFmt numFmtId="2" formatCode="0.00"/>
    <numFmt numFmtId="1" formatCode="0"/>
    <numFmt numFmtId="168" formatCode="0.0000000"/>
    <numFmt numFmtId="169" formatCode="#,##0.00000"/>
    <numFmt numFmtId="170" formatCode="0.00000000"/>
  </numFmts>
  <fonts count="14">
    <font>
      <name val="Arial"/>
      <family val="2"/>
      <color rgb="FF000000"/>
      <sz val="10"/>
      <extLst>
        <ext uri="smNativeData">
          <pm:charSpec xmlns:pm="smNativeData" id="1695467936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9546793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95467936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Arial"/>
      <family val="2"/>
      <color rgb="FF000000"/>
      <sz val="8"/>
      <extLst>
        <ext uri="smNativeData">
          <pm:charSpec xmlns:pm="smNativeData" id="1695467936" ulstyle="none" kern="1">
            <pm:latin face="Arial" sz="160" lang="default"/>
            <pm:cs face="Basic Roman" sz="160" lang="default"/>
            <pm:ea face="Basic Roman" sz="16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9546793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2"/>
      <b/>
      <color rgb="FFFFFFFF"/>
      <sz val="10"/>
      <extLst>
        <ext uri="smNativeData">
          <pm:charSpec xmlns:pm="smNativeData" id="1695467936" fgClr="FFFFFF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95467936" ulstyle="none" kern="1">
            <pm:latin face="Arial" sz="200" lang="default" weight="bold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8"/>
      <extLst>
        <ext uri="smNativeData">
          <pm:charSpec xmlns:pm="smNativeData" id="1695467936" ulstyle="none" kern="1">
            <pm:latin face="Arial" sz="160" lang="default" weight="bold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8"/>
      <extLst>
        <ext uri="smNativeData">
          <pm:charSpec xmlns:pm="smNativeData" id="1695467936" ulstyle="none" kern="1">
            <pm:latin face="Arial" sz="16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FFFFFF"/>
      <sz val="10"/>
      <extLst>
        <ext uri="smNativeData">
          <pm:charSpec xmlns:pm="smNativeData" id="1695467936" fgClr="FFFFFF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FF0000"/>
      <sz val="10"/>
      <extLst>
        <ext uri="smNativeData">
          <pm:charSpec xmlns:pm="smNativeData" id="1695467936" fgClr="FF0000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Arial"/>
      <family val="2"/>
      <b/>
      <color rgb="FF000000"/>
      <sz val="12"/>
      <extLst>
        <ext uri="smNativeData">
          <pm:charSpec xmlns:pm="smNativeData" id="1695467936" ulstyle="none" kern="1">
            <pm:latin face="Arial" sz="240" lang="default" weight="bold"/>
            <pm:cs face="Basic Roman" sz="240" lang="default" weight="bold"/>
            <pm:ea face="Basic Roman" sz="240" lang="default" weight="bold"/>
          </pm:charSpec>
        </ext>
      </extLst>
    </font>
    <font>
      <name val="Arial"/>
      <family val="2"/>
      <color rgb="FF000000"/>
      <sz val="10"/>
      <vertAlign val="subscript"/>
      <extLst>
        <ext uri="smNativeData">
          <pm:charSpec xmlns:pm="smNativeData" id="1695467936" ulstyle="none" kern="1" ssSize="60" ssDistance="-5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vertAlign val="subscript"/>
      <extLst>
        <ext uri="smNativeData">
          <pm:charSpec xmlns:pm="smNativeData" id="1695467936" ulstyle="none" kern="1" ssSize="60" ssDistance="-5">
            <pm:latin face="Arial" sz="200" lang="default" weight="bold"/>
            <pm:cs face="Basic Roman" sz="200" lang="default"/>
            <pm:ea face="Basic Roman" sz="200" lang="default"/>
          </pm:charSpec>
        </ext>
      </extLst>
    </font>
  </fonts>
  <fills count="20">
    <fill>
      <patternFill patternType="none"/>
    </fill>
    <fill>
      <patternFill patternType="gray125"/>
    </fill>
    <fill>
      <patternFill patternType="solid">
        <fgColor rgb="FFEBF1DC"/>
        <bgColor rgb="FFFFFFFF"/>
        <extLst>
          <ext uri="smNativeData">
            <pm:shade xmlns:pm="smNativeData" id="1695467936" type="1" fgLvl="100" fgClr="00EBF1DC" bgLvl="0" bgClr="00FFFFFF"/>
          </ext>
        </extLst>
      </patternFill>
    </fill>
    <fill>
      <patternFill patternType="none"/>
    </fill>
    <fill>
      <patternFill patternType="solid">
        <fgColor rgb="FF000080"/>
        <bgColor rgb="FFFFFFFF"/>
        <extLst>
          <ext uri="smNativeData">
            <pm:shade xmlns:pm="smNativeData" id="1695467936" type="1" fgLvl="100" fgClr="00000080" bgLvl="0" bgClr="00000000"/>
          </ext>
        </extLst>
      </patternFill>
    </fill>
    <fill>
      <patternFill patternType="none"/>
    </fill>
    <fill>
      <patternFill patternType="solid">
        <fgColor rgb="FFD8D8D8"/>
        <bgColor rgb="FFFFFFFF"/>
        <extLst>
          <ext uri="smNativeData">
            <pm:shade xmlns:pm="smNativeData" id="1695467936" type="1" fgLvl="100" fgClr="00D8D8D8" bgLvl="0" bgClr="00FFFFFF"/>
          </ext>
        </extLst>
      </patternFill>
    </fill>
    <fill>
      <patternFill patternType="none"/>
    </fill>
    <fill>
      <patternFill patternType="solid">
        <fgColor rgb="FFEBF1DC"/>
        <bgColor rgb="FFFFFFFF"/>
        <extLst>
          <ext uri="smNativeData">
            <pm:shade xmlns:pm="smNativeData" id="1695467936" type="1" fgLvl="100" fgClr="00EBF1DC" bgLvl="0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2F3B75"/>
        <bgColor rgb="FFFFFFFF"/>
        <extLst>
          <ext uri="smNativeData">
            <pm:shade xmlns:pm="smNativeData" id="1695467936" type="1" fgLvl="100" fgClr="002F3B75" bgLvl="0" bgClr="00000000"/>
          </ext>
        </extLst>
      </patternFill>
    </fill>
    <fill>
      <patternFill patternType="solid">
        <fgColor rgb="FFE5E5FF"/>
        <bgColor rgb="FFFFFFFF"/>
        <extLst>
          <ext uri="smNativeData">
            <pm:shade xmlns:pm="smNativeData" id="1695467936" type="1" fgLvl="100" fgClr="00E5E5FF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467936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467936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467936" type="1" fgLvl="100" fgClr="00D8D8D8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9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93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936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46793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936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467936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46793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double">
        <color rgb="FF000000"/>
      </top>
      <bottom style="thin">
        <color rgb="FF000000"/>
      </bottom>
      <extLst>
        <ext uri="smNativeData">
          <pm:border xmlns:pm="smNativeData" id="1695467936">
            <pm:line position="top" type="2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467936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467936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extLst>
        <ext uri="smNativeData">
          <pm:border xmlns:pm="smNativeData" id="1695467936">
            <pm:line position="top" type="2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93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936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46793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467936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5467936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936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5467936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46793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95467936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</borders>
  <cellStyleXfs count="6">
    <xf numFmtId="0" fontId="0" fillId="0" borderId="0" applyNumberFormat="1" applyFont="1" applyFill="1" applyBorder="1" applyAlignment="1" applyProtection="1"/>
    <xf numFmtId="0" fontId="4" fillId="2" borderId="1" applyNumberFormat="0" applyFont="1" applyFill="1" applyBorder="0" applyAlignment="0" applyProtection="0"/>
    <xf numFmtId="164" fontId="0" fillId="0" borderId="0" applyNumberFormat="1" applyFont="0" applyFill="0" applyBorder="0" applyAlignment="0" applyProtection="0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4" fillId="0" borderId="0" applyNumberFormat="1" applyFont="1" applyFill="1" applyBorder="1" applyAlignment="1" applyProtection="1"/>
  </cellStyleXfs>
  <cellXfs count="59">
    <xf numFmtId="0" fontId="0" fillId="0" borderId="0" xfId="0"/>
    <xf numFmtId="0" fontId="4" fillId="2" borderId="1" xfId="1"/>
    <xf numFmtId="164" fontId="0" fillId="0" borderId="0" xfId="2"/>
    <xf numFmtId="0" fontId="0" fillId="0" borderId="0" xfId="3"/>
    <xf numFmtId="0" fontId="0" fillId="0" borderId="0" xfId="4"/>
    <xf numFmtId="0" fontId="4" fillId="0" borderId="0" xfId="5"/>
    <xf numFmtId="0" fontId="0" fillId="0" borderId="0" xfId="0" applyAlignment="1">
      <alignment horizontal="left" vertical="top" wrapText="1"/>
    </xf>
    <xf numFmtId="0" fontId="0" fillId="0" borderId="2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5" fillId="4" borderId="3" xfId="0" applyFont="1" applyFill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49" fontId="2" fillId="0" borderId="2" xfId="0" applyNumberFormat="1" applyFont="1" applyFill="1" applyBorder="1" applyAlignment="1">
      <alignment horizontal="left" vertical="center" wrapText="1"/>
    </xf>
    <xf numFmtId="49" fontId="0" fillId="6" borderId="5" xfId="0" applyNumberFormat="1" applyFill="1" applyBorder="1" applyAlignment="1">
      <alignment horizontal="center" vertical="center" wrapText="1"/>
    </xf>
    <xf numFmtId="166" fontId="2" fillId="0" borderId="2" xfId="0" applyNumberFormat="1" applyFont="1" applyFill="1" applyBorder="1" applyAlignment="1">
      <alignment horizontal="left" vertical="center"/>
    </xf>
    <xf numFmtId="0" fontId="2" fillId="0" borderId="0" xfId="0" applyFont="1"/>
    <xf numFmtId="0" fontId="2" fillId="0" borderId="6" xfId="0" applyFont="1" applyFill="1" applyBorder="1"/>
    <xf numFmtId="0" fontId="0" fillId="0" borderId="4" xfId="0" applyFill="1" applyBorder="1"/>
    <xf numFmtId="166" fontId="0" fillId="8" borderId="7" xfId="1" applyNumberFormat="1" applyFont="1" applyBorder="1"/>
    <xf numFmtId="166" fontId="0" fillId="0" borderId="4" xfId="0" applyNumberFormat="1" applyFill="1" applyBorder="1"/>
    <xf numFmtId="166" fontId="0" fillId="0" borderId="8" xfId="0" applyNumberFormat="1" applyFill="1" applyBorder="1"/>
    <xf numFmtId="166" fontId="2" fillId="0" borderId="6" xfId="0" applyNumberFormat="1" applyFont="1" applyFill="1" applyBorder="1"/>
    <xf numFmtId="166" fontId="2" fillId="0" borderId="9" xfId="0" applyNumberFormat="1" applyFont="1" applyFill="1" applyBorder="1"/>
    <xf numFmtId="165" fontId="0" fillId="0" borderId="0" xfId="0" applyNumberFormat="1"/>
    <xf numFmtId="0" fontId="9" fillId="0" borderId="0" xfId="0" applyFont="1"/>
    <xf numFmtId="0" fontId="5" fillId="0" borderId="0" xfId="0" applyFont="1"/>
    <xf numFmtId="0" fontId="5" fillId="11" borderId="10" xfId="0" applyFont="1" applyFill="1" applyAlignment="1">
      <alignment horizontal="left" vertical="center"/>
    </xf>
    <xf numFmtId="0" fontId="0" fillId="12" borderId="11" xfId="0" applyFill="1" applyAlignment="1">
      <alignment horizontal="left" vertical="top" wrapText="1"/>
    </xf>
    <xf numFmtId="0" fontId="2" fillId="12" borderId="11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12" borderId="11" xfId="0" applyFill="1" applyAlignment="1">
      <alignment horizontal="left" vertical="top"/>
    </xf>
    <xf numFmtId="0" fontId="5" fillId="0" borderId="0" xfId="0" applyFont="1" applyAlignment="1">
      <alignment horizontal="left" vertical="center"/>
    </xf>
    <xf numFmtId="0" fontId="10" fillId="0" borderId="0" xfId="0" applyFont="1"/>
    <xf numFmtId="0" fontId="0" fillId="13" borderId="12" xfId="0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2" fontId="0" fillId="0" borderId="2" xfId="0" applyNumberFormat="1" applyFill="1" applyBorder="1"/>
    <xf numFmtId="0" fontId="0" fillId="0" borderId="2" xfId="0" applyFill="1" applyBorder="1"/>
    <xf numFmtId="1" fontId="0" fillId="0" borderId="0" xfId="0" applyNumberFormat="1" applyAlignment="1">
      <alignment horizontal="center" vertical="center"/>
    </xf>
    <xf numFmtId="0" fontId="0" fillId="14" borderId="13" xfId="0" applyFill="1" applyBorder="1" applyAlignment="1">
      <alignment horizontal="center" vertical="center" wrapText="1"/>
    </xf>
    <xf numFmtId="169" fontId="0" fillId="0" borderId="0" xfId="0" applyNumberFormat="1"/>
    <xf numFmtId="0" fontId="0" fillId="15" borderId="14" xfId="0" applyFill="1" applyBorder="1" applyAlignment="1">
      <alignment horizontal="center" vertical="center" wrapText="1"/>
    </xf>
    <xf numFmtId="165" fontId="0" fillId="0" borderId="2" xfId="0" applyNumberFormat="1" applyFill="1" applyBorder="1"/>
    <xf numFmtId="0" fontId="0" fillId="0" borderId="8" xfId="0" applyFill="1" applyBorder="1" applyAlignment="1">
      <alignment horizontal="center" vertical="center" wrapText="1"/>
    </xf>
    <xf numFmtId="166" fontId="0" fillId="0" borderId="2" xfId="0" applyNumberFormat="1" applyFill="1" applyBorder="1"/>
    <xf numFmtId="170" fontId="0" fillId="0" borderId="2" xfId="0" applyNumberFormat="1" applyFill="1" applyBorder="1"/>
    <xf numFmtId="0" fontId="0" fillId="0" borderId="15" xfId="0" applyFill="1" applyBorder="1" applyAlignment="1">
      <alignment horizontal="center" vertical="center" wrapText="1"/>
    </xf>
    <xf numFmtId="167" fontId="0" fillId="0" borderId="0" xfId="0" applyNumberFormat="1"/>
    <xf numFmtId="0" fontId="0" fillId="0" borderId="16" xfId="0" applyFill="1" applyBorder="1" applyAlignment="1">
      <alignment horizontal="center" vertical="center" wrapText="1"/>
    </xf>
    <xf numFmtId="0" fontId="0" fillId="0" borderId="8" xfId="0" applyFill="1" applyBorder="1"/>
    <xf numFmtId="0" fontId="2" fillId="0" borderId="2" xfId="0" applyFont="1" applyFill="1" applyBorder="1"/>
    <xf numFmtId="0" fontId="2" fillId="0" borderId="17" xfId="0" applyFont="1" applyFill="1" applyBorder="1"/>
    <xf numFmtId="0" fontId="2" fillId="0" borderId="18" xfId="0" applyFont="1" applyFill="1" applyBorder="1"/>
    <xf numFmtId="168" fontId="0" fillId="0" borderId="0" xfId="0" applyNumberFormat="1"/>
    <xf numFmtId="0" fontId="0" fillId="14" borderId="13" xfId="0" applyFill="1" applyBorder="1" applyAlignment="1" applyProtection="1">
      <alignment horizontal="center" vertical="center" wrapText="1"/>
      <protection locked="0" hidden="0"/>
    </xf>
    <xf numFmtId="0" fontId="0" fillId="15" borderId="14" xfId="0" applyFill="1" applyBorder="1" applyAlignment="1" applyProtection="1">
      <alignment horizontal="center" vertical="center" wrapText="1"/>
      <protection locked="0" hidden="0"/>
    </xf>
    <xf numFmtId="0" fontId="0" fillId="0" borderId="2" xfId="0" applyFill="1" applyBorder="1" applyAlignment="1" applyProtection="1">
      <alignment wrapText="1"/>
      <protection locked="0" hidden="0"/>
    </xf>
    <xf numFmtId="0" fontId="11" fillId="0" borderId="0" xfId="0" applyFont="1"/>
    <xf numFmtId="0" fontId="11" fillId="0" borderId="18" xfId="0" applyFont="1" applyFill="1" applyBorder="1"/>
  </cellXfs>
  <cellStyles count="6">
    <cellStyle name="Normal" xfId="0" builtinId="0" customBuiltin="1"/>
    <cellStyle name="20% - Акцент3" xfId="1"/>
    <cellStyle name="Финансовый" xfId="2"/>
    <cellStyle name="Normal 3" xfId="3"/>
    <cellStyle name="Normal_Stationary_combustion_tool_GL1" xfId="4"/>
    <cellStyle name="Обычный 2" xfId="5"/>
  </cellStyles>
  <tableStyles count="0"/>
  <extLst>
    <ext uri="smNativeData">
      <pm:charStyles xmlns:pm="smNativeData" id="1695467936" count="1">
        <pm:charStyle name="Normal" fontId="0" Id="1"/>
      </pm:charStyles>
      <pm:colors xmlns:pm="smNativeData" id="1695467936" count="10">
        <pm:color name="Color 24" rgb="EBF1DC"/>
        <pm:color name="Color 25" rgb="D8D8D8"/>
        <pm:color name="Color 26" rgb="E5E5FF"/>
        <pm:color name="Color 27" rgb="000080"/>
        <pm:color name="Color 28" rgb="2F3B75"/>
        <pm:color name="Color 29" rgb="C2D69A"/>
        <pm:color name="Color 30" rgb="D9D9D9"/>
        <pm:color name="Color 31" rgb="FFE593"/>
        <pm:color name="Color 32" rgb="C00000"/>
        <pm:color name="Color 33" rgb="92D05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E1"/>
        </a:solidFill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>
          <a:outerShdw dist="35921" dir="2700000" algn="ctr">
            <a:srgbClr val="000000"/>
          </a:outerShdw>
        </a:effectLst>
      </a:spPr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2:G43"/>
  <sheetViews>
    <sheetView view="normal" workbookViewId="0">
      <selection activeCell="H30" sqref="H30"/>
    </sheetView>
  </sheetViews>
  <sheetFormatPr defaultRowHeight="13.45"/>
  <cols>
    <col min="1" max="1" width="8.855856" customWidth="1"/>
    <col min="2" max="2" width="39.855856" customWidth="1"/>
    <col min="3" max="8" width="18.711712" customWidth="1"/>
  </cols>
  <sheetData>
    <row r="2" spans="1:7">
      <c r="A2"/>
      <c r="B2" s="11" t="s">
        <v>0</v>
      </c>
      <c r="C2" s="11"/>
      <c r="D2" s="11"/>
      <c r="E2" s="11"/>
      <c r="F2" s="11"/>
      <c r="G2" s="11"/>
    </row>
    <row r="4" spans="2:4">
      <c r="B4" s="8" t="s">
        <v>1</v>
      </c>
      <c r="C4" s="13" t="s">
        <v>2</v>
      </c>
      <c r="D4"/>
    </row>
    <row r="5" spans="2:3">
      <c r="B5" s="6"/>
      <c r="C5" s="9"/>
    </row>
    <row r="6" spans="2:6">
      <c r="B6" s="14" t="s">
        <v>3</v>
      </c>
      <c r="C6" s="14" t="s">
        <v>4</v>
      </c>
      <c r="D6" s="14" t="s">
        <v>5</v>
      </c>
      <c r="E6" s="14" t="s">
        <v>6</v>
      </c>
      <c r="F6" s="14" t="s">
        <v>7</v>
      </c>
    </row>
    <row r="7" spans="2:6">
      <c r="B7" s="18" t="s">
        <v>8</v>
      </c>
      <c r="C7" s="18" t="s">
        <v>9</v>
      </c>
      <c r="D7" s="19" t="n">
        <v>0.716000000000000014</v>
      </c>
      <c r="E7" s="20" t="n">
        <v>1</v>
      </c>
      <c r="F7" s="21">
        <f>D7*E7</f>
        <v>0.716000000000000014</v>
      </c>
    </row>
    <row r="8" spans="2:6">
      <c r="B8" s="18" t="s">
        <v>10</v>
      </c>
      <c r="C8" s="18" t="s">
        <v>11</v>
      </c>
      <c r="D8" s="19" t="n">
        <v>0.00700000000000000089</v>
      </c>
      <c r="E8" s="20" t="n">
        <v>0</v>
      </c>
      <c r="F8" s="21">
        <f>D8*E8</f>
        <v>0</v>
      </c>
    </row>
    <row r="9" spans="2:6">
      <c r="B9" s="18" t="s">
        <v>12</v>
      </c>
      <c r="C9" s="18" t="s">
        <v>13</v>
      </c>
      <c r="D9" s="19" t="n">
        <v>0</v>
      </c>
      <c r="E9" s="20" t="n">
        <v>0</v>
      </c>
      <c r="F9" s="21">
        <f>D9*E9</f>
        <v>0</v>
      </c>
    </row>
    <row r="10" spans="2:6">
      <c r="B10" s="18" t="s">
        <v>14</v>
      </c>
      <c r="C10" s="18" t="s">
        <v>15</v>
      </c>
      <c r="D10" s="19"/>
      <c r="E10" s="20" t="n">
        <v>0</v>
      </c>
      <c r="F10" s="21">
        <f>D10*E10</f>
        <v>0</v>
      </c>
    </row>
    <row r="11" spans="2:6">
      <c r="B11" s="18" t="s">
        <v>16</v>
      </c>
      <c r="C11" s="18" t="s">
        <v>17</v>
      </c>
      <c r="D11" s="19"/>
      <c r="E11" s="20" t="n">
        <v>0</v>
      </c>
      <c r="F11" s="21">
        <f>D11*E11</f>
        <v>0</v>
      </c>
    </row>
    <row r="12" spans="2:6">
      <c r="B12" s="18" t="s">
        <v>18</v>
      </c>
      <c r="C12" s="18" t="s">
        <v>19</v>
      </c>
      <c r="D12" s="19"/>
      <c r="E12" s="20" t="n">
        <v>0</v>
      </c>
      <c r="F12" s="21">
        <f>D12*E12</f>
        <v>0</v>
      </c>
    </row>
    <row r="13" spans="2:6">
      <c r="B13" s="18" t="s">
        <v>20</v>
      </c>
      <c r="C13" s="18" t="s">
        <v>21</v>
      </c>
      <c r="D13" s="19"/>
      <c r="E13" s="20" t="n">
        <v>0</v>
      </c>
      <c r="F13" s="21">
        <f>D13*E13</f>
        <v>0</v>
      </c>
    </row>
    <row r="14" spans="2:6">
      <c r="B14" s="18" t="s">
        <v>22</v>
      </c>
      <c r="C14" s="18" t="s">
        <v>23</v>
      </c>
      <c r="D14" s="19"/>
      <c r="E14" s="20" t="n">
        <v>1</v>
      </c>
      <c r="F14" s="21">
        <f>D14*E14</f>
        <v>0</v>
      </c>
    </row>
    <row r="15" spans="2:6">
      <c r="B15" s="18" t="s">
        <v>24</v>
      </c>
      <c r="C15" s="18" t="s">
        <v>25</v>
      </c>
      <c r="D15" s="19" t="n">
        <v>93.2999999999999972</v>
      </c>
      <c r="E15" s="20" t="n">
        <v>1</v>
      </c>
      <c r="F15" s="21">
        <f>D15*E15</f>
        <v>93.2999999999999972</v>
      </c>
    </row>
    <row r="16" spans="2:6">
      <c r="B16" s="18" t="s">
        <v>26</v>
      </c>
      <c r="C16" s="18" t="s">
        <v>27</v>
      </c>
      <c r="D16" s="19" t="n">
        <v>1.49000000000000004</v>
      </c>
      <c r="E16" s="20" t="n">
        <v>2</v>
      </c>
      <c r="F16" s="21">
        <f>D16*E16</f>
        <v>2.98000000000000007</v>
      </c>
    </row>
    <row r="17" spans="2:6">
      <c r="B17" s="18" t="s">
        <v>28</v>
      </c>
      <c r="C17" s="18" t="s">
        <v>29</v>
      </c>
      <c r="D17" s="19" t="n">
        <v>0.540000000000000036</v>
      </c>
      <c r="E17" s="20" t="n">
        <v>3</v>
      </c>
      <c r="F17" s="21">
        <f>D17*E17</f>
        <v>1.62000000000000011</v>
      </c>
    </row>
    <row r="18" spans="2:6">
      <c r="B18" s="18" t="s">
        <v>30</v>
      </c>
      <c r="C18" s="18" t="s">
        <v>31</v>
      </c>
      <c r="D18" s="19" t="n">
        <v>0.09</v>
      </c>
      <c r="E18" s="20" t="n">
        <v>4</v>
      </c>
      <c r="F18" s="21">
        <f>D18*E18</f>
        <v>0.359999999999999964</v>
      </c>
    </row>
    <row r="19" spans="2:6">
      <c r="B19" s="18" t="s">
        <v>32</v>
      </c>
      <c r="C19" s="18" t="s">
        <v>33</v>
      </c>
      <c r="D19" s="19" t="n">
        <v>0.220999999999999996</v>
      </c>
      <c r="E19" s="20" t="n">
        <v>4</v>
      </c>
      <c r="F19" s="21">
        <f>D19*E19</f>
        <v>0.883999999999999986</v>
      </c>
    </row>
    <row r="20" spans="2:6">
      <c r="B20" s="18" t="s">
        <v>34</v>
      </c>
      <c r="C20" s="18" t="s">
        <v>35</v>
      </c>
      <c r="D20" s="19" t="n">
        <v>0.0670000000000000018</v>
      </c>
      <c r="E20" s="20" t="n">
        <v>5</v>
      </c>
      <c r="F20" s="21">
        <f>D20*E20</f>
        <v>0.335000000000000009</v>
      </c>
    </row>
    <row r="21" spans="2:6">
      <c r="B21" s="18" t="s">
        <v>36</v>
      </c>
      <c r="C21" s="18" t="s">
        <v>37</v>
      </c>
      <c r="D21" s="19" t="n">
        <v>0.08</v>
      </c>
      <c r="E21" s="20" t="n">
        <v>5</v>
      </c>
      <c r="F21" s="21">
        <f>D21*E21</f>
        <v>0.4</v>
      </c>
    </row>
    <row r="22" spans="2:6">
      <c r="B22" s="18" t="s">
        <v>38</v>
      </c>
      <c r="C22" s="18" t="s">
        <v>39</v>
      </c>
      <c r="D22" s="19" t="n">
        <v>0.101000000000000001</v>
      </c>
      <c r="E22" s="20" t="n">
        <v>6</v>
      </c>
      <c r="F22" s="21">
        <f>D22*E22</f>
        <v>0.605999999999999961</v>
      </c>
    </row>
    <row r="23" spans="2:6">
      <c r="B23" s="18" t="s">
        <v>40</v>
      </c>
      <c r="C23" s="18" t="s">
        <v>41</v>
      </c>
      <c r="D23" s="19"/>
      <c r="E23" s="20" t="n">
        <v>7</v>
      </c>
      <c r="F23" s="21">
        <f>D23*E23</f>
        <v>0</v>
      </c>
    </row>
    <row r="24" spans="2:6">
      <c r="B24" s="18" t="s">
        <v>42</v>
      </c>
      <c r="C24" s="18" t="s">
        <v>43</v>
      </c>
      <c r="D24" s="19"/>
      <c r="E24" s="20" t="n">
        <v>8</v>
      </c>
      <c r="F24" s="21">
        <f>D24*E24</f>
        <v>0</v>
      </c>
    </row>
    <row r="25" spans="2:6">
      <c r="B25" s="18" t="s">
        <v>44</v>
      </c>
      <c r="C25" s="18" t="s">
        <v>45</v>
      </c>
      <c r="D25" s="19"/>
      <c r="E25" s="20" t="n">
        <v>9</v>
      </c>
      <c r="F25" s="21">
        <f>D25*E25</f>
        <v>0</v>
      </c>
    </row>
    <row r="26" spans="2:6">
      <c r="B26" s="18" t="s">
        <v>46</v>
      </c>
      <c r="C26" s="18" t="s">
        <v>47</v>
      </c>
      <c r="D26" s="19"/>
      <c r="E26" s="20" t="n">
        <v>10</v>
      </c>
      <c r="F26" s="21">
        <f>D26*E26</f>
        <v>0</v>
      </c>
    </row>
    <row r="27" spans="2:6">
      <c r="B27" s="12" t="s">
        <v>48</v>
      </c>
      <c r="C27" s="18" t="s">
        <v>27</v>
      </c>
      <c r="D27" s="19"/>
      <c r="E27" s="20" t="n">
        <v>2</v>
      </c>
      <c r="F27" s="21">
        <f>D27*E27</f>
        <v>0</v>
      </c>
    </row>
    <row r="28" spans="2:6">
      <c r="B28" s="17" t="s">
        <v>49</v>
      </c>
      <c r="C28" s="17"/>
      <c r="D28" s="22">
        <f>SUM(D7:D27)</f>
        <v>96.6119999999999948</v>
      </c>
      <c r="E28" s="22"/>
      <c r="F28" s="23">
        <f>SUM(F7:F27)</f>
        <v>101.200999999999993</v>
      </c>
    </row>
    <row r="30" spans="2:3">
      <c r="B30" s="8" t="s">
        <v>50</v>
      </c>
      <c r="C30" s="15" t="n">
        <v>1.83929999999999989</v>
      </c>
    </row>
    <row r="31" spans="2:3">
      <c r="B31" s="7"/>
      <c r="C31" s="10"/>
    </row>
    <row r="32" spans="2:3">
      <c r="B32" s="8" t="s">
        <v>51</v>
      </c>
      <c r="C32" s="15">
        <f>ROUND(F28*C30/100,4)</f>
        <v>1.8613999999999999</v>
      </c>
    </row>
    <row r="34" spans="2:7">
      <c r="B34" s="11"/>
      <c r="C34" s="11"/>
      <c r="D34" s="11"/>
      <c r="E34" s="11"/>
      <c r="F34" s="11"/>
      <c r="G34" s="11"/>
    </row>
    <row r="35" spans="2:3">
      <c r="B35" t="s">
        <v>52</v>
      </c>
      <c r="C35" t="n">
        <v>1.39531999999999989</v>
      </c>
    </row>
    <row r="36" spans="2:3">
      <c r="B36" t="s">
        <v>53</v>
      </c>
      <c r="C36" s="24">
        <f>C35*$C$32</f>
        <v>2.59724864799999988</v>
      </c>
    </row>
    <row r="37" spans="2:3">
      <c r="B37" s="16" t="s">
        <v>54</v>
      </c>
      <c r="C37" s="16">
        <f>ROUND(C36/2.482,3)</f>
        <v>1.04600000000000004</v>
      </c>
    </row>
    <row r="39" spans="2:7">
      <c r="B39" s="11"/>
      <c r="C39" s="11"/>
      <c r="D39" s="11"/>
      <c r="E39" s="11"/>
      <c r="F39" s="11"/>
      <c r="G39" s="11"/>
    </row>
    <row r="40" spans="2:3">
      <c r="B40" t="s">
        <v>52</v>
      </c>
      <c r="C40" t="n">
        <v>30466.0360000000001</v>
      </c>
    </row>
    <row r="41" spans="2:3">
      <c r="B41" t="s">
        <v>53</v>
      </c>
      <c r="C41" s="24">
        <f>C40*$C$32</f>
        <v>56709.479410400003</v>
      </c>
    </row>
    <row r="42" spans="2:3">
      <c r="B42" t="s">
        <v>55</v>
      </c>
      <c r="C42" s="24" t="n">
        <v>214908.478999999992</v>
      </c>
    </row>
    <row r="43" spans="2:3">
      <c r="B43" s="16" t="s">
        <v>56</v>
      </c>
      <c r="C43" s="16">
        <f>ROUND(C41/C42,3)</f>
        <v>0.264000000000000012</v>
      </c>
    </row>
  </sheetData>
  <mergeCells count="3">
    <mergeCell ref="B2:G2"/>
    <mergeCell ref="B34:G34"/>
    <mergeCell ref="B39:G39"/>
  </mergeCells>
  <printOptions>
    <extLst>
      <ext uri="smNativeData">
        <pm:pageFlags xmlns:pm="smNativeData" id="169546793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95467936" l="56" r="56" t="56" b="56" borderId="0" fillId="0" vertical="0"/>
        <pm:footer xmlns:pm="smNativeData" id="1695467936" l="56" r="56" t="56" b="56" borderId="0" fillId="0" vertical="2"/>
      </ext>
    </extLst>
  </headerFooter>
  <extLst>
    <ext uri="smNativeData">
      <pm:sheetPrefs xmlns:pm="smNativeData" day="169546793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tabColor rgb="92D050"/>
  </sheetPr>
  <dimension ref="A1:AL70"/>
  <sheetViews>
    <sheetView tabSelected="1" view="normal" zoomScale="70" workbookViewId="0">
      <selection activeCell="G36" sqref="G36"/>
    </sheetView>
  </sheetViews>
  <sheetFormatPr defaultRowHeight="13.45"/>
  <cols>
    <col min="1" max="1" width="9.144144" customWidth="1" style="0"/>
    <col min="2" max="2" width="20.711712" customWidth="1" style="0"/>
    <col min="3" max="3" width="28.423423" customWidth="1" style="0"/>
    <col min="4" max="5" width="18.423423" customWidth="1" style="0"/>
    <col min="6" max="9" width="13.711712" customWidth="1" style="0"/>
    <col min="10" max="10" width="15.711712" customWidth="1" style="0"/>
    <col min="11" max="11" width="14.567568" customWidth="1" style="0"/>
    <col min="12" max="14" width="13.711712" customWidth="1" style="0"/>
    <col min="15" max="21" width="15.288288" customWidth="1" style="0"/>
    <col min="22" max="27" width="25.711712" customWidth="1" style="0"/>
    <col min="28" max="28" width="31.000000" customWidth="1" style="0"/>
    <col min="29" max="45" width="25.711712" customWidth="1" style="0"/>
    <col min="46" max="16384" width="9.144144" customWidth="1" style="0"/>
  </cols>
  <sheetData>
    <row r="1" spans="2:4" s="25" customFormat="1">
      <c r="B1" s="26"/>
      <c r="C1" s="26"/>
      <c r="D1" s="26"/>
    </row>
    <row r="2" spans="2:12" s="25" customFormat="1">
      <c r="B2" s="27" t="str">
        <f>UPPER("сжигание отходов")</f>
        <v>СЖИГАНИЕ ОТХОДОВ</v>
      </c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2:12" s="25" customFormat="1">
      <c r="B3" s="28" t="s">
        <v>57</v>
      </c>
      <c r="C3" s="28"/>
      <c r="D3" s="29"/>
      <c r="E3" s="29"/>
      <c r="F3" s="29"/>
      <c r="G3" s="29"/>
      <c r="H3" s="29"/>
      <c r="I3" s="29"/>
      <c r="J3" s="29"/>
      <c r="K3" s="29"/>
      <c r="L3" s="29"/>
    </row>
    <row r="4" spans="2:12" s="25" customFormat="1">
      <c r="B4" s="6"/>
      <c r="C4" s="6"/>
      <c r="D4" s="30"/>
      <c r="E4" s="30"/>
      <c r="F4" s="30"/>
      <c r="G4" s="30"/>
      <c r="H4" s="30"/>
      <c r="I4" s="30"/>
      <c r="J4" s="30"/>
      <c r="K4" s="30"/>
      <c r="L4" s="30"/>
    </row>
    <row r="5" spans="2:12" s="25" customFormat="1">
      <c r="B5" s="28" t="s">
        <v>58</v>
      </c>
      <c r="C5" s="28"/>
      <c r="D5" s="31"/>
      <c r="E5" s="31"/>
      <c r="F5" s="31"/>
      <c r="G5" s="31"/>
      <c r="H5" s="31"/>
      <c r="I5" s="31"/>
      <c r="J5" s="31"/>
      <c r="K5" s="31"/>
      <c r="L5" s="31"/>
    </row>
    <row r="6" spans="2:5" s="25" customFormat="1">
      <c r="B6" s="32"/>
      <c r="C6" s="32"/>
      <c r="D6" s="32"/>
      <c r="E6" s="32"/>
    </row>
    <row r="7" spans="2:5" s="25" customFormat="1">
      <c r="B7" s="27" t="str">
        <f>UPPER("ТКО")</f>
        <v>ТКО</v>
      </c>
      <c r="C7" s="27"/>
      <c r="D7" s="27"/>
      <c r="E7" s="27"/>
    </row>
    <row r="8" spans="2:4" s="25" customFormat="1">
      <c r="B8" s="26"/>
      <c r="C8" s="26"/>
      <c r="D8" s="26"/>
    </row>
    <row r="9" spans="1:5" s="25" customFormat="1" ht="82.15" customHeight="1">
      <c r="A9" s="33"/>
      <c r="B9" s="34" t="s">
        <v>59</v>
      </c>
      <c r="C9" s="34" t="s">
        <v>60</v>
      </c>
      <c r="D9" s="34" t="s">
        <v>61</v>
      </c>
      <c r="E9" s="34" t="s">
        <v>62</v>
      </c>
    </row>
    <row r="10" spans="2:5" s="25" customFormat="1">
      <c r="B10" s="35" t="s">
        <v>63</v>
      </c>
      <c r="C10" s="36" t="n">
        <v>0.75</v>
      </c>
      <c r="D10" s="37" t="n">
        <v>0.370000000000000018</v>
      </c>
      <c r="E10" s="36" t="n">
        <v>0.02</v>
      </c>
    </row>
    <row r="11" spans="2:5" s="25" customFormat="1">
      <c r="B11" s="35" t="s">
        <v>64</v>
      </c>
      <c r="C11" s="36" t="n">
        <v>0.8</v>
      </c>
      <c r="D11" s="37" t="n">
        <v>0.509999999999999964</v>
      </c>
      <c r="E11" s="36" t="n">
        <v>0.2</v>
      </c>
    </row>
    <row r="12" spans="2:5" s="25" customFormat="1">
      <c r="B12" s="35" t="s">
        <v>65</v>
      </c>
      <c r="C12" s="36" t="n">
        <v>0.280000000000000036</v>
      </c>
      <c r="D12" s="37" t="n">
        <v>0.45</v>
      </c>
      <c r="E12" s="36"/>
    </row>
    <row r="13" spans="2:5" s="25" customFormat="1">
      <c r="B13" s="35" t="s">
        <v>66</v>
      </c>
      <c r="C13" s="36" t="n">
        <v>0.8</v>
      </c>
      <c r="D13" s="37" t="n">
        <v>0.509999999999999964</v>
      </c>
      <c r="E13" s="36"/>
    </row>
    <row r="14" spans="2:5" s="25" customFormat="1">
      <c r="B14" s="35" t="s">
        <v>67</v>
      </c>
      <c r="C14" s="36" t="n">
        <v>0.95</v>
      </c>
      <c r="D14" s="37" t="n">
        <v>0.68000000000000016</v>
      </c>
      <c r="E14" s="36" t="n">
        <v>0.2</v>
      </c>
    </row>
    <row r="15" spans="2:5" s="25" customFormat="1">
      <c r="B15" s="35" t="s">
        <v>68</v>
      </c>
      <c r="C15" s="36" t="n">
        <v>0.920000000000000107</v>
      </c>
      <c r="D15" s="36" t="n">
        <v>0.6</v>
      </c>
      <c r="E15" s="36" t="n">
        <v>1</v>
      </c>
    </row>
    <row r="16" spans="2:5" s="25" customFormat="1">
      <c r="B16" s="35" t="s">
        <v>69</v>
      </c>
      <c r="C16" s="36" t="n">
        <v>1</v>
      </c>
      <c r="D16" s="37"/>
      <c r="E16" s="36"/>
    </row>
    <row r="17" spans="2:5" s="25" customFormat="1">
      <c r="B17" s="35" t="s">
        <v>70</v>
      </c>
      <c r="C17" s="36" t="n">
        <v>1</v>
      </c>
      <c r="D17" s="37"/>
      <c r="E17" s="36"/>
    </row>
    <row r="18" spans="2:5" s="25" customFormat="1">
      <c r="B18" s="35" t="s">
        <v>71</v>
      </c>
      <c r="C18" s="36" t="n">
        <v>0.920000000000000107</v>
      </c>
      <c r="D18" s="37" t="n">
        <v>0.509999999999999964</v>
      </c>
      <c r="E18" s="36" t="n">
        <v>1</v>
      </c>
    </row>
    <row r="19" spans="2:4" s="25" customFormat="1">
      <c r="B19" s="26"/>
      <c r="C19" s="26"/>
      <c r="D19" s="26"/>
    </row>
    <row r="20" spans="2:4" s="25" customFormat="1">
      <c r="B20" s="26"/>
      <c r="C20" s="26"/>
      <c r="D20" s="26"/>
    </row>
    <row r="21" spans="2:4">
      <c r="B21" s="38"/>
      <c r="C21" s="38"/>
      <c r="D21" s="38"/>
    </row>
    <row r="22" spans="2:24" ht="47.45" customHeight="1">
      <c r="B22" s="34" t="s">
        <v>72</v>
      </c>
      <c r="C22" s="34" t="s">
        <v>73</v>
      </c>
      <c r="D22" s="39" t="s">
        <v>74</v>
      </c>
      <c r="E22" s="34" t="s">
        <v>75</v>
      </c>
      <c r="F22" s="34" t="s">
        <v>63</v>
      </c>
      <c r="G22" s="34" t="s">
        <v>64</v>
      </c>
      <c r="H22" s="34" t="s">
        <v>65</v>
      </c>
      <c r="I22" s="34" t="s">
        <v>66</v>
      </c>
      <c r="J22" s="34" t="s">
        <v>67</v>
      </c>
      <c r="K22" s="34" t="s">
        <v>68</v>
      </c>
      <c r="L22" s="34" t="s">
        <v>69</v>
      </c>
      <c r="M22" s="34" t="s">
        <v>70</v>
      </c>
      <c r="N22" s="34" t="s">
        <v>71</v>
      </c>
      <c r="O22" s="39" t="s">
        <v>76</v>
      </c>
      <c r="P22" s="34" t="s">
        <v>77</v>
      </c>
      <c r="Q22" s="34" t="s">
        <v>78</v>
      </c>
      <c r="R22" s="34" t="s">
        <v>79</v>
      </c>
      <c r="S22" s="34" t="s">
        <v>80</v>
      </c>
      <c r="T22" s="34" t="s">
        <v>81</v>
      </c>
      <c r="U22" s="34" t="s">
        <v>82</v>
      </c>
      <c r="X22" s="40"/>
    </row>
    <row r="23" spans="2:21" ht="51" customHeight="1">
      <c r="B23" s="34"/>
      <c r="C23" s="34"/>
      <c r="D23" s="41"/>
      <c r="E23" s="34"/>
      <c r="F23" s="34" t="s">
        <v>83</v>
      </c>
      <c r="G23" s="34"/>
      <c r="H23" s="34"/>
      <c r="I23" s="34"/>
      <c r="J23" s="34"/>
      <c r="K23" s="34"/>
      <c r="L23" s="34"/>
      <c r="M23" s="34"/>
      <c r="N23" s="34"/>
      <c r="O23" s="41"/>
      <c r="P23" s="34"/>
      <c r="Q23" s="34"/>
      <c r="R23" s="34"/>
      <c r="S23" s="34"/>
      <c r="T23" s="34"/>
      <c r="U23" s="34"/>
    </row>
    <row r="24" spans="2:21">
      <c r="B24" s="37" t="s">
        <v>84</v>
      </c>
      <c r="C24" s="42" t="n">
        <v>0.01</v>
      </c>
      <c r="D24" s="43" t="s">
        <v>85</v>
      </c>
      <c r="E24" s="37" t="n">
        <v>1</v>
      </c>
      <c r="F24" s="42" t="n">
        <v>0.0152000000000000002</v>
      </c>
      <c r="G24" s="42" t="n">
        <v>0.00130000000000000004</v>
      </c>
      <c r="H24" s="42" t="n">
        <v>0.590899999999999981</v>
      </c>
      <c r="I24" s="42" t="n">
        <v>0.00729999999999999982</v>
      </c>
      <c r="J24" s="42" t="n">
        <v>0.00110000000000000009</v>
      </c>
      <c r="K24" s="42" t="n">
        <v>0.012200000000000002</v>
      </c>
      <c r="L24" s="42" t="n">
        <v>0.00530000000000000071</v>
      </c>
      <c r="M24" s="42" t="n">
        <v>0.00359999999999999964</v>
      </c>
      <c r="N24" s="42" t="n">
        <v>0.363200000000000012</v>
      </c>
      <c r="O24" s="37" t="n">
        <v>50</v>
      </c>
      <c r="P24" s="44">
        <f>$C24*($F24*$C$10*$D$10*$E$10*$E$24+$G24*$C$11*$D$11*$E$11*$E$24+$H24*$C$12*$D$12*$E$12*$E$24+$I24*$C$13*$D$13*$E$13+$J24*$C$14*$D$14*$E$14+$K24*$C$15*$D$15*$E$15+$L24*$C$16*$D$16*$E$16+$M24*$C$17*$D$17*$E$17+$N24*$C$18*$D$18*$E$18)*(44/12)</f>
        <v>0.00650761466666700006</v>
      </c>
      <c r="Q24" s="45">
        <f>C24*O24/10^6</f>
        <v>4.999999999999999774E-07</v>
      </c>
      <c r="R24" s="37">
        <f>ROUND(P24*1000,0)</f>
        <v>7</v>
      </c>
      <c r="S24" s="37">
        <f>ROUND(Q24*1000,0)</f>
        <v>0</v>
      </c>
      <c r="T24" s="37">
        <f>S24*298</f>
        <v>0</v>
      </c>
      <c r="U24" s="37">
        <f>ROUND(R24+T24,0)</f>
        <v>7</v>
      </c>
    </row>
    <row r="25" spans="2:22">
      <c r="B25" s="37" t="s">
        <v>86</v>
      </c>
      <c r="C25" s="42" t="n">
        <v>0.02</v>
      </c>
      <c r="D25" s="46"/>
      <c r="E25" s="37" t="n">
        <v>1</v>
      </c>
      <c r="F25" s="42" t="n">
        <v>0</v>
      </c>
      <c r="G25" s="42" t="n">
        <v>0</v>
      </c>
      <c r="H25" s="42" t="n">
        <v>0</v>
      </c>
      <c r="I25" s="42" t="n">
        <v>0</v>
      </c>
      <c r="J25" s="42" t="n">
        <v>0</v>
      </c>
      <c r="K25" s="42" t="n">
        <v>0</v>
      </c>
      <c r="L25" s="42" t="n">
        <v>0</v>
      </c>
      <c r="M25" s="42" t="n">
        <v>0</v>
      </c>
      <c r="N25" s="42" t="n">
        <v>1</v>
      </c>
      <c r="O25" s="37" t="n">
        <v>50</v>
      </c>
      <c r="P25" s="44">
        <f>$C25*($F25*$C$10*$D$10*$E$10*$E$24+$G25*$C$11*$D$11*$E$11*$E$24+$H25*$C$12*$D$12*$E$12*$E$24+$I25*$C$13*$D$13*$E$13+$J25*$C$14*$D$14*$E$14+$K25*$C$15*$D$15*$E$15+$L25*$C$16*$D$16*$E$16+$M25*$C$17*$D$17*$E$17+$N25*$C$18*$D$18*$E$18)*(44/12)</f>
        <v>0.0344079999999999986</v>
      </c>
      <c r="Q25" s="45">
        <f>C25*O25/10^6</f>
        <v>9.999999999999999547E-07</v>
      </c>
      <c r="R25" s="37">
        <f>ROUND(P25*1000,0)</f>
        <v>34</v>
      </c>
      <c r="S25" s="37">
        <f>ROUND(Q25*1000,0)</f>
        <v>0</v>
      </c>
      <c r="T25" s="37">
        <f>S25*298</f>
        <v>0</v>
      </c>
      <c r="U25" s="37">
        <f>ROUND(R25+T25,0)</f>
        <v>34</v>
      </c>
      <c r="V25" s="47"/>
    </row>
    <row r="26" spans="2:22">
      <c r="B26" s="37" t="s">
        <v>87</v>
      </c>
      <c r="C26" s="42" t="n">
        <v>0.03</v>
      </c>
      <c r="D26" s="46"/>
      <c r="E26" s="37" t="n">
        <v>1</v>
      </c>
      <c r="F26" s="42" t="n">
        <v>0.0249000000000000021</v>
      </c>
      <c r="G26" s="42" t="n">
        <v>0.0004</v>
      </c>
      <c r="H26" s="42" t="n">
        <v>0.417900000000000027</v>
      </c>
      <c r="I26" s="42" t="n">
        <v>0.0045</v>
      </c>
      <c r="J26" s="42" t="n">
        <v>0.0004</v>
      </c>
      <c r="K26" s="42" t="n">
        <v>0.0125</v>
      </c>
      <c r="L26" s="42" t="n">
        <v>0.00660000000000000142</v>
      </c>
      <c r="M26" s="42" t="n">
        <v>0</v>
      </c>
      <c r="N26" s="42" t="n">
        <v>0.532699999999999996</v>
      </c>
      <c r="O26" s="37" t="n">
        <v>50</v>
      </c>
      <c r="P26" s="44">
        <f>$C26*($F26*$C$10*$D$10*$E$10*$E$24+$G26*$C$11*$D$11*$E$11*$E$24+$H26*$C$12*$D$12*$E$12*$E$24+$I26*$C$13*$D$13*$E$13+$J26*$C$14*$D$14*$E$14+$K26*$C$15*$D$15*$E$15+$L26*$C$16*$D$16*$E$16+$M26*$C$17*$D$17*$E$17+$N26*$C$18*$D$18*$E$18)*(44/12)</f>
        <v>0.0282771890499999934</v>
      </c>
      <c r="Q26" s="45">
        <f>C26*O26/10^6</f>
        <v>1.500000000000000038E-06</v>
      </c>
      <c r="R26" s="37">
        <f>ROUND(P26*1000,0)</f>
        <v>28</v>
      </c>
      <c r="S26" s="37">
        <f>ROUND(Q26*1000,0)</f>
        <v>0</v>
      </c>
      <c r="T26" s="37">
        <f>S26*298</f>
        <v>0</v>
      </c>
      <c r="U26" s="37">
        <f>ROUND(R26+T26,0)</f>
        <v>28</v>
      </c>
      <c r="V26" s="47"/>
    </row>
    <row r="27" spans="2:22">
      <c r="B27" s="37" t="s">
        <v>88</v>
      </c>
      <c r="C27" s="42" t="n">
        <v>0.04</v>
      </c>
      <c r="D27" s="46"/>
      <c r="E27" s="37" t="n">
        <v>1</v>
      </c>
      <c r="F27" s="42" t="n">
        <v>0.0266000000000000014</v>
      </c>
      <c r="G27" s="42" t="n">
        <v>0.000700000000000000089</v>
      </c>
      <c r="H27" s="42" t="n">
        <v>0.439700000000000024</v>
      </c>
      <c r="I27" s="42" t="n">
        <v>0.0150999999999999996</v>
      </c>
      <c r="J27" s="42" t="n">
        <v>0.000700000000000000089</v>
      </c>
      <c r="K27" s="42" t="n">
        <v>0.0155</v>
      </c>
      <c r="L27" s="42" t="n">
        <v>0.0290000000000000036</v>
      </c>
      <c r="M27" s="42" t="n">
        <v>0</v>
      </c>
      <c r="N27" s="42" t="n">
        <v>0.472700000000000031</v>
      </c>
      <c r="O27" s="37" t="n">
        <v>50</v>
      </c>
      <c r="P27" s="44">
        <f>$C27*($F27*$C$10*$D$10*$E$10*$E$24+$G27*$C$11*$D$11*$E$11*$E$24+$H27*$C$12*$D$12*$E$12*$E$24+$I27*$C$13*$D$13*$E$13+$J27*$C$14*$D$14*$E$14+$K27*$C$15*$D$15*$E$15+$L27*$C$16*$D$16*$E$16+$M27*$C$17*$D$17*$E$17+$N27*$C$18*$D$18*$E$18)*(44/12)</f>
        <v>0.0338274977333329963</v>
      </c>
      <c r="Q27" s="45">
        <f>C27*O27/10^6</f>
        <v>1.999999999999999909E-06</v>
      </c>
      <c r="R27" s="37">
        <f>ROUND(P27*1000,0)</f>
        <v>34</v>
      </c>
      <c r="S27" s="37">
        <f>ROUND(Q27*1000,0)</f>
        <v>0</v>
      </c>
      <c r="T27" s="37">
        <f>S27*298</f>
        <v>0</v>
      </c>
      <c r="U27" s="37">
        <f>ROUND(R27+T27,0)</f>
        <v>34</v>
      </c>
      <c r="V27" s="47"/>
    </row>
    <row r="28" spans="2:21">
      <c r="B28" s="37" t="s">
        <v>89</v>
      </c>
      <c r="C28" s="42" t="n">
        <v>0.05</v>
      </c>
      <c r="D28" s="48"/>
      <c r="E28" s="37" t="n">
        <v>1</v>
      </c>
      <c r="F28" s="42" t="n">
        <v>0.0509999999999999964</v>
      </c>
      <c r="G28" s="42" t="n">
        <v>0.00579999999999999982</v>
      </c>
      <c r="H28" s="42" t="n">
        <v>0.764800000000000058</v>
      </c>
      <c r="I28" s="42" t="n">
        <v>0.0015</v>
      </c>
      <c r="J28" s="42" t="n">
        <v>0.0135000000000000009</v>
      </c>
      <c r="K28" s="42" t="n">
        <v>0.0416999999999999993</v>
      </c>
      <c r="L28" s="42" t="n">
        <v>0.0124000000000000021</v>
      </c>
      <c r="M28" s="42" t="n">
        <v>0.00350000000000000044</v>
      </c>
      <c r="N28" s="42" t="n">
        <v>0.105800000000000005</v>
      </c>
      <c r="O28" s="37" t="n">
        <v>50</v>
      </c>
      <c r="P28" s="44">
        <f>$C28*($F28*$C$10*$D$10*$E$10*$E$24+$G28*$C$11*$D$11*$E$11*$E$24+$H28*$C$12*$D$12*$E$12*$E$24+$I28*$C$13*$D$13*$E$13+$J28*$C$14*$D$14*$E$14+$K28*$C$15*$D$15*$E$15+$L28*$C$16*$D$16*$E$16+$M28*$C$17*$D$17*$E$17+$N28*$C$18*$D$18*$E$18)*(44/12)</f>
        <v>0.0137793865000000015</v>
      </c>
      <c r="Q28" s="45">
        <f>C28*O28/10^6</f>
        <v>2.500000000000000204E-06</v>
      </c>
      <c r="R28" s="37">
        <f>ROUND(P28*1000,0)</f>
        <v>14</v>
      </c>
      <c r="S28" s="37">
        <f>ROUND(Q28*1000,0)</f>
        <v>0</v>
      </c>
      <c r="T28" s="37">
        <f>S28*298</f>
        <v>0</v>
      </c>
      <c r="U28" s="49">
        <f>ROUND(R28+T28,0)</f>
        <v>14</v>
      </c>
    </row>
    <row r="29" spans="2:21" s="16" customFormat="1">
      <c r="B29" s="50" t="s">
        <v>90</v>
      </c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1"/>
      <c r="U29" s="52">
        <f>SUM(U24:U28)</f>
        <v>117</v>
      </c>
    </row>
    <row r="31" spans="38:38">
      <c r="AL31" s="53"/>
    </row>
    <row r="32" spans="2:5">
      <c r="B32" s="27" t="str">
        <f>UPPER("Твердые нефтесодержащие отходы и осадки сточных вод")</f>
        <v>ТВЕРДЫЕ НЕФТЕСОДЕРЖАЩИЕ ОТХОДЫ И ОСАДКИ СТОЧНЫХ ВОД</v>
      </c>
      <c r="C32" s="27"/>
      <c r="D32" s="27"/>
      <c r="E32" s="27"/>
    </row>
    <row r="34" spans="2:16" ht="44.45" customHeight="1">
      <c r="B34" s="34" t="s">
        <v>72</v>
      </c>
      <c r="C34" s="54" t="s">
        <v>91</v>
      </c>
      <c r="D34" s="34" t="s">
        <v>92</v>
      </c>
      <c r="E34" s="39" t="s">
        <v>93</v>
      </c>
      <c r="F34" s="34" t="s">
        <v>94</v>
      </c>
      <c r="G34" s="39" t="s">
        <v>95</v>
      </c>
      <c r="H34" s="39" t="s">
        <v>96</v>
      </c>
      <c r="I34" s="39" t="s">
        <v>97</v>
      </c>
      <c r="J34" s="39" t="s">
        <v>76</v>
      </c>
      <c r="K34" s="34" t="s">
        <v>98</v>
      </c>
      <c r="L34" s="34" t="s">
        <v>99</v>
      </c>
      <c r="M34" s="34" t="s">
        <v>100</v>
      </c>
      <c r="N34" s="34" t="s">
        <v>101</v>
      </c>
      <c r="O34" s="34" t="s">
        <v>102</v>
      </c>
      <c r="P34" s="34" t="s">
        <v>82</v>
      </c>
    </row>
    <row r="35" spans="2:16" ht="78.60" customHeight="1">
      <c r="B35" s="34"/>
      <c r="C35" s="55"/>
      <c r="D35" s="34"/>
      <c r="E35" s="41"/>
      <c r="F35" s="34"/>
      <c r="G35" s="41"/>
      <c r="H35" s="41"/>
      <c r="I35" s="41"/>
      <c r="J35" s="41"/>
      <c r="K35" s="34"/>
      <c r="L35" s="34"/>
      <c r="M35" s="34"/>
      <c r="N35" s="34"/>
      <c r="O35" s="34"/>
      <c r="P35" s="34"/>
    </row>
    <row r="36" spans="2:16">
      <c r="B36" s="37" t="s">
        <v>84</v>
      </c>
      <c r="C36" s="56" t="s">
        <v>103</v>
      </c>
      <c r="D36" s="37" t="n">
        <v>0.01</v>
      </c>
      <c r="E36" s="43" t="s">
        <v>104</v>
      </c>
      <c r="F36" s="37" t="n">
        <v>1</v>
      </c>
      <c r="G36" s="37" t="e">
        <f>#REF!</f>
        <v>#REF!</v>
      </c>
      <c r="H36" s="37" t="n">
        <v>0.5</v>
      </c>
      <c r="I36" s="37" t="n">
        <v>0.9</v>
      </c>
      <c r="J36" s="37" t="n">
        <v>100</v>
      </c>
      <c r="K36" s="42" t="e">
        <f>D36*G36*H36*I36*F36*(44/12)</f>
        <v>#REF!</v>
      </c>
      <c r="L36" s="42">
        <f>D36*J36/10^6</f>
        <v>9.999999999999999547E-07</v>
      </c>
      <c r="M36" s="37" t="e">
        <f>ROUND(K36*1000,0)</f>
        <v>#REF!</v>
      </c>
      <c r="N36" s="37">
        <f>ROUND(L36*1000,0)</f>
        <v>0</v>
      </c>
      <c r="O36" s="37">
        <f>N36*298</f>
        <v>0</v>
      </c>
      <c r="P36" s="37" t="e">
        <f>ROUND(M36+O36,0)</f>
        <v>#REF!</v>
      </c>
    </row>
    <row r="37" spans="2:16">
      <c r="B37" s="37" t="s">
        <v>84</v>
      </c>
      <c r="C37" s="37" t="s">
        <v>105</v>
      </c>
      <c r="D37" s="37" t="n">
        <v>0.01</v>
      </c>
      <c r="E37" s="46"/>
      <c r="F37" s="37" t="n">
        <v>1</v>
      </c>
      <c r="G37" s="37">
        <f>0.4515</f>
        <v>0.451500000000000057</v>
      </c>
      <c r="H37" s="37" t="n">
        <v>0.330000000000000027</v>
      </c>
      <c r="I37" s="37" t="n">
        <v>0</v>
      </c>
      <c r="J37" s="37" t="n">
        <v>450</v>
      </c>
      <c r="K37" s="42">
        <f>D37*G37*H37*I37*F37*(44/12)</f>
        <v>0</v>
      </c>
      <c r="L37" s="42">
        <f>D37*J37/10^6</f>
        <v>4.500000000000000114E-06</v>
      </c>
      <c r="M37" s="37">
        <f>ROUND(K37*1000,0)</f>
        <v>0</v>
      </c>
      <c r="N37" s="37">
        <f>ROUND(L37*1000,0)</f>
        <v>0</v>
      </c>
      <c r="O37" s="37">
        <f>N37*298</f>
        <v>0</v>
      </c>
      <c r="P37" s="37">
        <f>ROUND(M37+O37,0)</f>
        <v>0</v>
      </c>
    </row>
    <row r="38" spans="2:16">
      <c r="B38" s="37" t="s">
        <v>86</v>
      </c>
      <c r="C38" s="56" t="s">
        <v>103</v>
      </c>
      <c r="D38" s="37" t="n">
        <v>0.01</v>
      </c>
      <c r="E38" s="46"/>
      <c r="F38" s="37" t="n">
        <v>1</v>
      </c>
      <c r="G38" s="37" t="e">
        <f>#REF!</f>
        <v>#REF!</v>
      </c>
      <c r="H38" s="37" t="n">
        <v>0.5</v>
      </c>
      <c r="I38" s="37" t="n">
        <v>0.9</v>
      </c>
      <c r="J38" s="37" t="n">
        <v>100</v>
      </c>
      <c r="K38" s="42" t="e">
        <f>D38*G38*H38*I38*F38*(44/12)</f>
        <v>#REF!</v>
      </c>
      <c r="L38" s="42">
        <f>D38*J38/10^6</f>
        <v>9.999999999999999547E-07</v>
      </c>
      <c r="M38" s="37" t="e">
        <f>ROUND(K38*1000,0)</f>
        <v>#REF!</v>
      </c>
      <c r="N38" s="37">
        <f>ROUND(L38*1000,0)</f>
        <v>0</v>
      </c>
      <c r="O38" s="37">
        <f>N38*298</f>
        <v>0</v>
      </c>
      <c r="P38" s="37" t="e">
        <f>ROUND(M38+O38,0)</f>
        <v>#REF!</v>
      </c>
    </row>
    <row r="39" spans="2:16">
      <c r="B39" s="37" t="s">
        <v>87</v>
      </c>
      <c r="C39" s="56" t="s">
        <v>103</v>
      </c>
      <c r="D39" s="37" t="n">
        <v>0.01</v>
      </c>
      <c r="E39" s="46"/>
      <c r="F39" s="37" t="n">
        <v>1</v>
      </c>
      <c r="G39" s="37" t="e">
        <f>#REF!</f>
        <v>#REF!</v>
      </c>
      <c r="H39" s="37" t="n">
        <v>0.5</v>
      </c>
      <c r="I39" s="37" t="n">
        <v>0.9</v>
      </c>
      <c r="J39" s="37" t="n">
        <v>100</v>
      </c>
      <c r="K39" s="42" t="e">
        <f>D39*G39*H39*I39*F39*(44/12)</f>
        <v>#REF!</v>
      </c>
      <c r="L39" s="42">
        <f>D39*J39/10^6</f>
        <v>9.999999999999999547E-07</v>
      </c>
      <c r="M39" s="37" t="e">
        <f>ROUND(K39*1000,0)</f>
        <v>#REF!</v>
      </c>
      <c r="N39" s="37">
        <f>ROUND(L39*1000,0)</f>
        <v>0</v>
      </c>
      <c r="O39" s="37">
        <f>N39*298</f>
        <v>0</v>
      </c>
      <c r="P39" s="37" t="e">
        <f>ROUND(M39+O39,0)</f>
        <v>#REF!</v>
      </c>
    </row>
    <row r="40" spans="2:16">
      <c r="B40" s="37" t="s">
        <v>87</v>
      </c>
      <c r="C40" s="37" t="s">
        <v>105</v>
      </c>
      <c r="D40" s="37" t="n">
        <v>0.01</v>
      </c>
      <c r="E40" s="46"/>
      <c r="F40" s="37" t="n">
        <v>1</v>
      </c>
      <c r="G40" s="37">
        <f>0.4515</f>
        <v>0.451500000000000057</v>
      </c>
      <c r="H40" s="37" t="n">
        <v>0.330000000000000027</v>
      </c>
      <c r="I40" s="37" t="n">
        <v>0</v>
      </c>
      <c r="J40" s="37" t="n">
        <v>450</v>
      </c>
      <c r="K40" s="42">
        <f>D40*G40*H40*I40*F40*(44/12)</f>
        <v>0</v>
      </c>
      <c r="L40" s="42"/>
      <c r="M40" s="37">
        <f>ROUND(K40*1000,0)</f>
        <v>0</v>
      </c>
      <c r="N40" s="37">
        <f>ROUND(L40*1000,0)</f>
        <v>0</v>
      </c>
      <c r="O40" s="37">
        <f>N40*298</f>
        <v>0</v>
      </c>
      <c r="P40" s="37">
        <f>ROUND(M40+O40,0)</f>
        <v>0</v>
      </c>
    </row>
    <row r="41" spans="2:16">
      <c r="B41" s="37" t="s">
        <v>88</v>
      </c>
      <c r="C41" s="56" t="s">
        <v>103</v>
      </c>
      <c r="D41" s="37" t="n">
        <v>0.02</v>
      </c>
      <c r="E41" s="46"/>
      <c r="F41" s="37" t="n">
        <v>1</v>
      </c>
      <c r="G41" s="37" t="e">
        <f>#REF!</f>
        <v>#REF!</v>
      </c>
      <c r="H41" s="37" t="n">
        <v>0.5</v>
      </c>
      <c r="I41" s="37" t="n">
        <v>0.9</v>
      </c>
      <c r="J41" s="37" t="n">
        <v>100</v>
      </c>
      <c r="K41" s="42" t="e">
        <f>D41*G41*H41*I41*F41*(44/12)</f>
        <v>#REF!</v>
      </c>
      <c r="L41" s="42">
        <f>D41*J41/10^6</f>
        <v>1.999999999999999909E-06</v>
      </c>
      <c r="M41" s="37" t="e">
        <f>ROUND(K41*1000,0)</f>
        <v>#REF!</v>
      </c>
      <c r="N41" s="37">
        <f>ROUND(L41*1000,0)</f>
        <v>0</v>
      </c>
      <c r="O41" s="37">
        <f>N41*298</f>
        <v>0</v>
      </c>
      <c r="P41" s="37" t="e">
        <f>ROUND(M41+O41,0)</f>
        <v>#REF!</v>
      </c>
    </row>
    <row r="42" spans="2:16">
      <c r="B42" s="37" t="s">
        <v>88</v>
      </c>
      <c r="C42" s="37" t="s">
        <v>105</v>
      </c>
      <c r="D42" s="37" t="n">
        <v>0.01</v>
      </c>
      <c r="E42" s="46"/>
      <c r="F42" s="37" t="n">
        <v>1</v>
      </c>
      <c r="G42" s="37">
        <f>0.4515</f>
        <v>0.451500000000000057</v>
      </c>
      <c r="H42" s="37" t="n">
        <v>0.330000000000000027</v>
      </c>
      <c r="I42" s="37" t="n">
        <v>0</v>
      </c>
      <c r="J42" s="37" t="n">
        <v>450</v>
      </c>
      <c r="K42" s="42">
        <f>D42*G42*H42*I42*F42*(44/12)</f>
        <v>0</v>
      </c>
      <c r="L42" s="42"/>
      <c r="M42" s="37">
        <f>ROUND(K42*1000,0)</f>
        <v>0</v>
      </c>
      <c r="N42" s="37">
        <f>ROUND(L42*1000,0)</f>
        <v>0</v>
      </c>
      <c r="O42" s="37">
        <f>N42*298</f>
        <v>0</v>
      </c>
      <c r="P42" s="37">
        <f>ROUND(M42+O42,0)</f>
        <v>0</v>
      </c>
    </row>
    <row r="43" spans="2:16">
      <c r="B43" s="37" t="s">
        <v>89</v>
      </c>
      <c r="C43" s="56" t="s">
        <v>103</v>
      </c>
      <c r="D43" s="37" t="n">
        <v>0.01</v>
      </c>
      <c r="E43" s="46"/>
      <c r="F43" s="37" t="n">
        <v>1</v>
      </c>
      <c r="G43" s="37" t="e">
        <f>#REF!</f>
        <v>#REF!</v>
      </c>
      <c r="H43" s="37" t="n">
        <v>0.5</v>
      </c>
      <c r="I43" s="37" t="n">
        <v>0.9</v>
      </c>
      <c r="J43" s="37" t="n">
        <v>100</v>
      </c>
      <c r="K43" s="42" t="e">
        <f>D43*G43*H43*I43*F43*(44/12)</f>
        <v>#REF!</v>
      </c>
      <c r="L43" s="42">
        <f>D43*J43/10^6</f>
        <v>9.999999999999999547E-07</v>
      </c>
      <c r="M43" s="37" t="e">
        <f>ROUND(K43*1000,0)</f>
        <v>#REF!</v>
      </c>
      <c r="N43" s="37">
        <f>ROUND(L43*1000,0)</f>
        <v>0</v>
      </c>
      <c r="O43" s="37">
        <f>N43*298</f>
        <v>0</v>
      </c>
      <c r="P43" s="37" t="e">
        <f>ROUND(M43+O43,0)</f>
        <v>#REF!</v>
      </c>
    </row>
    <row r="44" spans="2:16">
      <c r="B44" s="37" t="s">
        <v>89</v>
      </c>
      <c r="C44" s="37" t="s">
        <v>105</v>
      </c>
      <c r="D44" s="37" t="n">
        <v>0.01</v>
      </c>
      <c r="E44" s="48"/>
      <c r="F44" s="37" t="n">
        <v>1</v>
      </c>
      <c r="G44" s="37">
        <f>0.4515</f>
        <v>0.451500000000000057</v>
      </c>
      <c r="H44" s="37" t="n">
        <v>0.330000000000000027</v>
      </c>
      <c r="I44" s="37" t="n">
        <v>0</v>
      </c>
      <c r="J44" s="37" t="n">
        <v>450</v>
      </c>
      <c r="K44" s="42">
        <f>D44*G44*H44*I44*F44*(44/12)</f>
        <v>0</v>
      </c>
      <c r="L44" s="42">
        <f>D44*J44/10^6</f>
        <v>4.500000000000000114E-06</v>
      </c>
      <c r="M44" s="37">
        <f>ROUND(K44*1000,0)</f>
        <v>0</v>
      </c>
      <c r="N44" s="37">
        <f>ROUND(L44*1000,0)</f>
        <v>0</v>
      </c>
      <c r="O44" s="37">
        <f>N44*298</f>
        <v>0</v>
      </c>
      <c r="P44" s="37">
        <f>ROUND(M44+O44,0)</f>
        <v>0</v>
      </c>
    </row>
    <row r="45" spans="2:16">
      <c r="B45" s="50" t="s">
        <v>90</v>
      </c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50" t="e">
        <f>SUM(P36:P44)</f>
        <v>#REF!</v>
      </c>
    </row>
    <row r="47" spans="2:5">
      <c r="B47" s="27" t="str">
        <f>UPPER("Жидкие нефтесодержащие отходы*")</f>
        <v>ЖИДКИЕ НЕФТЕСОДЕРЖАЩИЕ ОТХОДЫ*</v>
      </c>
      <c r="C47" s="27"/>
      <c r="D47" s="27"/>
      <c r="E47" s="27"/>
    </row>
    <row r="49" spans="2:14">
      <c r="B49" s="34" t="s">
        <v>72</v>
      </c>
      <c r="C49" s="54" t="s">
        <v>91</v>
      </c>
      <c r="D49" s="34" t="s">
        <v>106</v>
      </c>
      <c r="E49" s="39" t="s">
        <v>93</v>
      </c>
      <c r="F49" s="34" t="s">
        <v>107</v>
      </c>
      <c r="G49" s="39" t="s">
        <v>108</v>
      </c>
      <c r="H49" s="39" t="s">
        <v>109</v>
      </c>
      <c r="I49" s="34" t="s">
        <v>110</v>
      </c>
      <c r="J49" s="34" t="s">
        <v>111</v>
      </c>
      <c r="K49" s="34" t="s">
        <v>100</v>
      </c>
      <c r="L49" s="34" t="s">
        <v>101</v>
      </c>
      <c r="M49" s="34" t="s">
        <v>102</v>
      </c>
      <c r="N49" s="34" t="s">
        <v>82</v>
      </c>
    </row>
    <row r="50" spans="2:14" ht="99.60" customHeight="1">
      <c r="B50" s="34"/>
      <c r="C50" s="55"/>
      <c r="D50" s="34"/>
      <c r="E50" s="41"/>
      <c r="F50" s="34"/>
      <c r="G50" s="41"/>
      <c r="H50" s="41"/>
      <c r="I50" s="34"/>
      <c r="J50" s="34"/>
      <c r="K50" s="34"/>
      <c r="L50" s="34"/>
      <c r="M50" s="34"/>
      <c r="N50" s="34"/>
    </row>
    <row r="51" spans="2:14">
      <c r="B51" s="37" t="s">
        <v>112</v>
      </c>
      <c r="C51" s="56" t="s">
        <v>113</v>
      </c>
      <c r="D51" s="37" t="n">
        <v>0.1</v>
      </c>
      <c r="E51" s="43" t="s">
        <v>104</v>
      </c>
      <c r="F51" s="37" t="n">
        <v>1</v>
      </c>
      <c r="G51" s="37" t="n">
        <v>0.8</v>
      </c>
      <c r="H51" s="37" t="n">
        <v>100</v>
      </c>
      <c r="I51" s="37">
        <f>D51*G51*F51*(44/12)</f>
        <v>0.293333333333333979</v>
      </c>
      <c r="J51" s="45">
        <f>D51*H51/10^6</f>
        <v>0.00001</v>
      </c>
      <c r="K51" s="37">
        <f>ROUND(I51*1000,0)</f>
        <v>293</v>
      </c>
      <c r="L51" s="37">
        <f>ROUND(J51*1000,0)</f>
        <v>0</v>
      </c>
      <c r="M51" s="37">
        <f>L51*298</f>
        <v>0</v>
      </c>
      <c r="N51" s="37">
        <f>ROUND(K51+M51,0)</f>
        <v>293</v>
      </c>
    </row>
    <row r="52" spans="2:14">
      <c r="B52" s="37" t="s">
        <v>114</v>
      </c>
      <c r="C52" s="56" t="s">
        <v>113</v>
      </c>
      <c r="D52" s="37" t="n">
        <v>0.03</v>
      </c>
      <c r="E52" s="46"/>
      <c r="F52" s="37" t="n">
        <v>1</v>
      </c>
      <c r="G52" s="37" t="n">
        <v>0.8</v>
      </c>
      <c r="H52" s="37" t="n">
        <v>100</v>
      </c>
      <c r="I52" s="37">
        <f>D52*G52*F52*(44/12)</f>
        <v>0.0879999999999999893</v>
      </c>
      <c r="J52" s="45">
        <f>D52*H52/10^6</f>
        <v>3.000000000000000076E-06</v>
      </c>
      <c r="K52" s="37">
        <f>ROUND(I52*1000,0)</f>
        <v>88</v>
      </c>
      <c r="L52" s="37">
        <f>ROUND(J52*1000,0)</f>
        <v>0</v>
      </c>
      <c r="M52" s="37">
        <f>L52*298</f>
        <v>0</v>
      </c>
      <c r="N52" s="37">
        <f>ROUND(K52+M52,0)</f>
        <v>88</v>
      </c>
    </row>
    <row r="53" spans="2:14">
      <c r="B53" s="37" t="s">
        <v>115</v>
      </c>
      <c r="C53" s="56" t="s">
        <v>113</v>
      </c>
      <c r="D53" s="37" t="n">
        <v>0.01</v>
      </c>
      <c r="E53" s="46"/>
      <c r="F53" s="37" t="n">
        <v>1</v>
      </c>
      <c r="G53" s="37" t="n">
        <v>0.8</v>
      </c>
      <c r="H53" s="37" t="n">
        <v>100</v>
      </c>
      <c r="I53" s="37">
        <f>D53*G53*F53*(44/12)</f>
        <v>0.0293333333333329982</v>
      </c>
      <c r="J53" s="45">
        <f>D53*H53/10^6</f>
        <v>9.999999999999999547E-07</v>
      </c>
      <c r="K53" s="37">
        <f>ROUND(I53*1000,0)</f>
        <v>29</v>
      </c>
      <c r="L53" s="37">
        <f>ROUND(J53*1000,0)</f>
        <v>0</v>
      </c>
      <c r="M53" s="37">
        <f>L53*298</f>
        <v>0</v>
      </c>
      <c r="N53" s="37">
        <f>ROUND(K53+M53,0)</f>
        <v>29</v>
      </c>
    </row>
    <row r="54" spans="2:14">
      <c r="B54" s="50" t="s">
        <v>90</v>
      </c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50">
        <f>SUM(N51:N53)</f>
        <v>410</v>
      </c>
    </row>
    <row r="56" spans="2:2">
      <c r="B56" t="s">
        <v>116</v>
      </c>
    </row>
    <row r="57" spans="2:2">
      <c r="B57" t="s">
        <v>117</v>
      </c>
    </row>
    <row r="60" spans="2:2">
      <c r="B60" s="57" t="s">
        <v>118</v>
      </c>
    </row>
    <row r="61" spans="2:2">
      <c r="B61" s="58" t="e">
        <f>SUM(P36,P38,P39,P41,P43,N54)</f>
        <v>#REF!</v>
      </c>
    </row>
    <row r="62" spans="2:2">
      <c r="B62" s="57" t="s">
        <v>119</v>
      </c>
    </row>
    <row r="63" spans="2:2">
      <c r="B63" s="58">
        <f>U29</f>
        <v>117</v>
      </c>
    </row>
    <row r="64" spans="3:4">
      <c r="C64" t="s">
        <v>120</v>
      </c>
      <c r="D64" t="s">
        <v>121</v>
      </c>
    </row>
    <row r="65" spans="2:4">
      <c r="B65" t="s">
        <v>112</v>
      </c>
      <c r="C65" t="e">
        <f>R24+P36+P37+N51</f>
        <v>#REF!</v>
      </c>
      <c r="D65" t="n">
        <v>0</v>
      </c>
    </row>
    <row r="66" spans="2:4">
      <c r="B66" t="s">
        <v>114</v>
      </c>
      <c r="C66" t="e">
        <f>U25+P38+N52</f>
        <v>#REF!</v>
      </c>
      <c r="D66" t="n">
        <v>0</v>
      </c>
    </row>
    <row r="67" spans="2:4">
      <c r="B67" t="s">
        <v>115</v>
      </c>
      <c r="C67" t="e">
        <f>U26+P39+P40+N53</f>
        <v>#REF!</v>
      </c>
      <c r="D67" t="n">
        <v>0</v>
      </c>
    </row>
    <row r="68" spans="2:4">
      <c r="B68" t="s">
        <v>122</v>
      </c>
      <c r="C68" t="e">
        <f>U27+P41+P42</f>
        <v>#REF!</v>
      </c>
      <c r="D68" t="n">
        <v>0</v>
      </c>
    </row>
    <row r="69" spans="2:4">
      <c r="B69" t="s">
        <v>123</v>
      </c>
      <c r="C69" t="e">
        <f>U28+P43+P44</f>
        <v>#REF!</v>
      </c>
      <c r="D69" t="n">
        <v>0</v>
      </c>
    </row>
    <row r="70" spans="3:3">
      <c r="C70" s="16" t="e">
        <f>SUM(C65:C69)</f>
        <v>#REF!</v>
      </c>
    </row>
  </sheetData>
  <mergeCells count="51">
    <mergeCell ref="B2:E2"/>
    <mergeCell ref="F2:I2"/>
    <mergeCell ref="J2:L2"/>
    <mergeCell ref="B3:L3"/>
    <mergeCell ref="B5:L5"/>
    <mergeCell ref="B7:E7"/>
    <mergeCell ref="B22:B23"/>
    <mergeCell ref="C22:C23"/>
    <mergeCell ref="D22:D23"/>
    <mergeCell ref="E22:E23"/>
    <mergeCell ref="O22:O23"/>
    <mergeCell ref="P22:P23"/>
    <mergeCell ref="Q22:Q23"/>
    <mergeCell ref="R22:R23"/>
    <mergeCell ref="S22:S23"/>
    <mergeCell ref="T22:T23"/>
    <mergeCell ref="U22:U23"/>
    <mergeCell ref="F23:N23"/>
    <mergeCell ref="D24:D28"/>
    <mergeCell ref="B32:E32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L34:L35"/>
    <mergeCell ref="M34:M35"/>
    <mergeCell ref="N34:N35"/>
    <mergeCell ref="O34:O35"/>
    <mergeCell ref="P34:P35"/>
    <mergeCell ref="E36:E44"/>
    <mergeCell ref="B47:E47"/>
    <mergeCell ref="B49:B50"/>
    <mergeCell ref="C49:C50"/>
    <mergeCell ref="D49:D50"/>
    <mergeCell ref="E49:E50"/>
    <mergeCell ref="F49:F50"/>
    <mergeCell ref="G49:G50"/>
    <mergeCell ref="H49:H50"/>
    <mergeCell ref="I49:I50"/>
    <mergeCell ref="J49:J50"/>
    <mergeCell ref="K49:K50"/>
    <mergeCell ref="L49:L50"/>
    <mergeCell ref="M49:M50"/>
    <mergeCell ref="N49:N50"/>
    <mergeCell ref="E51:E53"/>
  </mergeCells>
  <printOptions>
    <extLst>
      <ext uri="smNativeData">
        <pm:pageFlags xmlns:pm="smNativeData" id="169546793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95467936" l="56" r="56" t="56" b="56" borderId="0" fillId="0" vertical="0"/>
        <pm:footer xmlns:pm="smNativeData" id="1695467936" l="56" r="56" t="56" b="56" borderId="0" fillId="0" vertical="2"/>
      </ext>
    </extLst>
  </headerFooter>
  <extLst>
    <ext uri="smNativeData">
      <pm:sheetPrefs xmlns:pm="smNativeData" day="169546793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Corporation</dc:creator>
  <cp:keywords/>
  <dc:description/>
  <cp:lastModifiedBy>daniil</cp:lastModifiedBy>
  <cp:revision>0</cp:revision>
  <cp:lastPrinted>2013-07-02T04:22:26Z</cp:lastPrinted>
  <dcterms:created xsi:type="dcterms:W3CDTF">1996-10-08T23:32:33Z</dcterms:created>
  <dcterms:modified xsi:type="dcterms:W3CDTF">2023-09-23T11:18:56Z</dcterms:modified>
</cp:coreProperties>
</file>