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43" i="1" l="1"/>
  <c r="N40" i="1"/>
  <c r="N39" i="1"/>
  <c r="J39" i="1"/>
  <c r="O36" i="1"/>
  <c r="O37" i="1"/>
  <c r="O38" i="1"/>
  <c r="K29" i="1"/>
  <c r="M35" i="1"/>
  <c r="L37" i="1"/>
  <c r="L35" i="1"/>
  <c r="O35" i="1" s="1"/>
  <c r="H42" i="1"/>
  <c r="H43" i="1" s="1"/>
  <c r="H45" i="1" s="1"/>
  <c r="J37" i="1"/>
  <c r="J35" i="1"/>
  <c r="H38" i="1"/>
  <c r="I38" i="1" s="1"/>
  <c r="M38" i="1" s="1"/>
  <c r="H36" i="1"/>
  <c r="I36" i="1" s="1"/>
  <c r="H37" i="1" s="1"/>
  <c r="I37" i="1" s="1"/>
  <c r="M37" i="1" s="1"/>
  <c r="C46" i="1"/>
  <c r="C45" i="1"/>
  <c r="C39" i="1"/>
  <c r="C36" i="1"/>
  <c r="C37" i="1" s="1"/>
  <c r="K32" i="1" l="1"/>
  <c r="N38" i="1"/>
  <c r="K31" i="1"/>
  <c r="N37" i="1"/>
  <c r="J36" i="1"/>
  <c r="L36" i="1" s="1"/>
  <c r="J38" i="1"/>
  <c r="L38" i="1" s="1"/>
  <c r="M36" i="1"/>
  <c r="C40" i="1"/>
  <c r="C42" i="1" s="1"/>
  <c r="E7" i="1"/>
  <c r="K30" i="1" l="1"/>
  <c r="N36" i="1"/>
  <c r="E16" i="1"/>
  <c r="J26" i="1"/>
  <c r="H26" i="1"/>
  <c r="D19" i="1" l="1"/>
  <c r="D20" i="1"/>
  <c r="E20" i="1" s="1"/>
</calcChain>
</file>

<file path=xl/sharedStrings.xml><?xml version="1.0" encoding="utf-8"?>
<sst xmlns="http://schemas.openxmlformats.org/spreadsheetml/2006/main" count="35" uniqueCount="33">
  <si>
    <t>0,27</t>
  </si>
  <si>
    <t>1,6</t>
  </si>
  <si>
    <t>0,58</t>
  </si>
  <si>
    <t>0,52</t>
  </si>
  <si>
    <t>0,54</t>
  </si>
  <si>
    <t>0,18</t>
  </si>
  <si>
    <t>2,6</t>
  </si>
  <si>
    <t>0,1</t>
  </si>
  <si>
    <t>1,263063</t>
  </si>
  <si>
    <t>комплектующие</t>
  </si>
  <si>
    <t>основна ЗП</t>
  </si>
  <si>
    <t>премия</t>
  </si>
  <si>
    <t>на соц нужды</t>
  </si>
  <si>
    <t>накладные</t>
  </si>
  <si>
    <t>СЕБЕСТОИМОСТЬ</t>
  </si>
  <si>
    <t>комер расходы</t>
  </si>
  <si>
    <t>ПОЛНАЯ СЕБЕСТОИМОСТЬ</t>
  </si>
  <si>
    <t>ОТПУСКНАЯ</t>
  </si>
  <si>
    <t>изделий в год</t>
  </si>
  <si>
    <t xml:space="preserve">увеличение в год </t>
  </si>
  <si>
    <t>комплектующих в год</t>
  </si>
  <si>
    <t>Иоб</t>
  </si>
  <si>
    <t>ИНВЕСТИЦИТ</t>
  </si>
  <si>
    <t>Пчт</t>
  </si>
  <si>
    <t>стоимость разрботки</t>
  </si>
  <si>
    <t>И1</t>
  </si>
  <si>
    <t>Общ сумма инвест</t>
  </si>
  <si>
    <t>ЧДД</t>
  </si>
  <si>
    <t>И2</t>
  </si>
  <si>
    <t>И3</t>
  </si>
  <si>
    <t>И4</t>
  </si>
  <si>
    <t>чист приб</t>
  </si>
  <si>
    <t>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</si>
</sst>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6"/>
  <sheetViews>
    <sheetView tabSelected="1" topLeftCell="E22" zoomScale="85" zoomScaleNormal="85" workbookViewId="0">
      <selection activeCell="P48" sqref="P48"/>
    </sheetView>
  </sheetViews>
  <sheetFormatPr defaultRowHeight="14.4" x14ac:dyDescent="0.3"/>
  <cols>
    <col min="2" max="2" width="42" customWidth="1"/>
    <col min="5" max="5" width="11" bestFit="1" customWidth="1"/>
    <col min="7" max="7" width="22.33203125" customWidth="1"/>
  </cols>
  <sheetData>
    <row r="3" spans="4:10" ht="15" thickBot="1" x14ac:dyDescent="0.35"/>
    <row r="4" spans="4:10" ht="18.600000000000001" thickBot="1" x14ac:dyDescent="0.35">
      <c r="H4" s="1">
        <v>2</v>
      </c>
      <c r="J4" s="1">
        <v>0.12</v>
      </c>
    </row>
    <row r="5" spans="4:10" ht="18.600000000000001" thickBot="1" x14ac:dyDescent="0.35">
      <c r="H5" s="2">
        <v>2</v>
      </c>
      <c r="J5" s="2">
        <v>0.18</v>
      </c>
    </row>
    <row r="6" spans="4:10" ht="18.600000000000001" thickBot="1" x14ac:dyDescent="0.35">
      <c r="H6" s="2">
        <v>3</v>
      </c>
      <c r="J6" s="2" t="s">
        <v>0</v>
      </c>
    </row>
    <row r="7" spans="4:10" ht="18.600000000000001" thickBot="1" x14ac:dyDescent="0.4">
      <c r="D7" s="3" t="s">
        <v>8</v>
      </c>
      <c r="E7" t="e">
        <f>D7*3</f>
        <v>#VALUE!</v>
      </c>
      <c r="H7" s="2">
        <v>1</v>
      </c>
      <c r="J7" s="2">
        <v>0.09</v>
      </c>
    </row>
    <row r="8" spans="4:10" ht="18.600000000000001" thickBot="1" x14ac:dyDescent="0.35">
      <c r="H8" s="2">
        <v>1</v>
      </c>
      <c r="J8" s="2">
        <v>2.57</v>
      </c>
    </row>
    <row r="9" spans="4:10" ht="18.600000000000001" thickBot="1" x14ac:dyDescent="0.35">
      <c r="H9" s="2">
        <v>1</v>
      </c>
      <c r="J9" s="2">
        <v>1.03</v>
      </c>
    </row>
    <row r="10" spans="4:10" ht="18.600000000000001" thickBot="1" x14ac:dyDescent="0.35">
      <c r="H10" s="2">
        <v>1</v>
      </c>
      <c r="J10" s="2">
        <v>1.35</v>
      </c>
    </row>
    <row r="11" spans="4:10" ht="18.600000000000001" thickBot="1" x14ac:dyDescent="0.35">
      <c r="E11" s="4">
        <v>1.263063</v>
      </c>
      <c r="H11" s="2">
        <v>1</v>
      </c>
      <c r="J11" s="2">
        <v>1.35</v>
      </c>
    </row>
    <row r="12" spans="4:10" ht="18.600000000000001" thickBot="1" x14ac:dyDescent="0.35">
      <c r="E12" s="5">
        <v>4.2877679999999998</v>
      </c>
      <c r="H12" s="2">
        <v>1</v>
      </c>
      <c r="J12" s="2">
        <v>0.42</v>
      </c>
    </row>
    <row r="13" spans="4:10" ht="18.600000000000001" thickBot="1" x14ac:dyDescent="0.35">
      <c r="E13" s="5">
        <v>3.0579420000000002</v>
      </c>
      <c r="H13" s="2">
        <v>2</v>
      </c>
      <c r="J13" s="2">
        <v>1.98</v>
      </c>
    </row>
    <row r="14" spans="4:10" ht="18.600000000000001" thickBot="1" x14ac:dyDescent="0.35">
      <c r="E14" s="5">
        <v>3.722712</v>
      </c>
      <c r="H14" s="2">
        <v>2</v>
      </c>
      <c r="J14" s="2" t="s">
        <v>1</v>
      </c>
    </row>
    <row r="15" spans="4:10" ht="18.600000000000001" thickBot="1" x14ac:dyDescent="0.35">
      <c r="E15" s="5">
        <v>1.3406199999999999</v>
      </c>
      <c r="H15" s="2">
        <v>2</v>
      </c>
      <c r="J15" s="2">
        <v>1</v>
      </c>
    </row>
    <row r="16" spans="4:10" ht="18.600000000000001" thickBot="1" x14ac:dyDescent="0.35">
      <c r="E16">
        <f>SUM(E11:E15)</f>
        <v>13.672104999999998</v>
      </c>
      <c r="H16" s="2">
        <v>1</v>
      </c>
      <c r="J16" s="2">
        <v>1.1299999999999999</v>
      </c>
    </row>
    <row r="17" spans="4:11" ht="18.600000000000001" thickBot="1" x14ac:dyDescent="0.35">
      <c r="H17" s="2">
        <v>2</v>
      </c>
      <c r="J17" s="2">
        <v>3.9</v>
      </c>
    </row>
    <row r="18" spans="4:11" ht="18.600000000000001" thickBot="1" x14ac:dyDescent="0.35">
      <c r="H18" s="2">
        <v>29</v>
      </c>
      <c r="J18" s="2" t="s">
        <v>2</v>
      </c>
    </row>
    <row r="19" spans="4:11" ht="18.600000000000001" thickBot="1" x14ac:dyDescent="0.35">
      <c r="D19">
        <f>E16*0.7</f>
        <v>9.5704734999999985</v>
      </c>
      <c r="H19" s="2">
        <v>4</v>
      </c>
      <c r="J19" s="2" t="s">
        <v>3</v>
      </c>
    </row>
    <row r="20" spans="4:11" ht="18.600000000000001" thickBot="1" x14ac:dyDescent="0.35">
      <c r="D20">
        <f>E16+D19</f>
        <v>23.242578499999997</v>
      </c>
      <c r="E20">
        <f>D20*0.35</f>
        <v>8.1349024749999987</v>
      </c>
      <c r="H20" s="2">
        <v>3</v>
      </c>
      <c r="J20" s="2" t="s">
        <v>4</v>
      </c>
    </row>
    <row r="21" spans="4:11" ht="18.600000000000001" thickBot="1" x14ac:dyDescent="0.35">
      <c r="H21" s="2">
        <v>1</v>
      </c>
      <c r="J21" s="2" t="s">
        <v>5</v>
      </c>
    </row>
    <row r="22" spans="4:11" ht="18.600000000000001" thickBot="1" x14ac:dyDescent="0.35">
      <c r="H22" s="2">
        <v>1</v>
      </c>
      <c r="J22" s="2" t="s">
        <v>6</v>
      </c>
    </row>
    <row r="23" spans="4:11" ht="18.600000000000001" thickBot="1" x14ac:dyDescent="0.35">
      <c r="H23" s="2">
        <v>1</v>
      </c>
      <c r="J23" s="2" t="s">
        <v>6</v>
      </c>
    </row>
    <row r="24" spans="4:11" ht="18.600000000000001" thickBot="1" x14ac:dyDescent="0.35">
      <c r="H24" s="2">
        <v>1</v>
      </c>
      <c r="J24" s="2">
        <v>10</v>
      </c>
    </row>
    <row r="25" spans="4:11" ht="18.600000000000001" thickBot="1" x14ac:dyDescent="0.35">
      <c r="H25" s="2">
        <v>6</v>
      </c>
      <c r="J25" s="2" t="s">
        <v>7</v>
      </c>
    </row>
    <row r="26" spans="4:11" x14ac:dyDescent="0.3">
      <c r="H26">
        <f>SUM(H4:H25)</f>
        <v>68</v>
      </c>
      <c r="J26">
        <f>SUM(J4:J25)</f>
        <v>25.119999999999997</v>
      </c>
    </row>
    <row r="29" spans="4:11" x14ac:dyDescent="0.3">
      <c r="G29" t="s">
        <v>24</v>
      </c>
      <c r="H29">
        <v>5329.5979999998999</v>
      </c>
      <c r="J29" t="s">
        <v>25</v>
      </c>
      <c r="K29">
        <f>H29+M35</f>
        <v>12106.5979999999</v>
      </c>
    </row>
    <row r="30" spans="4:11" x14ac:dyDescent="0.3">
      <c r="J30" t="s">
        <v>28</v>
      </c>
      <c r="K30">
        <f>M36</f>
        <v>8132.4</v>
      </c>
    </row>
    <row r="31" spans="4:11" x14ac:dyDescent="0.3">
      <c r="J31" t="s">
        <v>29</v>
      </c>
      <c r="K31">
        <f t="shared" ref="K31:K32" si="0">M37</f>
        <v>9758.8799999999992</v>
      </c>
    </row>
    <row r="32" spans="4:11" x14ac:dyDescent="0.3">
      <c r="J32" t="s">
        <v>30</v>
      </c>
      <c r="K32">
        <f t="shared" si="0"/>
        <v>11710.655999999999</v>
      </c>
    </row>
    <row r="33" spans="2:15" x14ac:dyDescent="0.3">
      <c r="G33" t="s">
        <v>18</v>
      </c>
      <c r="H33">
        <v>500</v>
      </c>
    </row>
    <row r="34" spans="2:15" x14ac:dyDescent="0.3">
      <c r="B34" t="s">
        <v>9</v>
      </c>
      <c r="C34">
        <v>45.18</v>
      </c>
      <c r="G34" t="s">
        <v>19</v>
      </c>
      <c r="H34">
        <v>0.2</v>
      </c>
      <c r="J34" t="s">
        <v>31</v>
      </c>
      <c r="L34" t="s">
        <v>23</v>
      </c>
      <c r="M34" t="s">
        <v>21</v>
      </c>
      <c r="N34" t="s">
        <v>26</v>
      </c>
      <c r="O34" t="s">
        <v>27</v>
      </c>
    </row>
    <row r="35" spans="2:15" x14ac:dyDescent="0.3">
      <c r="B35" t="s">
        <v>10</v>
      </c>
      <c r="C35">
        <v>13.672000000000001</v>
      </c>
      <c r="I35">
        <v>500</v>
      </c>
      <c r="J35">
        <f>$C$34*I35*0.82</f>
        <v>18523.8</v>
      </c>
      <c r="K35">
        <v>1</v>
      </c>
      <c r="L35">
        <f>J35*K35</f>
        <v>18523.8</v>
      </c>
      <c r="M35">
        <f>0.3*I35*$C$34</f>
        <v>6777</v>
      </c>
      <c r="O35">
        <f>(L35-K29)*K35</f>
        <v>6417.2020000000994</v>
      </c>
    </row>
    <row r="36" spans="2:15" x14ac:dyDescent="0.3">
      <c r="B36" t="s">
        <v>11</v>
      </c>
      <c r="C36">
        <f>C35*0.7</f>
        <v>9.5703999999999994</v>
      </c>
      <c r="H36">
        <f>H33*H34</f>
        <v>100</v>
      </c>
      <c r="I36">
        <f>$H$33+H36</f>
        <v>600</v>
      </c>
      <c r="J36">
        <f>$C$34*I36*0.82</f>
        <v>22228.559999999998</v>
      </c>
      <c r="K36">
        <v>0.89290000000000003</v>
      </c>
      <c r="L36">
        <f t="shared" ref="L36:L38" si="1">J36*K36</f>
        <v>19847.881223999997</v>
      </c>
      <c r="M36">
        <f t="shared" ref="M36:M38" si="2">0.3*I36*$C$34</f>
        <v>8132.4</v>
      </c>
      <c r="N36">
        <f>K36*M36</f>
        <v>7261.4199600000002</v>
      </c>
      <c r="O36">
        <f t="shared" ref="O36:O38" si="3">(L36-K30)*K36</f>
        <v>10460.753184909598</v>
      </c>
    </row>
    <row r="37" spans="2:15" x14ac:dyDescent="0.3">
      <c r="B37" t="s">
        <v>12</v>
      </c>
      <c r="C37">
        <f>(C35+C36)*0.35</f>
        <v>8.1348399999999987</v>
      </c>
      <c r="H37">
        <f>I36*$H$34</f>
        <v>120</v>
      </c>
      <c r="I37">
        <f>I36+H37</f>
        <v>720</v>
      </c>
      <c r="J37">
        <f t="shared" ref="J37:J38" si="4">$C$34*I37*0.82</f>
        <v>26674.271999999997</v>
      </c>
      <c r="K37">
        <v>0.79720000000000002</v>
      </c>
      <c r="L37">
        <f t="shared" si="1"/>
        <v>21264.7296384</v>
      </c>
      <c r="M37">
        <f t="shared" si="2"/>
        <v>9758.8799999999992</v>
      </c>
      <c r="N37">
        <f t="shared" ref="N37:N38" si="5">K37*M37</f>
        <v>7779.7791359999992</v>
      </c>
      <c r="O37">
        <f t="shared" si="3"/>
        <v>9172.4633317324806</v>
      </c>
    </row>
    <row r="38" spans="2:15" x14ac:dyDescent="0.3">
      <c r="H38">
        <f>I37*$H$34</f>
        <v>144</v>
      </c>
      <c r="I38">
        <f>I37+H38</f>
        <v>864</v>
      </c>
      <c r="J38">
        <f t="shared" si="4"/>
        <v>32009.126399999994</v>
      </c>
      <c r="K38">
        <v>0.71179999999999999</v>
      </c>
      <c r="L38">
        <f t="shared" si="1"/>
        <v>22784.096171519996</v>
      </c>
      <c r="M38">
        <f t="shared" si="2"/>
        <v>11710.655999999999</v>
      </c>
      <c r="N38">
        <f t="shared" si="5"/>
        <v>8335.6449407999989</v>
      </c>
      <c r="O38">
        <f t="shared" si="3"/>
        <v>7882.074714087933</v>
      </c>
    </row>
    <row r="39" spans="2:15" x14ac:dyDescent="0.3">
      <c r="B39" t="s">
        <v>13</v>
      </c>
      <c r="C39">
        <f>C35*1.5</f>
        <v>20.508000000000003</v>
      </c>
      <c r="J39">
        <f>AVERAGE(J35:J38)</f>
        <v>24858.939599999998</v>
      </c>
      <c r="N39">
        <f>SUM(N36:N38)</f>
        <v>23376.844036800001</v>
      </c>
    </row>
    <row r="40" spans="2:15" x14ac:dyDescent="0.3">
      <c r="B40" t="s">
        <v>14</v>
      </c>
      <c r="C40">
        <f>SUM(C34:C39)</f>
        <v>97.065240000000017</v>
      </c>
      <c r="N40">
        <f>K29+N39</f>
        <v>35483.442036799897</v>
      </c>
    </row>
    <row r="42" spans="2:15" x14ac:dyDescent="0.3">
      <c r="B42" t="s">
        <v>15</v>
      </c>
      <c r="C42">
        <f>C40*0.05</f>
        <v>4.8532620000000009</v>
      </c>
      <c r="G42" t="s">
        <v>20</v>
      </c>
      <c r="H42">
        <f>C34*H33</f>
        <v>22590</v>
      </c>
    </row>
    <row r="43" spans="2:15" x14ac:dyDescent="0.3">
      <c r="G43" t="s">
        <v>21</v>
      </c>
      <c r="H43">
        <f>H42*0.3</f>
        <v>6777</v>
      </c>
      <c r="M43" t="s">
        <v>32</v>
      </c>
      <c r="N43">
        <f>J39/N40</f>
        <v>0.70057858463163691</v>
      </c>
    </row>
    <row r="44" spans="2:15" x14ac:dyDescent="0.3">
      <c r="B44" t="s">
        <v>16</v>
      </c>
      <c r="C44">
        <v>101.85299999999999</v>
      </c>
    </row>
    <row r="45" spans="2:15" x14ac:dyDescent="0.3">
      <c r="C45">
        <f>C44*0.45</f>
        <v>45.833849999999998</v>
      </c>
      <c r="G45" t="s">
        <v>22</v>
      </c>
      <c r="H45">
        <f>H43+5392.6</f>
        <v>12169.6</v>
      </c>
    </row>
    <row r="46" spans="2:15" x14ac:dyDescent="0.3">
      <c r="B46" t="s">
        <v>17</v>
      </c>
      <c r="C46">
        <f>SUM(C44:C45)</f>
        <v>147.68684999999999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2021-05-04T05:08:18Z</dcterms:modified>
</cp:coreProperties>
</file>