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1.xml" ContentType="application/vnd.openxmlformats-officedocument.spreadsheetml.query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85ab34f8e2715/Danilo_Back-up/Projetos_Pessoais/Canal_Youtube/Base_Dados/"/>
    </mc:Choice>
  </mc:AlternateContent>
  <xr:revisionPtr revIDLastSave="725" documentId="8_{B0CBF6D9-8DF7-4D52-A2CD-612EC0B5F0DD}" xr6:coauthVersionLast="47" xr6:coauthVersionMax="47" xr10:uidLastSave="{E07DE22C-01DD-49F9-A34A-7AC229DE626E}"/>
  <bookViews>
    <workbookView xWindow="4155" yWindow="4155" windowWidth="21600" windowHeight="11835" tabRatio="695" xr2:uid="{094535DC-B9C4-4F19-A6F6-E646FD83A254}"/>
  </bookViews>
  <sheets>
    <sheet name="Planilha1" sheetId="10" r:id="rId1"/>
    <sheet name="Planilha2" sheetId="1" r:id="rId2"/>
    <sheet name="D_PRAZO_PGTO" sheetId="3" r:id="rId3"/>
    <sheet name="D_TOTAL_NF" sheetId="2" r:id="rId4"/>
    <sheet name="D_NF" sheetId="4" r:id="rId5"/>
    <sheet name="D_DIAS_DESCONTO" sheetId="6" r:id="rId6"/>
    <sheet name="D_FDIC" sheetId="7" r:id="rId7"/>
    <sheet name="F_DATA_X_FDIC" sheetId="9" r:id="rId8"/>
    <sheet name="F_CTAS_RECEBER" sheetId="5" r:id="rId9"/>
    <sheet name="D_DATAS" sheetId="11" r:id="rId10"/>
  </sheets>
  <definedNames>
    <definedName name="_xlnm._FilterDatabase" localSheetId="7" hidden="1">F_DATA_X_FDIC!$A$1:$B$56</definedName>
    <definedName name="_xlcn.WorksheetConnection_Ctas_Receber_DB.xlsxD_DATAS" hidden="1">D_DATAS[]</definedName>
    <definedName name="_xlcn.WorksheetConnection_Ctas_Receber_DB.xlsxD_FDIC" hidden="1">D_FDIC[]</definedName>
    <definedName name="_xlcn.WorksheetConnection_Ctas_Receber_DB.xlsxD_PRAZO_PGTO" hidden="1">D_PRAZO_PGTO[]</definedName>
    <definedName name="_xlcn.WorksheetConnection_Desconto_Duplicata.xlsxF_CONTAS_A_RECEBER" hidden="1">F_CONTAS_A_RECEBER[]</definedName>
    <definedName name="DadosExternos_1" localSheetId="8" hidden="1">F_CTAS_RECEBER!$A$1:$G$181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_CONTAS_A_RECEBER" name="F_CONTAS_A_RECEBER" connection="WorksheetConnection_Desconto_Duplicata.xlsx!F_CONTAS_A_RECEBER"/>
          <x15:modelTable id="D_FDIC" name="D_FDIC" connection="WorksheetConnection_Ctas_Receber_DB.xlsx!D_FDIC"/>
          <x15:modelTable id="D_DATAS" name="D_DATAS" connection="WorksheetConnection_Ctas_Receber_DB.xlsx!D_DATAS"/>
          <x15:modelTable id="D_PRAZO_PGTO" name="D_PRAZO_PGTO" connection="WorksheetConnection_Ctas_Receber_DB.xlsx!D_PRAZO_PGTO"/>
        </x15:modelTables>
        <x15:modelRelationships>
          <x15:modelRelationship fromTable="F_CONTAS_A_RECEBER" fromColumn="Data_Vencimento" toTable="D_DATAS" toColumn="Data"/>
          <x15:modelRelationship fromTable="F_CONTAS_A_RECEBER" fromColumn="ID_Cliente" toTable="D_PRAZO_PGTO" toColumn="ID_Cliente"/>
          <x15:modelRelationship fromTable="F_CONTAS_A_RECEBER" fromColumn="Descontado_com" toTable="D_FDIC" toColumn="Descr_FDIC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2" i="10"/>
  <c r="F7" i="10"/>
  <c r="F9" i="10"/>
  <c r="F10" i="10"/>
  <c r="F15" i="10"/>
  <c r="F17" i="10"/>
  <c r="F18" i="10"/>
  <c r="F23" i="10"/>
  <c r="F25" i="10"/>
  <c r="F26" i="10"/>
  <c r="F31" i="10"/>
  <c r="F33" i="10"/>
  <c r="F34" i="10"/>
  <c r="F39" i="10"/>
  <c r="F41" i="10"/>
  <c r="F47" i="10"/>
  <c r="F49" i="10"/>
  <c r="F50" i="10"/>
  <c r="F55" i="10"/>
  <c r="F57" i="10"/>
  <c r="F69" i="10"/>
  <c r="F71" i="10"/>
  <c r="F74" i="10"/>
  <c r="F76" i="10"/>
  <c r="F78" i="10"/>
  <c r="F79" i="10"/>
  <c r="F84" i="10"/>
  <c r="F87" i="10"/>
  <c r="F90" i="10"/>
  <c r="F91" i="10"/>
  <c r="F92" i="10"/>
  <c r="F95" i="10"/>
  <c r="F96" i="10"/>
  <c r="F98" i="10"/>
  <c r="F100" i="10"/>
  <c r="F103" i="10"/>
  <c r="F104" i="10"/>
  <c r="F105" i="10"/>
  <c r="F106" i="10"/>
  <c r="F109" i="10"/>
  <c r="F110" i="10"/>
  <c r="F112" i="10"/>
  <c r="F113" i="10"/>
  <c r="F116" i="10"/>
  <c r="F117" i="10"/>
  <c r="F120" i="10"/>
  <c r="F121" i="10"/>
  <c r="F122" i="10"/>
  <c r="F125" i="10"/>
  <c r="F126" i="10"/>
  <c r="F127" i="10"/>
  <c r="F130" i="10"/>
  <c r="F131" i="10"/>
  <c r="F133" i="10"/>
  <c r="F134" i="10"/>
  <c r="F135" i="10"/>
  <c r="F136" i="10"/>
  <c r="F138" i="10"/>
  <c r="F139" i="10"/>
  <c r="F141" i="10"/>
  <c r="F142" i="10"/>
  <c r="F143" i="10"/>
  <c r="F144" i="10"/>
  <c r="F146" i="10"/>
  <c r="F147" i="10"/>
  <c r="F149" i="10"/>
  <c r="F150" i="10"/>
  <c r="F151" i="10"/>
  <c r="F154" i="10"/>
  <c r="F156" i="10"/>
  <c r="F157" i="10"/>
  <c r="F158" i="10"/>
  <c r="F161" i="10"/>
  <c r="F162" i="10"/>
  <c r="F164" i="10"/>
  <c r="F165" i="10"/>
  <c r="F166" i="10"/>
  <c r="F167" i="10"/>
  <c r="F170" i="10"/>
  <c r="F172" i="10"/>
  <c r="F175" i="10"/>
  <c r="H2" i="5"/>
  <c r="I2" i="5" s="1"/>
  <c r="J2" i="5" s="1"/>
  <c r="K2" i="5" s="1"/>
  <c r="F2" i="10" s="1"/>
  <c r="C182" i="5"/>
  <c r="E182" i="5"/>
  <c r="B107" i="9"/>
  <c r="B108" i="9"/>
  <c r="B109" i="9"/>
  <c r="B110" i="9"/>
  <c r="B111" i="9"/>
  <c r="B112" i="9"/>
  <c r="B113" i="9"/>
  <c r="B105" i="9"/>
  <c r="B106" i="9"/>
  <c r="B95" i="9"/>
  <c r="B96" i="9"/>
  <c r="B97" i="9"/>
  <c r="B98" i="9"/>
  <c r="B99" i="9"/>
  <c r="B100" i="9"/>
  <c r="B101" i="9"/>
  <c r="B102" i="9"/>
  <c r="B103" i="9"/>
  <c r="B104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23" i="9"/>
  <c r="B43" i="9"/>
  <c r="B17" i="9"/>
  <c r="B44" i="9"/>
  <c r="B50" i="9"/>
  <c r="B31" i="9"/>
  <c r="B41" i="9"/>
  <c r="B51" i="9"/>
  <c r="B39" i="9"/>
  <c r="B47" i="9"/>
  <c r="B24" i="9"/>
  <c r="B54" i="9"/>
  <c r="B40" i="9"/>
  <c r="B52" i="9"/>
  <c r="B34" i="9"/>
  <c r="B55" i="9"/>
  <c r="B35" i="9"/>
  <c r="B45" i="9"/>
  <c r="B46" i="9"/>
  <c r="B30" i="9"/>
  <c r="B42" i="9"/>
  <c r="B48" i="9"/>
  <c r="B56" i="9"/>
  <c r="B53" i="9"/>
  <c r="B49" i="9"/>
  <c r="B2" i="9"/>
  <c r="B4" i="9"/>
  <c r="B3" i="9"/>
  <c r="B5" i="9"/>
  <c r="B15" i="9"/>
  <c r="B7" i="9"/>
  <c r="B20" i="9"/>
  <c r="B6" i="9"/>
  <c r="B10" i="9"/>
  <c r="B12" i="9"/>
  <c r="B33" i="9"/>
  <c r="B16" i="9"/>
  <c r="B11" i="9"/>
  <c r="B13" i="9"/>
  <c r="B21" i="9"/>
  <c r="B36" i="9"/>
  <c r="B18" i="9"/>
  <c r="B28" i="9"/>
  <c r="B32" i="9"/>
  <c r="B19" i="9"/>
  <c r="B29" i="9"/>
  <c r="B37" i="9"/>
  <c r="B38" i="9"/>
  <c r="B25" i="9"/>
  <c r="B14" i="9"/>
  <c r="B26" i="9"/>
  <c r="B27" i="9"/>
  <c r="B22" i="9"/>
  <c r="B9" i="9"/>
  <c r="B8" i="9"/>
  <c r="E3" i="7"/>
  <c r="E4" i="7"/>
  <c r="E2" i="7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F3" i="4"/>
  <c r="J3" i="4" s="1"/>
  <c r="F4" i="4"/>
  <c r="J4" i="4" s="1"/>
  <c r="F5" i="4"/>
  <c r="J5" i="4" s="1"/>
  <c r="F6" i="4"/>
  <c r="J6" i="4" s="1"/>
  <c r="F7" i="4"/>
  <c r="J7" i="4" s="1"/>
  <c r="F8" i="4"/>
  <c r="J8" i="4" s="1"/>
  <c r="F9" i="4"/>
  <c r="J9" i="4" s="1"/>
  <c r="F10" i="4"/>
  <c r="F11" i="4"/>
  <c r="J11" i="4" s="1"/>
  <c r="F12" i="4"/>
  <c r="J12" i="4" s="1"/>
  <c r="F13" i="4"/>
  <c r="J13" i="4" s="1"/>
  <c r="F14" i="4"/>
  <c r="J14" i="4" s="1"/>
  <c r="F15" i="4"/>
  <c r="J15" i="4" s="1"/>
  <c r="F16" i="4"/>
  <c r="J16" i="4" s="1"/>
  <c r="F17" i="4"/>
  <c r="J17" i="4" s="1"/>
  <c r="F18" i="4"/>
  <c r="F19" i="4"/>
  <c r="J19" i="4" s="1"/>
  <c r="F20" i="4"/>
  <c r="J20" i="4" s="1"/>
  <c r="F21" i="4"/>
  <c r="J21" i="4" s="1"/>
  <c r="F22" i="4"/>
  <c r="J22" i="4" s="1"/>
  <c r="F23" i="4"/>
  <c r="J23" i="4" s="1"/>
  <c r="F24" i="4"/>
  <c r="J24" i="4" s="1"/>
  <c r="F25" i="4"/>
  <c r="J25" i="4" s="1"/>
  <c r="F26" i="4"/>
  <c r="F27" i="4"/>
  <c r="J27" i="4" s="1"/>
  <c r="F28" i="4"/>
  <c r="J28" i="4" s="1"/>
  <c r="F29" i="4"/>
  <c r="J29" i="4" s="1"/>
  <c r="F30" i="4"/>
  <c r="J30" i="4" s="1"/>
  <c r="F31" i="4"/>
  <c r="J31" i="4" s="1"/>
  <c r="F32" i="4"/>
  <c r="J32" i="4" s="1"/>
  <c r="F33" i="4"/>
  <c r="J33" i="4" s="1"/>
  <c r="F34" i="4"/>
  <c r="F35" i="4"/>
  <c r="J35" i="4" s="1"/>
  <c r="F36" i="4"/>
  <c r="J36" i="4" s="1"/>
  <c r="F37" i="4"/>
  <c r="J37" i="4" s="1"/>
  <c r="F38" i="4"/>
  <c r="J38" i="4" s="1"/>
  <c r="F39" i="4"/>
  <c r="J39" i="4" s="1"/>
  <c r="F40" i="4"/>
  <c r="J40" i="4" s="1"/>
  <c r="F41" i="4"/>
  <c r="J41" i="4" s="1"/>
  <c r="F42" i="4"/>
  <c r="F43" i="4"/>
  <c r="J43" i="4" s="1"/>
  <c r="F44" i="4"/>
  <c r="J44" i="4" s="1"/>
  <c r="F45" i="4"/>
  <c r="J45" i="4" s="1"/>
  <c r="F46" i="4"/>
  <c r="J46" i="4" s="1"/>
  <c r="F47" i="4"/>
  <c r="J47" i="4" s="1"/>
  <c r="F48" i="4"/>
  <c r="J48" i="4" s="1"/>
  <c r="F49" i="4"/>
  <c r="J49" i="4" s="1"/>
  <c r="F50" i="4"/>
  <c r="F51" i="4"/>
  <c r="J51" i="4" s="1"/>
  <c r="F52" i="4"/>
  <c r="J52" i="4" s="1"/>
  <c r="F53" i="4"/>
  <c r="J53" i="4" s="1"/>
  <c r="F54" i="4"/>
  <c r="J54" i="4" s="1"/>
  <c r="F55" i="4"/>
  <c r="J55" i="4" s="1"/>
  <c r="F56" i="4"/>
  <c r="J56" i="4" s="1"/>
  <c r="F57" i="4"/>
  <c r="J57" i="4" s="1"/>
  <c r="F58" i="4"/>
  <c r="F59" i="4"/>
  <c r="J59" i="4" s="1"/>
  <c r="F60" i="4"/>
  <c r="J60" i="4" s="1"/>
  <c r="F61" i="4"/>
  <c r="J61" i="4" s="1"/>
  <c r="F62" i="4"/>
  <c r="J62" i="4" s="1"/>
  <c r="F63" i="4"/>
  <c r="J63" i="4" s="1"/>
  <c r="F64" i="4"/>
  <c r="J64" i="4" s="1"/>
  <c r="F65" i="4"/>
  <c r="J65" i="4" s="1"/>
  <c r="F66" i="4"/>
  <c r="F67" i="4"/>
  <c r="J67" i="4" s="1"/>
  <c r="F68" i="4"/>
  <c r="J68" i="4" s="1"/>
  <c r="F69" i="4"/>
  <c r="J69" i="4" s="1"/>
  <c r="F70" i="4"/>
  <c r="J70" i="4" s="1"/>
  <c r="F71" i="4"/>
  <c r="J71" i="4" s="1"/>
  <c r="F72" i="4"/>
  <c r="J72" i="4" s="1"/>
  <c r="F73" i="4"/>
  <c r="J73" i="4" s="1"/>
  <c r="F74" i="4"/>
  <c r="F75" i="4"/>
  <c r="J75" i="4" s="1"/>
  <c r="F76" i="4"/>
  <c r="J76" i="4" s="1"/>
  <c r="F77" i="4"/>
  <c r="J77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3" i="2"/>
  <c r="E4" i="2"/>
  <c r="E5" i="2"/>
  <c r="E6" i="2"/>
  <c r="E7" i="2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49" i="4"/>
  <c r="D49" i="4" s="1"/>
  <c r="C50" i="4"/>
  <c r="C51" i="4"/>
  <c r="D51" i="4" s="1"/>
  <c r="C52" i="4"/>
  <c r="D52" i="4" s="1"/>
  <c r="C53" i="4"/>
  <c r="D53" i="4" s="1"/>
  <c r="C54" i="4"/>
  <c r="D54" i="4" s="1"/>
  <c r="C55" i="4"/>
  <c r="D55" i="4" s="1"/>
  <c r="C56" i="4"/>
  <c r="D56" i="4" s="1"/>
  <c r="C57" i="4"/>
  <c r="D57" i="4" s="1"/>
  <c r="C58" i="4"/>
  <c r="C59" i="4"/>
  <c r="D59" i="4" s="1"/>
  <c r="C60" i="4"/>
  <c r="D60" i="4" s="1"/>
  <c r="C61" i="4"/>
  <c r="D61" i="4" s="1"/>
  <c r="C62" i="4"/>
  <c r="D62" i="4" s="1"/>
  <c r="C63" i="4"/>
  <c r="D63" i="4" s="1"/>
  <c r="C64" i="4"/>
  <c r="D64" i="4" s="1"/>
  <c r="C65" i="4"/>
  <c r="D65" i="4" s="1"/>
  <c r="C66" i="4"/>
  <c r="C67" i="4"/>
  <c r="D67" i="4" s="1"/>
  <c r="C68" i="4"/>
  <c r="D68" i="4" s="1"/>
  <c r="C69" i="4"/>
  <c r="D69" i="4" s="1"/>
  <c r="C70" i="4"/>
  <c r="D70" i="4" s="1"/>
  <c r="C71" i="4"/>
  <c r="D71" i="4" s="1"/>
  <c r="C72" i="4"/>
  <c r="D72" i="4" s="1"/>
  <c r="C73" i="4"/>
  <c r="D73" i="4" s="1"/>
  <c r="C74" i="4"/>
  <c r="C75" i="4"/>
  <c r="D75" i="4" s="1"/>
  <c r="C76" i="4"/>
  <c r="D76" i="4" s="1"/>
  <c r="C77" i="4"/>
  <c r="D77" i="4" s="1"/>
  <c r="J74" i="4" l="1"/>
  <c r="D74" i="4" s="1"/>
  <c r="J66" i="4"/>
  <c r="D66" i="4" s="1"/>
  <c r="J58" i="4"/>
  <c r="D58" i="4" s="1"/>
  <c r="J50" i="4"/>
  <c r="D50" i="4" s="1"/>
  <c r="J42" i="4"/>
  <c r="D42" i="4" s="1"/>
  <c r="J34" i="4"/>
  <c r="D34" i="4" s="1"/>
  <c r="J26" i="4"/>
  <c r="D26" i="4" s="1"/>
  <c r="J18" i="4"/>
  <c r="D18" i="4" s="1"/>
  <c r="J10" i="4"/>
  <c r="D10" i="4" s="1"/>
  <c r="F82" i="10"/>
  <c r="F63" i="10"/>
  <c r="F58" i="10"/>
  <c r="F152" i="10"/>
  <c r="F75" i="10"/>
  <c r="F61" i="10"/>
  <c r="F119" i="10"/>
  <c r="F62" i="10"/>
  <c r="F42" i="10"/>
  <c r="F179" i="10"/>
  <c r="F128" i="10"/>
  <c r="F83" i="10"/>
  <c r="F168" i="10"/>
  <c r="F178" i="10"/>
  <c r="F169" i="10"/>
  <c r="F177" i="10"/>
  <c r="F155" i="10"/>
  <c r="F176" i="10"/>
  <c r="F171" i="10"/>
  <c r="F180" i="10"/>
  <c r="F174" i="10"/>
  <c r="F181" i="10"/>
  <c r="F173" i="10"/>
  <c r="F163" i="10"/>
  <c r="F160" i="10"/>
  <c r="F118" i="10"/>
  <c r="F153" i="10"/>
  <c r="F145" i="10"/>
  <c r="F137" i="10"/>
  <c r="F129" i="10"/>
  <c r="F115" i="10"/>
  <c r="F88" i="10"/>
  <c r="F123" i="10"/>
  <c r="F111" i="10"/>
  <c r="F148" i="10"/>
  <c r="F140" i="10"/>
  <c r="F132" i="10"/>
  <c r="F124" i="10"/>
  <c r="F114" i="10"/>
  <c r="F101" i="10"/>
  <c r="F94" i="10"/>
  <c r="F107" i="10"/>
  <c r="F93" i="10"/>
  <c r="F159" i="10"/>
  <c r="F64" i="10"/>
  <c r="F68" i="10"/>
  <c r="F12" i="10"/>
  <c r="F99" i="10"/>
  <c r="F85" i="10"/>
  <c r="F67" i="10"/>
  <c r="F102" i="10"/>
  <c r="F70" i="10"/>
  <c r="F66" i="10"/>
  <c r="F108" i="10"/>
  <c r="F89" i="10"/>
  <c r="F81" i="10"/>
  <c r="F73" i="10"/>
  <c r="F44" i="10"/>
  <c r="F97" i="10"/>
  <c r="F86" i="10"/>
  <c r="F77" i="10"/>
  <c r="F80" i="10"/>
  <c r="F72" i="10"/>
  <c r="F28" i="10"/>
  <c r="F65" i="10"/>
  <c r="F60" i="10"/>
  <c r="F54" i="10"/>
  <c r="F48" i="10"/>
  <c r="F38" i="10"/>
  <c r="F32" i="10"/>
  <c r="F22" i="10"/>
  <c r="F16" i="10"/>
  <c r="F6" i="10"/>
  <c r="F53" i="10"/>
  <c r="F37" i="10"/>
  <c r="F21" i="10"/>
  <c r="F5" i="10"/>
  <c r="F59" i="10"/>
  <c r="F43" i="10"/>
  <c r="F27" i="10"/>
  <c r="F11" i="10"/>
  <c r="F56" i="10"/>
  <c r="F46" i="10"/>
  <c r="F40" i="10"/>
  <c r="F30" i="10"/>
  <c r="F24" i="10"/>
  <c r="F14" i="10"/>
  <c r="F8" i="10"/>
  <c r="F52" i="10"/>
  <c r="F36" i="10"/>
  <c r="F20" i="10"/>
  <c r="F4" i="10"/>
  <c r="F45" i="10"/>
  <c r="F29" i="10"/>
  <c r="F13" i="10"/>
  <c r="F51" i="10"/>
  <c r="F35" i="10"/>
  <c r="F19" i="10"/>
  <c r="F3" i="10"/>
  <c r="H182" i="5"/>
  <c r="J182" i="5" l="1"/>
  <c r="A2" i="9" l="1" a="1"/>
  <c r="A2" i="9" s="1"/>
  <c r="J165" i="10" s="1"/>
  <c r="J140" i="10" l="1"/>
  <c r="J145" i="10"/>
  <c r="J149" i="10"/>
  <c r="J133" i="10"/>
  <c r="J10" i="10"/>
  <c r="J117" i="10"/>
  <c r="J6" i="10"/>
  <c r="J171" i="10"/>
  <c r="J102" i="10"/>
  <c r="J66" i="10"/>
  <c r="J138" i="10"/>
  <c r="J141" i="10"/>
  <c r="J39" i="10"/>
  <c r="J134" i="10"/>
  <c r="J170" i="10"/>
  <c r="J23" i="10"/>
  <c r="J87" i="10"/>
  <c r="J91" i="10"/>
  <c r="J131" i="10"/>
  <c r="J90" i="10"/>
  <c r="J4" i="10"/>
  <c r="J34" i="10"/>
  <c r="J169" i="10"/>
  <c r="J122" i="10"/>
  <c r="J59" i="10"/>
  <c r="J94" i="10"/>
  <c r="J163" i="10"/>
  <c r="J126" i="10"/>
  <c r="J159" i="10"/>
  <c r="J22" i="10"/>
  <c r="J76" i="10"/>
  <c r="J111" i="10"/>
  <c r="J156" i="10"/>
  <c r="J142" i="10"/>
  <c r="J152" i="10"/>
  <c r="J47" i="10"/>
  <c r="J121" i="10"/>
  <c r="J104" i="10"/>
  <c r="J15" i="10"/>
  <c r="J58" i="10"/>
  <c r="J57" i="10"/>
  <c r="J116" i="10"/>
  <c r="J62" i="10"/>
  <c r="J113" i="10"/>
  <c r="J71" i="10"/>
  <c r="J154" i="10"/>
  <c r="J128" i="10"/>
  <c r="J179" i="10"/>
  <c r="J147" i="10"/>
  <c r="J83" i="10"/>
  <c r="J69" i="10"/>
  <c r="J55" i="10"/>
  <c r="J49" i="10"/>
  <c r="J74" i="10"/>
  <c r="J146" i="10"/>
  <c r="J175" i="10"/>
  <c r="J162" i="10"/>
  <c r="J106" i="10"/>
  <c r="J103" i="10"/>
  <c r="J61" i="10"/>
  <c r="J157" i="10"/>
  <c r="J7" i="10"/>
  <c r="J82" i="10"/>
  <c r="J125" i="10"/>
  <c r="J79" i="10"/>
  <c r="J63" i="10"/>
  <c r="J31" i="10"/>
  <c r="J112" i="10"/>
  <c r="J119" i="10"/>
  <c r="J139" i="10"/>
  <c r="J95" i="10"/>
  <c r="J75" i="10"/>
  <c r="J42" i="10"/>
  <c r="J18" i="10"/>
  <c r="J84" i="10"/>
  <c r="J78" i="10"/>
  <c r="J41" i="10"/>
  <c r="J144" i="10"/>
  <c r="J151" i="10"/>
  <c r="J25" i="10"/>
  <c r="J19" i="10"/>
  <c r="J137" i="10"/>
  <c r="J97" i="10"/>
  <c r="J40" i="10"/>
  <c r="J24" i="10"/>
  <c r="J85" i="10"/>
  <c r="J32" i="10"/>
  <c r="J135" i="10"/>
  <c r="J167" i="10"/>
  <c r="J132" i="10"/>
  <c r="J168" i="10"/>
  <c r="J110" i="10"/>
  <c r="J161" i="10"/>
  <c r="J50" i="10"/>
  <c r="J43" i="10"/>
  <c r="J13" i="10"/>
  <c r="J178" i="10"/>
  <c r="J118" i="10"/>
  <c r="J77" i="10"/>
  <c r="J44" i="10"/>
  <c r="J30" i="10"/>
  <c r="J14" i="10"/>
  <c r="J28" i="10"/>
  <c r="J148" i="10"/>
  <c r="J174" i="10"/>
  <c r="J109" i="10"/>
  <c r="J53" i="10"/>
  <c r="J96" i="10"/>
  <c r="J92" i="10"/>
  <c r="J26" i="10"/>
  <c r="J158" i="10"/>
  <c r="J12" i="10"/>
  <c r="J124" i="10"/>
  <c r="J67" i="10"/>
  <c r="J80" i="10"/>
  <c r="J51" i="10"/>
  <c r="J101" i="10"/>
  <c r="J56" i="10"/>
  <c r="J73" i="10"/>
  <c r="J160" i="10"/>
  <c r="J129" i="10"/>
  <c r="J172" i="10"/>
  <c r="J166" i="10"/>
  <c r="J136" i="10"/>
  <c r="J150" i="10"/>
  <c r="J81" i="10"/>
  <c r="J45" i="10"/>
  <c r="J38" i="10"/>
  <c r="J46" i="10"/>
  <c r="J180" i="10"/>
  <c r="J29" i="10"/>
  <c r="J108" i="10"/>
  <c r="J20" i="10"/>
  <c r="J48" i="10"/>
  <c r="J107" i="10"/>
  <c r="J33" i="10"/>
  <c r="J100" i="10"/>
  <c r="J17" i="10"/>
  <c r="J64" i="10"/>
  <c r="J65" i="10"/>
  <c r="J8" i="10"/>
  <c r="J89" i="10"/>
  <c r="J115" i="10"/>
  <c r="J176" i="10"/>
  <c r="J54" i="10"/>
  <c r="J130" i="10"/>
  <c r="J177" i="10"/>
  <c r="J27" i="10"/>
  <c r="J9" i="10"/>
  <c r="J37" i="10"/>
  <c r="J123" i="10"/>
  <c r="J105" i="10"/>
  <c r="J21" i="10"/>
  <c r="J99" i="10"/>
  <c r="J16" i="10"/>
  <c r="J60" i="10"/>
  <c r="J11" i="10"/>
  <c r="J127" i="10"/>
  <c r="J155" i="10"/>
  <c r="J72" i="10"/>
  <c r="J86" i="10"/>
  <c r="J164" i="10"/>
  <c r="J143" i="10"/>
  <c r="J120" i="10"/>
  <c r="J93" i="10"/>
  <c r="J88" i="10"/>
  <c r="J181" i="10"/>
  <c r="J5" i="10"/>
  <c r="J68" i="10"/>
  <c r="J52" i="10"/>
  <c r="J153" i="10"/>
  <c r="J3" i="10"/>
  <c r="J36" i="10"/>
  <c r="J70" i="10"/>
  <c r="J98" i="10"/>
  <c r="J35" i="10"/>
  <c r="J173" i="10"/>
  <c r="J114" i="10"/>
  <c r="L2" i="5"/>
  <c r="J2" i="10" s="1"/>
  <c r="H134" i="10" l="1"/>
  <c r="I134" i="10" s="1"/>
  <c r="H122" i="10"/>
  <c r="I122" i="10" s="1"/>
  <c r="H23" i="10"/>
  <c r="I23" i="10" s="1"/>
  <c r="H133" i="10"/>
  <c r="I133" i="10" s="1"/>
  <c r="H165" i="10"/>
  <c r="I165" i="10" s="1"/>
  <c r="H126" i="10"/>
  <c r="I126" i="10" s="1"/>
  <c r="H141" i="10"/>
  <c r="I141" i="10" s="1"/>
  <c r="H149" i="10"/>
  <c r="I149" i="10" s="1"/>
  <c r="O2" i="5"/>
  <c r="N2" i="5"/>
  <c r="M2" i="5"/>
  <c r="H170" i="10" l="1"/>
  <c r="I170" i="10" s="1"/>
  <c r="H117" i="10"/>
  <c r="I117" i="10" s="1"/>
  <c r="H153" i="10"/>
  <c r="I153" i="10" s="1"/>
  <c r="H104" i="10"/>
  <c r="I104" i="10" s="1"/>
  <c r="H87" i="10"/>
  <c r="I87" i="10" s="1"/>
  <c r="H90" i="10"/>
  <c r="I90" i="10" s="1"/>
  <c r="H131" i="10"/>
  <c r="I131" i="10" s="1"/>
  <c r="H41" i="10"/>
  <c r="I41" i="10" s="1"/>
  <c r="H142" i="10"/>
  <c r="I142" i="10" s="1"/>
  <c r="H118" i="10"/>
  <c r="I118" i="10" s="1"/>
  <c r="H164" i="10"/>
  <c r="I164" i="10" s="1"/>
  <c r="H31" i="10"/>
  <c r="I31" i="10" s="1"/>
  <c r="H29" i="10"/>
  <c r="I29" i="10" s="1"/>
  <c r="H158" i="10"/>
  <c r="I158" i="10" s="1"/>
  <c r="H110" i="10"/>
  <c r="I110" i="10" s="1"/>
  <c r="H93" i="10"/>
  <c r="I93" i="10" s="1"/>
  <c r="H7" i="10"/>
  <c r="I7" i="10" s="1"/>
  <c r="H10" i="10"/>
  <c r="I10" i="10" s="1"/>
  <c r="H34" i="10"/>
  <c r="I34" i="10" s="1"/>
  <c r="H99" i="10"/>
  <c r="I99" i="10" s="1"/>
  <c r="H32" i="10"/>
  <c r="I32" i="10" s="1"/>
  <c r="H40" i="10"/>
  <c r="I40" i="10" s="1"/>
  <c r="H27" i="10"/>
  <c r="I27" i="10" s="1"/>
  <c r="H73" i="10"/>
  <c r="I73" i="10" s="1"/>
  <c r="H19" i="10"/>
  <c r="I19" i="10" s="1"/>
  <c r="H166" i="10"/>
  <c r="I166" i="10" s="1"/>
  <c r="H17" i="10"/>
  <c r="I17" i="10" s="1"/>
  <c r="H148" i="10"/>
  <c r="I148" i="10" s="1"/>
  <c r="H43" i="10"/>
  <c r="I43" i="10" s="1"/>
  <c r="H161" i="10"/>
  <c r="I161" i="10" s="1"/>
  <c r="H11" i="10"/>
  <c r="I11" i="10" s="1"/>
  <c r="H56" i="10"/>
  <c r="I56" i="10" s="1"/>
  <c r="H75" i="10"/>
  <c r="I75" i="10" s="1"/>
  <c r="H168" i="10"/>
  <c r="I168" i="10" s="1"/>
  <c r="H9" i="10"/>
  <c r="I9" i="10" s="1"/>
  <c r="H102" i="10"/>
  <c r="I102" i="10" s="1"/>
  <c r="H178" i="10"/>
  <c r="I178" i="10" s="1"/>
  <c r="H155" i="10"/>
  <c r="I155" i="10" s="1"/>
  <c r="H83" i="10"/>
  <c r="I83" i="10" s="1"/>
  <c r="H67" i="10"/>
  <c r="I67" i="10" s="1"/>
  <c r="H96" i="10"/>
  <c r="I96" i="10" s="1"/>
  <c r="H3" i="10"/>
  <c r="I3" i="10" s="1"/>
  <c r="H95" i="10"/>
  <c r="I95" i="10" s="1"/>
  <c r="H101" i="10"/>
  <c r="I101" i="10" s="1"/>
  <c r="H128" i="10"/>
  <c r="I128" i="10" s="1"/>
  <c r="H144" i="10"/>
  <c r="I144" i="10" s="1"/>
  <c r="H146" i="10"/>
  <c r="I146" i="10" s="1"/>
  <c r="H181" i="10"/>
  <c r="I181" i="10" s="1"/>
  <c r="H179" i="10"/>
  <c r="I179" i="10" s="1"/>
  <c r="H33" i="10"/>
  <c r="I33" i="10" s="1"/>
  <c r="H111" i="10"/>
  <c r="I111" i="10" s="1"/>
  <c r="H91" i="10"/>
  <c r="I91" i="10" s="1"/>
  <c r="H4" i="10"/>
  <c r="I4" i="10" s="1"/>
  <c r="H66" i="10"/>
  <c r="I66" i="10" s="1"/>
  <c r="H22" i="10"/>
  <c r="I22" i="10" s="1"/>
  <c r="H94" i="10"/>
  <c r="I94" i="10" s="1"/>
  <c r="H68" i="10"/>
  <c r="I68" i="10" s="1"/>
  <c r="H106" i="10"/>
  <c r="I106" i="10" s="1"/>
  <c r="H16" i="10"/>
  <c r="I16" i="10" s="1"/>
  <c r="H55" i="10"/>
  <c r="I55" i="10" s="1"/>
  <c r="H150" i="10"/>
  <c r="I150" i="10" s="1"/>
  <c r="H85" i="10"/>
  <c r="I85" i="10" s="1"/>
  <c r="H163" i="10"/>
  <c r="I163" i="10" s="1"/>
  <c r="H59" i="10"/>
  <c r="I59" i="10" s="1"/>
  <c r="H140" i="10"/>
  <c r="I140" i="10" s="1"/>
  <c r="H76" i="10"/>
  <c r="I76" i="10" s="1"/>
  <c r="H159" i="10"/>
  <c r="I159" i="10" s="1"/>
  <c r="H6" i="10"/>
  <c r="I6" i="10" s="1"/>
  <c r="H39" i="10"/>
  <c r="I39" i="10" s="1"/>
  <c r="H138" i="10"/>
  <c r="I138" i="10" s="1"/>
  <c r="H169" i="10"/>
  <c r="I169" i="10" s="1"/>
  <c r="H171" i="10"/>
  <c r="I171" i="10" s="1"/>
  <c r="H167" i="10"/>
  <c r="I167" i="10" s="1"/>
  <c r="H124" i="10"/>
  <c r="I124" i="10" s="1"/>
  <c r="H46" i="10"/>
  <c r="I46" i="10" s="1"/>
  <c r="H109" i="10"/>
  <c r="I109" i="10" s="1"/>
  <c r="H69" i="10"/>
  <c r="I69" i="10" s="1"/>
  <c r="H127" i="10"/>
  <c r="I127" i="10" s="1"/>
  <c r="H145" i="10"/>
  <c r="I145" i="10" s="1"/>
  <c r="H114" i="10"/>
  <c r="I114" i="10" s="1"/>
  <c r="H156" i="10"/>
  <c r="I156" i="10" s="1"/>
  <c r="H74" i="10"/>
  <c r="I74" i="10" s="1"/>
  <c r="H113" i="10"/>
  <c r="I113" i="10" s="1"/>
  <c r="H151" i="10"/>
  <c r="I151" i="10" s="1"/>
  <c r="H37" i="10"/>
  <c r="I37" i="10" s="1"/>
  <c r="H100" i="10"/>
  <c r="I100" i="10" s="1"/>
  <c r="H42" i="10"/>
  <c r="I42" i="10" s="1"/>
  <c r="H51" i="10"/>
  <c r="I51" i="10" s="1"/>
  <c r="H15" i="10"/>
  <c r="I15" i="10" s="1"/>
  <c r="H58" i="10"/>
  <c r="I58" i="10" s="1"/>
  <c r="H5" i="10"/>
  <c r="I5" i="10" s="1"/>
  <c r="H82" i="10"/>
  <c r="I82" i="10" s="1"/>
  <c r="H125" i="10"/>
  <c r="I125" i="10" s="1"/>
  <c r="H143" i="10"/>
  <c r="I143" i="10" s="1"/>
  <c r="H38" i="10"/>
  <c r="I38" i="10" s="1"/>
  <c r="H97" i="10"/>
  <c r="I97" i="10" s="1"/>
  <c r="H98" i="10"/>
  <c r="I98" i="10" s="1"/>
  <c r="H119" i="10"/>
  <c r="I119" i="10" s="1"/>
  <c r="H13" i="10"/>
  <c r="I13" i="10" s="1"/>
  <c r="H72" i="10"/>
  <c r="I72" i="10" s="1"/>
  <c r="H160" i="10"/>
  <c r="I160" i="10" s="1"/>
  <c r="H176" i="10"/>
  <c r="I176" i="10" s="1"/>
  <c r="H147" i="10"/>
  <c r="I147" i="10" s="1"/>
  <c r="H180" i="10"/>
  <c r="I180" i="10" s="1"/>
  <c r="H61" i="10"/>
  <c r="I61" i="10" s="1"/>
  <c r="H129" i="10"/>
  <c r="I129" i="10" s="1"/>
  <c r="H86" i="10"/>
  <c r="I86" i="10" s="1"/>
  <c r="H18" i="10"/>
  <c r="I18" i="10" s="1"/>
  <c r="H132" i="10"/>
  <c r="I132" i="10" s="1"/>
  <c r="H62" i="10"/>
  <c r="I62" i="10" s="1"/>
  <c r="H103" i="10"/>
  <c r="I103" i="10" s="1"/>
  <c r="H53" i="10"/>
  <c r="I53" i="10" s="1"/>
  <c r="H112" i="10"/>
  <c r="I112" i="10" s="1"/>
  <c r="H108" i="10"/>
  <c r="I108" i="10" s="1"/>
  <c r="H28" i="10"/>
  <c r="I28" i="10" s="1"/>
  <c r="H49" i="10"/>
  <c r="I49" i="10" s="1"/>
  <c r="H8" i="10"/>
  <c r="I8" i="10" s="1"/>
  <c r="H88" i="10"/>
  <c r="I88" i="10" s="1"/>
  <c r="H175" i="10"/>
  <c r="I175" i="10" s="1"/>
  <c r="H173" i="10"/>
  <c r="I173" i="10" s="1"/>
  <c r="H177" i="10"/>
  <c r="I177" i="10" s="1"/>
  <c r="H89" i="10"/>
  <c r="I89" i="10" s="1"/>
  <c r="H60" i="10"/>
  <c r="I60" i="10" s="1"/>
  <c r="H121" i="10"/>
  <c r="I121" i="10" s="1"/>
  <c r="H14" i="10"/>
  <c r="I14" i="10" s="1"/>
  <c r="H25" i="10"/>
  <c r="I25" i="10" s="1"/>
  <c r="H162" i="10"/>
  <c r="I162" i="10" s="1"/>
  <c r="H57" i="10"/>
  <c r="I57" i="10" s="1"/>
  <c r="H79" i="10"/>
  <c r="I79" i="10" s="1"/>
  <c r="H174" i="10"/>
  <c r="I174" i="10" s="1"/>
  <c r="H54" i="10"/>
  <c r="I54" i="10" s="1"/>
  <c r="H137" i="10"/>
  <c r="I137" i="10" s="1"/>
  <c r="H172" i="10"/>
  <c r="I172" i="10" s="1"/>
  <c r="H123" i="10"/>
  <c r="I123" i="10" s="1"/>
  <c r="H80" i="10"/>
  <c r="I80" i="10" s="1"/>
  <c r="H65" i="10"/>
  <c r="I65" i="10" s="1"/>
  <c r="H45" i="10"/>
  <c r="I45" i="10" s="1"/>
  <c r="H157" i="10"/>
  <c r="I157" i="10" s="1"/>
  <c r="H24" i="10"/>
  <c r="I24" i="10" s="1"/>
  <c r="H30" i="10"/>
  <c r="I30" i="10" s="1"/>
  <c r="H26" i="10"/>
  <c r="I26" i="10" s="1"/>
  <c r="H81" i="10"/>
  <c r="I81" i="10" s="1"/>
  <c r="H115" i="10"/>
  <c r="I115" i="10" s="1"/>
  <c r="H21" i="10"/>
  <c r="I21" i="10" s="1"/>
  <c r="H116" i="10"/>
  <c r="I116" i="10" s="1"/>
  <c r="H130" i="10"/>
  <c r="I130" i="10" s="1"/>
  <c r="H52" i="10"/>
  <c r="I52" i="10" s="1"/>
  <c r="H84" i="10"/>
  <c r="I84" i="10" s="1"/>
  <c r="H64" i="10"/>
  <c r="I64" i="10" s="1"/>
  <c r="H47" i="10"/>
  <c r="I47" i="10" s="1"/>
  <c r="H78" i="10"/>
  <c r="I78" i="10" s="1"/>
  <c r="H44" i="10"/>
  <c r="I44" i="10" s="1"/>
  <c r="H120" i="10"/>
  <c r="I120" i="10" s="1"/>
  <c r="H71" i="10"/>
  <c r="I71" i="10" s="1"/>
  <c r="H92" i="10"/>
  <c r="I92" i="10" s="1"/>
  <c r="H36" i="10"/>
  <c r="I36" i="10" s="1"/>
  <c r="H154" i="10"/>
  <c r="I154" i="10" s="1"/>
  <c r="H139" i="10"/>
  <c r="I139" i="10" s="1"/>
  <c r="H48" i="10"/>
  <c r="I48" i="10" s="1"/>
  <c r="H70" i="10"/>
  <c r="I70" i="10" s="1"/>
  <c r="H135" i="10"/>
  <c r="I135" i="10" s="1"/>
  <c r="H105" i="10"/>
  <c r="I105" i="10" s="1"/>
  <c r="H63" i="10"/>
  <c r="I63" i="10" s="1"/>
  <c r="H152" i="10"/>
  <c r="I152" i="10" s="1"/>
  <c r="H77" i="10"/>
  <c r="I77" i="10" s="1"/>
  <c r="H136" i="10"/>
  <c r="I136" i="10" s="1"/>
  <c r="H20" i="10"/>
  <c r="I20" i="10" s="1"/>
  <c r="H107" i="10"/>
  <c r="I107" i="10" s="1"/>
  <c r="H50" i="10"/>
  <c r="I50" i="10" s="1"/>
  <c r="H12" i="10"/>
  <c r="I12" i="10" s="1"/>
  <c r="H35" i="10"/>
  <c r="I35" i="10" s="1"/>
  <c r="P2" i="5"/>
  <c r="Q2" i="5" l="1"/>
  <c r="R2" i="5" s="1"/>
  <c r="H2" i="10" s="1"/>
  <c r="I2" i="10" s="1"/>
  <c r="R18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4476D-0CFA-40A8-A704-63E7DC965972}" keepAlive="1" name="Consulta - D_CTAS_RECEBER" description="Conexão com a consulta 'D_CTAS_RECEBER' na pasta de trabalho." type="5" refreshedVersion="7" background="1" saveData="1">
    <dbPr connection="Provider=Microsoft.Mashup.OleDb.1;Data Source=$Workbook$;Location=D_CTAS_RECEBER;Extended Properties=&quot;&quot;" command="SELECT * FROM [D_CTAS_RECEBER]"/>
  </connection>
  <connection id="2" xr16:uid="{284B754B-725E-4986-B2B0-7661EE4369BD}" keepAlive="1" name="ThisWorkbookDataModel" description="Modelo de Dad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21F54D7E-0E04-40F4-A79C-B625C0ECBC58}" name="WorksheetConnection_Ctas_Receber_DB.xlsx!D_DATAS" type="102" refreshedVersion="8" minRefreshableVersion="5">
    <extLst>
      <ext xmlns:x15="http://schemas.microsoft.com/office/spreadsheetml/2010/11/main" uri="{DE250136-89BD-433C-8126-D09CA5730AF9}">
        <x15:connection id="D_DATAS">
          <x15:rangePr sourceName="_xlcn.WorksheetConnection_Ctas_Receber_DB.xlsxD_DATAS"/>
        </x15:connection>
      </ext>
    </extLst>
  </connection>
  <connection id="4" xr16:uid="{A284B6C7-3862-442D-9266-BB8A7BCB65D3}" name="WorksheetConnection_Ctas_Receber_DB.xlsx!D_FDIC" type="102" refreshedVersion="8" minRefreshableVersion="5">
    <extLst>
      <ext xmlns:x15="http://schemas.microsoft.com/office/spreadsheetml/2010/11/main" uri="{DE250136-89BD-433C-8126-D09CA5730AF9}">
        <x15:connection id="D_FDIC">
          <x15:rangePr sourceName="_xlcn.WorksheetConnection_Ctas_Receber_DB.xlsxD_FDIC"/>
        </x15:connection>
      </ext>
    </extLst>
  </connection>
  <connection id="5" xr16:uid="{06F5FA3B-398A-40A1-BEE2-191F0ED418D8}" name="WorksheetConnection_Ctas_Receber_DB.xlsx!D_PRAZO_PGTO" type="102" refreshedVersion="8" minRefreshableVersion="5">
    <extLst>
      <ext xmlns:x15="http://schemas.microsoft.com/office/spreadsheetml/2010/11/main" uri="{DE250136-89BD-433C-8126-D09CA5730AF9}">
        <x15:connection id="D_PRAZO_PGTO">
          <x15:rangePr sourceName="_xlcn.WorksheetConnection_Ctas_Receber_DB.xlsxD_PRAZO_PGTO"/>
        </x15:connection>
      </ext>
    </extLst>
  </connection>
  <connection id="6" xr16:uid="{98E553CA-78EB-4BBE-9084-5B010B4EE4CF}" name="WorksheetConnection_Desconto_Duplicata.xlsx!F_CONTAS_A_RECEBER" type="102" refreshedVersion="8" minRefreshableVersion="5">
    <extLst>
      <ext xmlns:x15="http://schemas.microsoft.com/office/spreadsheetml/2010/11/main" uri="{DE250136-89BD-433C-8126-D09CA5730AF9}">
        <x15:connection id="F_CONTAS_A_RECEBER">
          <x15:rangePr sourceName="_xlcn.WorksheetConnection_Desconto_Duplicata.xlsxF_CONTAS_A_RECEBER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<sst xmlns="http://schemas.openxmlformats.org/spreadsheetml/2006/main" count="1413" uniqueCount="54">
  <si>
    <t>ID_Cliente</t>
  </si>
  <si>
    <t>Descr_Cliente</t>
  </si>
  <si>
    <t>NF</t>
  </si>
  <si>
    <t>Data_Emissão</t>
  </si>
  <si>
    <t>Data_Vencimento</t>
  </si>
  <si>
    <t>Data_Recebimento</t>
  </si>
  <si>
    <t>Valor_a_Receber</t>
  </si>
  <si>
    <t>Valor_Recebido</t>
  </si>
  <si>
    <t>Diferenca</t>
  </si>
  <si>
    <t>Descontado_com</t>
  </si>
  <si>
    <t>Razão_Social_1</t>
  </si>
  <si>
    <t>Razão_Social_3</t>
  </si>
  <si>
    <t>Razão_Social_2</t>
  </si>
  <si>
    <t>Razão_Social_5</t>
  </si>
  <si>
    <t>Razão_Social_4</t>
  </si>
  <si>
    <t>Prazo</t>
  </si>
  <si>
    <t>FDIC_1</t>
  </si>
  <si>
    <t/>
  </si>
  <si>
    <t>FDIC_3</t>
  </si>
  <si>
    <t>FDIC_2</t>
  </si>
  <si>
    <t>Prazo_1</t>
  </si>
  <si>
    <t>Prazo_2</t>
  </si>
  <si>
    <t>Prazo_3</t>
  </si>
  <si>
    <t>Prazo_4</t>
  </si>
  <si>
    <t>De</t>
  </si>
  <si>
    <t>até</t>
  </si>
  <si>
    <t>Média</t>
  </si>
  <si>
    <t>Valor_NF</t>
  </si>
  <si>
    <t>Prazo_5</t>
  </si>
  <si>
    <t>Ano_Mes</t>
  </si>
  <si>
    <t>de</t>
  </si>
  <si>
    <t>2021-07</t>
  </si>
  <si>
    <t>2021-08</t>
  </si>
  <si>
    <t>2021-09</t>
  </si>
  <si>
    <t>2021-10</t>
  </si>
  <si>
    <t>2021-11</t>
  </si>
  <si>
    <t>2021-12</t>
  </si>
  <si>
    <t>ID_FDIC</t>
  </si>
  <si>
    <t>Descr_FDIC</t>
  </si>
  <si>
    <t>Parte_Fixa</t>
  </si>
  <si>
    <t>Taxa_a_m</t>
  </si>
  <si>
    <t>Taxa_a_d</t>
  </si>
  <si>
    <t>Data_Desc</t>
  </si>
  <si>
    <t>FDIC</t>
  </si>
  <si>
    <t>Prazo_PGTO</t>
  </si>
  <si>
    <t>Coluna1</t>
  </si>
  <si>
    <t>Coluna2</t>
  </si>
  <si>
    <t>Dias_Descontados</t>
  </si>
  <si>
    <t>Valor_Futuro</t>
  </si>
  <si>
    <t>Coluna4</t>
  </si>
  <si>
    <t>Coluna5</t>
  </si>
  <si>
    <t>Valor_Prezente</t>
  </si>
  <si>
    <t>Taxa_Efetiva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</si>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</sst>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4">
    <font>
      <sz val="14"/>
      <color theme="1"/>
      <name val="Consolas"/>
      <family val="2"/>
    </font>
    <font>
      <b/>
      <sz val="14"/>
      <color theme="1"/>
      <name val="Consolas"/>
      <family val="3"/>
    </font>
    <font>
      <sz val="14"/>
      <color theme="1"/>
      <name val="Consolas"/>
      <family val="2"/>
    </font>
    <font>
      <sz val="8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0" fillId="0" borderId="4" xfId="0" applyNumberFormat="1" applyBorder="1"/>
    <xf numFmtId="0" fontId="0" fillId="2" borderId="0" xfId="0" applyFill="1"/>
    <xf numFmtId="164" fontId="0" fillId="0" borderId="0" xfId="2" applyNumberFormat="1" applyFont="1"/>
    <xf numFmtId="2" fontId="0" fillId="0" borderId="0" xfId="1" applyNumberFormat="1" applyFont="1"/>
    <xf numFmtId="0" fontId="0" fillId="0" borderId="0" xfId="1" applyNumberFormat="1" applyFont="1"/>
    <xf numFmtId="43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62">
    <dxf>
      <numFmt numFmtId="19" formatCode="dd/mm/yyyy"/>
    </dxf>
    <dxf>
      <numFmt numFmtId="19" formatCode="dd/mm/yyyy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2"/>
        <scheme val="none"/>
      </font>
      <numFmt numFmtId="35" formatCode="_-* #,##0.00_-;\-* #,##0.00_-;_-* &quot;-&quot;??_-;_-@_-"/>
    </dxf>
    <dxf>
      <numFmt numFmtId="164" formatCode="0.0000%"/>
    </dxf>
    <dxf>
      <numFmt numFmtId="164" formatCode="0.0000%"/>
    </dxf>
    <dxf>
      <numFmt numFmtId="35" formatCode="_-* #,##0.00_-;\-* #,##0.00_-;_-* &quot;-&quot;??_-;_-@_-"/>
    </dxf>
    <dxf>
      <numFmt numFmtId="164" formatCode="0.00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2"/>
        <scheme val="none"/>
      </font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2"/>
        <scheme val="none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64" formatCode="0.0000%"/>
    </dxf>
    <dxf>
      <numFmt numFmtId="14" formatCode="0.00%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2"/>
        <scheme val="none"/>
      </font>
      <numFmt numFmtId="35" formatCode="_-* #,##0.00_-;\-* #,##0.00_-;_-* &quot;-&quot;??_-;_-@_-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b/>
        <family val="3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b/>
        <family val="3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family val="3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family val="3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family val="3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family val="3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b/>
        <family val="3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family val="3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family val="3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9E2B8"/>
      <color rgb="FFE1EDF7"/>
      <color rgb="FFFFF9E5"/>
      <color rgb="FFD1E3F3"/>
      <color rgb="FFFFF1C5"/>
      <color rgb="FFA085EB"/>
      <color rgb="FF4A2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BF2C84-92AF-4187-BF34-9F6BE3918008}" autoFormatId="16" applyNumberFormats="0" applyBorderFormats="0" applyFontFormats="0" applyPatternFormats="0" applyAlignmentFormats="0" applyWidthHeightFormats="0">
  <queryTableRefresh nextId="19" unboundColumnsRight="11">
    <queryTableFields count="18">
      <queryTableField id="1" name="ID_Cliente" tableColumnId="1"/>
      <queryTableField id="2" name="Descr_Cliente" tableColumnId="2"/>
      <queryTableField id="3" name="Valor_a_Receber" tableColumnId="3"/>
      <queryTableField id="4" name="Data_Emissão" tableColumnId="4"/>
      <queryTableField id="5" name="Prazo_PGTO" tableColumnId="5"/>
      <queryTableField id="6" name="Data_Vencimento" tableColumnId="6"/>
      <queryTableField id="7" name="Ano_Mes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F002D-3A29-48BD-9C3F-12F948C95B50}" name="F_CONTAS_A_RECEBER" displayName="F_CONTAS_A_RECEBER" ref="A1:K181" totalsRowShown="0" headerRowDxfId="61" dataDxfId="60">
  <autoFilter ref="A1:K181" xr:uid="{E81F002D-3A29-48BD-9C3F-12F948C95B50}"/>
  <tableColumns count="11">
    <tableColumn id="1" xr3:uid="{BB0FE274-542A-41D1-83B4-13A1A092DD46}" name="ID_Cliente" dataDxfId="58" totalsRowDxfId="59"/>
    <tableColumn id="2" xr3:uid="{34FD777D-093A-4171-8BBB-CD08266CB34B}" name="Descr_Cliente" dataDxfId="56" totalsRowDxfId="57"/>
    <tableColumn id="9" xr3:uid="{94AF82F4-002F-4A92-822D-6026B12034B6}" name="NF" dataDxfId="54" totalsRowDxfId="55"/>
    <tableColumn id="3" xr3:uid="{C1252231-9DC1-4F77-BE29-8F354B50234B}" name="Data_Emissão" dataDxfId="52" totalsRowDxfId="53"/>
    <tableColumn id="4" xr3:uid="{054DA539-723B-467F-9E55-DEDFCD66D363}" name="Data_Vencimento" dataDxfId="50" totalsRowDxfId="51"/>
    <tableColumn id="5" xr3:uid="{1F826670-030E-4A71-8F29-EA363C6DBCFF}" name="Data_Recebimento" dataDxfId="48" totalsRowDxfId="49"/>
    <tableColumn id="6" xr3:uid="{9439E2A5-8FD9-48FC-8704-0D940BF17A18}" name="Valor_a_Receber" dataDxfId="46" totalsRowDxfId="47"/>
    <tableColumn id="7" xr3:uid="{C47913FB-C0D3-4520-AE36-A40134B9BB3F}" name="Valor_Recebido" dataDxfId="44" totalsRowDxfId="45"/>
    <tableColumn id="8" xr3:uid="{D3076F1D-7EB1-4190-B7C9-BC1A0FED2004}" name="Diferenca" dataDxfId="42" totalsRowDxfId="43"/>
    <tableColumn id="11" xr3:uid="{130A524F-606F-4142-BE55-3216D952615E}" name="Descontado_com" dataDxfId="40" totalsRowDxfId="41"/>
    <tableColumn id="10" xr3:uid="{A65E93CA-402C-4ADA-9D4C-F09E43D8894D}" name="Prazo" dataDxfId="38" totalsRowDxfId="39">
      <calculatedColumnFormula>F_CONTAS_A_RECEBER[[#This Row],[Data_Vencimento]]-F_CONTAS_A_RECEBER[[#This Row],[Data_Emissão]]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67D14B-BFA6-4BCF-B43C-F691FE81A6FD}" name="D_PRAZO_PGTO" displayName="D_PRAZO_PGTO" ref="A1:F6" totalsRowShown="0">
  <autoFilter ref="A1:F6" xr:uid="{DB67D14B-BFA6-4BCF-B43C-F691FE81A6FD}"/>
  <tableColumns count="6">
    <tableColumn id="1" xr3:uid="{3AA4EFDF-10A5-4696-A765-D9D58027D72E}" name="ID_Cliente"/>
    <tableColumn id="2" xr3:uid="{366691EE-3678-4387-B921-9A10CDF06582}" name="Descr_Cliente"/>
    <tableColumn id="3" xr3:uid="{A080A92B-950F-44C4-8548-8C7C3D2A1FAC}" name="Prazo_1"/>
    <tableColumn id="4" xr3:uid="{14FBEC36-97FC-4476-8436-1B4CA5F263C3}" name="Prazo_2"/>
    <tableColumn id="5" xr3:uid="{BE638861-1565-44C5-BBD0-0B6C382E1F8F}" name="Prazo_3"/>
    <tableColumn id="6" xr3:uid="{9CE0760C-01EC-46B6-87DE-1E6DC3DB9B35}" name="Prazo_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A4F57-BA14-402E-8AA1-C3AC710BB1E9}" name="D_TOTAL_NF" displayName="D_TOTAL_NF" ref="A2:E7" totalsRowShown="0">
  <autoFilter ref="A2:E7" xr:uid="{D77A4F57-BA14-402E-8AA1-C3AC710BB1E9}"/>
  <tableColumns count="5">
    <tableColumn id="1" xr3:uid="{4BCC5238-046E-43A9-B98C-7D62FC74EE5F}" name="ID_Cliente"/>
    <tableColumn id="2" xr3:uid="{BCDD70CC-0A9D-4A4A-A8A1-90C2A28C3511}" name="Descr_Cliente"/>
    <tableColumn id="3" xr3:uid="{C1906E8C-044A-4892-A615-DDCEF77B022E}" name="De"/>
    <tableColumn id="4" xr3:uid="{E1CC3BF9-8535-4FFD-B5F9-53396489CDE7}" name="até"/>
    <tableColumn id="5" xr3:uid="{B6FC2863-B162-41FE-86B9-D742E44A2FE2}" name="Média" dataDxfId="37">
      <calculatedColumnFormula>(D_TOTAL_NF[[#This Row],[até]]+D_TOTAL_NF[[#This Row],[De]]) / 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237CAB-77BE-4300-BB25-94700A84D02E}" name="D_NF" displayName="D_NF" ref="A2:J77" totalsRowShown="0">
  <autoFilter ref="A2:J77" xr:uid="{B2237CAB-77BE-4300-BB25-94700A84D02E}"/>
  <sortState xmlns:xlrd2="http://schemas.microsoft.com/office/spreadsheetml/2017/richdata2" ref="A3:B77">
    <sortCondition ref="B2:B77"/>
  </sortState>
  <tableColumns count="10">
    <tableColumn id="1" xr3:uid="{AC778437-7544-496B-A2C4-F2530A155D9F}" name="ID_Cliente"/>
    <tableColumn id="2" xr3:uid="{A5097A3A-2E7C-4BF2-9579-2124B78D0F3D}" name="Descr_Cliente"/>
    <tableColumn id="3" xr3:uid="{65C0D429-C8FE-4879-B297-87D4BADE3C11}" name="Valor_NF" dataCellStyle="Vírgula">
      <calculatedColumnFormula>RANDBETWEEN(
     _xlfn.XLOOKUP( D_NF[[#This Row],[Descr_Cliente]], D_TOTAL_NF[Descr_Cliente], D_TOTAL_NF[De] ),
     _xlfn.XLOOKUP( D_NF[[#This Row],[Descr_Cliente]], D_TOTAL_NF[Descr_Cliente], D_TOTAL_NF[até] )
 )</calculatedColumnFormula>
    </tableColumn>
    <tableColumn id="9" xr3:uid="{DB1BBB69-6631-439C-BF28-F156B3B247DC}" name="Valor_a_Receber" dataDxfId="36" dataCellStyle="Vírgula">
      <calculatedColumnFormula>ROUND(D_NF[[#This Row],[Valor_NF]] / D_NF[[#This Row],[Prazo_5]], 0)</calculatedColumnFormula>
    </tableColumn>
    <tableColumn id="4" xr3:uid="{1437DBF4-2BC6-4A82-9715-E099E80D8666}" name="Data_Emissão" dataDxfId="35">
      <calculatedColumnFormula>RANDBETWEEN($D$1, $E$1)</calculatedColumnFormula>
    </tableColumn>
    <tableColumn id="5" xr3:uid="{5D8EDA83-AFFD-4299-B1C9-B8AA06B47610}" name="Prazo_1" dataDxfId="34">
      <calculatedColumnFormula>IF(
     _xlfn.XLOOKUP(D_NF[[#This Row],[Descr_Cliente]],D_PRAZO_PGTO[Descr_Cliente],D_PRAZO_PGTO[Prazo_1]) = 0,
     "",
     _xlfn.XLOOKUP(D_NF[[#This Row],[Descr_Cliente]],D_PRAZO_PGTO[Descr_Cliente],D_PRAZO_PGTO[Prazo_1])
 )</calculatedColumnFormula>
    </tableColumn>
    <tableColumn id="6" xr3:uid="{95710973-F5A1-41C2-AE38-F64C1586E0EE}" name="Prazo_2" dataDxfId="33">
      <calculatedColumnFormula>IF(
     _xlfn.XLOOKUP(D_NF[[#This Row],[Descr_Cliente]],D_PRAZO_PGTO[Descr_Cliente],D_PRAZO_PGTO[Prazo_2]) = 0,
     "",
     _xlfn.XLOOKUP(D_NF[[#This Row],[Descr_Cliente]],D_PRAZO_PGTO[Descr_Cliente],D_PRAZO_PGTO[Prazo_2])
 )</calculatedColumnFormula>
    </tableColumn>
    <tableColumn id="7" xr3:uid="{8F98A72C-71C2-4BEE-A98D-EC4BF90E4624}" name="Prazo_3" dataDxfId="32">
      <calculatedColumnFormula>IF(
     _xlfn.XLOOKUP(D_NF[[#This Row],[Descr_Cliente]],D_PRAZO_PGTO[Descr_Cliente],D_PRAZO_PGTO[Prazo_3]) = 0,
     "",
     _xlfn.XLOOKUP(D_NF[[#This Row],[Descr_Cliente]],D_PRAZO_PGTO[Descr_Cliente],D_PRAZO_PGTO[Prazo_3])
 )</calculatedColumnFormula>
    </tableColumn>
    <tableColumn id="8" xr3:uid="{F5E9B548-F50F-4325-8AF0-683DE9F653AF}" name="Prazo_4" dataDxfId="31">
      <calculatedColumnFormula>IF(
     _xlfn.XLOOKUP(D_NF[[#This Row],[Descr_Cliente]],D_PRAZO_PGTO[Descr_Cliente],D_PRAZO_PGTO[Prazo_4]) = 0,
     "",
     _xlfn.XLOOKUP(D_NF[[#This Row],[Descr_Cliente]],D_PRAZO_PGTO[Descr_Cliente],D_PRAZO_PGTO[Prazo_4])
 )</calculatedColumnFormula>
    </tableColumn>
    <tableColumn id="10" xr3:uid="{B42C6FA5-4BF3-4F8D-9616-D46C1CB9FAF0}" name="Prazo_5" dataDxfId="30">
      <calculatedColumnFormula>COUNT(D_NF[[#This Row],[Prazo_1]:[Prazo_4]])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46EA41-D7ED-405F-91D1-140156463742}" name="D_DIAS_DESCONTO" displayName="D_DIAS_DESCONTO" ref="A1:C7" totalsRowShown="0">
  <autoFilter ref="A1:C7" xr:uid="{D546EA41-D7ED-405F-91D1-140156463742}"/>
  <tableColumns count="3">
    <tableColumn id="1" xr3:uid="{4F9A1D32-5ABA-49B8-BB2B-42A7F9ACE018}" name="Ano_Mes"/>
    <tableColumn id="2" xr3:uid="{17FF15B3-FDCE-458F-B6A2-4803D2CAF900}" name="de"/>
    <tableColumn id="3" xr3:uid="{3642302A-F6DC-4477-BD22-D58558C271CE}" name="até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0462F-F605-4E1D-BDF7-8F75F26E8D37}" name="D_FDIC" displayName="D_FDIC" ref="A1:E4" totalsRowShown="0">
  <autoFilter ref="A1:E4" xr:uid="{7AC0462F-F605-4E1D-BDF7-8F75F26E8D37}"/>
  <tableColumns count="5">
    <tableColumn id="1" xr3:uid="{774B18FC-6566-46FB-BE75-871065F007E1}" name="ID_FDIC"/>
    <tableColumn id="5" xr3:uid="{F979C02C-D02D-48FC-A224-4C75DF2447D3}" name="Descr_FDIC"/>
    <tableColumn id="2" xr3:uid="{F96E32F6-BDDE-4261-921B-C3E49C4C5A47}" name="Parte_Fixa"/>
    <tableColumn id="3" xr3:uid="{94A931B3-D529-4364-A00D-658BE9E0ECB5}" name="Taxa_a_m" dataDxfId="29"/>
    <tableColumn id="4" xr3:uid="{E09B61C4-C768-45F3-802C-26CF64350C68}" name="Taxa_a_d" dataDxfId="28">
      <calculatedColumnFormula>RATE(30, , 1, -1 -D2)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0E6DCF-9818-4F0D-B348-924B3B89BFA2}" name="F_CTAS_RECEBER" displayName="F_CTAS_RECEBER" ref="A1:R182" tableType="queryTable" totalsRowCount="1">
  <autoFilter ref="A1:R181" xr:uid="{7B0E6DCF-9818-4F0D-B348-924B3B89BFA2}"/>
  <sortState xmlns:xlrd2="http://schemas.microsoft.com/office/spreadsheetml/2017/richdata2" ref="A2:R181">
    <sortCondition ref="K1:K181"/>
  </sortState>
  <tableColumns count="18">
    <tableColumn id="1" xr3:uid="{99AE40A3-68C9-4709-96F8-93C63126AB52}" uniqueName="1" name="ID_Cliente" queryTableFieldId="1"/>
    <tableColumn id="2" xr3:uid="{CEFF2C29-8E52-4595-9627-7EA0EF44FFCE}" uniqueName="2" name="Descr_Cliente" queryTableFieldId="2" dataDxfId="26" totalsRowDxfId="27"/>
    <tableColumn id="3" xr3:uid="{504AF351-261F-4B2D-B336-86EAD9C47789}" uniqueName="3" name="Valor_a_Receber" totalsRowFunction="sum" queryTableFieldId="3" dataDxfId="24" totalsRowDxfId="25" dataCellStyle="Vírgula"/>
    <tableColumn id="4" xr3:uid="{10F3A94F-65F6-479D-9595-8C6A7648D3CA}" uniqueName="4" name="Data_Emissão" queryTableFieldId="4" dataDxfId="22" totalsRowDxfId="23"/>
    <tableColumn id="5" xr3:uid="{12C92D75-683E-4198-A9FC-DF8EDB884706}" uniqueName="5" name="Prazo_PGTO" totalsRowFunction="custom" queryTableFieldId="5" totalsRowDxfId="21">
      <totalsRowFormula>SUMPRODUCT(F_CTAS_RECEBER[Prazo_PGTO],F_CTAS_RECEBER[Valor_a_Receber])
/ SUM(F_CTAS_RECEBER[Valor_a_Receber])</totalsRowFormula>
    </tableColumn>
    <tableColumn id="6" xr3:uid="{69145AEC-88D1-47A1-B39C-53544CED9102}" uniqueName="6" name="Data_Vencimento" queryTableFieldId="6" dataDxfId="19" totalsRowDxfId="20"/>
    <tableColumn id="7" xr3:uid="{B076D578-C8C2-4B4F-9A02-1B4EC12864E6}" uniqueName="7" name="Ano_Mes" queryTableFieldId="7" dataDxfId="17" totalsRowDxfId="18"/>
    <tableColumn id="8" xr3:uid="{B4166C29-46B5-446F-8F5A-BD9E0099265E}" uniqueName="8" name="Coluna1" totalsRowFunction="custom" queryTableFieldId="8" dataDxfId="15" totalsRowDxfId="16">
      <calculatedColumnFormula>IF(
     RANDBETWEEN(
         _xlfn.XLOOKUP(F_CTAS_RECEBER[[#This Row],[Ano_Mes]],D_DIAS_DESCONTO[Ano_Mes],D_DIAS_DESCONTO[de]),
         _xlfn.XLOOKUP(F_CTAS_RECEBER[[#This Row],[Ano_Mes]],D_DIAS_DESCONTO[Ano_Mes],D_DIAS_DESCONTO[até])
     ) &lt; 7,
     0,
     RANDBETWEEN(
         _xlfn.XLOOKUP(F_CTAS_RECEBER[[#This Row],[Ano_Mes]],D_DIAS_DESCONTO[Ano_Mes],D_DIAS_DESCONTO[de]),
         _xlfn.XLOOKUP(F_CTAS_RECEBER[[#This Row],[Ano_Mes]],D_DIAS_DESCONTO[Ano_Mes],D_DIAS_DESCONTO[até])
     )
 )</calculatedColumnFormula>
      <totalsRowFormula>SUMPRODUCT(F_CTAS_RECEBER[Coluna1],F_CTAS_RECEBER[Valor_a_Receber])
/ SUM(F_CTAS_RECEBER[Valor_a_Receber])</totalsRowFormula>
    </tableColumn>
    <tableColumn id="9" xr3:uid="{3C4BB566-C1A1-4147-9B2D-EF8949969201}" uniqueName="9" name="Coluna2" queryTableFieldId="9" dataDxfId="14">
      <calculatedColumnFormula>F_CTAS_RECEBER[[#This Row],[Data_Vencimento]]-F_CTAS_RECEBER[[#This Row],[Coluna1]] -F_CTAS_RECEBER[[#This Row],[Data_Emissão]]</calculatedColumnFormula>
    </tableColumn>
    <tableColumn id="10" xr3:uid="{FAB7F78F-6414-4DC8-AF91-13B2914C7746}" uniqueName="10" name="Dias_Descontados" totalsRowFunction="custom" queryTableFieldId="10" dataDxfId="12" totalsRowDxfId="13">
      <calculatedColumnFormula>IF(
     F_CTAS_RECEBER[[#This Row],[Coluna2]] &lt; 0,
     F_CTAS_RECEBER[[#This Row],[Prazo_PGTO]] -5,
     IF(
         AND(F_CTAS_RECEBER[[#This Row],[Coluna1]] &gt; 0, F_CTAS_RECEBER[[#This Row],[Coluna1]] &lt; 6),
         5,
         F_CTAS_RECEBER[[#This Row],[Coluna1]]
     )
 )</calculatedColumnFormula>
      <totalsRowFormula>SUMPRODUCT(F_CTAS_RECEBER[Dias_Descontados],F_CTAS_RECEBER[Valor_a_Receber])
/ SUM(F_CTAS_RECEBER[Valor_a_Receber])</totalsRowFormula>
    </tableColumn>
    <tableColumn id="11" xr3:uid="{46519D50-6083-4E19-9BF1-4F53F11F1395}" uniqueName="11" name="Data_Recebimento" queryTableFieldId="11" dataDxfId="11">
      <calculatedColumnFormula>F_CTAS_RECEBER[[#This Row],[Data_Vencimento]]-F_CTAS_RECEBER[[#This Row],[Dias_Descontados]]</calculatedColumnFormula>
    </tableColumn>
    <tableColumn id="12" xr3:uid="{65122C99-A22E-4812-8BB8-95A4905FA6BB}" uniqueName="12" name="Descontado_com" queryTableFieldId="12" dataDxfId="10">
      <calculatedColumnFormula>IF(
     F_CTAS_RECEBER[[#This Row],[Dias_Descontados]] = 0,
     "",
     _xlfn.XLOOKUP(F_CTAS_RECEBER[[#This Row],[Data_Recebimento]],F_DATA_X_FDIC!A:A, F_DATA_X_FDIC!B:B)
 )</calculatedColumnFormula>
    </tableColumn>
    <tableColumn id="13" xr3:uid="{75B73B66-28A9-4641-AA6E-6FF919B07CE1}" uniqueName="13" name="Valor_Futuro" queryTableFieldId="13" dataDxfId="9" dataCellStyle="Vírgula">
      <calculatedColumnFormula>SUMIFS(
     F_CTAS_RECEBER[Valor_a_Receber],
     F_CTAS_RECEBER[Descontado_com],  F_CTAS_RECEBER[[#This Row],[Descontado_com]],
     F_CTAS_RECEBER[Data_Recebimento],F_CTAS_RECEBER[[#This Row],[Data_Recebimento]]
 )</calculatedColumnFormula>
    </tableColumn>
    <tableColumn id="14" xr3:uid="{84E68DB8-6819-4BC4-926B-345475C8AF37}" uniqueName="14" name="Coluna4" queryTableFieldId="14" dataDxfId="8">
      <calculatedColumnFormula>_xlfn.XLOOKUP(F_CTAS_RECEBER[[#This Row],[Descontado_com]],D_FDIC[Descr_FDIC],D_FDIC[Parte_Fixa],"")</calculatedColumnFormula>
    </tableColumn>
    <tableColumn id="15" xr3:uid="{E59B1033-F456-443B-AC15-70ACC084B539}" uniqueName="15" name="Coluna5" queryTableFieldId="15" dataDxfId="7" dataCellStyle="Porcentagem">
      <calculatedColumnFormula>_xlfn.XLOOKUP(F_CTAS_RECEBER[[#This Row],[Descontado_com]],D_FDIC[Descr_FDIC],D_FDIC[Taxa_a_d],"")</calculatedColumnFormula>
    </tableColumn>
    <tableColumn id="16" xr3:uid="{158DB9F1-2F91-46B4-9D86-3DD63D9284F3}" uniqueName="16" name="Valor_Prezente" queryTableFieldId="16" dataDxfId="6" dataCellStyle="Vírgula">
      <calculatedColumnFormula>IFERROR(
     PV(F_CTAS_RECEBER[[#This Row],[Coluna5]], F_CTAS_RECEBER[[#This Row],[Dias_Descontados]], ,-F_CTAS_RECEBER[[#This Row],[Valor_Futuro]]) -F_CTAS_RECEBER[[#This Row],[Coluna4]],
     ""
 )</calculatedColumnFormula>
    </tableColumn>
    <tableColumn id="17" xr3:uid="{7C6FECC0-8C31-4046-844B-E6CA2923300B}" uniqueName="17" name="Taxa_Efetiva" queryTableFieldId="17" dataDxfId="4" totalsRowDxfId="5" dataCellStyle="Porcentagem">
      <calculatedColumnFormula>IFERROR(
     RATE(F_CTAS_RECEBER[[#This Row],[Dias_Descontados]],,-F_CTAS_RECEBER[[#This Row],[Valor_Prezente]],F_CTAS_RECEBER[[#This Row],[Valor_Futuro]]),
     0
 )</calculatedColumnFormula>
    </tableColumn>
    <tableColumn id="18" xr3:uid="{1E7E0C68-FFC2-4C38-BA82-CE580D09340D}" uniqueName="18" name="Valor_Recebido" totalsRowFunction="sum" queryTableFieldId="18" dataDxfId="2" totalsRowDxfId="3" dataCellStyle="Vírgula">
      <calculatedColumnFormula>IFERROR(
     ROUND( PV(F_CTAS_RECEBER[[#This Row],[Taxa_Efetiva]], F_CTAS_RECEBER[[#This Row],[Dias_Descontados]],, -F_CTAS_RECEBER[[#This Row],[Valor_a_Receber]]), 2 ),
     F_CTAS_RECEBER[[#This Row],[Valor_a_Receber]]
 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FFF56E-EEC8-47F7-B903-E74A52B29B72}" name="D_DATAS" displayName="D_DATAS" ref="A1:A165" totalsRowShown="0" headerRowDxfId="1">
  <autoFilter ref="A1:A165" xr:uid="{39FFF56E-EEC8-47F7-B903-E74A52B29B72}"/>
  <tableColumns count="1">
    <tableColumn id="1" xr3:uid="{6A35EA8E-E63F-4E7A-9124-A47D2DAEBA6E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1EB1-68FE-4808-8B8D-CA36CEDFC445}">
  <dimension ref="A1:J181"/>
  <sheetViews>
    <sheetView tabSelected="1" topLeftCell="A130" zoomScale="70" zoomScaleNormal="70" workbookViewId="0">
      <selection activeCell="C154" sqref="C154"/>
    </sheetView>
  </sheetViews>
  <sheetFormatPr defaultRowHeight="18.75"/>
  <cols>
    <col min="1" max="1" width="11" bestFit="1" customWidth="1"/>
    <col min="2" max="2" width="16.19921875" customWidth="1"/>
    <col min="3" max="3" width="5.69921875" customWidth="1"/>
    <col min="4" max="4" width="13.09765625" style="5" bestFit="1" customWidth="1"/>
    <col min="5" max="5" width="16.09765625" style="5" bestFit="1" customWidth="1"/>
    <col min="6" max="6" width="17.19921875" style="5" bestFit="1" customWidth="1"/>
    <col min="7" max="7" width="16.09765625" style="4" bestFit="1" customWidth="1"/>
    <col min="8" max="8" width="15.09765625" style="4" bestFit="1" customWidth="1"/>
    <col min="9" max="9" width="11.3984375" style="4" customWidth="1"/>
    <col min="10" max="10" width="15.09765625" bestFit="1" customWidth="1"/>
  </cols>
  <sheetData>
    <row r="1" spans="1:10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12" t="s">
        <v>6</v>
      </c>
      <c r="H1" s="12" t="s">
        <v>7</v>
      </c>
      <c r="I1" s="12" t="s">
        <v>8</v>
      </c>
      <c r="J1" t="s">
        <v>9</v>
      </c>
    </row>
    <row r="2" spans="1:10">
      <c r="A2">
        <v>1234</v>
      </c>
      <c r="B2" t="s">
        <v>10</v>
      </c>
      <c r="C2">
        <v>8001</v>
      </c>
      <c r="D2" s="5">
        <v>44372</v>
      </c>
      <c r="E2" s="5">
        <f>F_CTAS_RECEBER[[#This Row],[Data_Vencimento]]</f>
        <v>44411</v>
      </c>
      <c r="F2" s="5">
        <f ca="1">F_CTAS_RECEBER[[#This Row],[Data_Recebimento]]</f>
        <v>44392</v>
      </c>
      <c r="G2" s="11">
        <f>F_CTAS_RECEBER[[#This Row],[Valor_a_Receber]]</f>
        <v>2250</v>
      </c>
      <c r="H2" s="11">
        <f ca="1">F_CTAS_RECEBER[[#This Row],[Valor_Recebido]]</f>
        <v>2207.4899999999998</v>
      </c>
      <c r="I2" s="11">
        <f ca="1">IF(
     H2-G2 = 0,
     "",
     H2-G2
 )</f>
        <v>-42.510000000000218</v>
      </c>
      <c r="J2" t="str">
        <f ca="1">F_CTAS_RECEBER[[#This Row],[Descontado_com]]</f>
        <v>FDIC_2</v>
      </c>
    </row>
    <row r="3" spans="1:10">
      <c r="A3">
        <v>1234</v>
      </c>
      <c r="B3" t="s">
        <v>10</v>
      </c>
      <c r="C3">
        <v>8003</v>
      </c>
      <c r="D3" s="5">
        <v>44371</v>
      </c>
      <c r="E3" s="5">
        <f>F_CTAS_RECEBER[[#This Row],[Data_Vencimento]]</f>
        <v>44393</v>
      </c>
      <c r="F3" s="5">
        <f>F_CTAS_RECEBER[[#This Row],[Data_Recebimento]]</f>
        <v>44393</v>
      </c>
      <c r="G3" s="11">
        <f>F_CTAS_RECEBER[[#This Row],[Valor_a_Receber]]</f>
        <v>3655</v>
      </c>
      <c r="H3" s="11">
        <f>F_CTAS_RECEBER[[#This Row],[Valor_Recebido]]</f>
        <v>3655</v>
      </c>
      <c r="I3" s="11" t="str">
        <f t="shared" ref="I3:I66" si="0">IF(
     H3-G3 = 0,
     "",
     H3-G3
 )</f>
        <v/>
      </c>
      <c r="J3" t="str">
        <f>F_CTAS_RECEBER[[#This Row],[Descontado_com]]</f>
        <v/>
      </c>
    </row>
    <row r="4" spans="1:10">
      <c r="A4">
        <v>1234</v>
      </c>
      <c r="B4" t="s">
        <v>10</v>
      </c>
      <c r="C4">
        <v>8005</v>
      </c>
      <c r="D4" s="5">
        <v>44372</v>
      </c>
      <c r="E4" s="5">
        <f>F_CTAS_RECEBER[[#This Row],[Data_Vencimento]]</f>
        <v>44390</v>
      </c>
      <c r="F4" s="5">
        <f>F_CTAS_RECEBER[[#This Row],[Data_Recebimento]]</f>
        <v>44390</v>
      </c>
      <c r="G4" s="11">
        <f>F_CTAS_RECEBER[[#This Row],[Valor_a_Receber]]</f>
        <v>2295</v>
      </c>
      <c r="H4" s="11">
        <f>F_CTAS_RECEBER[[#This Row],[Valor_Recebido]]</f>
        <v>2295</v>
      </c>
      <c r="I4" s="11" t="str">
        <f t="shared" si="0"/>
        <v/>
      </c>
      <c r="J4" t="str">
        <f>F_CTAS_RECEBER[[#This Row],[Descontado_com]]</f>
        <v/>
      </c>
    </row>
    <row r="5" spans="1:10">
      <c r="A5">
        <v>1234</v>
      </c>
      <c r="B5" t="s">
        <v>10</v>
      </c>
      <c r="C5">
        <v>8009</v>
      </c>
      <c r="D5" s="5">
        <v>44371</v>
      </c>
      <c r="E5" s="5">
        <f>F_CTAS_RECEBER[[#This Row],[Data_Vencimento]]</f>
        <v>44410</v>
      </c>
      <c r="F5" s="5">
        <f>F_CTAS_RECEBER[[#This Row],[Data_Recebimento]]</f>
        <v>44387</v>
      </c>
      <c r="G5" s="11">
        <f>F_CTAS_RECEBER[[#This Row],[Valor_a_Receber]]</f>
        <v>2295</v>
      </c>
      <c r="H5" s="11">
        <f>F_CTAS_RECEBER[[#This Row],[Valor_Recebido]]</f>
        <v>2248.8200000000002</v>
      </c>
      <c r="I5" s="11">
        <f t="shared" si="0"/>
        <v>-46.179999999999836</v>
      </c>
      <c r="J5" t="str">
        <f>F_CTAS_RECEBER[[#This Row],[Descontado_com]]</f>
        <v>FDIC_1</v>
      </c>
    </row>
    <row r="6" spans="1:10">
      <c r="A6">
        <v>3456</v>
      </c>
      <c r="B6" t="s">
        <v>11</v>
      </c>
      <c r="C6">
        <v>8012</v>
      </c>
      <c r="D6" s="5">
        <v>44368</v>
      </c>
      <c r="E6" s="5">
        <f>F_CTAS_RECEBER[[#This Row],[Data_Vencimento]]</f>
        <v>44391</v>
      </c>
      <c r="F6" s="5">
        <f>F_CTAS_RECEBER[[#This Row],[Data_Recebimento]]</f>
        <v>44386</v>
      </c>
      <c r="G6" s="11">
        <f>F_CTAS_RECEBER[[#This Row],[Valor_a_Receber]]</f>
        <v>2250</v>
      </c>
      <c r="H6" s="11">
        <f>F_CTAS_RECEBER[[#This Row],[Valor_Recebido]]</f>
        <v>2239.1799999999998</v>
      </c>
      <c r="I6" s="11">
        <f t="shared" si="0"/>
        <v>-10.820000000000164</v>
      </c>
      <c r="J6" t="str">
        <f>F_CTAS_RECEBER[[#This Row],[Descontado_com]]</f>
        <v>FDIC_1</v>
      </c>
    </row>
    <row r="7" spans="1:10">
      <c r="A7">
        <v>2345</v>
      </c>
      <c r="B7" t="s">
        <v>12</v>
      </c>
      <c r="C7">
        <v>8015</v>
      </c>
      <c r="D7" s="5">
        <v>44375</v>
      </c>
      <c r="E7" s="5">
        <f>F_CTAS_RECEBER[[#This Row],[Data_Vencimento]]</f>
        <v>44413</v>
      </c>
      <c r="F7" s="5">
        <f>F_CTAS_RECEBER[[#This Row],[Data_Recebimento]]</f>
        <v>44388</v>
      </c>
      <c r="G7" s="11">
        <f>F_CTAS_RECEBER[[#This Row],[Valor_a_Receber]]</f>
        <v>24253</v>
      </c>
      <c r="H7" s="11">
        <f>F_CTAS_RECEBER[[#This Row],[Valor_Recebido]]</f>
        <v>23960.28</v>
      </c>
      <c r="I7" s="11">
        <f t="shared" si="0"/>
        <v>-292.72000000000116</v>
      </c>
      <c r="J7" t="str">
        <f>F_CTAS_RECEBER[[#This Row],[Descontado_com]]</f>
        <v>FDIC_3</v>
      </c>
    </row>
    <row r="8" spans="1:10">
      <c r="A8">
        <v>1234</v>
      </c>
      <c r="B8" t="s">
        <v>10</v>
      </c>
      <c r="C8">
        <v>8017</v>
      </c>
      <c r="D8" s="5">
        <v>44375</v>
      </c>
      <c r="E8" s="5">
        <f>F_CTAS_RECEBER[[#This Row],[Data_Vencimento]]</f>
        <v>44395</v>
      </c>
      <c r="F8" s="5">
        <f>F_CTAS_RECEBER[[#This Row],[Data_Recebimento]]</f>
        <v>44385</v>
      </c>
      <c r="G8" s="11">
        <f>F_CTAS_RECEBER[[#This Row],[Valor_a_Receber]]</f>
        <v>8803</v>
      </c>
      <c r="H8" s="11">
        <f>F_CTAS_RECEBER[[#This Row],[Valor_Recebido]]</f>
        <v>8743.31</v>
      </c>
      <c r="I8" s="11">
        <f t="shared" si="0"/>
        <v>-59.690000000000509</v>
      </c>
      <c r="J8" t="str">
        <f>F_CTAS_RECEBER[[#This Row],[Descontado_com]]</f>
        <v>FDIC_1</v>
      </c>
    </row>
    <row r="9" spans="1:10">
      <c r="A9">
        <v>1234</v>
      </c>
      <c r="B9" t="s">
        <v>10</v>
      </c>
      <c r="C9">
        <v>8018</v>
      </c>
      <c r="D9" s="5">
        <v>44375</v>
      </c>
      <c r="E9" s="5">
        <f>F_CTAS_RECEBER[[#This Row],[Data_Vencimento]]</f>
        <v>44403</v>
      </c>
      <c r="F9" s="5">
        <f>F_CTAS_RECEBER[[#This Row],[Data_Recebimento]]</f>
        <v>44403</v>
      </c>
      <c r="G9" s="11">
        <f>F_CTAS_RECEBER[[#This Row],[Valor_a_Receber]]</f>
        <v>4993</v>
      </c>
      <c r="H9" s="11">
        <f>F_CTAS_RECEBER[[#This Row],[Valor_Recebido]]</f>
        <v>4993</v>
      </c>
      <c r="I9" s="11" t="str">
        <f t="shared" si="0"/>
        <v/>
      </c>
      <c r="J9" t="str">
        <f>F_CTAS_RECEBER[[#This Row],[Descontado_com]]</f>
        <v/>
      </c>
    </row>
    <row r="10" spans="1:10">
      <c r="A10">
        <v>2345</v>
      </c>
      <c r="B10" t="s">
        <v>12</v>
      </c>
      <c r="C10">
        <v>8020</v>
      </c>
      <c r="D10" s="5">
        <v>44375</v>
      </c>
      <c r="E10" s="5">
        <f>F_CTAS_RECEBER[[#This Row],[Data_Vencimento]]</f>
        <v>44400</v>
      </c>
      <c r="F10" s="5">
        <f>F_CTAS_RECEBER[[#This Row],[Data_Recebimento]]</f>
        <v>44390</v>
      </c>
      <c r="G10" s="11">
        <f>F_CTAS_RECEBER[[#This Row],[Valor_a_Receber]]</f>
        <v>2295</v>
      </c>
      <c r="H10" s="11">
        <f>F_CTAS_RECEBER[[#This Row],[Valor_Recebido]]</f>
        <v>2254.39</v>
      </c>
      <c r="I10" s="11">
        <f t="shared" si="0"/>
        <v>-40.610000000000127</v>
      </c>
      <c r="J10" t="str">
        <f>F_CTAS_RECEBER[[#This Row],[Descontado_com]]</f>
        <v>FDIC_3</v>
      </c>
    </row>
    <row r="11" spans="1:10">
      <c r="A11">
        <v>2345</v>
      </c>
      <c r="B11" t="s">
        <v>12</v>
      </c>
      <c r="C11">
        <v>8024</v>
      </c>
      <c r="D11" s="5">
        <v>44374</v>
      </c>
      <c r="E11" s="5">
        <f>F_CTAS_RECEBER[[#This Row],[Data_Vencimento]]</f>
        <v>44421</v>
      </c>
      <c r="F11" s="5">
        <f>F_CTAS_RECEBER[[#This Row],[Data_Recebimento]]</f>
        <v>44396</v>
      </c>
      <c r="G11" s="11">
        <f>F_CTAS_RECEBER[[#This Row],[Valor_a_Receber]]</f>
        <v>3727</v>
      </c>
      <c r="H11" s="11">
        <f>F_CTAS_RECEBER[[#This Row],[Valor_Recebido]]</f>
        <v>3676.2</v>
      </c>
      <c r="I11" s="11">
        <f t="shared" si="0"/>
        <v>-50.800000000000182</v>
      </c>
      <c r="J11" t="str">
        <f>F_CTAS_RECEBER[[#This Row],[Descontado_com]]</f>
        <v>FDIC_2</v>
      </c>
    </row>
    <row r="12" spans="1:10">
      <c r="A12">
        <v>5678</v>
      </c>
      <c r="B12" t="s">
        <v>13</v>
      </c>
      <c r="C12">
        <v>8026</v>
      </c>
      <c r="D12" s="5">
        <v>44373</v>
      </c>
      <c r="E12" s="5">
        <f>F_CTAS_RECEBER[[#This Row],[Data_Vencimento]]</f>
        <v>44401</v>
      </c>
      <c r="F12" s="5">
        <f>F_CTAS_RECEBER[[#This Row],[Data_Recebimento]]</f>
        <v>44401</v>
      </c>
      <c r="G12" s="11">
        <f>F_CTAS_RECEBER[[#This Row],[Valor_a_Receber]]</f>
        <v>3727</v>
      </c>
      <c r="H12" s="11">
        <f>F_CTAS_RECEBER[[#This Row],[Valor_Recebido]]</f>
        <v>3727</v>
      </c>
      <c r="I12" s="11" t="str">
        <f t="shared" si="0"/>
        <v/>
      </c>
      <c r="J12" t="str">
        <f>F_CTAS_RECEBER[[#This Row],[Descontado_com]]</f>
        <v/>
      </c>
    </row>
    <row r="13" spans="1:10">
      <c r="A13">
        <v>1234</v>
      </c>
      <c r="B13" t="s">
        <v>10</v>
      </c>
      <c r="C13">
        <v>8028</v>
      </c>
      <c r="D13" s="5">
        <v>44371</v>
      </c>
      <c r="E13" s="5">
        <f>F_CTAS_RECEBER[[#This Row],[Data_Vencimento]]</f>
        <v>44401</v>
      </c>
      <c r="F13" s="5">
        <f>F_CTAS_RECEBER[[#This Row],[Data_Recebimento]]</f>
        <v>44386</v>
      </c>
      <c r="G13" s="11">
        <f>F_CTAS_RECEBER[[#This Row],[Valor_a_Receber]]</f>
        <v>2250</v>
      </c>
      <c r="H13" s="11">
        <f>F_CTAS_RECEBER[[#This Row],[Valor_Recebido]]</f>
        <v>2225.88</v>
      </c>
      <c r="I13" s="11">
        <f t="shared" si="0"/>
        <v>-24.119999999999891</v>
      </c>
      <c r="J13" t="str">
        <f>F_CTAS_RECEBER[[#This Row],[Descontado_com]]</f>
        <v>FDIC_1</v>
      </c>
    </row>
    <row r="14" spans="1:10">
      <c r="A14">
        <v>2345</v>
      </c>
      <c r="B14" t="s">
        <v>12</v>
      </c>
      <c r="C14">
        <v>8029</v>
      </c>
      <c r="D14" s="5">
        <v>44374</v>
      </c>
      <c r="E14" s="5">
        <f>F_CTAS_RECEBER[[#This Row],[Data_Vencimento]]</f>
        <v>44401</v>
      </c>
      <c r="F14" s="5">
        <f>F_CTAS_RECEBER[[#This Row],[Data_Recebimento]]</f>
        <v>44401</v>
      </c>
      <c r="G14" s="11">
        <f>F_CTAS_RECEBER[[#This Row],[Valor_a_Receber]]</f>
        <v>3355</v>
      </c>
      <c r="H14" s="11">
        <f>F_CTAS_RECEBER[[#This Row],[Valor_Recebido]]</f>
        <v>3355</v>
      </c>
      <c r="I14" s="11" t="str">
        <f t="shared" si="0"/>
        <v/>
      </c>
      <c r="J14" t="str">
        <f>F_CTAS_RECEBER[[#This Row],[Descontado_com]]</f>
        <v/>
      </c>
    </row>
    <row r="15" spans="1:10">
      <c r="A15">
        <v>4567</v>
      </c>
      <c r="B15" t="s">
        <v>14</v>
      </c>
      <c r="C15">
        <v>8031</v>
      </c>
      <c r="D15" s="5">
        <v>44382</v>
      </c>
      <c r="E15" s="5">
        <f>F_CTAS_RECEBER[[#This Row],[Data_Vencimento]]</f>
        <v>44422</v>
      </c>
      <c r="F15" s="5">
        <f>F_CTAS_RECEBER[[#This Row],[Data_Recebimento]]</f>
        <v>44393</v>
      </c>
      <c r="G15" s="11">
        <f>F_CTAS_RECEBER[[#This Row],[Valor_a_Receber]]</f>
        <v>17295</v>
      </c>
      <c r="H15" s="11">
        <f>F_CTAS_RECEBER[[#This Row],[Valor_Recebido]]</f>
        <v>17051.59</v>
      </c>
      <c r="I15" s="11">
        <f t="shared" si="0"/>
        <v>-243.40999999999985</v>
      </c>
      <c r="J15" t="str">
        <f>F_CTAS_RECEBER[[#This Row],[Descontado_com]]</f>
        <v>FDIC_3</v>
      </c>
    </row>
    <row r="16" spans="1:10">
      <c r="A16">
        <v>1234</v>
      </c>
      <c r="B16" t="s">
        <v>10</v>
      </c>
      <c r="C16">
        <v>8035</v>
      </c>
      <c r="D16" s="5">
        <v>44383</v>
      </c>
      <c r="E16" s="5">
        <f>F_CTAS_RECEBER[[#This Row],[Data_Vencimento]]</f>
        <v>44401</v>
      </c>
      <c r="F16" s="5">
        <f>F_CTAS_RECEBER[[#This Row],[Data_Recebimento]]</f>
        <v>44391</v>
      </c>
      <c r="G16" s="11">
        <f>F_CTAS_RECEBER[[#This Row],[Valor_a_Receber]]</f>
        <v>15938</v>
      </c>
      <c r="H16" s="11">
        <f>F_CTAS_RECEBER[[#This Row],[Valor_Recebido]]</f>
        <v>15848.3</v>
      </c>
      <c r="I16" s="11">
        <f t="shared" si="0"/>
        <v>-89.700000000000728</v>
      </c>
      <c r="J16" t="str">
        <f>F_CTAS_RECEBER[[#This Row],[Descontado_com]]</f>
        <v>FDIC_2</v>
      </c>
    </row>
    <row r="17" spans="1:10">
      <c r="A17">
        <v>2345</v>
      </c>
      <c r="B17" t="s">
        <v>12</v>
      </c>
      <c r="C17">
        <v>8038</v>
      </c>
      <c r="D17" s="5">
        <v>44385</v>
      </c>
      <c r="E17" s="5">
        <f>F_CTAS_RECEBER[[#This Row],[Data_Vencimento]]</f>
        <v>44403</v>
      </c>
      <c r="F17" s="5">
        <f>F_CTAS_RECEBER[[#This Row],[Data_Recebimento]]</f>
        <v>44397</v>
      </c>
      <c r="G17" s="11">
        <f>F_CTAS_RECEBER[[#This Row],[Valor_a_Receber]]</f>
        <v>3655</v>
      </c>
      <c r="H17" s="11">
        <f>F_CTAS_RECEBER[[#This Row],[Valor_Recebido]]</f>
        <v>3626.98</v>
      </c>
      <c r="I17" s="11">
        <f t="shared" si="0"/>
        <v>-28.019999999999982</v>
      </c>
      <c r="J17" t="str">
        <f>F_CTAS_RECEBER[[#This Row],[Descontado_com]]</f>
        <v>FDIC_1</v>
      </c>
    </row>
    <row r="18" spans="1:10">
      <c r="A18">
        <v>2345</v>
      </c>
      <c r="B18" t="s">
        <v>12</v>
      </c>
      <c r="C18">
        <v>8041</v>
      </c>
      <c r="D18" s="5">
        <v>44385</v>
      </c>
      <c r="E18" s="5">
        <f>F_CTAS_RECEBER[[#This Row],[Data_Vencimento]]</f>
        <v>44443</v>
      </c>
      <c r="F18" s="5">
        <f>F_CTAS_RECEBER[[#This Row],[Data_Recebimento]]</f>
        <v>44438</v>
      </c>
      <c r="G18" s="11">
        <f>F_CTAS_RECEBER[[#This Row],[Valor_a_Receber]]</f>
        <v>30249</v>
      </c>
      <c r="H18" s="11">
        <f>F_CTAS_RECEBER[[#This Row],[Valor_Recebido]]</f>
        <v>30161.119999999999</v>
      </c>
      <c r="I18" s="11">
        <f t="shared" si="0"/>
        <v>-87.880000000001019</v>
      </c>
      <c r="J18" t="str">
        <f>F_CTAS_RECEBER[[#This Row],[Descontado_com]]</f>
        <v>FDIC_3</v>
      </c>
    </row>
    <row r="19" spans="1:10">
      <c r="A19">
        <v>2345</v>
      </c>
      <c r="B19" t="s">
        <v>12</v>
      </c>
      <c r="C19">
        <v>8043</v>
      </c>
      <c r="D19" s="5">
        <v>44374</v>
      </c>
      <c r="E19" s="5">
        <f>F_CTAS_RECEBER[[#This Row],[Data_Vencimento]]</f>
        <v>44427</v>
      </c>
      <c r="F19" s="5">
        <f>F_CTAS_RECEBER[[#This Row],[Data_Recebimento]]</f>
        <v>44406</v>
      </c>
      <c r="G19" s="11">
        <f>F_CTAS_RECEBER[[#This Row],[Valor_a_Receber]]</f>
        <v>17563</v>
      </c>
      <c r="H19" s="11">
        <f>F_CTAS_RECEBER[[#This Row],[Valor_Recebido]]</f>
        <v>17348.93</v>
      </c>
      <c r="I19" s="11">
        <f t="shared" si="0"/>
        <v>-214.06999999999971</v>
      </c>
      <c r="J19" t="str">
        <f>F_CTAS_RECEBER[[#This Row],[Descontado_com]]</f>
        <v>FDIC_2</v>
      </c>
    </row>
    <row r="20" spans="1:10">
      <c r="A20">
        <v>3456</v>
      </c>
      <c r="B20" t="s">
        <v>11</v>
      </c>
      <c r="C20">
        <v>8046</v>
      </c>
      <c r="D20" s="5">
        <v>44386</v>
      </c>
      <c r="E20" s="5">
        <f>F_CTAS_RECEBER[[#This Row],[Data_Vencimento]]</f>
        <v>44410</v>
      </c>
      <c r="F20" s="5">
        <f>F_CTAS_RECEBER[[#This Row],[Data_Recebimento]]</f>
        <v>44385</v>
      </c>
      <c r="G20" s="11">
        <f>F_CTAS_RECEBER[[#This Row],[Valor_a_Receber]]</f>
        <v>8803</v>
      </c>
      <c r="H20" s="11">
        <f>F_CTAS_RECEBER[[#This Row],[Valor_Recebido]]</f>
        <v>8665.6</v>
      </c>
      <c r="I20" s="11">
        <f t="shared" si="0"/>
        <v>-137.39999999999964</v>
      </c>
      <c r="J20" t="str">
        <f>F_CTAS_RECEBER[[#This Row],[Descontado_com]]</f>
        <v>FDIC_1</v>
      </c>
    </row>
    <row r="21" spans="1:10">
      <c r="A21">
        <v>5678</v>
      </c>
      <c r="B21" t="s">
        <v>13</v>
      </c>
      <c r="C21">
        <v>8047</v>
      </c>
      <c r="D21" s="5">
        <v>44387</v>
      </c>
      <c r="E21" s="5">
        <f>F_CTAS_RECEBER[[#This Row],[Data_Vencimento]]</f>
        <v>44407</v>
      </c>
      <c r="F21" s="5">
        <f>F_CTAS_RECEBER[[#This Row],[Data_Recebimento]]</f>
        <v>44395</v>
      </c>
      <c r="G21" s="11">
        <f>F_CTAS_RECEBER[[#This Row],[Valor_a_Receber]]</f>
        <v>17295</v>
      </c>
      <c r="H21" s="11">
        <f>F_CTAS_RECEBER[[#This Row],[Valor_Recebido]]</f>
        <v>17167.84</v>
      </c>
      <c r="I21" s="11">
        <f t="shared" si="0"/>
        <v>-127.15999999999985</v>
      </c>
      <c r="J21" t="str">
        <f>F_CTAS_RECEBER[[#This Row],[Descontado_com]]</f>
        <v>FDIC_2</v>
      </c>
    </row>
    <row r="22" spans="1:10">
      <c r="A22">
        <v>3456</v>
      </c>
      <c r="B22" t="s">
        <v>11</v>
      </c>
      <c r="C22">
        <v>8051</v>
      </c>
      <c r="D22" s="5">
        <v>44368</v>
      </c>
      <c r="E22" s="5">
        <f>F_CTAS_RECEBER[[#This Row],[Data_Vencimento]]</f>
        <v>44408</v>
      </c>
      <c r="F22" s="5">
        <f>F_CTAS_RECEBER[[#This Row],[Data_Recebimento]]</f>
        <v>44408</v>
      </c>
      <c r="G22" s="11">
        <f>F_CTAS_RECEBER[[#This Row],[Valor_a_Receber]]</f>
        <v>3355</v>
      </c>
      <c r="H22" s="11">
        <f>F_CTAS_RECEBER[[#This Row],[Valor_Recebido]]</f>
        <v>3355</v>
      </c>
      <c r="I22" s="11" t="str">
        <f t="shared" si="0"/>
        <v/>
      </c>
      <c r="J22" t="str">
        <f>F_CTAS_RECEBER[[#This Row],[Descontado_com]]</f>
        <v/>
      </c>
    </row>
    <row r="23" spans="1:10">
      <c r="A23">
        <v>1234</v>
      </c>
      <c r="B23" t="s">
        <v>10</v>
      </c>
      <c r="C23">
        <v>8055</v>
      </c>
      <c r="D23" s="5">
        <v>44395</v>
      </c>
      <c r="E23" s="5">
        <f>F_CTAS_RECEBER[[#This Row],[Data_Vencimento]]</f>
        <v>44448</v>
      </c>
      <c r="F23" s="5">
        <f>F_CTAS_RECEBER[[#This Row],[Data_Recebimento]]</f>
        <v>44428</v>
      </c>
      <c r="G23" s="11">
        <f>F_CTAS_RECEBER[[#This Row],[Valor_a_Receber]]</f>
        <v>24111</v>
      </c>
      <c r="H23" s="11">
        <f>F_CTAS_RECEBER[[#This Row],[Valor_Recebido]]</f>
        <v>23874.44</v>
      </c>
      <c r="I23" s="11">
        <f t="shared" si="0"/>
        <v>-236.56000000000131</v>
      </c>
      <c r="J23" t="str">
        <f>F_CTAS_RECEBER[[#This Row],[Descontado_com]]</f>
        <v>FDIC_3</v>
      </c>
    </row>
    <row r="24" spans="1:10">
      <c r="A24">
        <v>2345</v>
      </c>
      <c r="B24" t="s">
        <v>12</v>
      </c>
      <c r="C24">
        <v>8058</v>
      </c>
      <c r="D24" s="5">
        <v>44385</v>
      </c>
      <c r="E24" s="5">
        <f>F_CTAS_RECEBER[[#This Row],[Data_Vencimento]]</f>
        <v>44413</v>
      </c>
      <c r="F24" s="5">
        <f>F_CTAS_RECEBER[[#This Row],[Data_Recebimento]]</f>
        <v>44386</v>
      </c>
      <c r="G24" s="11">
        <f>F_CTAS_RECEBER[[#This Row],[Valor_a_Receber]]</f>
        <v>3655</v>
      </c>
      <c r="H24" s="11">
        <f>F_CTAS_RECEBER[[#This Row],[Valor_Recebido]]</f>
        <v>3590.06</v>
      </c>
      <c r="I24" s="11">
        <f t="shared" si="0"/>
        <v>-64.940000000000055</v>
      </c>
      <c r="J24" t="str">
        <f>F_CTAS_RECEBER[[#This Row],[Descontado_com]]</f>
        <v>FDIC_1</v>
      </c>
    </row>
    <row r="25" spans="1:10">
      <c r="A25">
        <v>1234</v>
      </c>
      <c r="B25" t="s">
        <v>10</v>
      </c>
      <c r="C25">
        <v>8061</v>
      </c>
      <c r="D25" s="5">
        <v>44395</v>
      </c>
      <c r="E25" s="5">
        <f>F_CTAS_RECEBER[[#This Row],[Data_Vencimento]]</f>
        <v>44410</v>
      </c>
      <c r="F25" s="5">
        <f>F_CTAS_RECEBER[[#This Row],[Data_Recebimento]]</f>
        <v>44394</v>
      </c>
      <c r="G25" s="11">
        <f>F_CTAS_RECEBER[[#This Row],[Valor_a_Receber]]</f>
        <v>4993</v>
      </c>
      <c r="H25" s="11">
        <f>F_CTAS_RECEBER[[#This Row],[Valor_Recebido]]</f>
        <v>4926.1099999999997</v>
      </c>
      <c r="I25" s="11">
        <f t="shared" si="0"/>
        <v>-66.890000000000327</v>
      </c>
      <c r="J25" t="str">
        <f>F_CTAS_RECEBER[[#This Row],[Descontado_com]]</f>
        <v>FDIC_3</v>
      </c>
    </row>
    <row r="26" spans="1:10">
      <c r="A26">
        <v>4567</v>
      </c>
      <c r="B26" t="s">
        <v>14</v>
      </c>
      <c r="C26">
        <v>8064</v>
      </c>
      <c r="D26" s="5">
        <v>44378</v>
      </c>
      <c r="E26" s="5">
        <f>F_CTAS_RECEBER[[#This Row],[Data_Vencimento]]</f>
        <v>44411</v>
      </c>
      <c r="F26" s="5">
        <f>F_CTAS_RECEBER[[#This Row],[Data_Recebimento]]</f>
        <v>44396</v>
      </c>
      <c r="G26" s="11">
        <f>F_CTAS_RECEBER[[#This Row],[Valor_a_Receber]]</f>
        <v>3727</v>
      </c>
      <c r="H26" s="11">
        <f>F_CTAS_RECEBER[[#This Row],[Valor_Recebido]]</f>
        <v>3695.71</v>
      </c>
      <c r="I26" s="11">
        <f t="shared" si="0"/>
        <v>-31.289999999999964</v>
      </c>
      <c r="J26" t="str">
        <f>F_CTAS_RECEBER[[#This Row],[Descontado_com]]</f>
        <v>FDIC_2</v>
      </c>
    </row>
    <row r="27" spans="1:10">
      <c r="A27">
        <v>1234</v>
      </c>
      <c r="B27" t="s">
        <v>10</v>
      </c>
      <c r="C27">
        <v>8066</v>
      </c>
      <c r="D27" s="5">
        <v>44383</v>
      </c>
      <c r="E27" s="5">
        <f>F_CTAS_RECEBER[[#This Row],[Data_Vencimento]]</f>
        <v>44415</v>
      </c>
      <c r="F27" s="5">
        <f>F_CTAS_RECEBER[[#This Row],[Data_Recebimento]]</f>
        <v>44392</v>
      </c>
      <c r="G27" s="11">
        <f>F_CTAS_RECEBER[[#This Row],[Valor_a_Receber]]</f>
        <v>3355</v>
      </c>
      <c r="H27" s="11">
        <f>F_CTAS_RECEBER[[#This Row],[Valor_Recebido]]</f>
        <v>3307.83</v>
      </c>
      <c r="I27" s="11">
        <f t="shared" si="0"/>
        <v>-47.170000000000073</v>
      </c>
      <c r="J27" t="str">
        <f>F_CTAS_RECEBER[[#This Row],[Descontado_com]]</f>
        <v>FDIC_1</v>
      </c>
    </row>
    <row r="28" spans="1:10">
      <c r="A28">
        <v>3456</v>
      </c>
      <c r="B28" t="s">
        <v>11</v>
      </c>
      <c r="C28">
        <v>8067</v>
      </c>
      <c r="D28" s="5">
        <v>44386</v>
      </c>
      <c r="E28" s="5">
        <f>F_CTAS_RECEBER[[#This Row],[Data_Vencimento]]</f>
        <v>44411</v>
      </c>
      <c r="F28" s="5">
        <f>F_CTAS_RECEBER[[#This Row],[Data_Recebimento]]</f>
        <v>44401</v>
      </c>
      <c r="G28" s="11">
        <f>F_CTAS_RECEBER[[#This Row],[Valor_a_Receber]]</f>
        <v>11175</v>
      </c>
      <c r="H28" s="11">
        <f>F_CTAS_RECEBER[[#This Row],[Valor_Recebido]]</f>
        <v>11093.74</v>
      </c>
      <c r="I28" s="11">
        <f t="shared" si="0"/>
        <v>-81.260000000000218</v>
      </c>
      <c r="J28" t="str">
        <f>F_CTAS_RECEBER[[#This Row],[Descontado_com]]</f>
        <v>FDIC_1</v>
      </c>
    </row>
    <row r="29" spans="1:10">
      <c r="A29">
        <v>1234</v>
      </c>
      <c r="B29" t="s">
        <v>10</v>
      </c>
      <c r="C29">
        <v>8069</v>
      </c>
      <c r="D29" s="5">
        <v>44383</v>
      </c>
      <c r="E29" s="5">
        <f>F_CTAS_RECEBER[[#This Row],[Data_Vencimento]]</f>
        <v>44411</v>
      </c>
      <c r="F29" s="5">
        <f>F_CTAS_RECEBER[[#This Row],[Data_Recebimento]]</f>
        <v>44396</v>
      </c>
      <c r="G29" s="11">
        <f>F_CTAS_RECEBER[[#This Row],[Valor_a_Receber]]</f>
        <v>33434</v>
      </c>
      <c r="H29" s="11">
        <f>F_CTAS_RECEBER[[#This Row],[Valor_Recebido]]</f>
        <v>33153.339999999997</v>
      </c>
      <c r="I29" s="11">
        <f t="shared" si="0"/>
        <v>-280.66000000000349</v>
      </c>
      <c r="J29" t="str">
        <f>F_CTAS_RECEBER[[#This Row],[Descontado_com]]</f>
        <v>FDIC_2</v>
      </c>
    </row>
    <row r="30" spans="1:10">
      <c r="A30">
        <v>1234</v>
      </c>
      <c r="B30" t="s">
        <v>10</v>
      </c>
      <c r="C30">
        <v>8071</v>
      </c>
      <c r="D30" s="5">
        <v>44372</v>
      </c>
      <c r="E30" s="5">
        <f>F_CTAS_RECEBER[[#This Row],[Data_Vencimento]]</f>
        <v>44412</v>
      </c>
      <c r="F30" s="5">
        <f>F_CTAS_RECEBER[[#This Row],[Data_Recebimento]]</f>
        <v>44391</v>
      </c>
      <c r="G30" s="11">
        <f>F_CTAS_RECEBER[[#This Row],[Valor_a_Receber]]</f>
        <v>25080</v>
      </c>
      <c r="H30" s="11">
        <f>F_CTAS_RECEBER[[#This Row],[Valor_Recebido]]</f>
        <v>24794.06</v>
      </c>
      <c r="I30" s="11">
        <f t="shared" si="0"/>
        <v>-285.93999999999869</v>
      </c>
      <c r="J30" t="str">
        <f>F_CTAS_RECEBER[[#This Row],[Descontado_com]]</f>
        <v>FDIC_2</v>
      </c>
    </row>
    <row r="31" spans="1:10">
      <c r="A31">
        <v>2345</v>
      </c>
      <c r="B31" t="s">
        <v>12</v>
      </c>
      <c r="C31">
        <v>8072</v>
      </c>
      <c r="D31" s="5">
        <v>44375</v>
      </c>
      <c r="E31" s="5">
        <f>F_CTAS_RECEBER[[#This Row],[Data_Vencimento]]</f>
        <v>44417</v>
      </c>
      <c r="F31" s="5">
        <f>F_CTAS_RECEBER[[#This Row],[Data_Recebimento]]</f>
        <v>44392</v>
      </c>
      <c r="G31" s="11">
        <f>F_CTAS_RECEBER[[#This Row],[Valor_a_Receber]]</f>
        <v>4993</v>
      </c>
      <c r="H31" s="11">
        <f>F_CTAS_RECEBER[[#This Row],[Valor_Recebido]]</f>
        <v>4916.9399999999996</v>
      </c>
      <c r="I31" s="11">
        <f t="shared" si="0"/>
        <v>-76.0600000000004</v>
      </c>
      <c r="J31" t="str">
        <f>F_CTAS_RECEBER[[#This Row],[Descontado_com]]</f>
        <v>FDIC_1</v>
      </c>
    </row>
    <row r="32" spans="1:10">
      <c r="A32">
        <v>2345</v>
      </c>
      <c r="B32" t="s">
        <v>12</v>
      </c>
      <c r="C32">
        <v>8073</v>
      </c>
      <c r="D32" s="5">
        <v>44374</v>
      </c>
      <c r="E32" s="5">
        <f>F_CTAS_RECEBER[[#This Row],[Data_Vencimento]]</f>
        <v>44413</v>
      </c>
      <c r="F32" s="5">
        <f>F_CTAS_RECEBER[[#This Row],[Data_Recebimento]]</f>
        <v>44388</v>
      </c>
      <c r="G32" s="11">
        <f>F_CTAS_RECEBER[[#This Row],[Valor_a_Receber]]</f>
        <v>30249</v>
      </c>
      <c r="H32" s="11">
        <f>F_CTAS_RECEBER[[#This Row],[Valor_Recebido]]</f>
        <v>29883.91</v>
      </c>
      <c r="I32" s="11">
        <f t="shared" si="0"/>
        <v>-365.09000000000015</v>
      </c>
      <c r="J32" t="str">
        <f>F_CTAS_RECEBER[[#This Row],[Descontado_com]]</f>
        <v>FDIC_3</v>
      </c>
    </row>
    <row r="33" spans="1:10">
      <c r="A33">
        <v>1234</v>
      </c>
      <c r="B33" t="s">
        <v>10</v>
      </c>
      <c r="C33">
        <v>8075</v>
      </c>
      <c r="D33" s="5">
        <v>44399</v>
      </c>
      <c r="E33" s="5">
        <f>F_CTAS_RECEBER[[#This Row],[Data_Vencimento]]</f>
        <v>44418</v>
      </c>
      <c r="F33" s="5">
        <f>F_CTAS_RECEBER[[#This Row],[Data_Recebimento]]</f>
        <v>44393</v>
      </c>
      <c r="G33" s="11">
        <f>F_CTAS_RECEBER[[#This Row],[Valor_a_Receber]]</f>
        <v>24111</v>
      </c>
      <c r="H33" s="11">
        <f>F_CTAS_RECEBER[[#This Row],[Valor_Recebido]]</f>
        <v>23815.8</v>
      </c>
      <c r="I33" s="11">
        <f t="shared" si="0"/>
        <v>-295.20000000000073</v>
      </c>
      <c r="J33" t="str">
        <f>F_CTAS_RECEBER[[#This Row],[Descontado_com]]</f>
        <v>FDIC_3</v>
      </c>
    </row>
    <row r="34" spans="1:10">
      <c r="A34">
        <v>2345</v>
      </c>
      <c r="B34" t="s">
        <v>12</v>
      </c>
      <c r="C34">
        <v>8076</v>
      </c>
      <c r="D34" s="5">
        <v>44375</v>
      </c>
      <c r="E34" s="5">
        <f>F_CTAS_RECEBER[[#This Row],[Data_Vencimento]]</f>
        <v>44443</v>
      </c>
      <c r="F34" s="5">
        <f>F_CTAS_RECEBER[[#This Row],[Data_Recebimento]]</f>
        <v>44443</v>
      </c>
      <c r="G34" s="11">
        <f>F_CTAS_RECEBER[[#This Row],[Valor_a_Receber]]</f>
        <v>24253</v>
      </c>
      <c r="H34" s="11">
        <f>F_CTAS_RECEBER[[#This Row],[Valor_Recebido]]</f>
        <v>24253</v>
      </c>
      <c r="I34" s="11" t="str">
        <f t="shared" si="0"/>
        <v/>
      </c>
      <c r="J34" t="str">
        <f>F_CTAS_RECEBER[[#This Row],[Descontado_com]]</f>
        <v/>
      </c>
    </row>
    <row r="35" spans="1:10">
      <c r="A35">
        <v>2345</v>
      </c>
      <c r="B35" t="s">
        <v>12</v>
      </c>
      <c r="C35">
        <v>8080</v>
      </c>
      <c r="D35" s="5">
        <v>44400</v>
      </c>
      <c r="E35" s="5">
        <f>F_CTAS_RECEBER[[#This Row],[Data_Vencimento]]</f>
        <v>44415</v>
      </c>
      <c r="F35" s="5">
        <f>F_CTAS_RECEBER[[#This Row],[Data_Recebimento]]</f>
        <v>44392</v>
      </c>
      <c r="G35" s="11">
        <f>F_CTAS_RECEBER[[#This Row],[Valor_a_Receber]]</f>
        <v>23113</v>
      </c>
      <c r="H35" s="11">
        <f>F_CTAS_RECEBER[[#This Row],[Valor_Recebido]]</f>
        <v>22788.01</v>
      </c>
      <c r="I35" s="11">
        <f t="shared" si="0"/>
        <v>-324.9900000000016</v>
      </c>
      <c r="J35" t="str">
        <f>F_CTAS_RECEBER[[#This Row],[Descontado_com]]</f>
        <v>FDIC_1</v>
      </c>
    </row>
    <row r="36" spans="1:10">
      <c r="A36">
        <v>5678</v>
      </c>
      <c r="B36" t="s">
        <v>13</v>
      </c>
      <c r="C36">
        <v>8081</v>
      </c>
      <c r="D36" s="5">
        <v>44392</v>
      </c>
      <c r="E36" s="5">
        <f>F_CTAS_RECEBER[[#This Row],[Data_Vencimento]]</f>
        <v>44416</v>
      </c>
      <c r="F36" s="5">
        <f>F_CTAS_RECEBER[[#This Row],[Data_Recebimento]]</f>
        <v>44391</v>
      </c>
      <c r="G36" s="11">
        <f>F_CTAS_RECEBER[[#This Row],[Valor_a_Receber]]</f>
        <v>15938</v>
      </c>
      <c r="H36" s="11">
        <f>F_CTAS_RECEBER[[#This Row],[Valor_Recebido]]</f>
        <v>15722.97</v>
      </c>
      <c r="I36" s="11">
        <f t="shared" si="0"/>
        <v>-215.03000000000065</v>
      </c>
      <c r="J36" t="str">
        <f>F_CTAS_RECEBER[[#This Row],[Descontado_com]]</f>
        <v>FDIC_2</v>
      </c>
    </row>
    <row r="37" spans="1:10">
      <c r="A37">
        <v>1234</v>
      </c>
      <c r="B37" t="s">
        <v>10</v>
      </c>
      <c r="C37">
        <v>8085</v>
      </c>
      <c r="D37" s="5">
        <v>44395</v>
      </c>
      <c r="E37" s="5">
        <f>F_CTAS_RECEBER[[#This Row],[Data_Vencimento]]</f>
        <v>44442</v>
      </c>
      <c r="F37" s="5">
        <f>F_CTAS_RECEBER[[#This Row],[Data_Recebimento]]</f>
        <v>44421</v>
      </c>
      <c r="G37" s="11">
        <f>F_CTAS_RECEBER[[#This Row],[Valor_a_Receber]]</f>
        <v>3492</v>
      </c>
      <c r="H37" s="11">
        <f>F_CTAS_RECEBER[[#This Row],[Valor_Recebido]]</f>
        <v>3442.3</v>
      </c>
      <c r="I37" s="11">
        <f t="shared" si="0"/>
        <v>-49.699999999999818</v>
      </c>
      <c r="J37" t="str">
        <f>F_CTAS_RECEBER[[#This Row],[Descontado_com]]</f>
        <v>FDIC_3</v>
      </c>
    </row>
    <row r="38" spans="1:10">
      <c r="A38">
        <v>1234</v>
      </c>
      <c r="B38" t="s">
        <v>10</v>
      </c>
      <c r="C38">
        <v>8086</v>
      </c>
      <c r="D38" s="5">
        <v>44399</v>
      </c>
      <c r="E38" s="5">
        <f>F_CTAS_RECEBER[[#This Row],[Data_Vencimento]]</f>
        <v>44442</v>
      </c>
      <c r="F38" s="5">
        <f>F_CTAS_RECEBER[[#This Row],[Data_Recebimento]]</f>
        <v>44442</v>
      </c>
      <c r="G38" s="11">
        <f>F_CTAS_RECEBER[[#This Row],[Valor_a_Receber]]</f>
        <v>16072</v>
      </c>
      <c r="H38" s="11">
        <f>F_CTAS_RECEBER[[#This Row],[Valor_Recebido]]</f>
        <v>16072</v>
      </c>
      <c r="I38" s="11" t="str">
        <f t="shared" si="0"/>
        <v/>
      </c>
      <c r="J38" t="str">
        <f>F_CTAS_RECEBER[[#This Row],[Descontado_com]]</f>
        <v/>
      </c>
    </row>
    <row r="39" spans="1:10">
      <c r="A39">
        <v>1234</v>
      </c>
      <c r="B39" t="s">
        <v>10</v>
      </c>
      <c r="C39">
        <v>8087</v>
      </c>
      <c r="D39" s="5">
        <v>44395</v>
      </c>
      <c r="E39" s="5">
        <f>F_CTAS_RECEBER[[#This Row],[Data_Vencimento]]</f>
        <v>44442</v>
      </c>
      <c r="F39" s="5">
        <f>F_CTAS_RECEBER[[#This Row],[Data_Recebimento]]</f>
        <v>44430</v>
      </c>
      <c r="G39" s="11">
        <f>F_CTAS_RECEBER[[#This Row],[Valor_a_Receber]]</f>
        <v>25080</v>
      </c>
      <c r="H39" s="11">
        <f>F_CTAS_RECEBER[[#This Row],[Valor_Recebido]]</f>
        <v>24901.26</v>
      </c>
      <c r="I39" s="11">
        <f t="shared" si="0"/>
        <v>-178.7400000000016</v>
      </c>
      <c r="J39" t="str">
        <f>F_CTAS_RECEBER[[#This Row],[Descontado_com]]</f>
        <v>FDIC_2</v>
      </c>
    </row>
    <row r="40" spans="1:10">
      <c r="A40">
        <v>1234</v>
      </c>
      <c r="B40" t="s">
        <v>10</v>
      </c>
      <c r="C40">
        <v>8088</v>
      </c>
      <c r="D40" s="5">
        <v>44375</v>
      </c>
      <c r="E40" s="5">
        <f>F_CTAS_RECEBER[[#This Row],[Data_Vencimento]]</f>
        <v>44418</v>
      </c>
      <c r="F40" s="5">
        <f>F_CTAS_RECEBER[[#This Row],[Data_Recebimento]]</f>
        <v>44399</v>
      </c>
      <c r="G40" s="11">
        <f>F_CTAS_RECEBER[[#This Row],[Valor_a_Receber]]</f>
        <v>21615</v>
      </c>
      <c r="H40" s="11">
        <f>F_CTAS_RECEBER[[#This Row],[Valor_Recebido]]</f>
        <v>21408.35</v>
      </c>
      <c r="I40" s="11">
        <f t="shared" si="0"/>
        <v>-206.65000000000146</v>
      </c>
      <c r="J40" t="str">
        <f>F_CTAS_RECEBER[[#This Row],[Descontado_com]]</f>
        <v>FDIC_3</v>
      </c>
    </row>
    <row r="41" spans="1:10">
      <c r="A41">
        <v>2345</v>
      </c>
      <c r="B41" t="s">
        <v>12</v>
      </c>
      <c r="C41">
        <v>8092</v>
      </c>
      <c r="D41" s="5">
        <v>44399</v>
      </c>
      <c r="E41" s="5">
        <f>F_CTAS_RECEBER[[#This Row],[Data_Vencimento]]</f>
        <v>44439</v>
      </c>
      <c r="F41" s="5">
        <f>F_CTAS_RECEBER[[#This Row],[Data_Recebimento]]</f>
        <v>44420</v>
      </c>
      <c r="G41" s="11">
        <f>F_CTAS_RECEBER[[#This Row],[Valor_a_Receber]]</f>
        <v>32809</v>
      </c>
      <c r="H41" s="11">
        <f>F_CTAS_RECEBER[[#This Row],[Valor_Recebido]]</f>
        <v>32467.38</v>
      </c>
      <c r="I41" s="11">
        <f t="shared" si="0"/>
        <v>-341.61999999999898</v>
      </c>
      <c r="J41" t="str">
        <f>F_CTAS_RECEBER[[#This Row],[Descontado_com]]</f>
        <v>FDIC_2</v>
      </c>
    </row>
    <row r="42" spans="1:10">
      <c r="A42">
        <v>3456</v>
      </c>
      <c r="B42" t="s">
        <v>11</v>
      </c>
      <c r="C42">
        <v>8094</v>
      </c>
      <c r="D42" s="5">
        <v>44392</v>
      </c>
      <c r="E42" s="5">
        <f>F_CTAS_RECEBER[[#This Row],[Data_Vencimento]]</f>
        <v>44420</v>
      </c>
      <c r="F42" s="5">
        <f>F_CTAS_RECEBER[[#This Row],[Data_Recebimento]]</f>
        <v>44415</v>
      </c>
      <c r="G42" s="11">
        <f>F_CTAS_RECEBER[[#This Row],[Valor_a_Receber]]</f>
        <v>2608</v>
      </c>
      <c r="H42" s="11">
        <f>F_CTAS_RECEBER[[#This Row],[Valor_Recebido]]</f>
        <v>2592.7600000000002</v>
      </c>
      <c r="I42" s="11">
        <f t="shared" si="0"/>
        <v>-15.239999999999782</v>
      </c>
      <c r="J42" t="str">
        <f>F_CTAS_RECEBER[[#This Row],[Descontado_com]]</f>
        <v>FDIC_1</v>
      </c>
    </row>
    <row r="43" spans="1:10">
      <c r="A43">
        <v>1234</v>
      </c>
      <c r="B43" t="s">
        <v>10</v>
      </c>
      <c r="C43">
        <v>8096</v>
      </c>
      <c r="D43" s="5">
        <v>44395</v>
      </c>
      <c r="E43" s="5">
        <f>F_CTAS_RECEBER[[#This Row],[Data_Vencimento]]</f>
        <v>44421</v>
      </c>
      <c r="F43" s="5">
        <f>F_CTAS_RECEBER[[#This Row],[Data_Recebimento]]</f>
        <v>44412</v>
      </c>
      <c r="G43" s="11">
        <f>F_CTAS_RECEBER[[#This Row],[Valor_a_Receber]]</f>
        <v>3492</v>
      </c>
      <c r="H43" s="11">
        <f>F_CTAS_RECEBER[[#This Row],[Valor_Recebido]]</f>
        <v>3470.58</v>
      </c>
      <c r="I43" s="11">
        <f t="shared" si="0"/>
        <v>-21.420000000000073</v>
      </c>
      <c r="J43" t="str">
        <f>F_CTAS_RECEBER[[#This Row],[Descontado_com]]</f>
        <v>FDIC_2</v>
      </c>
    </row>
    <row r="44" spans="1:10">
      <c r="A44">
        <v>1234</v>
      </c>
      <c r="B44" t="s">
        <v>10</v>
      </c>
      <c r="C44">
        <v>8097</v>
      </c>
      <c r="D44" s="5">
        <v>44397</v>
      </c>
      <c r="E44" s="5">
        <f>F_CTAS_RECEBER[[#This Row],[Data_Vencimento]]</f>
        <v>44440</v>
      </c>
      <c r="F44" s="5">
        <f>F_CTAS_RECEBER[[#This Row],[Data_Recebimento]]</f>
        <v>44431</v>
      </c>
      <c r="G44" s="11">
        <f>F_CTAS_RECEBER[[#This Row],[Valor_a_Receber]]</f>
        <v>2608</v>
      </c>
      <c r="H44" s="11">
        <f>F_CTAS_RECEBER[[#This Row],[Valor_Recebido]]</f>
        <v>2584.73</v>
      </c>
      <c r="I44" s="11">
        <f t="shared" si="0"/>
        <v>-23.269999999999982</v>
      </c>
      <c r="J44" t="str">
        <f>F_CTAS_RECEBER[[#This Row],[Descontado_com]]</f>
        <v>FDIC_3</v>
      </c>
    </row>
    <row r="45" spans="1:10">
      <c r="A45">
        <v>3456</v>
      </c>
      <c r="B45" t="s">
        <v>11</v>
      </c>
      <c r="C45">
        <v>8101</v>
      </c>
      <c r="D45" s="5">
        <v>44401</v>
      </c>
      <c r="E45" s="5">
        <f>F_CTAS_RECEBER[[#This Row],[Data_Vencimento]]</f>
        <v>44422</v>
      </c>
      <c r="F45" s="5">
        <f>F_CTAS_RECEBER[[#This Row],[Data_Recebimento]]</f>
        <v>44404</v>
      </c>
      <c r="G45" s="11">
        <f>F_CTAS_RECEBER[[#This Row],[Valor_a_Receber]]</f>
        <v>3355</v>
      </c>
      <c r="H45" s="11">
        <f>F_CTAS_RECEBER[[#This Row],[Valor_Recebido]]</f>
        <v>3303.2</v>
      </c>
      <c r="I45" s="11">
        <f t="shared" si="0"/>
        <v>-51.800000000000182</v>
      </c>
      <c r="J45" t="str">
        <f>F_CTAS_RECEBER[[#This Row],[Descontado_com]]</f>
        <v>FDIC_2</v>
      </c>
    </row>
    <row r="46" spans="1:10">
      <c r="A46">
        <v>1234</v>
      </c>
      <c r="B46" t="s">
        <v>10</v>
      </c>
      <c r="C46">
        <v>8102</v>
      </c>
      <c r="D46" s="5">
        <v>44398</v>
      </c>
      <c r="E46" s="5">
        <f>F_CTAS_RECEBER[[#This Row],[Data_Vencimento]]</f>
        <v>44426</v>
      </c>
      <c r="F46" s="5">
        <f>F_CTAS_RECEBER[[#This Row],[Data_Recebimento]]</f>
        <v>44399</v>
      </c>
      <c r="G46" s="11">
        <f>F_CTAS_RECEBER[[#This Row],[Valor_a_Receber]]</f>
        <v>11175</v>
      </c>
      <c r="H46" s="11">
        <f>F_CTAS_RECEBER[[#This Row],[Valor_Recebido]]</f>
        <v>11027.17</v>
      </c>
      <c r="I46" s="11">
        <f t="shared" si="0"/>
        <v>-147.82999999999993</v>
      </c>
      <c r="J46" t="str">
        <f>F_CTAS_RECEBER[[#This Row],[Descontado_com]]</f>
        <v>FDIC_3</v>
      </c>
    </row>
    <row r="47" spans="1:10">
      <c r="A47">
        <v>1234</v>
      </c>
      <c r="B47" t="s">
        <v>10</v>
      </c>
      <c r="C47">
        <v>8106</v>
      </c>
      <c r="D47" s="5">
        <v>44397</v>
      </c>
      <c r="E47" s="5">
        <f>F_CTAS_RECEBER[[#This Row],[Data_Vencimento]]</f>
        <v>44422</v>
      </c>
      <c r="F47" s="5">
        <f>F_CTAS_RECEBER[[#This Row],[Data_Recebimento]]</f>
        <v>44412</v>
      </c>
      <c r="G47" s="11">
        <f>F_CTAS_RECEBER[[#This Row],[Valor_a_Receber]]</f>
        <v>7482</v>
      </c>
      <c r="H47" s="11">
        <f>F_CTAS_RECEBER[[#This Row],[Valor_Recebido]]</f>
        <v>7432.17</v>
      </c>
      <c r="I47" s="11">
        <f t="shared" si="0"/>
        <v>-49.829999999999927</v>
      </c>
      <c r="J47" t="str">
        <f>F_CTAS_RECEBER[[#This Row],[Descontado_com]]</f>
        <v>FDIC_2</v>
      </c>
    </row>
    <row r="48" spans="1:10">
      <c r="A48">
        <v>3456</v>
      </c>
      <c r="B48" t="s">
        <v>11</v>
      </c>
      <c r="C48">
        <v>8108</v>
      </c>
      <c r="D48" s="5">
        <v>44392</v>
      </c>
      <c r="E48" s="5">
        <f>F_CTAS_RECEBER[[#This Row],[Data_Vencimento]]</f>
        <v>44445</v>
      </c>
      <c r="F48" s="5">
        <f>F_CTAS_RECEBER[[#This Row],[Data_Recebimento]]</f>
        <v>44427</v>
      </c>
      <c r="G48" s="11">
        <f>F_CTAS_RECEBER[[#This Row],[Valor_a_Receber]]</f>
        <v>23113</v>
      </c>
      <c r="H48" s="11">
        <f>F_CTAS_RECEBER[[#This Row],[Valor_Recebido]]</f>
        <v>22862.39</v>
      </c>
      <c r="I48" s="11">
        <f t="shared" si="0"/>
        <v>-250.61000000000058</v>
      </c>
      <c r="J48" t="str">
        <f>F_CTAS_RECEBER[[#This Row],[Descontado_com]]</f>
        <v>FDIC_1</v>
      </c>
    </row>
    <row r="49" spans="1:10">
      <c r="A49">
        <v>4567</v>
      </c>
      <c r="B49" t="s">
        <v>14</v>
      </c>
      <c r="C49">
        <v>8110</v>
      </c>
      <c r="D49" s="5">
        <v>44389</v>
      </c>
      <c r="E49" s="5">
        <f>F_CTAS_RECEBER[[#This Row],[Data_Vencimento]]</f>
        <v>44424</v>
      </c>
      <c r="F49" s="5">
        <f>F_CTAS_RECEBER[[#This Row],[Data_Recebimento]]</f>
        <v>44399</v>
      </c>
      <c r="G49" s="11">
        <f>F_CTAS_RECEBER[[#This Row],[Valor_a_Receber]]</f>
        <v>4993</v>
      </c>
      <c r="H49" s="11">
        <f>F_CTAS_RECEBER[[#This Row],[Valor_Recebido]]</f>
        <v>4931.5200000000004</v>
      </c>
      <c r="I49" s="11">
        <f t="shared" si="0"/>
        <v>-61.479999999999563</v>
      </c>
      <c r="J49" t="str">
        <f>F_CTAS_RECEBER[[#This Row],[Descontado_com]]</f>
        <v>FDIC_3</v>
      </c>
    </row>
    <row r="50" spans="1:10">
      <c r="A50">
        <v>1234</v>
      </c>
      <c r="B50" t="s">
        <v>10</v>
      </c>
      <c r="C50">
        <v>8111</v>
      </c>
      <c r="D50" s="5">
        <v>44399</v>
      </c>
      <c r="E50" s="5">
        <f>F_CTAS_RECEBER[[#This Row],[Data_Vencimento]]</f>
        <v>44441</v>
      </c>
      <c r="F50" s="5">
        <f>F_CTAS_RECEBER[[#This Row],[Data_Recebimento]]</f>
        <v>44424</v>
      </c>
      <c r="G50" s="11">
        <f>F_CTAS_RECEBER[[#This Row],[Valor_a_Receber]]</f>
        <v>15825</v>
      </c>
      <c r="H50" s="11">
        <f>F_CTAS_RECEBER[[#This Row],[Valor_Recebido]]</f>
        <v>15675.73</v>
      </c>
      <c r="I50" s="11">
        <f t="shared" si="0"/>
        <v>-149.27000000000044</v>
      </c>
      <c r="J50" t="str">
        <f>F_CTAS_RECEBER[[#This Row],[Descontado_com]]</f>
        <v>FDIC_3</v>
      </c>
    </row>
    <row r="51" spans="1:10">
      <c r="A51">
        <v>2345</v>
      </c>
      <c r="B51" t="s">
        <v>12</v>
      </c>
      <c r="C51">
        <v>8113</v>
      </c>
      <c r="D51" s="5">
        <v>44385</v>
      </c>
      <c r="E51" s="5">
        <f>F_CTAS_RECEBER[[#This Row],[Data_Vencimento]]</f>
        <v>44424</v>
      </c>
      <c r="F51" s="5">
        <f>F_CTAS_RECEBER[[#This Row],[Data_Recebimento]]</f>
        <v>44414</v>
      </c>
      <c r="G51" s="11">
        <f>F_CTAS_RECEBER[[#This Row],[Valor_a_Receber]]</f>
        <v>12905</v>
      </c>
      <c r="H51" s="11">
        <f>F_CTAS_RECEBER[[#This Row],[Valor_Recebido]]</f>
        <v>12816.9</v>
      </c>
      <c r="I51" s="11">
        <f t="shared" si="0"/>
        <v>-88.100000000000364</v>
      </c>
      <c r="J51" t="str">
        <f>F_CTAS_RECEBER[[#This Row],[Descontado_com]]</f>
        <v>FDIC_2</v>
      </c>
    </row>
    <row r="52" spans="1:10">
      <c r="A52">
        <v>1234</v>
      </c>
      <c r="B52" t="s">
        <v>10</v>
      </c>
      <c r="C52">
        <v>8117</v>
      </c>
      <c r="D52" s="5">
        <v>44399</v>
      </c>
      <c r="E52" s="5">
        <f>F_CTAS_RECEBER[[#This Row],[Data_Vencimento]]</f>
        <v>44451</v>
      </c>
      <c r="F52" s="5">
        <f>F_CTAS_RECEBER[[#This Row],[Data_Recebimento]]</f>
        <v>44424</v>
      </c>
      <c r="G52" s="11">
        <f>F_CTAS_RECEBER[[#This Row],[Valor_a_Receber]]</f>
        <v>3104</v>
      </c>
      <c r="H52" s="11">
        <f>F_CTAS_RECEBER[[#This Row],[Valor_Recebido]]</f>
        <v>3060.48</v>
      </c>
      <c r="I52" s="11">
        <f t="shared" si="0"/>
        <v>-43.519999999999982</v>
      </c>
      <c r="J52" t="str">
        <f>F_CTAS_RECEBER[[#This Row],[Descontado_com]]</f>
        <v>FDIC_3</v>
      </c>
    </row>
    <row r="53" spans="1:10">
      <c r="A53">
        <v>2345</v>
      </c>
      <c r="B53" t="s">
        <v>12</v>
      </c>
      <c r="C53">
        <v>8119</v>
      </c>
      <c r="D53" s="5">
        <v>44399</v>
      </c>
      <c r="E53" s="5">
        <f>F_CTAS_RECEBER[[#This Row],[Data_Vencimento]]</f>
        <v>44461</v>
      </c>
      <c r="F53" s="5">
        <f>F_CTAS_RECEBER[[#This Row],[Data_Recebimento]]</f>
        <v>44461</v>
      </c>
      <c r="G53" s="11">
        <f>F_CTAS_RECEBER[[#This Row],[Valor_a_Receber]]</f>
        <v>20904</v>
      </c>
      <c r="H53" s="11">
        <f>F_CTAS_RECEBER[[#This Row],[Valor_Recebido]]</f>
        <v>20904</v>
      </c>
      <c r="I53" s="11" t="str">
        <f t="shared" si="0"/>
        <v/>
      </c>
      <c r="J53" t="str">
        <f>F_CTAS_RECEBER[[#This Row],[Descontado_com]]</f>
        <v/>
      </c>
    </row>
    <row r="54" spans="1:10">
      <c r="A54">
        <v>3456</v>
      </c>
      <c r="B54" t="s">
        <v>11</v>
      </c>
      <c r="C54">
        <v>8122</v>
      </c>
      <c r="D54" s="5">
        <v>44401</v>
      </c>
      <c r="E54" s="5">
        <f>F_CTAS_RECEBER[[#This Row],[Data_Vencimento]]</f>
        <v>44426</v>
      </c>
      <c r="F54" s="5">
        <f>F_CTAS_RECEBER[[#This Row],[Data_Recebimento]]</f>
        <v>44416</v>
      </c>
      <c r="G54" s="11">
        <f>F_CTAS_RECEBER[[#This Row],[Valor_a_Receber]]</f>
        <v>15825</v>
      </c>
      <c r="H54" s="11">
        <f>F_CTAS_RECEBER[[#This Row],[Valor_Recebido]]</f>
        <v>15716.17</v>
      </c>
      <c r="I54" s="11">
        <f t="shared" si="0"/>
        <v>-108.82999999999993</v>
      </c>
      <c r="J54" t="str">
        <f>F_CTAS_RECEBER[[#This Row],[Descontado_com]]</f>
        <v>FDIC_1</v>
      </c>
    </row>
    <row r="55" spans="1:10">
      <c r="A55">
        <v>1234</v>
      </c>
      <c r="B55" t="s">
        <v>10</v>
      </c>
      <c r="C55">
        <v>8124</v>
      </c>
      <c r="D55" s="5">
        <v>44398</v>
      </c>
      <c r="E55" s="5">
        <f>F_CTAS_RECEBER[[#This Row],[Data_Vencimento]]</f>
        <v>44444</v>
      </c>
      <c r="F55" s="5">
        <f>F_CTAS_RECEBER[[#This Row],[Data_Recebimento]]</f>
        <v>44435</v>
      </c>
      <c r="G55" s="11">
        <f>F_CTAS_RECEBER[[#This Row],[Valor_a_Receber]]</f>
        <v>34555</v>
      </c>
      <c r="H55" s="11">
        <f>F_CTAS_RECEBER[[#This Row],[Valor_Recebido]]</f>
        <v>34357.21</v>
      </c>
      <c r="I55" s="11">
        <f t="shared" si="0"/>
        <v>-197.79000000000087</v>
      </c>
      <c r="J55" t="str">
        <f>F_CTAS_RECEBER[[#This Row],[Descontado_com]]</f>
        <v>FDIC_1</v>
      </c>
    </row>
    <row r="56" spans="1:10">
      <c r="A56">
        <v>2345</v>
      </c>
      <c r="B56" t="s">
        <v>12</v>
      </c>
      <c r="C56">
        <v>8128</v>
      </c>
      <c r="D56" s="5">
        <v>44403</v>
      </c>
      <c r="E56" s="5">
        <f>F_CTAS_RECEBER[[#This Row],[Data_Vencimento]]</f>
        <v>44427</v>
      </c>
      <c r="F56" s="5">
        <f>F_CTAS_RECEBER[[#This Row],[Data_Recebimento]]</f>
        <v>44417</v>
      </c>
      <c r="G56" s="11">
        <f>F_CTAS_RECEBER[[#This Row],[Valor_a_Receber]]</f>
        <v>16072</v>
      </c>
      <c r="H56" s="11">
        <f>F_CTAS_RECEBER[[#This Row],[Valor_Recebido]]</f>
        <v>15967.69</v>
      </c>
      <c r="I56" s="11">
        <f t="shared" si="0"/>
        <v>-104.30999999999949</v>
      </c>
      <c r="J56" t="str">
        <f>F_CTAS_RECEBER[[#This Row],[Descontado_com]]</f>
        <v>FDIC_3</v>
      </c>
    </row>
    <row r="57" spans="1:10">
      <c r="A57">
        <v>2345</v>
      </c>
      <c r="B57" t="s">
        <v>12</v>
      </c>
      <c r="C57">
        <v>8132</v>
      </c>
      <c r="D57" s="5">
        <v>44399</v>
      </c>
      <c r="E57" s="5">
        <f>F_CTAS_RECEBER[[#This Row],[Data_Vencimento]]</f>
        <v>44467</v>
      </c>
      <c r="F57" s="5">
        <f>F_CTAS_RECEBER[[#This Row],[Data_Recebimento]]</f>
        <v>44450</v>
      </c>
      <c r="G57" s="11">
        <f>F_CTAS_RECEBER[[#This Row],[Valor_a_Receber]]</f>
        <v>27011</v>
      </c>
      <c r="H57" s="11">
        <f>F_CTAS_RECEBER[[#This Row],[Valor_Recebido]]</f>
        <v>26724.31</v>
      </c>
      <c r="I57" s="11">
        <f t="shared" si="0"/>
        <v>-286.68999999999869</v>
      </c>
      <c r="J57" t="str">
        <f>F_CTAS_RECEBER[[#This Row],[Descontado_com]]</f>
        <v>FDIC_1</v>
      </c>
    </row>
    <row r="58" spans="1:10">
      <c r="A58">
        <v>2345</v>
      </c>
      <c r="B58" t="s">
        <v>12</v>
      </c>
      <c r="C58">
        <v>8134</v>
      </c>
      <c r="D58" s="5">
        <v>44400</v>
      </c>
      <c r="E58" s="5">
        <f>F_CTAS_RECEBER[[#This Row],[Data_Vencimento]]</f>
        <v>44457</v>
      </c>
      <c r="F58" s="5">
        <f>F_CTAS_RECEBER[[#This Row],[Data_Recebimento]]</f>
        <v>44432</v>
      </c>
      <c r="G58" s="11">
        <f>F_CTAS_RECEBER[[#This Row],[Valor_a_Receber]]</f>
        <v>17563</v>
      </c>
      <c r="H58" s="11">
        <f>F_CTAS_RECEBER[[#This Row],[Valor_Recebido]]</f>
        <v>17288.830000000002</v>
      </c>
      <c r="I58" s="11">
        <f t="shared" si="0"/>
        <v>-274.16999999999825</v>
      </c>
      <c r="J58" t="str">
        <f>F_CTAS_RECEBER[[#This Row],[Descontado_com]]</f>
        <v>FDIC_1</v>
      </c>
    </row>
    <row r="59" spans="1:10">
      <c r="A59">
        <v>5678</v>
      </c>
      <c r="B59" t="s">
        <v>13</v>
      </c>
      <c r="C59">
        <v>8136</v>
      </c>
      <c r="D59" s="5">
        <v>44400</v>
      </c>
      <c r="E59" s="5">
        <f>F_CTAS_RECEBER[[#This Row],[Data_Vencimento]]</f>
        <v>44450</v>
      </c>
      <c r="F59" s="5">
        <f>F_CTAS_RECEBER[[#This Row],[Data_Recebimento]]</f>
        <v>44427</v>
      </c>
      <c r="G59" s="11">
        <f>F_CTAS_RECEBER[[#This Row],[Valor_a_Receber]]</f>
        <v>4274</v>
      </c>
      <c r="H59" s="11">
        <f>F_CTAS_RECEBER[[#This Row],[Valor_Recebido]]</f>
        <v>4215.1000000000004</v>
      </c>
      <c r="I59" s="11">
        <f t="shared" si="0"/>
        <v>-58.899999999999636</v>
      </c>
      <c r="J59" t="str">
        <f>F_CTAS_RECEBER[[#This Row],[Descontado_com]]</f>
        <v>FDIC_1</v>
      </c>
    </row>
    <row r="60" spans="1:10">
      <c r="A60">
        <v>2345</v>
      </c>
      <c r="B60" t="s">
        <v>12</v>
      </c>
      <c r="C60">
        <v>8140</v>
      </c>
      <c r="D60" s="5">
        <v>44413</v>
      </c>
      <c r="E60" s="5">
        <f>F_CTAS_RECEBER[[#This Row],[Data_Vencimento]]</f>
        <v>44428</v>
      </c>
      <c r="F60" s="5">
        <f>F_CTAS_RECEBER[[#This Row],[Data_Recebimento]]</f>
        <v>44412</v>
      </c>
      <c r="G60" s="11">
        <f>F_CTAS_RECEBER[[#This Row],[Valor_a_Receber]]</f>
        <v>3492</v>
      </c>
      <c r="H60" s="11">
        <f>F_CTAS_RECEBER[[#This Row],[Valor_Recebido]]</f>
        <v>3457.73</v>
      </c>
      <c r="I60" s="11">
        <f t="shared" si="0"/>
        <v>-34.269999999999982</v>
      </c>
      <c r="J60" t="str">
        <f>F_CTAS_RECEBER[[#This Row],[Descontado_com]]</f>
        <v>FDIC_2</v>
      </c>
    </row>
    <row r="61" spans="1:10">
      <c r="A61">
        <v>3456</v>
      </c>
      <c r="B61" t="s">
        <v>11</v>
      </c>
      <c r="C61">
        <v>8143</v>
      </c>
      <c r="D61" s="5">
        <v>44409</v>
      </c>
      <c r="E61" s="5">
        <f>F_CTAS_RECEBER[[#This Row],[Data_Vencimento]]</f>
        <v>44430</v>
      </c>
      <c r="F61" s="5">
        <f>F_CTAS_RECEBER[[#This Row],[Data_Recebimento]]</f>
        <v>44415</v>
      </c>
      <c r="G61" s="11">
        <f>F_CTAS_RECEBER[[#This Row],[Valor_a_Receber]]</f>
        <v>2608</v>
      </c>
      <c r="H61" s="11">
        <f>F_CTAS_RECEBER[[#This Row],[Valor_Recebido]]</f>
        <v>2577.34</v>
      </c>
      <c r="I61" s="11">
        <f t="shared" si="0"/>
        <v>-30.659999999999854</v>
      </c>
      <c r="J61" t="str">
        <f>F_CTAS_RECEBER[[#This Row],[Descontado_com]]</f>
        <v>FDIC_1</v>
      </c>
    </row>
    <row r="62" spans="1:10">
      <c r="A62">
        <v>1234</v>
      </c>
      <c r="B62" t="s">
        <v>10</v>
      </c>
      <c r="C62">
        <v>8144</v>
      </c>
      <c r="D62" s="5">
        <v>44399</v>
      </c>
      <c r="E62" s="5">
        <f>F_CTAS_RECEBER[[#This Row],[Data_Vencimento]]</f>
        <v>44430</v>
      </c>
      <c r="F62" s="5">
        <f>F_CTAS_RECEBER[[#This Row],[Data_Recebimento]]</f>
        <v>44425</v>
      </c>
      <c r="G62" s="11">
        <f>F_CTAS_RECEBER[[#This Row],[Valor_a_Receber]]</f>
        <v>1456</v>
      </c>
      <c r="H62" s="11">
        <f>F_CTAS_RECEBER[[#This Row],[Valor_Recebido]]</f>
        <v>1446.5</v>
      </c>
      <c r="I62" s="11">
        <f t="shared" si="0"/>
        <v>-9.5</v>
      </c>
      <c r="J62" t="str">
        <f>F_CTAS_RECEBER[[#This Row],[Descontado_com]]</f>
        <v>FDIC_2</v>
      </c>
    </row>
    <row r="63" spans="1:10">
      <c r="A63">
        <v>2345</v>
      </c>
      <c r="B63" t="s">
        <v>12</v>
      </c>
      <c r="C63">
        <v>8146</v>
      </c>
      <c r="D63" s="5">
        <v>44403</v>
      </c>
      <c r="E63" s="5">
        <f>F_CTAS_RECEBER[[#This Row],[Data_Vencimento]]</f>
        <v>44430</v>
      </c>
      <c r="F63" s="5">
        <f>F_CTAS_RECEBER[[#This Row],[Data_Recebimento]]</f>
        <v>44425</v>
      </c>
      <c r="G63" s="11">
        <f>F_CTAS_RECEBER[[#This Row],[Valor_a_Receber]]</f>
        <v>3694</v>
      </c>
      <c r="H63" s="11">
        <f>F_CTAS_RECEBER[[#This Row],[Valor_Recebido]]</f>
        <v>3669.89</v>
      </c>
      <c r="I63" s="11">
        <f t="shared" si="0"/>
        <v>-24.110000000000127</v>
      </c>
      <c r="J63" t="str">
        <f>F_CTAS_RECEBER[[#This Row],[Descontado_com]]</f>
        <v>FDIC_2</v>
      </c>
    </row>
    <row r="64" spans="1:10">
      <c r="A64">
        <v>1234</v>
      </c>
      <c r="B64" t="s">
        <v>10</v>
      </c>
      <c r="C64">
        <v>8147</v>
      </c>
      <c r="D64" s="5">
        <v>44395</v>
      </c>
      <c r="E64" s="5">
        <f>F_CTAS_RECEBER[[#This Row],[Data_Vencimento]]</f>
        <v>44430</v>
      </c>
      <c r="F64" s="5">
        <f>F_CTAS_RECEBER[[#This Row],[Data_Recebimento]]</f>
        <v>44421</v>
      </c>
      <c r="G64" s="11">
        <f>F_CTAS_RECEBER[[#This Row],[Valor_a_Receber]]</f>
        <v>3104</v>
      </c>
      <c r="H64" s="11">
        <f>F_CTAS_RECEBER[[#This Row],[Valor_Recebido]]</f>
        <v>3076.96</v>
      </c>
      <c r="I64" s="11">
        <f t="shared" si="0"/>
        <v>-27.039999999999964</v>
      </c>
      <c r="J64" t="str">
        <f>F_CTAS_RECEBER[[#This Row],[Descontado_com]]</f>
        <v>FDIC_3</v>
      </c>
    </row>
    <row r="65" spans="1:10">
      <c r="A65">
        <v>1234</v>
      </c>
      <c r="B65" t="s">
        <v>10</v>
      </c>
      <c r="C65">
        <v>8151</v>
      </c>
      <c r="D65" s="5">
        <v>44398</v>
      </c>
      <c r="E65" s="5">
        <f>F_CTAS_RECEBER[[#This Row],[Data_Vencimento]]</f>
        <v>44430</v>
      </c>
      <c r="F65" s="5">
        <f>F_CTAS_RECEBER[[#This Row],[Data_Recebimento]]</f>
        <v>44405</v>
      </c>
      <c r="G65" s="11">
        <f>F_CTAS_RECEBER[[#This Row],[Valor_a_Receber]]</f>
        <v>26619</v>
      </c>
      <c r="H65" s="11">
        <f>F_CTAS_RECEBER[[#This Row],[Valor_Recebido]]</f>
        <v>26257.16</v>
      </c>
      <c r="I65" s="11">
        <f t="shared" si="0"/>
        <v>-361.84000000000015</v>
      </c>
      <c r="J65" t="str">
        <f>F_CTAS_RECEBER[[#This Row],[Descontado_com]]</f>
        <v>FDIC_2</v>
      </c>
    </row>
    <row r="66" spans="1:10">
      <c r="A66">
        <v>1234</v>
      </c>
      <c r="B66" t="s">
        <v>10</v>
      </c>
      <c r="C66">
        <v>8154</v>
      </c>
      <c r="D66" s="5">
        <v>44397</v>
      </c>
      <c r="E66" s="5">
        <f>F_CTAS_RECEBER[[#This Row],[Data_Vencimento]]</f>
        <v>44454</v>
      </c>
      <c r="F66" s="5">
        <f>F_CTAS_RECEBER[[#This Row],[Data_Recebimento]]</f>
        <v>44449</v>
      </c>
      <c r="G66" s="11">
        <f>F_CTAS_RECEBER[[#This Row],[Valor_a_Receber]]</f>
        <v>10418</v>
      </c>
      <c r="H66" s="11">
        <f>F_CTAS_RECEBER[[#This Row],[Valor_Recebido]]</f>
        <v>10382.09</v>
      </c>
      <c r="I66" s="11">
        <f t="shared" si="0"/>
        <v>-35.909999999999854</v>
      </c>
      <c r="J66" t="str">
        <f>F_CTAS_RECEBER[[#This Row],[Descontado_com]]</f>
        <v>FDIC_2</v>
      </c>
    </row>
    <row r="67" spans="1:10">
      <c r="A67">
        <v>2345</v>
      </c>
      <c r="B67" t="s">
        <v>12</v>
      </c>
      <c r="C67">
        <v>8158</v>
      </c>
      <c r="D67" s="5">
        <v>44403</v>
      </c>
      <c r="E67" s="5">
        <f>F_CTAS_RECEBER[[#This Row],[Data_Vencimento]]</f>
        <v>44431</v>
      </c>
      <c r="F67" s="5">
        <f>F_CTAS_RECEBER[[#This Row],[Data_Recebimento]]</f>
        <v>44407</v>
      </c>
      <c r="G67" s="11">
        <f>F_CTAS_RECEBER[[#This Row],[Valor_a_Receber]]</f>
        <v>20904</v>
      </c>
      <c r="H67" s="11">
        <f>F_CTAS_RECEBER[[#This Row],[Valor_Recebido]]</f>
        <v>20620.23</v>
      </c>
      <c r="I67" s="11">
        <f t="shared" ref="I67:I130" si="1">IF(
     H67-G67 = 0,
     "",
     H67-G67
 )</f>
        <v>-283.77000000000044</v>
      </c>
      <c r="J67" t="str">
        <f>F_CTAS_RECEBER[[#This Row],[Descontado_com]]</f>
        <v>FDIC_2</v>
      </c>
    </row>
    <row r="68" spans="1:10">
      <c r="A68">
        <v>2345</v>
      </c>
      <c r="B68" t="s">
        <v>12</v>
      </c>
      <c r="C68">
        <v>8161</v>
      </c>
      <c r="D68" s="5">
        <v>44413</v>
      </c>
      <c r="E68" s="5">
        <f>F_CTAS_RECEBER[[#This Row],[Data_Vencimento]]</f>
        <v>44432</v>
      </c>
      <c r="F68" s="5">
        <f>F_CTAS_RECEBER[[#This Row],[Data_Recebimento]]</f>
        <v>44405</v>
      </c>
      <c r="G68" s="11">
        <f>F_CTAS_RECEBER[[#This Row],[Valor_a_Receber]]</f>
        <v>17563</v>
      </c>
      <c r="H68" s="11">
        <f>F_CTAS_RECEBER[[#This Row],[Valor_Recebido]]</f>
        <v>17305.93</v>
      </c>
      <c r="I68" s="11">
        <f t="shared" si="1"/>
        <v>-257.06999999999971</v>
      </c>
      <c r="J68" t="str">
        <f>F_CTAS_RECEBER[[#This Row],[Descontado_com]]</f>
        <v>FDIC_2</v>
      </c>
    </row>
    <row r="69" spans="1:10">
      <c r="A69">
        <v>2345</v>
      </c>
      <c r="B69" t="s">
        <v>12</v>
      </c>
      <c r="C69">
        <v>8165</v>
      </c>
      <c r="D69" s="5">
        <v>44400</v>
      </c>
      <c r="E69" s="5">
        <f>F_CTAS_RECEBER[[#This Row],[Data_Vencimento]]</f>
        <v>44464</v>
      </c>
      <c r="F69" s="5">
        <f>F_CTAS_RECEBER[[#This Row],[Data_Recebimento]]</f>
        <v>44454</v>
      </c>
      <c r="G69" s="11">
        <f>F_CTAS_RECEBER[[#This Row],[Valor_a_Receber]]</f>
        <v>24397</v>
      </c>
      <c r="H69" s="11">
        <f>F_CTAS_RECEBER[[#This Row],[Valor_Recebido]]</f>
        <v>24269.57</v>
      </c>
      <c r="I69" s="11">
        <f t="shared" si="1"/>
        <v>-127.43000000000029</v>
      </c>
      <c r="J69" t="str">
        <f>F_CTAS_RECEBER[[#This Row],[Descontado_com]]</f>
        <v>FDIC_3</v>
      </c>
    </row>
    <row r="70" spans="1:10">
      <c r="A70">
        <v>2345</v>
      </c>
      <c r="B70" t="s">
        <v>12</v>
      </c>
      <c r="C70">
        <v>8169</v>
      </c>
      <c r="D70" s="5">
        <v>44403</v>
      </c>
      <c r="E70" s="5">
        <f>F_CTAS_RECEBER[[#This Row],[Data_Vencimento]]</f>
        <v>44450</v>
      </c>
      <c r="F70" s="5">
        <f>F_CTAS_RECEBER[[#This Row],[Data_Recebimento]]</f>
        <v>44450</v>
      </c>
      <c r="G70" s="11">
        <f>F_CTAS_RECEBER[[#This Row],[Valor_a_Receber]]</f>
        <v>1456</v>
      </c>
      <c r="H70" s="11">
        <f>F_CTAS_RECEBER[[#This Row],[Valor_Recebido]]</f>
        <v>1456</v>
      </c>
      <c r="I70" s="11" t="str">
        <f t="shared" si="1"/>
        <v/>
      </c>
      <c r="J70" t="str">
        <f>F_CTAS_RECEBER[[#This Row],[Descontado_com]]</f>
        <v/>
      </c>
    </row>
    <row r="71" spans="1:10">
      <c r="A71">
        <v>2345</v>
      </c>
      <c r="B71" t="s">
        <v>12</v>
      </c>
      <c r="C71">
        <v>8172</v>
      </c>
      <c r="D71" s="5">
        <v>44399</v>
      </c>
      <c r="E71" s="5">
        <f>F_CTAS_RECEBER[[#This Row],[Data_Vencimento]]</f>
        <v>44457</v>
      </c>
      <c r="F71" s="5">
        <f>F_CTAS_RECEBER[[#This Row],[Data_Recebimento]]</f>
        <v>44451</v>
      </c>
      <c r="G71" s="11">
        <f>F_CTAS_RECEBER[[#This Row],[Valor_a_Receber]]</f>
        <v>4274</v>
      </c>
      <c r="H71" s="11">
        <f>F_CTAS_RECEBER[[#This Row],[Valor_Recebido]]</f>
        <v>4257.04</v>
      </c>
      <c r="I71" s="11">
        <f t="shared" si="1"/>
        <v>-16.960000000000036</v>
      </c>
      <c r="J71" t="str">
        <f>F_CTAS_RECEBER[[#This Row],[Descontado_com]]</f>
        <v>FDIC_1</v>
      </c>
    </row>
    <row r="72" spans="1:10">
      <c r="A72">
        <v>3456</v>
      </c>
      <c r="B72" t="s">
        <v>11</v>
      </c>
      <c r="C72">
        <v>8173</v>
      </c>
      <c r="D72" s="5">
        <v>44417</v>
      </c>
      <c r="E72" s="5">
        <f>F_CTAS_RECEBER[[#This Row],[Data_Vencimento]]</f>
        <v>44434</v>
      </c>
      <c r="F72" s="5">
        <f>F_CTAS_RECEBER[[#This Row],[Data_Recebimento]]</f>
        <v>44411</v>
      </c>
      <c r="G72" s="11">
        <f>F_CTAS_RECEBER[[#This Row],[Valor_a_Receber]]</f>
        <v>24397</v>
      </c>
      <c r="H72" s="11">
        <f>F_CTAS_RECEBER[[#This Row],[Valor_Recebido]]</f>
        <v>24058.47</v>
      </c>
      <c r="I72" s="11">
        <f t="shared" si="1"/>
        <v>-338.52999999999884</v>
      </c>
      <c r="J72" t="str">
        <f>F_CTAS_RECEBER[[#This Row],[Descontado_com]]</f>
        <v>FDIC_1</v>
      </c>
    </row>
    <row r="73" spans="1:10">
      <c r="A73">
        <v>1234</v>
      </c>
      <c r="B73" t="s">
        <v>10</v>
      </c>
      <c r="C73">
        <v>8174</v>
      </c>
      <c r="D73" s="5">
        <v>44399</v>
      </c>
      <c r="E73" s="5">
        <f>F_CTAS_RECEBER[[#This Row],[Data_Vencimento]]</f>
        <v>44435</v>
      </c>
      <c r="F73" s="5">
        <f>F_CTAS_RECEBER[[#This Row],[Data_Recebimento]]</f>
        <v>44413</v>
      </c>
      <c r="G73" s="11">
        <f>F_CTAS_RECEBER[[#This Row],[Valor_a_Receber]]</f>
        <v>3492</v>
      </c>
      <c r="H73" s="11">
        <f>F_CTAS_RECEBER[[#This Row],[Valor_Recebido]]</f>
        <v>3426.58</v>
      </c>
      <c r="I73" s="11">
        <f t="shared" si="1"/>
        <v>-65.420000000000073</v>
      </c>
      <c r="J73" t="str">
        <f>F_CTAS_RECEBER[[#This Row],[Descontado_com]]</f>
        <v>FDIC_3</v>
      </c>
    </row>
    <row r="74" spans="1:10">
      <c r="A74">
        <v>3456</v>
      </c>
      <c r="B74" t="s">
        <v>11</v>
      </c>
      <c r="C74">
        <v>8175</v>
      </c>
      <c r="D74" s="5">
        <v>44409</v>
      </c>
      <c r="E74" s="5">
        <f>F_CTAS_RECEBER[[#This Row],[Data_Vencimento]]</f>
        <v>44436</v>
      </c>
      <c r="F74" s="5">
        <f>F_CTAS_RECEBER[[#This Row],[Data_Recebimento]]</f>
        <v>44427</v>
      </c>
      <c r="G74" s="11">
        <f>F_CTAS_RECEBER[[#This Row],[Valor_a_Receber]]</f>
        <v>4274</v>
      </c>
      <c r="H74" s="11">
        <f>F_CTAS_RECEBER[[#This Row],[Valor_Recebido]]</f>
        <v>4250.3500000000004</v>
      </c>
      <c r="I74" s="11">
        <f t="shared" si="1"/>
        <v>-23.649999999999636</v>
      </c>
      <c r="J74" t="str">
        <f>F_CTAS_RECEBER[[#This Row],[Descontado_com]]</f>
        <v>FDIC_1</v>
      </c>
    </row>
    <row r="75" spans="1:10">
      <c r="A75">
        <v>1234</v>
      </c>
      <c r="B75" t="s">
        <v>10</v>
      </c>
      <c r="C75">
        <v>8177</v>
      </c>
      <c r="D75" s="5">
        <v>44415</v>
      </c>
      <c r="E75" s="5">
        <f>F_CTAS_RECEBER[[#This Row],[Data_Vencimento]]</f>
        <v>44436</v>
      </c>
      <c r="F75" s="5">
        <f>F_CTAS_RECEBER[[#This Row],[Data_Recebimento]]</f>
        <v>44427</v>
      </c>
      <c r="G75" s="11">
        <f>F_CTAS_RECEBER[[#This Row],[Valor_a_Receber]]</f>
        <v>3788</v>
      </c>
      <c r="H75" s="11">
        <f>F_CTAS_RECEBER[[#This Row],[Valor_Recebido]]</f>
        <v>3767.04</v>
      </c>
      <c r="I75" s="11">
        <f t="shared" si="1"/>
        <v>-20.960000000000036</v>
      </c>
      <c r="J75" t="str">
        <f>F_CTAS_RECEBER[[#This Row],[Descontado_com]]</f>
        <v>FDIC_1</v>
      </c>
    </row>
    <row r="76" spans="1:10">
      <c r="A76">
        <v>2345</v>
      </c>
      <c r="B76" t="s">
        <v>12</v>
      </c>
      <c r="C76">
        <v>8180</v>
      </c>
      <c r="D76" s="5">
        <v>44400</v>
      </c>
      <c r="E76" s="5">
        <f>F_CTAS_RECEBER[[#This Row],[Data_Vencimento]]</f>
        <v>44457</v>
      </c>
      <c r="F76" s="5">
        <f>F_CTAS_RECEBER[[#This Row],[Data_Recebimento]]</f>
        <v>44457</v>
      </c>
      <c r="G76" s="11">
        <f>F_CTAS_RECEBER[[#This Row],[Valor_a_Receber]]</f>
        <v>3788</v>
      </c>
      <c r="H76" s="11">
        <f>F_CTAS_RECEBER[[#This Row],[Valor_Recebido]]</f>
        <v>3788</v>
      </c>
      <c r="I76" s="11" t="str">
        <f t="shared" si="1"/>
        <v/>
      </c>
      <c r="J76" t="str">
        <f>F_CTAS_RECEBER[[#This Row],[Descontado_com]]</f>
        <v/>
      </c>
    </row>
    <row r="77" spans="1:10">
      <c r="A77">
        <v>5678</v>
      </c>
      <c r="B77" t="s">
        <v>13</v>
      </c>
      <c r="C77">
        <v>8183</v>
      </c>
      <c r="D77" s="5">
        <v>44404</v>
      </c>
      <c r="E77" s="5">
        <f>F_CTAS_RECEBER[[#This Row],[Data_Vencimento]]</f>
        <v>44437</v>
      </c>
      <c r="F77" s="5">
        <f>F_CTAS_RECEBER[[#This Row],[Data_Recebimento]]</f>
        <v>44420</v>
      </c>
      <c r="G77" s="11">
        <f>F_CTAS_RECEBER[[#This Row],[Valor_a_Receber]]</f>
        <v>3104</v>
      </c>
      <c r="H77" s="11">
        <f>F_CTAS_RECEBER[[#This Row],[Valor_Recebido]]</f>
        <v>3074.93</v>
      </c>
      <c r="I77" s="11">
        <f t="shared" si="1"/>
        <v>-29.070000000000164</v>
      </c>
      <c r="J77" t="str">
        <f>F_CTAS_RECEBER[[#This Row],[Descontado_com]]</f>
        <v>FDIC_2</v>
      </c>
    </row>
    <row r="78" spans="1:10">
      <c r="A78">
        <v>5678</v>
      </c>
      <c r="B78" t="s">
        <v>13</v>
      </c>
      <c r="C78">
        <v>8184</v>
      </c>
      <c r="D78" s="5">
        <v>44373</v>
      </c>
      <c r="E78" s="5">
        <f>F_CTAS_RECEBER[[#This Row],[Data_Vencimento]]</f>
        <v>44437</v>
      </c>
      <c r="F78" s="5">
        <f>F_CTAS_RECEBER[[#This Row],[Data_Recebimento]]</f>
        <v>44427</v>
      </c>
      <c r="G78" s="11">
        <f>F_CTAS_RECEBER[[#This Row],[Valor_a_Receber]]</f>
        <v>16087</v>
      </c>
      <c r="H78" s="11">
        <f>F_CTAS_RECEBER[[#This Row],[Valor_Recebido]]</f>
        <v>15988.47</v>
      </c>
      <c r="I78" s="11">
        <f t="shared" si="1"/>
        <v>-98.530000000000655</v>
      </c>
      <c r="J78" t="str">
        <f>F_CTAS_RECEBER[[#This Row],[Descontado_com]]</f>
        <v>FDIC_1</v>
      </c>
    </row>
    <row r="79" spans="1:10">
      <c r="A79">
        <v>1234</v>
      </c>
      <c r="B79" t="s">
        <v>10</v>
      </c>
      <c r="C79">
        <v>8187</v>
      </c>
      <c r="D79" s="5">
        <v>44415</v>
      </c>
      <c r="E79" s="5">
        <f>F_CTAS_RECEBER[[#This Row],[Data_Vencimento]]</f>
        <v>44437</v>
      </c>
      <c r="F79" s="5">
        <f>F_CTAS_RECEBER[[#This Row],[Data_Recebimento]]</f>
        <v>44418</v>
      </c>
      <c r="G79" s="11">
        <f>F_CTAS_RECEBER[[#This Row],[Valor_a_Receber]]</f>
        <v>7482</v>
      </c>
      <c r="H79" s="11">
        <f>F_CTAS_RECEBER[[#This Row],[Valor_Recebido]]</f>
        <v>7382.94</v>
      </c>
      <c r="I79" s="11">
        <f t="shared" si="1"/>
        <v>-99.0600000000004</v>
      </c>
      <c r="J79" t="str">
        <f>F_CTAS_RECEBER[[#This Row],[Descontado_com]]</f>
        <v>FDIC_1</v>
      </c>
    </row>
    <row r="80" spans="1:10">
      <c r="A80">
        <v>5678</v>
      </c>
      <c r="B80" t="s">
        <v>13</v>
      </c>
      <c r="C80">
        <v>8188</v>
      </c>
      <c r="D80" s="5">
        <v>44413</v>
      </c>
      <c r="E80" s="5">
        <f>F_CTAS_RECEBER[[#This Row],[Data_Vencimento]]</f>
        <v>44437</v>
      </c>
      <c r="F80" s="5">
        <f>F_CTAS_RECEBER[[#This Row],[Data_Recebimento]]</f>
        <v>44411</v>
      </c>
      <c r="G80" s="11">
        <f>F_CTAS_RECEBER[[#This Row],[Valor_a_Receber]]</f>
        <v>27011</v>
      </c>
      <c r="H80" s="11">
        <f>F_CTAS_RECEBER[[#This Row],[Valor_Recebido]]</f>
        <v>26588.71</v>
      </c>
      <c r="I80" s="11">
        <f t="shared" si="1"/>
        <v>-422.29000000000087</v>
      </c>
      <c r="J80" t="str">
        <f>F_CTAS_RECEBER[[#This Row],[Descontado_com]]</f>
        <v>FDIC_1</v>
      </c>
    </row>
    <row r="81" spans="1:10">
      <c r="A81">
        <v>3456</v>
      </c>
      <c r="B81" t="s">
        <v>11</v>
      </c>
      <c r="C81">
        <v>8189</v>
      </c>
      <c r="D81" s="5">
        <v>44417</v>
      </c>
      <c r="E81" s="5">
        <f>F_CTAS_RECEBER[[#This Row],[Data_Vencimento]]</f>
        <v>44439</v>
      </c>
      <c r="F81" s="5">
        <f>F_CTAS_RECEBER[[#This Row],[Data_Recebimento]]</f>
        <v>44434</v>
      </c>
      <c r="G81" s="11">
        <f>F_CTAS_RECEBER[[#This Row],[Valor_a_Receber]]</f>
        <v>4489</v>
      </c>
      <c r="H81" s="11">
        <f>F_CTAS_RECEBER[[#This Row],[Valor_Recebido]]</f>
        <v>4455.96</v>
      </c>
      <c r="I81" s="11">
        <f t="shared" si="1"/>
        <v>-33.039999999999964</v>
      </c>
      <c r="J81" t="str">
        <f>F_CTAS_RECEBER[[#This Row],[Descontado_com]]</f>
        <v>FDIC_3</v>
      </c>
    </row>
    <row r="82" spans="1:10">
      <c r="A82">
        <v>2345</v>
      </c>
      <c r="B82" t="s">
        <v>12</v>
      </c>
      <c r="C82">
        <v>8192</v>
      </c>
      <c r="D82" s="5">
        <v>44431</v>
      </c>
      <c r="E82" s="5">
        <f>F_CTAS_RECEBER[[#This Row],[Data_Vencimento]]</f>
        <v>44439</v>
      </c>
      <c r="F82" s="5">
        <f>F_CTAS_RECEBER[[#This Row],[Data_Recebimento]]</f>
        <v>44429</v>
      </c>
      <c r="G82" s="11">
        <f>F_CTAS_RECEBER[[#This Row],[Valor_a_Receber]]</f>
        <v>10418</v>
      </c>
      <c r="H82" s="11">
        <f>F_CTAS_RECEBER[[#This Row],[Valor_Recebido]]</f>
        <v>10358.120000000001</v>
      </c>
      <c r="I82" s="11">
        <f t="shared" si="1"/>
        <v>-59.8799999999992</v>
      </c>
      <c r="J82" t="str">
        <f>F_CTAS_RECEBER[[#This Row],[Descontado_com]]</f>
        <v>FDIC_2</v>
      </c>
    </row>
    <row r="83" spans="1:10">
      <c r="A83">
        <v>3456</v>
      </c>
      <c r="B83" t="s">
        <v>11</v>
      </c>
      <c r="C83">
        <v>8193</v>
      </c>
      <c r="D83" s="5">
        <v>44418</v>
      </c>
      <c r="E83" s="5">
        <f>F_CTAS_RECEBER[[#This Row],[Data_Vencimento]]</f>
        <v>44439</v>
      </c>
      <c r="F83" s="5">
        <f>F_CTAS_RECEBER[[#This Row],[Data_Recebimento]]</f>
        <v>44420</v>
      </c>
      <c r="G83" s="11">
        <f>F_CTAS_RECEBER[[#This Row],[Valor_a_Receber]]</f>
        <v>12905</v>
      </c>
      <c r="H83" s="11">
        <f>F_CTAS_RECEBER[[#This Row],[Valor_Recebido]]</f>
        <v>12770.63</v>
      </c>
      <c r="I83" s="11">
        <f t="shared" si="1"/>
        <v>-134.3700000000008</v>
      </c>
      <c r="J83" t="str">
        <f>F_CTAS_RECEBER[[#This Row],[Descontado_com]]</f>
        <v>FDIC_2</v>
      </c>
    </row>
    <row r="84" spans="1:10">
      <c r="A84">
        <v>4567</v>
      </c>
      <c r="B84" t="s">
        <v>14</v>
      </c>
      <c r="C84">
        <v>8194</v>
      </c>
      <c r="D84" s="5">
        <v>44418</v>
      </c>
      <c r="E84" s="5">
        <f>F_CTAS_RECEBER[[#This Row],[Data_Vencimento]]</f>
        <v>44440</v>
      </c>
      <c r="F84" s="5">
        <f>F_CTAS_RECEBER[[#This Row],[Data_Recebimento]]</f>
        <v>44434</v>
      </c>
      <c r="G84" s="11">
        <f>F_CTAS_RECEBER[[#This Row],[Valor_a_Receber]]</f>
        <v>1456</v>
      </c>
      <c r="H84" s="11">
        <f>F_CTAS_RECEBER[[#This Row],[Valor_Recebido]]</f>
        <v>1444.61</v>
      </c>
      <c r="I84" s="11">
        <f t="shared" si="1"/>
        <v>-11.3900000000001</v>
      </c>
      <c r="J84" t="str">
        <f>F_CTAS_RECEBER[[#This Row],[Descontado_com]]</f>
        <v>FDIC_3</v>
      </c>
    </row>
    <row r="85" spans="1:10">
      <c r="A85">
        <v>5678</v>
      </c>
      <c r="B85" t="s">
        <v>13</v>
      </c>
      <c r="C85">
        <v>8196</v>
      </c>
      <c r="D85" s="5">
        <v>44414</v>
      </c>
      <c r="E85" s="5">
        <f>F_CTAS_RECEBER[[#This Row],[Data_Vencimento]]</f>
        <v>44440</v>
      </c>
      <c r="F85" s="5">
        <f>F_CTAS_RECEBER[[#This Row],[Data_Recebimento]]</f>
        <v>44440</v>
      </c>
      <c r="G85" s="11">
        <f>F_CTAS_RECEBER[[#This Row],[Valor_a_Receber]]</f>
        <v>3694</v>
      </c>
      <c r="H85" s="11">
        <f>F_CTAS_RECEBER[[#This Row],[Valor_Recebido]]</f>
        <v>3694</v>
      </c>
      <c r="I85" s="11" t="str">
        <f t="shared" si="1"/>
        <v/>
      </c>
      <c r="J85" t="str">
        <f>F_CTAS_RECEBER[[#This Row],[Descontado_com]]</f>
        <v/>
      </c>
    </row>
    <row r="86" spans="1:10">
      <c r="A86">
        <v>2345</v>
      </c>
      <c r="B86" t="s">
        <v>12</v>
      </c>
      <c r="C86">
        <v>8198</v>
      </c>
      <c r="D86" s="5">
        <v>44413</v>
      </c>
      <c r="E86" s="5">
        <f>F_CTAS_RECEBER[[#This Row],[Data_Vencimento]]</f>
        <v>44462</v>
      </c>
      <c r="F86" s="5">
        <f>F_CTAS_RECEBER[[#This Row],[Data_Recebimento]]</f>
        <v>44451</v>
      </c>
      <c r="G86" s="11">
        <f>F_CTAS_RECEBER[[#This Row],[Valor_a_Receber]]</f>
        <v>17563</v>
      </c>
      <c r="H86" s="11">
        <f>F_CTAS_RECEBER[[#This Row],[Valor_Recebido]]</f>
        <v>17441.36</v>
      </c>
      <c r="I86" s="11">
        <f t="shared" si="1"/>
        <v>-121.63999999999942</v>
      </c>
      <c r="J86" t="str">
        <f>F_CTAS_RECEBER[[#This Row],[Descontado_com]]</f>
        <v>FDIC_1</v>
      </c>
    </row>
    <row r="87" spans="1:10">
      <c r="A87">
        <v>1234</v>
      </c>
      <c r="B87" t="s">
        <v>10</v>
      </c>
      <c r="C87">
        <v>8200</v>
      </c>
      <c r="D87" s="5">
        <v>44415</v>
      </c>
      <c r="E87" s="5">
        <f>F_CTAS_RECEBER[[#This Row],[Data_Vencimento]]</f>
        <v>44443</v>
      </c>
      <c r="F87" s="5">
        <f>F_CTAS_RECEBER[[#This Row],[Data_Recebimento]]</f>
        <v>44435</v>
      </c>
      <c r="G87" s="11">
        <f>F_CTAS_RECEBER[[#This Row],[Valor_a_Receber]]</f>
        <v>4274</v>
      </c>
      <c r="H87" s="11">
        <f>F_CTAS_RECEBER[[#This Row],[Valor_Recebido]]</f>
        <v>4252.0600000000004</v>
      </c>
      <c r="I87" s="11">
        <f t="shared" si="1"/>
        <v>-21.9399999999996</v>
      </c>
      <c r="J87" t="str">
        <f>F_CTAS_RECEBER[[#This Row],[Descontado_com]]</f>
        <v>FDIC_1</v>
      </c>
    </row>
    <row r="88" spans="1:10">
      <c r="A88">
        <v>2345</v>
      </c>
      <c r="B88" t="s">
        <v>12</v>
      </c>
      <c r="C88">
        <v>8202</v>
      </c>
      <c r="D88" s="5">
        <v>44413</v>
      </c>
      <c r="E88" s="5">
        <f>F_CTAS_RECEBER[[#This Row],[Data_Vencimento]]</f>
        <v>44443</v>
      </c>
      <c r="F88" s="5">
        <f>F_CTAS_RECEBER[[#This Row],[Data_Recebimento]]</f>
        <v>44438</v>
      </c>
      <c r="G88" s="11">
        <f>F_CTAS_RECEBER[[#This Row],[Valor_a_Receber]]</f>
        <v>3788</v>
      </c>
      <c r="H88" s="11">
        <f>F_CTAS_RECEBER[[#This Row],[Valor_Recebido]]</f>
        <v>3776.99</v>
      </c>
      <c r="I88" s="11">
        <f t="shared" si="1"/>
        <v>-11.010000000000218</v>
      </c>
      <c r="J88" t="str">
        <f>F_CTAS_RECEBER[[#This Row],[Descontado_com]]</f>
        <v>FDIC_3</v>
      </c>
    </row>
    <row r="89" spans="1:10">
      <c r="A89">
        <v>3456</v>
      </c>
      <c r="B89" t="s">
        <v>11</v>
      </c>
      <c r="C89">
        <v>8204</v>
      </c>
      <c r="D89" s="5">
        <v>44427</v>
      </c>
      <c r="E89" s="5">
        <f>F_CTAS_RECEBER[[#This Row],[Data_Vencimento]]</f>
        <v>44444</v>
      </c>
      <c r="F89" s="5">
        <f>F_CTAS_RECEBER[[#This Row],[Data_Recebimento]]</f>
        <v>44429</v>
      </c>
      <c r="G89" s="11">
        <f>F_CTAS_RECEBER[[#This Row],[Valor_a_Receber]]</f>
        <v>3104</v>
      </c>
      <c r="H89" s="11">
        <f>F_CTAS_RECEBER[[#This Row],[Valor_Recebido]]</f>
        <v>3078</v>
      </c>
      <c r="I89" s="11">
        <f t="shared" si="1"/>
        <v>-26</v>
      </c>
      <c r="J89" t="str">
        <f>F_CTAS_RECEBER[[#This Row],[Descontado_com]]</f>
        <v>FDIC_2</v>
      </c>
    </row>
    <row r="90" spans="1:10">
      <c r="A90">
        <v>2345</v>
      </c>
      <c r="B90" t="s">
        <v>12</v>
      </c>
      <c r="C90">
        <v>8206</v>
      </c>
      <c r="D90" s="5">
        <v>44431</v>
      </c>
      <c r="E90" s="5">
        <f>F_CTAS_RECEBER[[#This Row],[Data_Vencimento]]</f>
        <v>44450</v>
      </c>
      <c r="F90" s="5">
        <f>F_CTAS_RECEBER[[#This Row],[Data_Recebimento]]</f>
        <v>44429</v>
      </c>
      <c r="G90" s="11">
        <f>F_CTAS_RECEBER[[#This Row],[Valor_a_Receber]]</f>
        <v>3788</v>
      </c>
      <c r="H90" s="11">
        <f>F_CTAS_RECEBER[[#This Row],[Valor_Recebido]]</f>
        <v>3744.36</v>
      </c>
      <c r="I90" s="11">
        <f t="shared" si="1"/>
        <v>-43.639999999999873</v>
      </c>
      <c r="J90" t="str">
        <f>F_CTAS_RECEBER[[#This Row],[Descontado_com]]</f>
        <v>FDIC_2</v>
      </c>
    </row>
    <row r="91" spans="1:10">
      <c r="A91">
        <v>2345</v>
      </c>
      <c r="B91" t="s">
        <v>12</v>
      </c>
      <c r="C91">
        <v>8209</v>
      </c>
      <c r="D91" s="5">
        <v>44431</v>
      </c>
      <c r="E91" s="5">
        <f>F_CTAS_RECEBER[[#This Row],[Data_Vencimento]]</f>
        <v>44447</v>
      </c>
      <c r="F91" s="5">
        <f>F_CTAS_RECEBER[[#This Row],[Data_Recebimento]]</f>
        <v>44427</v>
      </c>
      <c r="G91" s="11">
        <f>F_CTAS_RECEBER[[#This Row],[Valor_a_Receber]]</f>
        <v>25056</v>
      </c>
      <c r="H91" s="11">
        <f>F_CTAS_RECEBER[[#This Row],[Valor_Recebido]]</f>
        <v>24754.86</v>
      </c>
      <c r="I91" s="11">
        <f t="shared" si="1"/>
        <v>-301.13999999999942</v>
      </c>
      <c r="J91" t="str">
        <f>F_CTAS_RECEBER[[#This Row],[Descontado_com]]</f>
        <v>FDIC_1</v>
      </c>
    </row>
    <row r="92" spans="1:10">
      <c r="A92">
        <v>5678</v>
      </c>
      <c r="B92" t="s">
        <v>13</v>
      </c>
      <c r="C92">
        <v>8213</v>
      </c>
      <c r="D92" s="5">
        <v>44387</v>
      </c>
      <c r="E92" s="5">
        <f>F_CTAS_RECEBER[[#This Row],[Data_Vencimento]]</f>
        <v>44452</v>
      </c>
      <c r="F92" s="5">
        <f>F_CTAS_RECEBER[[#This Row],[Data_Recebimento]]</f>
        <v>44439</v>
      </c>
      <c r="G92" s="11">
        <f>F_CTAS_RECEBER[[#This Row],[Valor_a_Receber]]</f>
        <v>16087</v>
      </c>
      <c r="H92" s="11">
        <f>F_CTAS_RECEBER[[#This Row],[Valor_Recebido]]</f>
        <v>15948.12</v>
      </c>
      <c r="I92" s="11">
        <f t="shared" si="1"/>
        <v>-138.8799999999992</v>
      </c>
      <c r="J92" t="str">
        <f>F_CTAS_RECEBER[[#This Row],[Descontado_com]]</f>
        <v>FDIC_1</v>
      </c>
    </row>
    <row r="93" spans="1:10">
      <c r="A93">
        <v>5678</v>
      </c>
      <c r="B93" t="s">
        <v>13</v>
      </c>
      <c r="C93">
        <v>8216</v>
      </c>
      <c r="D93" s="5">
        <v>44392</v>
      </c>
      <c r="E93" s="5">
        <f>F_CTAS_RECEBER[[#This Row],[Data_Vencimento]]</f>
        <v>44448</v>
      </c>
      <c r="F93" s="5">
        <f>F_CTAS_RECEBER[[#This Row],[Data_Recebimento]]</f>
        <v>44438</v>
      </c>
      <c r="G93" s="11">
        <f>F_CTAS_RECEBER[[#This Row],[Valor_a_Receber]]</f>
        <v>16745</v>
      </c>
      <c r="H93" s="11">
        <f>F_CTAS_RECEBER[[#This Row],[Valor_Recebido]]</f>
        <v>16657.689999999999</v>
      </c>
      <c r="I93" s="11">
        <f t="shared" si="1"/>
        <v>-87.31000000000131</v>
      </c>
      <c r="J93" t="str">
        <f>F_CTAS_RECEBER[[#This Row],[Descontado_com]]</f>
        <v>FDIC_3</v>
      </c>
    </row>
    <row r="94" spans="1:10">
      <c r="A94">
        <v>3456</v>
      </c>
      <c r="B94" t="s">
        <v>11</v>
      </c>
      <c r="C94">
        <v>8217</v>
      </c>
      <c r="D94" s="5">
        <v>44418</v>
      </c>
      <c r="E94" s="5">
        <f>F_CTAS_RECEBER[[#This Row],[Data_Vencimento]]</f>
        <v>44449</v>
      </c>
      <c r="F94" s="5">
        <f>F_CTAS_RECEBER[[#This Row],[Data_Recebimento]]</f>
        <v>44433</v>
      </c>
      <c r="G94" s="11">
        <f>F_CTAS_RECEBER[[#This Row],[Valor_a_Receber]]</f>
        <v>4489</v>
      </c>
      <c r="H94" s="11">
        <f>F_CTAS_RECEBER[[#This Row],[Valor_Recebido]]</f>
        <v>4431.49</v>
      </c>
      <c r="I94" s="11">
        <f t="shared" si="1"/>
        <v>-57.510000000000218</v>
      </c>
      <c r="J94" t="str">
        <f>F_CTAS_RECEBER[[#This Row],[Descontado_com]]</f>
        <v>FDIC_1</v>
      </c>
    </row>
    <row r="95" spans="1:10">
      <c r="A95">
        <v>5678</v>
      </c>
      <c r="B95" t="s">
        <v>13</v>
      </c>
      <c r="C95">
        <v>8219</v>
      </c>
      <c r="D95" s="5">
        <v>44400</v>
      </c>
      <c r="E95" s="5">
        <f>F_CTAS_RECEBER[[#This Row],[Data_Vencimento]]</f>
        <v>44450</v>
      </c>
      <c r="F95" s="5">
        <f>F_CTAS_RECEBER[[#This Row],[Data_Recebimento]]</f>
        <v>44431</v>
      </c>
      <c r="G95" s="11">
        <f>F_CTAS_RECEBER[[#This Row],[Valor_a_Receber]]</f>
        <v>3694</v>
      </c>
      <c r="H95" s="11">
        <f>F_CTAS_RECEBER[[#This Row],[Valor_Recebido]]</f>
        <v>3644.03</v>
      </c>
      <c r="I95" s="11">
        <f t="shared" si="1"/>
        <v>-49.9699999999998</v>
      </c>
      <c r="J95" t="str">
        <f>F_CTAS_RECEBER[[#This Row],[Descontado_com]]</f>
        <v>FDIC_3</v>
      </c>
    </row>
    <row r="96" spans="1:10">
      <c r="A96">
        <v>1234</v>
      </c>
      <c r="B96" t="s">
        <v>10</v>
      </c>
      <c r="C96">
        <v>8220</v>
      </c>
      <c r="D96" s="5">
        <v>44443</v>
      </c>
      <c r="E96" s="5">
        <f>F_CTAS_RECEBER[[#This Row],[Data_Vencimento]]</f>
        <v>44455</v>
      </c>
      <c r="F96" s="5">
        <f>F_CTAS_RECEBER[[#This Row],[Data_Recebimento]]</f>
        <v>44428</v>
      </c>
      <c r="G96" s="11">
        <f>F_CTAS_RECEBER[[#This Row],[Valor_a_Receber]]</f>
        <v>27144</v>
      </c>
      <c r="H96" s="11">
        <f>F_CTAS_RECEBER[[#This Row],[Valor_Recebido]]</f>
        <v>26790.59</v>
      </c>
      <c r="I96" s="11">
        <f t="shared" si="1"/>
        <v>-353.40999999999985</v>
      </c>
      <c r="J96" t="str">
        <f>F_CTAS_RECEBER[[#This Row],[Descontado_com]]</f>
        <v>FDIC_3</v>
      </c>
    </row>
    <row r="97" spans="1:10">
      <c r="A97">
        <v>5678</v>
      </c>
      <c r="B97" t="s">
        <v>13</v>
      </c>
      <c r="C97">
        <v>8222</v>
      </c>
      <c r="D97" s="5">
        <v>44404</v>
      </c>
      <c r="E97" s="5">
        <f>F_CTAS_RECEBER[[#This Row],[Data_Vencimento]]</f>
        <v>44469</v>
      </c>
      <c r="F97" s="5">
        <f>F_CTAS_RECEBER[[#This Row],[Data_Recebimento]]</f>
        <v>44455</v>
      </c>
      <c r="G97" s="11">
        <f>F_CTAS_RECEBER[[#This Row],[Valor_a_Receber]]</f>
        <v>14438</v>
      </c>
      <c r="H97" s="11">
        <f>F_CTAS_RECEBER[[#This Row],[Valor_Recebido]]</f>
        <v>14311.44</v>
      </c>
      <c r="I97" s="11">
        <f t="shared" si="1"/>
        <v>-126.55999999999949</v>
      </c>
      <c r="J97" t="str">
        <f>F_CTAS_RECEBER[[#This Row],[Descontado_com]]</f>
        <v>FDIC_2</v>
      </c>
    </row>
    <row r="98" spans="1:10">
      <c r="A98">
        <v>2345</v>
      </c>
      <c r="B98" t="s">
        <v>12</v>
      </c>
      <c r="C98">
        <v>8223</v>
      </c>
      <c r="D98" s="5">
        <v>44436</v>
      </c>
      <c r="E98" s="5">
        <f>F_CTAS_RECEBER[[#This Row],[Data_Vencimento]]</f>
        <v>44470</v>
      </c>
      <c r="F98" s="5">
        <f>F_CTAS_RECEBER[[#This Row],[Data_Recebimento]]</f>
        <v>44451</v>
      </c>
      <c r="G98" s="11">
        <f>F_CTAS_RECEBER[[#This Row],[Valor_a_Receber]]</f>
        <v>7947</v>
      </c>
      <c r="H98" s="11">
        <f>F_CTAS_RECEBER[[#This Row],[Valor_Recebido]]</f>
        <v>7854.49</v>
      </c>
      <c r="I98" s="11">
        <f t="shared" si="1"/>
        <v>-92.510000000000218</v>
      </c>
      <c r="J98" t="str">
        <f>F_CTAS_RECEBER[[#This Row],[Descontado_com]]</f>
        <v>FDIC_1</v>
      </c>
    </row>
    <row r="99" spans="1:10">
      <c r="A99">
        <v>2345</v>
      </c>
      <c r="B99" t="s">
        <v>12</v>
      </c>
      <c r="C99">
        <v>8227</v>
      </c>
      <c r="D99" s="5">
        <v>44445</v>
      </c>
      <c r="E99" s="5">
        <f>F_CTAS_RECEBER[[#This Row],[Data_Vencimento]]</f>
        <v>44454</v>
      </c>
      <c r="F99" s="5">
        <f>F_CTAS_RECEBER[[#This Row],[Data_Recebimento]]</f>
        <v>44449</v>
      </c>
      <c r="G99" s="11">
        <f>F_CTAS_RECEBER[[#This Row],[Valor_a_Receber]]</f>
        <v>14438</v>
      </c>
      <c r="H99" s="11">
        <f>F_CTAS_RECEBER[[#This Row],[Valor_Recebido]]</f>
        <v>14388.24</v>
      </c>
      <c r="I99" s="11">
        <f t="shared" si="1"/>
        <v>-49.760000000000218</v>
      </c>
      <c r="J99" t="str">
        <f>F_CTAS_RECEBER[[#This Row],[Descontado_com]]</f>
        <v>FDIC_2</v>
      </c>
    </row>
    <row r="100" spans="1:10">
      <c r="A100">
        <v>4567</v>
      </c>
      <c r="B100" t="s">
        <v>14</v>
      </c>
      <c r="C100">
        <v>8228</v>
      </c>
      <c r="D100" s="5">
        <v>44435</v>
      </c>
      <c r="E100" s="5">
        <f>F_CTAS_RECEBER[[#This Row],[Data_Vencimento]]</f>
        <v>44474</v>
      </c>
      <c r="F100" s="5">
        <f>F_CTAS_RECEBER[[#This Row],[Data_Recebimento]]</f>
        <v>44474</v>
      </c>
      <c r="G100" s="11">
        <f>F_CTAS_RECEBER[[#This Row],[Valor_a_Receber]]</f>
        <v>2821</v>
      </c>
      <c r="H100" s="11">
        <f>F_CTAS_RECEBER[[#This Row],[Valor_Recebido]]</f>
        <v>2821</v>
      </c>
      <c r="I100" s="11" t="str">
        <f t="shared" si="1"/>
        <v/>
      </c>
      <c r="J100" t="str">
        <f>F_CTAS_RECEBER[[#This Row],[Descontado_com]]</f>
        <v/>
      </c>
    </row>
    <row r="101" spans="1:10">
      <c r="A101">
        <v>2345</v>
      </c>
      <c r="B101" t="s">
        <v>12</v>
      </c>
      <c r="C101">
        <v>8231</v>
      </c>
      <c r="D101" s="5">
        <v>44431</v>
      </c>
      <c r="E101" s="5">
        <f>F_CTAS_RECEBER[[#This Row],[Data_Vencimento]]</f>
        <v>44455</v>
      </c>
      <c r="F101" s="5">
        <f>F_CTAS_RECEBER[[#This Row],[Data_Recebimento]]</f>
        <v>44441</v>
      </c>
      <c r="G101" s="11">
        <f>F_CTAS_RECEBER[[#This Row],[Valor_a_Receber]]</f>
        <v>7947</v>
      </c>
      <c r="H101" s="11">
        <f>F_CTAS_RECEBER[[#This Row],[Valor_Recebido]]</f>
        <v>7866.11</v>
      </c>
      <c r="I101" s="11">
        <f t="shared" si="1"/>
        <v>-80.890000000000327</v>
      </c>
      <c r="J101" t="str">
        <f>F_CTAS_RECEBER[[#This Row],[Descontado_com]]</f>
        <v>FDIC_1</v>
      </c>
    </row>
    <row r="102" spans="1:10">
      <c r="A102">
        <v>2345</v>
      </c>
      <c r="B102" t="s">
        <v>12</v>
      </c>
      <c r="C102">
        <v>8234</v>
      </c>
      <c r="D102" s="5">
        <v>44436</v>
      </c>
      <c r="E102" s="5">
        <f>F_CTAS_RECEBER[[#This Row],[Data_Vencimento]]</f>
        <v>44456</v>
      </c>
      <c r="F102" s="5">
        <f>F_CTAS_RECEBER[[#This Row],[Data_Recebimento]]</f>
        <v>44451</v>
      </c>
      <c r="G102" s="11">
        <f>F_CTAS_RECEBER[[#This Row],[Valor_a_Receber]]</f>
        <v>2180</v>
      </c>
      <c r="H102" s="11">
        <f>F_CTAS_RECEBER[[#This Row],[Valor_Recebido]]</f>
        <v>2172.64</v>
      </c>
      <c r="I102" s="11">
        <f t="shared" si="1"/>
        <v>-7.3600000000001273</v>
      </c>
      <c r="J102" t="str">
        <f>F_CTAS_RECEBER[[#This Row],[Descontado_com]]</f>
        <v>FDIC_1</v>
      </c>
    </row>
    <row r="103" spans="1:10">
      <c r="A103">
        <v>2345</v>
      </c>
      <c r="B103" t="s">
        <v>12</v>
      </c>
      <c r="C103">
        <v>8238</v>
      </c>
      <c r="D103" s="5">
        <v>44436</v>
      </c>
      <c r="E103" s="5">
        <f>F_CTAS_RECEBER[[#This Row],[Data_Vencimento]]</f>
        <v>44456</v>
      </c>
      <c r="F103" s="5">
        <f>F_CTAS_RECEBER[[#This Row],[Data_Recebimento]]</f>
        <v>44429</v>
      </c>
      <c r="G103" s="11">
        <f>F_CTAS_RECEBER[[#This Row],[Valor_a_Receber]]</f>
        <v>25203</v>
      </c>
      <c r="H103" s="11">
        <f>F_CTAS_RECEBER[[#This Row],[Valor_Recebido]]</f>
        <v>24833.65</v>
      </c>
      <c r="I103" s="11">
        <f t="shared" si="1"/>
        <v>-369.34999999999854</v>
      </c>
      <c r="J103" t="str">
        <f>F_CTAS_RECEBER[[#This Row],[Descontado_com]]</f>
        <v>FDIC_2</v>
      </c>
    </row>
    <row r="104" spans="1:10">
      <c r="A104">
        <v>2345</v>
      </c>
      <c r="B104" t="s">
        <v>12</v>
      </c>
      <c r="C104">
        <v>8242</v>
      </c>
      <c r="D104" s="5">
        <v>44445</v>
      </c>
      <c r="E104" s="5">
        <f>F_CTAS_RECEBER[[#This Row],[Data_Vencimento]]</f>
        <v>44480</v>
      </c>
      <c r="F104" s="5">
        <f>F_CTAS_RECEBER[[#This Row],[Data_Recebimento]]</f>
        <v>44463</v>
      </c>
      <c r="G104" s="11">
        <f>F_CTAS_RECEBER[[#This Row],[Valor_a_Receber]]</f>
        <v>4808</v>
      </c>
      <c r="H104" s="11">
        <f>F_CTAS_RECEBER[[#This Row],[Valor_Recebido]]</f>
        <v>4757.22</v>
      </c>
      <c r="I104" s="11">
        <f t="shared" si="1"/>
        <v>-50.779999999999745</v>
      </c>
      <c r="J104" t="str">
        <f>F_CTAS_RECEBER[[#This Row],[Descontado_com]]</f>
        <v>FDIC_1</v>
      </c>
    </row>
    <row r="105" spans="1:10">
      <c r="A105">
        <v>4567</v>
      </c>
      <c r="B105" t="s">
        <v>14</v>
      </c>
      <c r="C105">
        <v>8244</v>
      </c>
      <c r="D105" s="5">
        <v>44429</v>
      </c>
      <c r="E105" s="5">
        <f>F_CTAS_RECEBER[[#This Row],[Data_Vencimento]]</f>
        <v>44459</v>
      </c>
      <c r="F105" s="5">
        <f>F_CTAS_RECEBER[[#This Row],[Data_Recebimento]]</f>
        <v>44454</v>
      </c>
      <c r="G105" s="11">
        <f>F_CTAS_RECEBER[[#This Row],[Valor_a_Receber]]</f>
        <v>4489</v>
      </c>
      <c r="H105" s="11">
        <f>F_CTAS_RECEBER[[#This Row],[Valor_Recebido]]</f>
        <v>4475.92</v>
      </c>
      <c r="I105" s="11">
        <f t="shared" si="1"/>
        <v>-13.079999999999927</v>
      </c>
      <c r="J105" t="str">
        <f>F_CTAS_RECEBER[[#This Row],[Descontado_com]]</f>
        <v>FDIC_3</v>
      </c>
    </row>
    <row r="106" spans="1:10">
      <c r="A106">
        <v>1234</v>
      </c>
      <c r="B106" t="s">
        <v>10</v>
      </c>
      <c r="C106">
        <v>8246</v>
      </c>
      <c r="D106" s="5">
        <v>44443</v>
      </c>
      <c r="E106" s="5">
        <f>F_CTAS_RECEBER[[#This Row],[Data_Vencimento]]</f>
        <v>44459</v>
      </c>
      <c r="F106" s="5">
        <f>F_CTAS_RECEBER[[#This Row],[Data_Recebimento]]</f>
        <v>44459</v>
      </c>
      <c r="G106" s="11">
        <f>F_CTAS_RECEBER[[#This Row],[Valor_a_Receber]]</f>
        <v>4808</v>
      </c>
      <c r="H106" s="11">
        <f>F_CTAS_RECEBER[[#This Row],[Valor_Recebido]]</f>
        <v>4808</v>
      </c>
      <c r="I106" s="11" t="str">
        <f t="shared" si="1"/>
        <v/>
      </c>
      <c r="J106" t="str">
        <f>F_CTAS_RECEBER[[#This Row],[Descontado_com]]</f>
        <v/>
      </c>
    </row>
    <row r="107" spans="1:10">
      <c r="A107">
        <v>3456</v>
      </c>
      <c r="B107" t="s">
        <v>11</v>
      </c>
      <c r="C107">
        <v>8249</v>
      </c>
      <c r="D107" s="5">
        <v>44427</v>
      </c>
      <c r="E107" s="5">
        <f>F_CTAS_RECEBER[[#This Row],[Data_Vencimento]]</f>
        <v>44460</v>
      </c>
      <c r="F107" s="5">
        <f>F_CTAS_RECEBER[[#This Row],[Data_Recebimento]]</f>
        <v>44451</v>
      </c>
      <c r="G107" s="11">
        <f>F_CTAS_RECEBER[[#This Row],[Valor_a_Receber]]</f>
        <v>2821</v>
      </c>
      <c r="H107" s="11">
        <f>F_CTAS_RECEBER[[#This Row],[Valor_Recebido]]</f>
        <v>2804.8</v>
      </c>
      <c r="I107" s="11">
        <f t="shared" si="1"/>
        <v>-16.199999999999818</v>
      </c>
      <c r="J107" t="str">
        <f>F_CTAS_RECEBER[[#This Row],[Descontado_com]]</f>
        <v>FDIC_1</v>
      </c>
    </row>
    <row r="108" spans="1:10">
      <c r="A108">
        <v>3456</v>
      </c>
      <c r="B108" t="s">
        <v>11</v>
      </c>
      <c r="C108">
        <v>8250</v>
      </c>
      <c r="D108" s="5">
        <v>44440</v>
      </c>
      <c r="E108" s="5">
        <f>F_CTAS_RECEBER[[#This Row],[Data_Vencimento]]</f>
        <v>44477</v>
      </c>
      <c r="F108" s="5">
        <f>F_CTAS_RECEBER[[#This Row],[Data_Recebimento]]</f>
        <v>44463</v>
      </c>
      <c r="G108" s="11">
        <f>F_CTAS_RECEBER[[#This Row],[Valor_a_Receber]]</f>
        <v>25056</v>
      </c>
      <c r="H108" s="11">
        <f>F_CTAS_RECEBER[[#This Row],[Valor_Recebido]]</f>
        <v>24835.68</v>
      </c>
      <c r="I108" s="11">
        <f t="shared" si="1"/>
        <v>-220.31999999999971</v>
      </c>
      <c r="J108" t="str">
        <f>F_CTAS_RECEBER[[#This Row],[Descontado_com]]</f>
        <v>FDIC_1</v>
      </c>
    </row>
    <row r="109" spans="1:10">
      <c r="A109">
        <v>5678</v>
      </c>
      <c r="B109" t="s">
        <v>13</v>
      </c>
      <c r="C109">
        <v>8252</v>
      </c>
      <c r="D109" s="5">
        <v>44431</v>
      </c>
      <c r="E109" s="5">
        <f>F_CTAS_RECEBER[[#This Row],[Data_Vencimento]]</f>
        <v>44491</v>
      </c>
      <c r="F109" s="5">
        <f>F_CTAS_RECEBER[[#This Row],[Data_Recebimento]]</f>
        <v>44485</v>
      </c>
      <c r="G109" s="11">
        <f>F_CTAS_RECEBER[[#This Row],[Valor_a_Receber]]</f>
        <v>3524</v>
      </c>
      <c r="H109" s="11">
        <f>F_CTAS_RECEBER[[#This Row],[Valor_Recebido]]</f>
        <v>3484.21</v>
      </c>
      <c r="I109" s="11">
        <f t="shared" si="1"/>
        <v>-39.789999999999964</v>
      </c>
      <c r="J109" t="str">
        <f>F_CTAS_RECEBER[[#This Row],[Descontado_com]]</f>
        <v>FDIC_3</v>
      </c>
    </row>
    <row r="110" spans="1:10">
      <c r="A110">
        <v>3456</v>
      </c>
      <c r="B110" t="s">
        <v>11</v>
      </c>
      <c r="C110">
        <v>8254</v>
      </c>
      <c r="D110" s="5">
        <v>44443</v>
      </c>
      <c r="E110" s="5">
        <f>F_CTAS_RECEBER[[#This Row],[Data_Vencimento]]</f>
        <v>44473</v>
      </c>
      <c r="F110" s="5">
        <f>F_CTAS_RECEBER[[#This Row],[Data_Recebimento]]</f>
        <v>44473</v>
      </c>
      <c r="G110" s="11">
        <f>F_CTAS_RECEBER[[#This Row],[Valor_a_Receber]]</f>
        <v>4808</v>
      </c>
      <c r="H110" s="11">
        <f>F_CTAS_RECEBER[[#This Row],[Valor_Recebido]]</f>
        <v>4808</v>
      </c>
      <c r="I110" s="11" t="str">
        <f t="shared" si="1"/>
        <v/>
      </c>
      <c r="J110" t="str">
        <f>F_CTAS_RECEBER[[#This Row],[Descontado_com]]</f>
        <v/>
      </c>
    </row>
    <row r="111" spans="1:10">
      <c r="A111">
        <v>4567</v>
      </c>
      <c r="B111" t="s">
        <v>14</v>
      </c>
      <c r="C111">
        <v>8257</v>
      </c>
      <c r="D111" s="5">
        <v>44440</v>
      </c>
      <c r="E111" s="5">
        <f>F_CTAS_RECEBER[[#This Row],[Data_Vencimento]]</f>
        <v>44477</v>
      </c>
      <c r="F111" s="5">
        <f>F_CTAS_RECEBER[[#This Row],[Data_Recebimento]]</f>
        <v>44464</v>
      </c>
      <c r="G111" s="11">
        <f>F_CTAS_RECEBER[[#This Row],[Valor_a_Receber]]</f>
        <v>3524</v>
      </c>
      <c r="H111" s="11">
        <f>F_CTAS_RECEBER[[#This Row],[Valor_Recebido]]</f>
        <v>3491.75</v>
      </c>
      <c r="I111" s="11">
        <f t="shared" si="1"/>
        <v>-32.25</v>
      </c>
      <c r="J111" t="str">
        <f>F_CTAS_RECEBER[[#This Row],[Descontado_com]]</f>
        <v>FDIC_2</v>
      </c>
    </row>
    <row r="112" spans="1:10">
      <c r="A112">
        <v>3456</v>
      </c>
      <c r="B112" t="s">
        <v>11</v>
      </c>
      <c r="C112">
        <v>8259</v>
      </c>
      <c r="D112" s="5">
        <v>44443</v>
      </c>
      <c r="E112" s="5">
        <f>F_CTAS_RECEBER[[#This Row],[Data_Vencimento]]</f>
        <v>44463</v>
      </c>
      <c r="F112" s="5">
        <f>F_CTAS_RECEBER[[#This Row],[Data_Recebimento]]</f>
        <v>44458</v>
      </c>
      <c r="G112" s="11">
        <f>F_CTAS_RECEBER[[#This Row],[Valor_a_Receber]]</f>
        <v>2910</v>
      </c>
      <c r="H112" s="11">
        <f>F_CTAS_RECEBER[[#This Row],[Valor_Recebido]]</f>
        <v>2886.36</v>
      </c>
      <c r="I112" s="11">
        <f t="shared" si="1"/>
        <v>-23.639999999999873</v>
      </c>
      <c r="J112" t="str">
        <f>F_CTAS_RECEBER[[#This Row],[Descontado_com]]</f>
        <v>FDIC_1</v>
      </c>
    </row>
    <row r="113" spans="1:10">
      <c r="A113">
        <v>5678</v>
      </c>
      <c r="B113" t="s">
        <v>13</v>
      </c>
      <c r="C113">
        <v>8261</v>
      </c>
      <c r="D113" s="5">
        <v>44414</v>
      </c>
      <c r="E113" s="5">
        <f>F_CTAS_RECEBER[[#This Row],[Data_Vencimento]]</f>
        <v>44463</v>
      </c>
      <c r="F113" s="5">
        <f>F_CTAS_RECEBER[[#This Row],[Data_Recebimento]]</f>
        <v>44446</v>
      </c>
      <c r="G113" s="11">
        <f>F_CTAS_RECEBER[[#This Row],[Valor_a_Receber]]</f>
        <v>16745</v>
      </c>
      <c r="H113" s="11">
        <f>F_CTAS_RECEBER[[#This Row],[Valor_Recebido]]</f>
        <v>16583.599999999999</v>
      </c>
      <c r="I113" s="11">
        <f t="shared" si="1"/>
        <v>-161.40000000000146</v>
      </c>
      <c r="J113" t="str">
        <f>F_CTAS_RECEBER[[#This Row],[Descontado_com]]</f>
        <v>FDIC_3</v>
      </c>
    </row>
    <row r="114" spans="1:10">
      <c r="A114">
        <v>1234</v>
      </c>
      <c r="B114" t="s">
        <v>10</v>
      </c>
      <c r="C114">
        <v>8264</v>
      </c>
      <c r="D114" s="5">
        <v>44457</v>
      </c>
      <c r="E114" s="5">
        <f>F_CTAS_RECEBER[[#This Row],[Data_Vencimento]]</f>
        <v>44479</v>
      </c>
      <c r="F114" s="5">
        <f>F_CTAS_RECEBER[[#This Row],[Data_Recebimento]]</f>
        <v>44466</v>
      </c>
      <c r="G114" s="11">
        <f>F_CTAS_RECEBER[[#This Row],[Valor_a_Receber]]</f>
        <v>1719</v>
      </c>
      <c r="H114" s="11">
        <f>F_CTAS_RECEBER[[#This Row],[Valor_Recebido]]</f>
        <v>1700.58</v>
      </c>
      <c r="I114" s="11">
        <f t="shared" si="1"/>
        <v>-18.420000000000073</v>
      </c>
      <c r="J114" t="str">
        <f>F_CTAS_RECEBER[[#This Row],[Descontado_com]]</f>
        <v>FDIC_2</v>
      </c>
    </row>
    <row r="115" spans="1:10">
      <c r="A115">
        <v>3456</v>
      </c>
      <c r="B115" t="s">
        <v>11</v>
      </c>
      <c r="C115">
        <v>8266</v>
      </c>
      <c r="D115" s="5">
        <v>44453</v>
      </c>
      <c r="E115" s="5">
        <f>F_CTAS_RECEBER[[#This Row],[Data_Vencimento]]</f>
        <v>44472</v>
      </c>
      <c r="F115" s="5">
        <f>F_CTAS_RECEBER[[#This Row],[Data_Recebimento]]</f>
        <v>44459</v>
      </c>
      <c r="G115" s="11">
        <f>F_CTAS_RECEBER[[#This Row],[Valor_a_Receber]]</f>
        <v>3963</v>
      </c>
      <c r="H115" s="11">
        <f>F_CTAS_RECEBER[[#This Row],[Valor_Recebido]]</f>
        <v>3909.2</v>
      </c>
      <c r="I115" s="11">
        <f t="shared" si="1"/>
        <v>-53.800000000000182</v>
      </c>
      <c r="J115" t="str">
        <f>F_CTAS_RECEBER[[#This Row],[Descontado_com]]</f>
        <v>FDIC_3</v>
      </c>
    </row>
    <row r="116" spans="1:10">
      <c r="A116">
        <v>1234</v>
      </c>
      <c r="B116" t="s">
        <v>10</v>
      </c>
      <c r="C116">
        <v>8270</v>
      </c>
      <c r="D116" s="5">
        <v>44453</v>
      </c>
      <c r="E116" s="5">
        <f>F_CTAS_RECEBER[[#This Row],[Data_Vencimento]]</f>
        <v>44479</v>
      </c>
      <c r="F116" s="5">
        <f>F_CTAS_RECEBER[[#This Row],[Data_Recebimento]]</f>
        <v>44473</v>
      </c>
      <c r="G116" s="11">
        <f>F_CTAS_RECEBER[[#This Row],[Valor_a_Receber]]</f>
        <v>3963</v>
      </c>
      <c r="H116" s="11">
        <f>F_CTAS_RECEBER[[#This Row],[Valor_Recebido]]</f>
        <v>3943.11</v>
      </c>
      <c r="I116" s="11">
        <f t="shared" si="1"/>
        <v>-19.889999999999873</v>
      </c>
      <c r="J116" t="str">
        <f>F_CTAS_RECEBER[[#This Row],[Descontado_com]]</f>
        <v>FDIC_2</v>
      </c>
    </row>
    <row r="117" spans="1:10">
      <c r="A117">
        <v>3456</v>
      </c>
      <c r="B117" t="s">
        <v>11</v>
      </c>
      <c r="C117">
        <v>8272</v>
      </c>
      <c r="D117" s="5">
        <v>44458</v>
      </c>
      <c r="E117" s="5">
        <f>F_CTAS_RECEBER[[#This Row],[Data_Vencimento]]</f>
        <v>44473</v>
      </c>
      <c r="F117" s="5">
        <f>F_CTAS_RECEBER[[#This Row],[Data_Recebimento]]</f>
        <v>44473</v>
      </c>
      <c r="G117" s="11">
        <f>F_CTAS_RECEBER[[#This Row],[Valor_a_Receber]]</f>
        <v>2910</v>
      </c>
      <c r="H117" s="11">
        <f>F_CTAS_RECEBER[[#This Row],[Valor_Recebido]]</f>
        <v>2910</v>
      </c>
      <c r="I117" s="11" t="str">
        <f t="shared" si="1"/>
        <v/>
      </c>
      <c r="J117" t="str">
        <f>F_CTAS_RECEBER[[#This Row],[Descontado_com]]</f>
        <v/>
      </c>
    </row>
    <row r="118" spans="1:10">
      <c r="A118">
        <v>5678</v>
      </c>
      <c r="B118" t="s">
        <v>13</v>
      </c>
      <c r="C118">
        <v>8274</v>
      </c>
      <c r="D118" s="5">
        <v>44413</v>
      </c>
      <c r="E118" s="5">
        <f>F_CTAS_RECEBER[[#This Row],[Data_Vencimento]]</f>
        <v>44466</v>
      </c>
      <c r="F118" s="5">
        <f>F_CTAS_RECEBER[[#This Row],[Data_Recebimento]]</f>
        <v>44451</v>
      </c>
      <c r="G118" s="11">
        <f>F_CTAS_RECEBER[[#This Row],[Valor_a_Receber]]</f>
        <v>2180</v>
      </c>
      <c r="H118" s="11">
        <f>F_CTAS_RECEBER[[#This Row],[Valor_Recebido]]</f>
        <v>2159.7600000000002</v>
      </c>
      <c r="I118" s="11">
        <f t="shared" si="1"/>
        <v>-20.239999999999782</v>
      </c>
      <c r="J118" t="str">
        <f>F_CTAS_RECEBER[[#This Row],[Descontado_com]]</f>
        <v>FDIC_1</v>
      </c>
    </row>
    <row r="119" spans="1:10">
      <c r="A119">
        <v>2345</v>
      </c>
      <c r="B119" t="s">
        <v>12</v>
      </c>
      <c r="C119">
        <v>8275</v>
      </c>
      <c r="D119" s="5">
        <v>44436</v>
      </c>
      <c r="E119" s="5">
        <f>F_CTAS_RECEBER[[#This Row],[Data_Vencimento]]</f>
        <v>44470</v>
      </c>
      <c r="F119" s="5">
        <f>F_CTAS_RECEBER[[#This Row],[Data_Recebimento]]</f>
        <v>44470</v>
      </c>
      <c r="G119" s="11">
        <f>F_CTAS_RECEBER[[#This Row],[Valor_a_Receber]]</f>
        <v>3524</v>
      </c>
      <c r="H119" s="11">
        <f>F_CTAS_RECEBER[[#This Row],[Valor_Recebido]]</f>
        <v>3524</v>
      </c>
      <c r="I119" s="11" t="str">
        <f t="shared" si="1"/>
        <v/>
      </c>
      <c r="J119" t="str">
        <f>F_CTAS_RECEBER[[#This Row],[Descontado_com]]</f>
        <v/>
      </c>
    </row>
    <row r="120" spans="1:10">
      <c r="A120">
        <v>2345</v>
      </c>
      <c r="B120" t="s">
        <v>12</v>
      </c>
      <c r="C120">
        <v>8276</v>
      </c>
      <c r="D120" s="5">
        <v>44445</v>
      </c>
      <c r="E120" s="5">
        <f>F_CTAS_RECEBER[[#This Row],[Data_Vencimento]]</f>
        <v>44466</v>
      </c>
      <c r="F120" s="5">
        <f>F_CTAS_RECEBER[[#This Row],[Data_Recebimento]]</f>
        <v>44466</v>
      </c>
      <c r="G120" s="11">
        <f>F_CTAS_RECEBER[[#This Row],[Valor_a_Receber]]</f>
        <v>4808</v>
      </c>
      <c r="H120" s="11">
        <f>F_CTAS_RECEBER[[#This Row],[Valor_Recebido]]</f>
        <v>4808</v>
      </c>
      <c r="I120" s="11" t="str">
        <f t="shared" si="1"/>
        <v/>
      </c>
      <c r="J120" t="str">
        <f>F_CTAS_RECEBER[[#This Row],[Descontado_com]]</f>
        <v/>
      </c>
    </row>
    <row r="121" spans="1:10">
      <c r="A121">
        <v>3456</v>
      </c>
      <c r="B121" t="s">
        <v>11</v>
      </c>
      <c r="C121">
        <v>8280</v>
      </c>
      <c r="D121" s="5">
        <v>44440</v>
      </c>
      <c r="E121" s="5">
        <f>F_CTAS_RECEBER[[#This Row],[Data_Vencimento]]</f>
        <v>44467</v>
      </c>
      <c r="F121" s="5">
        <f>F_CTAS_RECEBER[[#This Row],[Data_Recebimento]]</f>
        <v>44467</v>
      </c>
      <c r="G121" s="11">
        <f>F_CTAS_RECEBER[[#This Row],[Valor_a_Receber]]</f>
        <v>2821</v>
      </c>
      <c r="H121" s="11">
        <f>F_CTAS_RECEBER[[#This Row],[Valor_Recebido]]</f>
        <v>2821</v>
      </c>
      <c r="I121" s="11" t="str">
        <f t="shared" si="1"/>
        <v/>
      </c>
      <c r="J121" t="str">
        <f>F_CTAS_RECEBER[[#This Row],[Descontado_com]]</f>
        <v/>
      </c>
    </row>
    <row r="122" spans="1:10">
      <c r="A122">
        <v>2345</v>
      </c>
      <c r="B122" t="s">
        <v>12</v>
      </c>
      <c r="C122">
        <v>8284</v>
      </c>
      <c r="D122" s="5">
        <v>44464</v>
      </c>
      <c r="E122" s="5">
        <f>F_CTAS_RECEBER[[#This Row],[Data_Vencimento]]</f>
        <v>44492</v>
      </c>
      <c r="F122" s="5">
        <f>F_CTAS_RECEBER[[#This Row],[Data_Recebimento]]</f>
        <v>44484</v>
      </c>
      <c r="G122" s="11">
        <f>F_CTAS_RECEBER[[#This Row],[Valor_a_Receber]]</f>
        <v>24233</v>
      </c>
      <c r="H122" s="11">
        <f>F_CTAS_RECEBER[[#This Row],[Valor_Recebido]]</f>
        <v>24112.68</v>
      </c>
      <c r="I122" s="11">
        <f t="shared" si="1"/>
        <v>-120.31999999999971</v>
      </c>
      <c r="J122" t="str">
        <f>F_CTAS_RECEBER[[#This Row],[Descontado_com]]</f>
        <v>FDIC_2</v>
      </c>
    </row>
    <row r="123" spans="1:10">
      <c r="A123">
        <v>1234</v>
      </c>
      <c r="B123" t="s">
        <v>10</v>
      </c>
      <c r="C123">
        <v>8287</v>
      </c>
      <c r="D123" s="5">
        <v>44443</v>
      </c>
      <c r="E123" s="5">
        <f>F_CTAS_RECEBER[[#This Row],[Data_Vencimento]]</f>
        <v>44469</v>
      </c>
      <c r="F123" s="5">
        <f>F_CTAS_RECEBER[[#This Row],[Data_Recebimento]]</f>
        <v>44464</v>
      </c>
      <c r="G123" s="11">
        <f>F_CTAS_RECEBER[[#This Row],[Valor_a_Receber]]</f>
        <v>1719</v>
      </c>
      <c r="H123" s="11">
        <f>F_CTAS_RECEBER[[#This Row],[Valor_Recebido]]</f>
        <v>1710.51</v>
      </c>
      <c r="I123" s="11">
        <f t="shared" si="1"/>
        <v>-8.4900000000000091</v>
      </c>
      <c r="J123" t="str">
        <f>F_CTAS_RECEBER[[#This Row],[Descontado_com]]</f>
        <v>FDIC_2</v>
      </c>
    </row>
    <row r="124" spans="1:10">
      <c r="A124">
        <v>1234</v>
      </c>
      <c r="B124" t="s">
        <v>10</v>
      </c>
      <c r="C124">
        <v>8290</v>
      </c>
      <c r="D124" s="5">
        <v>44457</v>
      </c>
      <c r="E124" s="5">
        <f>F_CTAS_RECEBER[[#This Row],[Data_Vencimento]]</f>
        <v>44469</v>
      </c>
      <c r="F124" s="5">
        <f>F_CTAS_RECEBER[[#This Row],[Data_Recebimento]]</f>
        <v>44462</v>
      </c>
      <c r="G124" s="11">
        <f>F_CTAS_RECEBER[[#This Row],[Valor_a_Receber]]</f>
        <v>3461</v>
      </c>
      <c r="H124" s="11">
        <f>F_CTAS_RECEBER[[#This Row],[Valor_Recebido]]</f>
        <v>3428.2</v>
      </c>
      <c r="I124" s="11">
        <f t="shared" si="1"/>
        <v>-32.800000000000182</v>
      </c>
      <c r="J124" t="str">
        <f>F_CTAS_RECEBER[[#This Row],[Descontado_com]]</f>
        <v>FDIC_2</v>
      </c>
    </row>
    <row r="125" spans="1:10">
      <c r="A125">
        <v>4567</v>
      </c>
      <c r="B125" t="s">
        <v>14</v>
      </c>
      <c r="C125">
        <v>8291</v>
      </c>
      <c r="D125" s="5">
        <v>44440</v>
      </c>
      <c r="E125" s="5">
        <f>F_CTAS_RECEBER[[#This Row],[Data_Vencimento]]</f>
        <v>44474</v>
      </c>
      <c r="F125" s="5">
        <f>F_CTAS_RECEBER[[#This Row],[Data_Recebimento]]</f>
        <v>44469</v>
      </c>
      <c r="G125" s="11">
        <f>F_CTAS_RECEBER[[#This Row],[Valor_a_Receber]]</f>
        <v>25189</v>
      </c>
      <c r="H125" s="11">
        <f>F_CTAS_RECEBER[[#This Row],[Valor_Recebido]]</f>
        <v>25102.45</v>
      </c>
      <c r="I125" s="11">
        <f t="shared" si="1"/>
        <v>-86.549999999999272</v>
      </c>
      <c r="J125" t="str">
        <f>F_CTAS_RECEBER[[#This Row],[Descontado_com]]</f>
        <v>FDIC_2</v>
      </c>
    </row>
    <row r="126" spans="1:10">
      <c r="A126">
        <v>2345</v>
      </c>
      <c r="B126" t="s">
        <v>12</v>
      </c>
      <c r="C126">
        <v>8294</v>
      </c>
      <c r="D126" s="5">
        <v>44445</v>
      </c>
      <c r="E126" s="5">
        <f>F_CTAS_RECEBER[[#This Row],[Data_Vencimento]]</f>
        <v>44473</v>
      </c>
      <c r="F126" s="5">
        <f>F_CTAS_RECEBER[[#This Row],[Data_Recebimento]]</f>
        <v>44454</v>
      </c>
      <c r="G126" s="11">
        <f>F_CTAS_RECEBER[[#This Row],[Valor_a_Receber]]</f>
        <v>21148</v>
      </c>
      <c r="H126" s="11">
        <f>F_CTAS_RECEBER[[#This Row],[Valor_Recebido]]</f>
        <v>20949.93</v>
      </c>
      <c r="I126" s="11">
        <f t="shared" si="1"/>
        <v>-198.06999999999971</v>
      </c>
      <c r="J126" t="str">
        <f>F_CTAS_RECEBER[[#This Row],[Descontado_com]]</f>
        <v>FDIC_3</v>
      </c>
    </row>
    <row r="127" spans="1:10">
      <c r="A127">
        <v>2345</v>
      </c>
      <c r="B127" t="s">
        <v>12</v>
      </c>
      <c r="C127">
        <v>8295</v>
      </c>
      <c r="D127" s="5">
        <v>44465</v>
      </c>
      <c r="E127" s="5">
        <f>F_CTAS_RECEBER[[#This Row],[Data_Vencimento]]</f>
        <v>44484</v>
      </c>
      <c r="F127" s="5">
        <f>F_CTAS_RECEBER[[#This Row],[Data_Recebimento]]</f>
        <v>44484</v>
      </c>
      <c r="G127" s="11">
        <f>F_CTAS_RECEBER[[#This Row],[Valor_a_Receber]]</f>
        <v>3524</v>
      </c>
      <c r="H127" s="11">
        <f>F_CTAS_RECEBER[[#This Row],[Valor_Recebido]]</f>
        <v>3524</v>
      </c>
      <c r="I127" s="11" t="str">
        <f t="shared" si="1"/>
        <v/>
      </c>
      <c r="J127" t="str">
        <f>F_CTAS_RECEBER[[#This Row],[Descontado_com]]</f>
        <v/>
      </c>
    </row>
    <row r="128" spans="1:10">
      <c r="A128">
        <v>3456</v>
      </c>
      <c r="B128" t="s">
        <v>11</v>
      </c>
      <c r="C128">
        <v>8299</v>
      </c>
      <c r="D128" s="5">
        <v>44453</v>
      </c>
      <c r="E128" s="5">
        <f>F_CTAS_RECEBER[[#This Row],[Data_Vencimento]]</f>
        <v>44471</v>
      </c>
      <c r="F128" s="5">
        <f>F_CTAS_RECEBER[[#This Row],[Data_Recebimento]]</f>
        <v>44471</v>
      </c>
      <c r="G128" s="11">
        <f>F_CTAS_RECEBER[[#This Row],[Valor_a_Receber]]</f>
        <v>2894</v>
      </c>
      <c r="H128" s="11">
        <f>F_CTAS_RECEBER[[#This Row],[Valor_Recebido]]</f>
        <v>2894</v>
      </c>
      <c r="I128" s="11" t="str">
        <f t="shared" si="1"/>
        <v/>
      </c>
      <c r="J128" t="str">
        <f>F_CTAS_RECEBER[[#This Row],[Descontado_com]]</f>
        <v/>
      </c>
    </row>
    <row r="129" spans="1:10">
      <c r="A129">
        <v>1234</v>
      </c>
      <c r="B129" t="s">
        <v>10</v>
      </c>
      <c r="C129">
        <v>8301</v>
      </c>
      <c r="D129" s="5">
        <v>44453</v>
      </c>
      <c r="E129" s="5">
        <f>F_CTAS_RECEBER[[#This Row],[Data_Vencimento]]</f>
        <v>44483</v>
      </c>
      <c r="F129" s="5">
        <f>F_CTAS_RECEBER[[#This Row],[Data_Recebimento]]</f>
        <v>44464</v>
      </c>
      <c r="G129" s="11">
        <f>F_CTAS_RECEBER[[#This Row],[Valor_a_Receber]]</f>
        <v>3461</v>
      </c>
      <c r="H129" s="11">
        <f>F_CTAS_RECEBER[[#This Row],[Valor_Recebido]]</f>
        <v>3418.43</v>
      </c>
      <c r="I129" s="11">
        <f t="shared" si="1"/>
        <v>-42.570000000000164</v>
      </c>
      <c r="J129" t="str">
        <f>F_CTAS_RECEBER[[#This Row],[Descontado_com]]</f>
        <v>FDIC_2</v>
      </c>
    </row>
    <row r="130" spans="1:10">
      <c r="A130">
        <v>3456</v>
      </c>
      <c r="B130" t="s">
        <v>11</v>
      </c>
      <c r="C130">
        <v>8303</v>
      </c>
      <c r="D130" s="5">
        <v>44459</v>
      </c>
      <c r="E130" s="5">
        <f>F_CTAS_RECEBER[[#This Row],[Data_Vencimento]]</f>
        <v>44481</v>
      </c>
      <c r="F130" s="5">
        <f>F_CTAS_RECEBER[[#This Row],[Data_Recebimento]]</f>
        <v>44481</v>
      </c>
      <c r="G130" s="11">
        <f>F_CTAS_RECEBER[[#This Row],[Valor_a_Receber]]</f>
        <v>2821</v>
      </c>
      <c r="H130" s="11">
        <f>F_CTAS_RECEBER[[#This Row],[Valor_Recebido]]</f>
        <v>2821</v>
      </c>
      <c r="I130" s="11" t="str">
        <f t="shared" si="1"/>
        <v/>
      </c>
      <c r="J130" t="str">
        <f>F_CTAS_RECEBER[[#This Row],[Descontado_com]]</f>
        <v/>
      </c>
    </row>
    <row r="131" spans="1:10">
      <c r="A131">
        <v>2345</v>
      </c>
      <c r="B131" t="s">
        <v>12</v>
      </c>
      <c r="C131">
        <v>8305</v>
      </c>
      <c r="D131" s="5">
        <v>44468</v>
      </c>
      <c r="E131" s="5">
        <f>F_CTAS_RECEBER[[#This Row],[Data_Vencimento]]</f>
        <v>44476</v>
      </c>
      <c r="F131" s="5">
        <f>F_CTAS_RECEBER[[#This Row],[Data_Recebimento]]</f>
        <v>44466</v>
      </c>
      <c r="G131" s="11">
        <f>F_CTAS_RECEBER[[#This Row],[Valor_a_Receber]]</f>
        <v>3461</v>
      </c>
      <c r="H131" s="11">
        <f>F_CTAS_RECEBER[[#This Row],[Valor_Recebido]]</f>
        <v>3429.37</v>
      </c>
      <c r="I131" s="11">
        <f t="shared" ref="I131:I181" si="2">IF(
     H131-G131 = 0,
     "",
     H131-G131
 )</f>
        <v>-31.630000000000109</v>
      </c>
      <c r="J131" t="str">
        <f>F_CTAS_RECEBER[[#This Row],[Descontado_com]]</f>
        <v>FDIC_2</v>
      </c>
    </row>
    <row r="132" spans="1:10">
      <c r="A132">
        <v>2345</v>
      </c>
      <c r="B132" t="s">
        <v>12</v>
      </c>
      <c r="C132">
        <v>8307</v>
      </c>
      <c r="D132" s="5">
        <v>44460</v>
      </c>
      <c r="E132" s="5">
        <f>F_CTAS_RECEBER[[#This Row],[Data_Vencimento]]</f>
        <v>44485</v>
      </c>
      <c r="F132" s="5">
        <f>F_CTAS_RECEBER[[#This Row],[Data_Recebimento]]</f>
        <v>44485</v>
      </c>
      <c r="G132" s="11">
        <f>F_CTAS_RECEBER[[#This Row],[Valor_a_Receber]]</f>
        <v>26865</v>
      </c>
      <c r="H132" s="11">
        <f>F_CTAS_RECEBER[[#This Row],[Valor_Recebido]]</f>
        <v>26865</v>
      </c>
      <c r="I132" s="11" t="str">
        <f t="shared" si="2"/>
        <v/>
      </c>
      <c r="J132" t="str">
        <f>F_CTAS_RECEBER[[#This Row],[Descontado_com]]</f>
        <v/>
      </c>
    </row>
    <row r="133" spans="1:10">
      <c r="A133">
        <v>2345</v>
      </c>
      <c r="B133" t="s">
        <v>12</v>
      </c>
      <c r="C133">
        <v>8308</v>
      </c>
      <c r="D133" s="5">
        <v>44460</v>
      </c>
      <c r="E133" s="5">
        <f>F_CTAS_RECEBER[[#This Row],[Data_Vencimento]]</f>
        <v>44490</v>
      </c>
      <c r="F133" s="5">
        <f>F_CTAS_RECEBER[[#This Row],[Data_Recebimento]]</f>
        <v>44490</v>
      </c>
      <c r="G133" s="11">
        <f>F_CTAS_RECEBER[[#This Row],[Valor_a_Receber]]</f>
        <v>3461</v>
      </c>
      <c r="H133" s="11">
        <f>F_CTAS_RECEBER[[#This Row],[Valor_Recebido]]</f>
        <v>3461</v>
      </c>
      <c r="I133" s="11" t="str">
        <f t="shared" si="2"/>
        <v/>
      </c>
      <c r="J133" t="str">
        <f>F_CTAS_RECEBER[[#This Row],[Descontado_com]]</f>
        <v/>
      </c>
    </row>
    <row r="134" spans="1:10">
      <c r="A134">
        <v>3456</v>
      </c>
      <c r="B134" t="s">
        <v>11</v>
      </c>
      <c r="C134">
        <v>8311</v>
      </c>
      <c r="D134" s="5">
        <v>44462</v>
      </c>
      <c r="E134" s="5">
        <f>F_CTAS_RECEBER[[#This Row],[Data_Vencimento]]</f>
        <v>44476</v>
      </c>
      <c r="F134" s="5">
        <f>F_CTAS_RECEBER[[#This Row],[Data_Recebimento]]</f>
        <v>44476</v>
      </c>
      <c r="G134" s="11">
        <f>F_CTAS_RECEBER[[#This Row],[Valor_a_Receber]]</f>
        <v>2180</v>
      </c>
      <c r="H134" s="11">
        <f>F_CTAS_RECEBER[[#This Row],[Valor_Recebido]]</f>
        <v>2180</v>
      </c>
      <c r="I134" s="11" t="str">
        <f t="shared" si="2"/>
        <v/>
      </c>
      <c r="J134" t="str">
        <f>F_CTAS_RECEBER[[#This Row],[Descontado_com]]</f>
        <v/>
      </c>
    </row>
    <row r="135" spans="1:10">
      <c r="A135">
        <v>4567</v>
      </c>
      <c r="B135" t="s">
        <v>14</v>
      </c>
      <c r="C135">
        <v>8312</v>
      </c>
      <c r="D135" s="5">
        <v>44451</v>
      </c>
      <c r="E135" s="5">
        <f>F_CTAS_RECEBER[[#This Row],[Data_Vencimento]]</f>
        <v>44486</v>
      </c>
      <c r="F135" s="5">
        <f>F_CTAS_RECEBER[[#This Row],[Data_Recebimento]]</f>
        <v>44486</v>
      </c>
      <c r="G135" s="11">
        <f>F_CTAS_RECEBER[[#This Row],[Valor_a_Receber]]</f>
        <v>3963</v>
      </c>
      <c r="H135" s="11">
        <f>F_CTAS_RECEBER[[#This Row],[Valor_Recebido]]</f>
        <v>3963</v>
      </c>
      <c r="I135" s="11" t="str">
        <f t="shared" si="2"/>
        <v/>
      </c>
      <c r="J135" t="str">
        <f>F_CTAS_RECEBER[[#This Row],[Descontado_com]]</f>
        <v/>
      </c>
    </row>
    <row r="136" spans="1:10">
      <c r="A136">
        <v>1234</v>
      </c>
      <c r="B136" t="s">
        <v>10</v>
      </c>
      <c r="C136">
        <v>8314</v>
      </c>
      <c r="D136" s="5">
        <v>44453</v>
      </c>
      <c r="E136" s="5">
        <f>F_CTAS_RECEBER[[#This Row],[Data_Vencimento]]</f>
        <v>44496</v>
      </c>
      <c r="F136" s="5">
        <f>F_CTAS_RECEBER[[#This Row],[Data_Recebimento]]</f>
        <v>44491</v>
      </c>
      <c r="G136" s="11">
        <f>F_CTAS_RECEBER[[#This Row],[Valor_a_Receber]]</f>
        <v>3049</v>
      </c>
      <c r="H136" s="11">
        <f>F_CTAS_RECEBER[[#This Row],[Valor_Recebido]]</f>
        <v>3026.38</v>
      </c>
      <c r="I136" s="11">
        <f t="shared" si="2"/>
        <v>-22.619999999999891</v>
      </c>
      <c r="J136" t="str">
        <f>F_CTAS_RECEBER[[#This Row],[Descontado_com]]</f>
        <v>FDIC_3</v>
      </c>
    </row>
    <row r="137" spans="1:10">
      <c r="A137">
        <v>4567</v>
      </c>
      <c r="B137" t="s">
        <v>14</v>
      </c>
      <c r="C137">
        <v>8316</v>
      </c>
      <c r="D137" s="5">
        <v>44460</v>
      </c>
      <c r="E137" s="5">
        <f>F_CTAS_RECEBER[[#This Row],[Data_Vencimento]]</f>
        <v>44503</v>
      </c>
      <c r="F137" s="5">
        <f>F_CTAS_RECEBER[[#This Row],[Data_Recebimento]]</f>
        <v>44503</v>
      </c>
      <c r="G137" s="11">
        <f>F_CTAS_RECEBER[[#This Row],[Valor_a_Receber]]</f>
        <v>21148</v>
      </c>
      <c r="H137" s="11">
        <f>F_CTAS_RECEBER[[#This Row],[Valor_Recebido]]</f>
        <v>21148</v>
      </c>
      <c r="I137" s="11" t="str">
        <f t="shared" si="2"/>
        <v/>
      </c>
      <c r="J137" t="str">
        <f>F_CTAS_RECEBER[[#This Row],[Descontado_com]]</f>
        <v/>
      </c>
    </row>
    <row r="138" spans="1:10">
      <c r="A138">
        <v>1234</v>
      </c>
      <c r="B138" t="s">
        <v>10</v>
      </c>
      <c r="C138">
        <v>8317</v>
      </c>
      <c r="D138" s="5">
        <v>44457</v>
      </c>
      <c r="E138" s="5">
        <f>F_CTAS_RECEBER[[#This Row],[Data_Vencimento]]</f>
        <v>44483</v>
      </c>
      <c r="F138" s="5">
        <f>F_CTAS_RECEBER[[#This Row],[Data_Recebimento]]</f>
        <v>44483</v>
      </c>
      <c r="G138" s="11">
        <f>F_CTAS_RECEBER[[#This Row],[Valor_a_Receber]]</f>
        <v>2910</v>
      </c>
      <c r="H138" s="11">
        <f>F_CTAS_RECEBER[[#This Row],[Valor_Recebido]]</f>
        <v>2910</v>
      </c>
      <c r="I138" s="11" t="str">
        <f t="shared" si="2"/>
        <v/>
      </c>
      <c r="J138" t="str">
        <f>F_CTAS_RECEBER[[#This Row],[Descontado_com]]</f>
        <v/>
      </c>
    </row>
    <row r="139" spans="1:10">
      <c r="A139">
        <v>2345</v>
      </c>
      <c r="B139" t="s">
        <v>12</v>
      </c>
      <c r="C139">
        <v>8318</v>
      </c>
      <c r="D139" s="5">
        <v>44468</v>
      </c>
      <c r="E139" s="5">
        <f>F_CTAS_RECEBER[[#This Row],[Data_Vencimento]]</f>
        <v>44503</v>
      </c>
      <c r="F139" s="5">
        <f>F_CTAS_RECEBER[[#This Row],[Data_Recebimento]]</f>
        <v>44481</v>
      </c>
      <c r="G139" s="11">
        <f>F_CTAS_RECEBER[[#This Row],[Valor_a_Receber]]</f>
        <v>12555</v>
      </c>
      <c r="H139" s="11">
        <f>F_CTAS_RECEBER[[#This Row],[Valor_Recebido]]</f>
        <v>12397.65</v>
      </c>
      <c r="I139" s="11">
        <f t="shared" si="2"/>
        <v>-157.35000000000036</v>
      </c>
      <c r="J139" t="str">
        <f>F_CTAS_RECEBER[[#This Row],[Descontado_com]]</f>
        <v>FDIC_3</v>
      </c>
    </row>
    <row r="140" spans="1:10">
      <c r="A140">
        <v>5678</v>
      </c>
      <c r="B140" t="s">
        <v>13</v>
      </c>
      <c r="C140">
        <v>8320</v>
      </c>
      <c r="D140" s="5">
        <v>44454</v>
      </c>
      <c r="E140" s="5">
        <f>F_CTAS_RECEBER[[#This Row],[Data_Vencimento]]</f>
        <v>44503</v>
      </c>
      <c r="F140" s="5">
        <f>F_CTAS_RECEBER[[#This Row],[Data_Recebimento]]</f>
        <v>44490</v>
      </c>
      <c r="G140" s="11">
        <f>F_CTAS_RECEBER[[#This Row],[Valor_a_Receber]]</f>
        <v>26009</v>
      </c>
      <c r="H140" s="11">
        <f>F_CTAS_RECEBER[[#This Row],[Valor_Recebido]]</f>
        <v>25822.78</v>
      </c>
      <c r="I140" s="11">
        <f t="shared" si="2"/>
        <v>-186.22000000000116</v>
      </c>
      <c r="J140" t="str">
        <f>F_CTAS_RECEBER[[#This Row],[Descontado_com]]</f>
        <v>FDIC_3</v>
      </c>
    </row>
    <row r="141" spans="1:10">
      <c r="A141">
        <v>1234</v>
      </c>
      <c r="B141" t="s">
        <v>10</v>
      </c>
      <c r="C141">
        <v>8321</v>
      </c>
      <c r="D141" s="5">
        <v>44471</v>
      </c>
      <c r="E141" s="5">
        <f>F_CTAS_RECEBER[[#This Row],[Data_Vencimento]]</f>
        <v>44501</v>
      </c>
      <c r="F141" s="5">
        <f>F_CTAS_RECEBER[[#This Row],[Data_Recebimento]]</f>
        <v>44501</v>
      </c>
      <c r="G141" s="11">
        <f>F_CTAS_RECEBER[[#This Row],[Valor_a_Receber]]</f>
        <v>18856</v>
      </c>
      <c r="H141" s="11">
        <f>F_CTAS_RECEBER[[#This Row],[Valor_Recebido]]</f>
        <v>18856</v>
      </c>
      <c r="I141" s="11" t="str">
        <f t="shared" si="2"/>
        <v/>
      </c>
      <c r="J141" t="str">
        <f>F_CTAS_RECEBER[[#This Row],[Descontado_com]]</f>
        <v/>
      </c>
    </row>
    <row r="142" spans="1:10">
      <c r="A142">
        <v>4567</v>
      </c>
      <c r="B142" t="s">
        <v>14</v>
      </c>
      <c r="C142">
        <v>8322</v>
      </c>
      <c r="D142" s="5">
        <v>44461</v>
      </c>
      <c r="E142" s="5">
        <f>F_CTAS_RECEBER[[#This Row],[Data_Vencimento]]</f>
        <v>44507</v>
      </c>
      <c r="F142" s="5">
        <f>F_CTAS_RECEBER[[#This Row],[Data_Recebimento]]</f>
        <v>44507</v>
      </c>
      <c r="G142" s="11">
        <f>F_CTAS_RECEBER[[#This Row],[Valor_a_Receber]]</f>
        <v>3731</v>
      </c>
      <c r="H142" s="11">
        <f>F_CTAS_RECEBER[[#This Row],[Valor_Recebido]]</f>
        <v>3731</v>
      </c>
      <c r="I142" s="11" t="str">
        <f t="shared" si="2"/>
        <v/>
      </c>
      <c r="J142" t="str">
        <f>F_CTAS_RECEBER[[#This Row],[Descontado_com]]</f>
        <v/>
      </c>
    </row>
    <row r="143" spans="1:10">
      <c r="A143">
        <v>5678</v>
      </c>
      <c r="B143" t="s">
        <v>13</v>
      </c>
      <c r="C143">
        <v>8326</v>
      </c>
      <c r="D143" s="5">
        <v>44453</v>
      </c>
      <c r="E143" s="5">
        <f>F_CTAS_RECEBER[[#This Row],[Data_Vencimento]]</f>
        <v>44481</v>
      </c>
      <c r="F143" s="5">
        <f>F_CTAS_RECEBER[[#This Row],[Data_Recebimento]]</f>
        <v>44481</v>
      </c>
      <c r="G143" s="11">
        <f>F_CTAS_RECEBER[[#This Row],[Valor_a_Receber]]</f>
        <v>2894</v>
      </c>
      <c r="H143" s="11">
        <f>F_CTAS_RECEBER[[#This Row],[Valor_Recebido]]</f>
        <v>2894</v>
      </c>
      <c r="I143" s="11" t="str">
        <f t="shared" si="2"/>
        <v/>
      </c>
      <c r="J143" t="str">
        <f>F_CTAS_RECEBER[[#This Row],[Descontado_com]]</f>
        <v/>
      </c>
    </row>
    <row r="144" spans="1:10">
      <c r="A144">
        <v>5678</v>
      </c>
      <c r="B144" t="s">
        <v>13</v>
      </c>
      <c r="C144">
        <v>8329</v>
      </c>
      <c r="D144" s="5">
        <v>44431</v>
      </c>
      <c r="E144" s="5">
        <f>F_CTAS_RECEBER[[#This Row],[Data_Vencimento]]</f>
        <v>44482</v>
      </c>
      <c r="F144" s="5">
        <f>F_CTAS_RECEBER[[#This Row],[Data_Recebimento]]</f>
        <v>44482</v>
      </c>
      <c r="G144" s="11">
        <f>F_CTAS_RECEBER[[#This Row],[Valor_a_Receber]]</f>
        <v>3049</v>
      </c>
      <c r="H144" s="11">
        <f>F_CTAS_RECEBER[[#This Row],[Valor_Recebido]]</f>
        <v>3049</v>
      </c>
      <c r="I144" s="11" t="str">
        <f t="shared" si="2"/>
        <v/>
      </c>
      <c r="J144" t="str">
        <f>F_CTAS_RECEBER[[#This Row],[Descontado_com]]</f>
        <v/>
      </c>
    </row>
    <row r="145" spans="1:10">
      <c r="A145">
        <v>1234</v>
      </c>
      <c r="B145" t="s">
        <v>10</v>
      </c>
      <c r="C145">
        <v>8330</v>
      </c>
      <c r="D145" s="5">
        <v>44471</v>
      </c>
      <c r="E145" s="5">
        <f>F_CTAS_RECEBER[[#This Row],[Data_Vencimento]]</f>
        <v>44487</v>
      </c>
      <c r="F145" s="5">
        <f>F_CTAS_RECEBER[[#This Row],[Data_Recebimento]]</f>
        <v>44487</v>
      </c>
      <c r="G145" s="11">
        <f>F_CTAS_RECEBER[[#This Row],[Valor_a_Receber]]</f>
        <v>1376</v>
      </c>
      <c r="H145" s="11">
        <f>F_CTAS_RECEBER[[#This Row],[Valor_Recebido]]</f>
        <v>1376</v>
      </c>
      <c r="I145" s="11" t="str">
        <f t="shared" si="2"/>
        <v/>
      </c>
      <c r="J145" t="str">
        <f>F_CTAS_RECEBER[[#This Row],[Descontado_com]]</f>
        <v/>
      </c>
    </row>
    <row r="146" spans="1:10">
      <c r="A146">
        <v>2345</v>
      </c>
      <c r="B146" t="s">
        <v>12</v>
      </c>
      <c r="C146">
        <v>8334</v>
      </c>
      <c r="D146" s="5">
        <v>44464</v>
      </c>
      <c r="E146" s="5">
        <f>F_CTAS_RECEBER[[#This Row],[Data_Vencimento]]</f>
        <v>44489</v>
      </c>
      <c r="F146" s="5">
        <f>F_CTAS_RECEBER[[#This Row],[Data_Recebimento]]</f>
        <v>44489</v>
      </c>
      <c r="G146" s="11">
        <f>F_CTAS_RECEBER[[#This Row],[Valor_a_Receber]]</f>
        <v>1719</v>
      </c>
      <c r="H146" s="11">
        <f>F_CTAS_RECEBER[[#This Row],[Valor_Recebido]]</f>
        <v>1719</v>
      </c>
      <c r="I146" s="11" t="str">
        <f t="shared" si="2"/>
        <v/>
      </c>
      <c r="J146" t="str">
        <f>F_CTAS_RECEBER[[#This Row],[Descontado_com]]</f>
        <v/>
      </c>
    </row>
    <row r="147" spans="1:10">
      <c r="A147">
        <v>5678</v>
      </c>
      <c r="B147" t="s">
        <v>13</v>
      </c>
      <c r="C147">
        <v>8337</v>
      </c>
      <c r="D147" s="5">
        <v>44457</v>
      </c>
      <c r="E147" s="5">
        <f>F_CTAS_RECEBER[[#This Row],[Data_Vencimento]]</f>
        <v>44496</v>
      </c>
      <c r="F147" s="5">
        <f>F_CTAS_RECEBER[[#This Row],[Data_Recebimento]]</f>
        <v>44496</v>
      </c>
      <c r="G147" s="11">
        <f>F_CTAS_RECEBER[[#This Row],[Valor_a_Receber]]</f>
        <v>32234</v>
      </c>
      <c r="H147" s="11">
        <f>F_CTAS_RECEBER[[#This Row],[Valor_Recebido]]</f>
        <v>32234</v>
      </c>
      <c r="I147" s="11" t="str">
        <f t="shared" si="2"/>
        <v/>
      </c>
      <c r="J147" t="str">
        <f>F_CTAS_RECEBER[[#This Row],[Descontado_com]]</f>
        <v/>
      </c>
    </row>
    <row r="148" spans="1:10">
      <c r="A148">
        <v>3456</v>
      </c>
      <c r="B148" t="s">
        <v>11</v>
      </c>
      <c r="C148">
        <v>8341</v>
      </c>
      <c r="D148" s="5">
        <v>44459</v>
      </c>
      <c r="E148" s="5">
        <f>F_CTAS_RECEBER[[#This Row],[Data_Vencimento]]</f>
        <v>44487</v>
      </c>
      <c r="F148" s="5">
        <f>F_CTAS_RECEBER[[#This Row],[Data_Recebimento]]</f>
        <v>44479</v>
      </c>
      <c r="G148" s="11">
        <f>F_CTAS_RECEBER[[#This Row],[Valor_a_Receber]]</f>
        <v>28128</v>
      </c>
      <c r="H148" s="11">
        <f>F_CTAS_RECEBER[[#This Row],[Valor_Recebido]]</f>
        <v>27989.19</v>
      </c>
      <c r="I148" s="11">
        <f t="shared" si="2"/>
        <v>-138.81000000000131</v>
      </c>
      <c r="J148" t="str">
        <f>F_CTAS_RECEBER[[#This Row],[Descontado_com]]</f>
        <v>FDIC_2</v>
      </c>
    </row>
    <row r="149" spans="1:10">
      <c r="A149">
        <v>4567</v>
      </c>
      <c r="B149" t="s">
        <v>14</v>
      </c>
      <c r="C149">
        <v>8343</v>
      </c>
      <c r="D149" s="5">
        <v>44460</v>
      </c>
      <c r="E149" s="5">
        <f>F_CTAS_RECEBER[[#This Row],[Data_Vencimento]]</f>
        <v>44491</v>
      </c>
      <c r="F149" s="5">
        <f>F_CTAS_RECEBER[[#This Row],[Data_Recebimento]]</f>
        <v>44473</v>
      </c>
      <c r="G149" s="11">
        <f>F_CTAS_RECEBER[[#This Row],[Valor_a_Receber]]</f>
        <v>2894</v>
      </c>
      <c r="H149" s="11">
        <f>F_CTAS_RECEBER[[#This Row],[Valor_Recebido]]</f>
        <v>2861.22</v>
      </c>
      <c r="I149" s="11">
        <f t="shared" si="2"/>
        <v>-32.7800000000002</v>
      </c>
      <c r="J149" t="str">
        <f>F_CTAS_RECEBER[[#This Row],[Descontado_com]]</f>
        <v>FDIC_2</v>
      </c>
    </row>
    <row r="150" spans="1:10">
      <c r="A150">
        <v>2345</v>
      </c>
      <c r="B150" t="s">
        <v>12</v>
      </c>
      <c r="C150">
        <v>8344</v>
      </c>
      <c r="D150" s="5">
        <v>44465</v>
      </c>
      <c r="E150" s="5">
        <f>F_CTAS_RECEBER[[#This Row],[Data_Vencimento]]</f>
        <v>44493</v>
      </c>
      <c r="F150" s="5">
        <f>F_CTAS_RECEBER[[#This Row],[Data_Recebimento]]</f>
        <v>44473</v>
      </c>
      <c r="G150" s="11">
        <f>F_CTAS_RECEBER[[#This Row],[Valor_a_Receber]]</f>
        <v>3963</v>
      </c>
      <c r="H150" s="11">
        <f>F_CTAS_RECEBER[[#This Row],[Valor_Recebido]]</f>
        <v>3913.96</v>
      </c>
      <c r="I150" s="11">
        <f t="shared" si="2"/>
        <v>-49.039999999999964</v>
      </c>
      <c r="J150" t="str">
        <f>F_CTAS_RECEBER[[#This Row],[Descontado_com]]</f>
        <v>FDIC_2</v>
      </c>
    </row>
    <row r="151" spans="1:10">
      <c r="A151">
        <v>3456</v>
      </c>
      <c r="B151" t="s">
        <v>11</v>
      </c>
      <c r="C151">
        <v>8348</v>
      </c>
      <c r="D151" s="5">
        <v>44470</v>
      </c>
      <c r="E151" s="5">
        <f>F_CTAS_RECEBER[[#This Row],[Data_Vencimento]]</f>
        <v>44486</v>
      </c>
      <c r="F151" s="5">
        <f>F_CTAS_RECEBER[[#This Row],[Data_Recebimento]]</f>
        <v>44486</v>
      </c>
      <c r="G151" s="11">
        <f>F_CTAS_RECEBER[[#This Row],[Valor_a_Receber]]</f>
        <v>3731</v>
      </c>
      <c r="H151" s="11">
        <f>F_CTAS_RECEBER[[#This Row],[Valor_Recebido]]</f>
        <v>3731</v>
      </c>
      <c r="I151" s="11" t="str">
        <f t="shared" si="2"/>
        <v/>
      </c>
      <c r="J151" t="str">
        <f>F_CTAS_RECEBER[[#This Row],[Descontado_com]]</f>
        <v/>
      </c>
    </row>
    <row r="152" spans="1:10">
      <c r="A152">
        <v>4567</v>
      </c>
      <c r="B152" t="s">
        <v>14</v>
      </c>
      <c r="C152">
        <v>8352</v>
      </c>
      <c r="D152" s="5">
        <v>44461</v>
      </c>
      <c r="E152" s="5">
        <f>F_CTAS_RECEBER[[#This Row],[Data_Vencimento]]</f>
        <v>44488</v>
      </c>
      <c r="F152" s="5">
        <f>F_CTAS_RECEBER[[#This Row],[Data_Recebimento]]</f>
        <v>44478</v>
      </c>
      <c r="G152" s="11">
        <f>F_CTAS_RECEBER[[#This Row],[Valor_a_Receber]]</f>
        <v>12555</v>
      </c>
      <c r="H152" s="11">
        <f>F_CTAS_RECEBER[[#This Row],[Valor_Recebido]]</f>
        <v>12466.95</v>
      </c>
      <c r="I152" s="11">
        <f t="shared" si="2"/>
        <v>-88.049999999999272</v>
      </c>
      <c r="J152" t="str">
        <f>F_CTAS_RECEBER[[#This Row],[Descontado_com]]</f>
        <v>FDIC_3</v>
      </c>
    </row>
    <row r="153" spans="1:10">
      <c r="A153">
        <v>2345</v>
      </c>
      <c r="B153" t="s">
        <v>12</v>
      </c>
      <c r="C153">
        <v>8355</v>
      </c>
      <c r="D153" s="5">
        <v>44460</v>
      </c>
      <c r="E153" s="5">
        <f>F_CTAS_RECEBER[[#This Row],[Data_Vencimento]]</f>
        <v>44489</v>
      </c>
      <c r="F153" s="5">
        <f>F_CTAS_RECEBER[[#This Row],[Data_Recebimento]]</f>
        <v>44472</v>
      </c>
      <c r="G153" s="11">
        <f>F_CTAS_RECEBER[[#This Row],[Valor_a_Receber]]</f>
        <v>3049</v>
      </c>
      <c r="H153" s="11">
        <f>F_CTAS_RECEBER[[#This Row],[Valor_Recebido]]</f>
        <v>3003.33</v>
      </c>
      <c r="I153" s="11">
        <f t="shared" si="2"/>
        <v>-45.670000000000073</v>
      </c>
      <c r="J153" t="str">
        <f>F_CTAS_RECEBER[[#This Row],[Descontado_com]]</f>
        <v>FDIC_1</v>
      </c>
    </row>
    <row r="154" spans="1:10">
      <c r="A154">
        <v>3456</v>
      </c>
      <c r="B154" t="s">
        <v>11</v>
      </c>
      <c r="C154">
        <v>8357</v>
      </c>
      <c r="D154" s="5">
        <v>44458</v>
      </c>
      <c r="E154" s="5">
        <f>F_CTAS_RECEBER[[#This Row],[Data_Vencimento]]</f>
        <v>44531</v>
      </c>
      <c r="F154" s="5">
        <f>F_CTAS_RECEBER[[#This Row],[Data_Recebimento]]</f>
        <v>44507</v>
      </c>
      <c r="G154" s="11">
        <f>F_CTAS_RECEBER[[#This Row],[Valor_a_Receber]]</f>
        <v>18856</v>
      </c>
      <c r="H154" s="11">
        <f>F_CTAS_RECEBER[[#This Row],[Valor_Recebido]]</f>
        <v>18622.740000000002</v>
      </c>
      <c r="I154" s="11">
        <f t="shared" si="2"/>
        <v>-233.2599999999984</v>
      </c>
      <c r="J154" t="str">
        <f>F_CTAS_RECEBER[[#This Row],[Descontado_com]]</f>
        <v>FDIC_3</v>
      </c>
    </row>
    <row r="155" spans="1:10">
      <c r="A155">
        <v>1234</v>
      </c>
      <c r="B155" t="s">
        <v>10</v>
      </c>
      <c r="C155">
        <v>8358</v>
      </c>
      <c r="D155" s="5">
        <v>44471</v>
      </c>
      <c r="E155" s="5">
        <f>F_CTAS_RECEBER[[#This Row],[Data_Vencimento]]</f>
        <v>44491</v>
      </c>
      <c r="F155" s="5">
        <f>F_CTAS_RECEBER[[#This Row],[Data_Recebimento]]</f>
        <v>44486</v>
      </c>
      <c r="G155" s="11">
        <f>F_CTAS_RECEBER[[#This Row],[Valor_a_Receber]]</f>
        <v>2799</v>
      </c>
      <c r="H155" s="11">
        <f>F_CTAS_RECEBER[[#This Row],[Valor_Recebido]]</f>
        <v>2789.55</v>
      </c>
      <c r="I155" s="11">
        <f t="shared" si="2"/>
        <v>-9.4499999999998181</v>
      </c>
      <c r="J155" t="str">
        <f>F_CTAS_RECEBER[[#This Row],[Descontado_com]]</f>
        <v>FDIC_1</v>
      </c>
    </row>
    <row r="156" spans="1:10">
      <c r="A156">
        <v>2345</v>
      </c>
      <c r="B156" t="s">
        <v>12</v>
      </c>
      <c r="C156">
        <v>8361</v>
      </c>
      <c r="D156" s="5">
        <v>44460</v>
      </c>
      <c r="E156" s="5">
        <f>F_CTAS_RECEBER[[#This Row],[Data_Vencimento]]</f>
        <v>44511</v>
      </c>
      <c r="F156" s="5">
        <f>F_CTAS_RECEBER[[#This Row],[Data_Recebimento]]</f>
        <v>44496</v>
      </c>
      <c r="G156" s="11">
        <f>F_CTAS_RECEBER[[#This Row],[Valor_a_Receber]]</f>
        <v>2799</v>
      </c>
      <c r="H156" s="11">
        <f>F_CTAS_RECEBER[[#This Row],[Valor_Recebido]]</f>
        <v>2766.64</v>
      </c>
      <c r="I156" s="11">
        <f t="shared" si="2"/>
        <v>-32.360000000000127</v>
      </c>
      <c r="J156" t="str">
        <f>F_CTAS_RECEBER[[#This Row],[Descontado_com]]</f>
        <v>FDIC_1</v>
      </c>
    </row>
    <row r="157" spans="1:10">
      <c r="A157">
        <v>2345</v>
      </c>
      <c r="B157" t="s">
        <v>12</v>
      </c>
      <c r="C157">
        <v>8365</v>
      </c>
      <c r="D157" s="5">
        <v>44487</v>
      </c>
      <c r="E157" s="5">
        <f>F_CTAS_RECEBER[[#This Row],[Data_Vencimento]]</f>
        <v>44514</v>
      </c>
      <c r="F157" s="5">
        <f>F_CTAS_RECEBER[[#This Row],[Data_Recebimento]]</f>
        <v>44495</v>
      </c>
      <c r="G157" s="11">
        <f>F_CTAS_RECEBER[[#This Row],[Valor_a_Receber]]</f>
        <v>2827</v>
      </c>
      <c r="H157" s="11">
        <f>F_CTAS_RECEBER[[#This Row],[Valor_Recebido]]</f>
        <v>2778.72</v>
      </c>
      <c r="I157" s="11">
        <f t="shared" si="2"/>
        <v>-48.2800000000002</v>
      </c>
      <c r="J157" t="str">
        <f>F_CTAS_RECEBER[[#This Row],[Descontado_com]]</f>
        <v>FDIC_2</v>
      </c>
    </row>
    <row r="158" spans="1:10">
      <c r="A158">
        <v>2345</v>
      </c>
      <c r="B158" t="s">
        <v>12</v>
      </c>
      <c r="C158">
        <v>8367</v>
      </c>
      <c r="D158" s="5">
        <v>44465</v>
      </c>
      <c r="E158" s="5">
        <f>F_CTAS_RECEBER[[#This Row],[Data_Vencimento]]</f>
        <v>44495</v>
      </c>
      <c r="F158" s="5">
        <f>F_CTAS_RECEBER[[#This Row],[Data_Recebimento]]</f>
        <v>44486</v>
      </c>
      <c r="G158" s="11">
        <f>F_CTAS_RECEBER[[#This Row],[Valor_a_Receber]]</f>
        <v>34014</v>
      </c>
      <c r="H158" s="11">
        <f>F_CTAS_RECEBER[[#This Row],[Valor_Recebido]]</f>
        <v>33818.58</v>
      </c>
      <c r="I158" s="11">
        <f t="shared" si="2"/>
        <v>-195.41999999999825</v>
      </c>
      <c r="J158" t="str">
        <f>F_CTAS_RECEBER[[#This Row],[Descontado_com]]</f>
        <v>FDIC_1</v>
      </c>
    </row>
    <row r="159" spans="1:10">
      <c r="A159">
        <v>5678</v>
      </c>
      <c r="B159" t="s">
        <v>13</v>
      </c>
      <c r="C159">
        <v>8371</v>
      </c>
      <c r="D159" s="5">
        <v>44471</v>
      </c>
      <c r="E159" s="5">
        <f>F_CTAS_RECEBER[[#This Row],[Data_Vencimento]]</f>
        <v>44522</v>
      </c>
      <c r="F159" s="5">
        <f>F_CTAS_RECEBER[[#This Row],[Data_Recebimento]]</f>
        <v>44501</v>
      </c>
      <c r="G159" s="11">
        <f>F_CTAS_RECEBER[[#This Row],[Valor_a_Receber]]</f>
        <v>24233</v>
      </c>
      <c r="H159" s="11">
        <f>F_CTAS_RECEBER[[#This Row],[Valor_Recebido]]</f>
        <v>23945.23</v>
      </c>
      <c r="I159" s="11">
        <f t="shared" si="2"/>
        <v>-287.77000000000044</v>
      </c>
      <c r="J159" t="str">
        <f>F_CTAS_RECEBER[[#This Row],[Descontado_com]]</f>
        <v>FDIC_2</v>
      </c>
    </row>
    <row r="160" spans="1:10">
      <c r="A160">
        <v>2345</v>
      </c>
      <c r="B160" t="s">
        <v>12</v>
      </c>
      <c r="C160">
        <v>8372</v>
      </c>
      <c r="D160" s="5">
        <v>44464</v>
      </c>
      <c r="E160" s="5">
        <f>F_CTAS_RECEBER[[#This Row],[Data_Vencimento]]</f>
        <v>44497</v>
      </c>
      <c r="F160" s="5">
        <f>F_CTAS_RECEBER[[#This Row],[Data_Recebimento]]</f>
        <v>44484</v>
      </c>
      <c r="G160" s="11">
        <f>F_CTAS_RECEBER[[#This Row],[Valor_a_Receber]]</f>
        <v>1376</v>
      </c>
      <c r="H160" s="11">
        <f>F_CTAS_RECEBER[[#This Row],[Valor_Recebido]]</f>
        <v>1365.55</v>
      </c>
      <c r="I160" s="11">
        <f t="shared" si="2"/>
        <v>-10.450000000000045</v>
      </c>
      <c r="J160" t="str">
        <f>F_CTAS_RECEBER[[#This Row],[Descontado_com]]</f>
        <v>FDIC_2</v>
      </c>
    </row>
    <row r="161" spans="1:10">
      <c r="A161">
        <v>2345</v>
      </c>
      <c r="B161" t="s">
        <v>12</v>
      </c>
      <c r="C161">
        <v>8374</v>
      </c>
      <c r="D161" s="5">
        <v>44465</v>
      </c>
      <c r="E161" s="5">
        <f>F_CTAS_RECEBER[[#This Row],[Data_Vencimento]]</f>
        <v>44493</v>
      </c>
      <c r="F161" s="5">
        <f>F_CTAS_RECEBER[[#This Row],[Data_Recebimento]]</f>
        <v>44493</v>
      </c>
      <c r="G161" s="11">
        <f>F_CTAS_RECEBER[[#This Row],[Valor_a_Receber]]</f>
        <v>3731</v>
      </c>
      <c r="H161" s="11">
        <f>F_CTAS_RECEBER[[#This Row],[Valor_Recebido]]</f>
        <v>3731</v>
      </c>
      <c r="I161" s="11" t="str">
        <f t="shared" si="2"/>
        <v/>
      </c>
      <c r="J161" t="str">
        <f>F_CTAS_RECEBER[[#This Row],[Descontado_com]]</f>
        <v/>
      </c>
    </row>
    <row r="162" spans="1:10">
      <c r="A162">
        <v>5678</v>
      </c>
      <c r="B162" t="s">
        <v>13</v>
      </c>
      <c r="C162">
        <v>8377</v>
      </c>
      <c r="D162" s="5">
        <v>44473</v>
      </c>
      <c r="E162" s="5">
        <f>F_CTAS_RECEBER[[#This Row],[Data_Vencimento]]</f>
        <v>44509</v>
      </c>
      <c r="F162" s="5">
        <f>F_CTAS_RECEBER[[#This Row],[Data_Recebimento]]</f>
        <v>44493</v>
      </c>
      <c r="G162" s="11">
        <f>F_CTAS_RECEBER[[#This Row],[Valor_a_Receber]]</f>
        <v>4044</v>
      </c>
      <c r="H162" s="11">
        <f>F_CTAS_RECEBER[[#This Row],[Valor_Recebido]]</f>
        <v>3999.13</v>
      </c>
      <c r="I162" s="11">
        <f t="shared" si="2"/>
        <v>-44.869999999999891</v>
      </c>
      <c r="J162" t="str">
        <f>F_CTAS_RECEBER[[#This Row],[Descontado_com]]</f>
        <v>FDIC_3</v>
      </c>
    </row>
    <row r="163" spans="1:10">
      <c r="A163">
        <v>2345</v>
      </c>
      <c r="B163" t="s">
        <v>12</v>
      </c>
      <c r="C163">
        <v>8378</v>
      </c>
      <c r="D163" s="5">
        <v>44468</v>
      </c>
      <c r="E163" s="5">
        <f>F_CTAS_RECEBER[[#This Row],[Data_Vencimento]]</f>
        <v>44521</v>
      </c>
      <c r="F163" s="5">
        <f>F_CTAS_RECEBER[[#This Row],[Data_Recebimento]]</f>
        <v>44521</v>
      </c>
      <c r="G163" s="11">
        <f>F_CTAS_RECEBER[[#This Row],[Valor_a_Receber]]</f>
        <v>2827</v>
      </c>
      <c r="H163" s="11">
        <f>F_CTAS_RECEBER[[#This Row],[Valor_Recebido]]</f>
        <v>2827</v>
      </c>
      <c r="I163" s="11" t="str">
        <f t="shared" si="2"/>
        <v/>
      </c>
      <c r="J163" t="str">
        <f>F_CTAS_RECEBER[[#This Row],[Descontado_com]]</f>
        <v/>
      </c>
    </row>
    <row r="164" spans="1:10">
      <c r="A164">
        <v>3456</v>
      </c>
      <c r="B164" t="s">
        <v>11</v>
      </c>
      <c r="C164">
        <v>8379</v>
      </c>
      <c r="D164" s="5">
        <v>44462</v>
      </c>
      <c r="E164" s="5">
        <f>F_CTAS_RECEBER[[#This Row],[Data_Vencimento]]</f>
        <v>44494</v>
      </c>
      <c r="F164" s="5">
        <f>F_CTAS_RECEBER[[#This Row],[Data_Recebimento]]</f>
        <v>44489</v>
      </c>
      <c r="G164" s="11">
        <f>F_CTAS_RECEBER[[#This Row],[Valor_a_Receber]]</f>
        <v>2931</v>
      </c>
      <c r="H164" s="11">
        <f>F_CTAS_RECEBER[[#This Row],[Valor_Recebido]]</f>
        <v>2894.22</v>
      </c>
      <c r="I164" s="11">
        <f t="shared" si="2"/>
        <v>-36.7800000000002</v>
      </c>
      <c r="J164" t="str">
        <f>F_CTAS_RECEBER[[#This Row],[Descontado_com]]</f>
        <v>FDIC_3</v>
      </c>
    </row>
    <row r="165" spans="1:10">
      <c r="A165">
        <v>2345</v>
      </c>
      <c r="B165" t="s">
        <v>12</v>
      </c>
      <c r="C165">
        <v>8381</v>
      </c>
      <c r="D165" s="5">
        <v>44487</v>
      </c>
      <c r="E165" s="5">
        <f>F_CTAS_RECEBER[[#This Row],[Data_Vencimento]]</f>
        <v>44494</v>
      </c>
      <c r="F165" s="5">
        <f>F_CTAS_RECEBER[[#This Row],[Data_Recebimento]]</f>
        <v>44483</v>
      </c>
      <c r="G165" s="11">
        <f>F_CTAS_RECEBER[[#This Row],[Valor_a_Receber]]</f>
        <v>31177</v>
      </c>
      <c r="H165" s="11">
        <f>F_CTAS_RECEBER[[#This Row],[Valor_Recebido]]</f>
        <v>30988.47</v>
      </c>
      <c r="I165" s="11">
        <f t="shared" si="2"/>
        <v>-188.52999999999884</v>
      </c>
      <c r="J165" t="str">
        <f>F_CTAS_RECEBER[[#This Row],[Descontado_com]]</f>
        <v>FDIC_3</v>
      </c>
    </row>
    <row r="166" spans="1:10">
      <c r="A166">
        <v>3456</v>
      </c>
      <c r="B166" t="s">
        <v>11</v>
      </c>
      <c r="C166">
        <v>8385</v>
      </c>
      <c r="D166" s="5">
        <v>44470</v>
      </c>
      <c r="E166" s="5">
        <f>F_CTAS_RECEBER[[#This Row],[Data_Vencimento]]</f>
        <v>44500</v>
      </c>
      <c r="F166" s="5">
        <f>F_CTAS_RECEBER[[#This Row],[Data_Recebimento]]</f>
        <v>44491</v>
      </c>
      <c r="G166" s="11">
        <f>F_CTAS_RECEBER[[#This Row],[Valor_a_Receber]]</f>
        <v>2827</v>
      </c>
      <c r="H166" s="11">
        <f>F_CTAS_RECEBER[[#This Row],[Valor_Recebido]]</f>
        <v>2800.8</v>
      </c>
      <c r="I166" s="11">
        <f t="shared" si="2"/>
        <v>-26.199999999999818</v>
      </c>
      <c r="J166" t="str">
        <f>F_CTAS_RECEBER[[#This Row],[Descontado_com]]</f>
        <v>FDIC_3</v>
      </c>
    </row>
    <row r="167" spans="1:10">
      <c r="A167">
        <v>2345</v>
      </c>
      <c r="B167" t="s">
        <v>12</v>
      </c>
      <c r="C167">
        <v>8387</v>
      </c>
      <c r="D167" s="5">
        <v>44468</v>
      </c>
      <c r="E167" s="5">
        <f>F_CTAS_RECEBER[[#This Row],[Data_Vencimento]]</f>
        <v>44516</v>
      </c>
      <c r="F167" s="5">
        <f>F_CTAS_RECEBER[[#This Row],[Data_Recebimento]]</f>
        <v>44502</v>
      </c>
      <c r="G167" s="11">
        <f>F_CTAS_RECEBER[[#This Row],[Valor_a_Receber]]</f>
        <v>13274</v>
      </c>
      <c r="H167" s="11">
        <f>F_CTAS_RECEBER[[#This Row],[Valor_Recebido]]</f>
        <v>13158.16</v>
      </c>
      <c r="I167" s="11">
        <f t="shared" si="2"/>
        <v>-115.84000000000015</v>
      </c>
      <c r="J167" t="str">
        <f>F_CTAS_RECEBER[[#This Row],[Descontado_com]]</f>
        <v>FDIC_3</v>
      </c>
    </row>
    <row r="168" spans="1:10">
      <c r="A168">
        <v>2345</v>
      </c>
      <c r="B168" t="s">
        <v>12</v>
      </c>
      <c r="C168">
        <v>8390</v>
      </c>
      <c r="D168" s="5">
        <v>44464</v>
      </c>
      <c r="E168" s="5">
        <f>F_CTAS_RECEBER[[#This Row],[Data_Vencimento]]</f>
        <v>44501</v>
      </c>
      <c r="F168" s="5">
        <f>F_CTAS_RECEBER[[#This Row],[Data_Recebimento]]</f>
        <v>44496</v>
      </c>
      <c r="G168" s="11">
        <f>F_CTAS_RECEBER[[#This Row],[Valor_a_Receber]]</f>
        <v>2799</v>
      </c>
      <c r="H168" s="11">
        <f>F_CTAS_RECEBER[[#This Row],[Valor_Recebido]]</f>
        <v>2783.19</v>
      </c>
      <c r="I168" s="11">
        <f t="shared" si="2"/>
        <v>-15.809999999999945</v>
      </c>
      <c r="J168" t="str">
        <f>F_CTAS_RECEBER[[#This Row],[Descontado_com]]</f>
        <v>FDIC_1</v>
      </c>
    </row>
    <row r="169" spans="1:10">
      <c r="A169">
        <v>2345</v>
      </c>
      <c r="B169" t="s">
        <v>12</v>
      </c>
      <c r="C169">
        <v>8393</v>
      </c>
      <c r="D169" s="5">
        <v>44487</v>
      </c>
      <c r="E169" s="5">
        <f>F_CTAS_RECEBER[[#This Row],[Data_Vencimento]]</f>
        <v>44503</v>
      </c>
      <c r="F169" s="5">
        <f>F_CTAS_RECEBER[[#This Row],[Data_Recebimento]]</f>
        <v>44503</v>
      </c>
      <c r="G169" s="11">
        <f>F_CTAS_RECEBER[[#This Row],[Valor_a_Receber]]</f>
        <v>3049</v>
      </c>
      <c r="H169" s="11">
        <f>F_CTAS_RECEBER[[#This Row],[Valor_Recebido]]</f>
        <v>3049</v>
      </c>
      <c r="I169" s="11" t="str">
        <f t="shared" si="2"/>
        <v/>
      </c>
      <c r="J169" t="str">
        <f>F_CTAS_RECEBER[[#This Row],[Descontado_com]]</f>
        <v/>
      </c>
    </row>
    <row r="170" spans="1:10">
      <c r="A170">
        <v>5678</v>
      </c>
      <c r="B170" t="s">
        <v>13</v>
      </c>
      <c r="C170">
        <v>8395</v>
      </c>
      <c r="D170" s="5">
        <v>44486</v>
      </c>
      <c r="E170" s="5">
        <f>F_CTAS_RECEBER[[#This Row],[Data_Vencimento]]</f>
        <v>44516</v>
      </c>
      <c r="F170" s="5">
        <f>F_CTAS_RECEBER[[#This Row],[Data_Recebimento]]</f>
        <v>44511</v>
      </c>
      <c r="G170" s="11">
        <f>F_CTAS_RECEBER[[#This Row],[Valor_a_Receber]]</f>
        <v>25446</v>
      </c>
      <c r="H170" s="11">
        <f>F_CTAS_RECEBER[[#This Row],[Valor_Recebido]]</f>
        <v>25355.45</v>
      </c>
      <c r="I170" s="11">
        <f t="shared" si="2"/>
        <v>-90.549999999999272</v>
      </c>
      <c r="J170" t="str">
        <f>F_CTAS_RECEBER[[#This Row],[Descontado_com]]</f>
        <v>FDIC_1</v>
      </c>
    </row>
    <row r="171" spans="1:10">
      <c r="A171">
        <v>5678</v>
      </c>
      <c r="B171" t="s">
        <v>13</v>
      </c>
      <c r="C171">
        <v>8398</v>
      </c>
      <c r="D171" s="5">
        <v>44453</v>
      </c>
      <c r="E171" s="5">
        <f>F_CTAS_RECEBER[[#This Row],[Data_Vencimento]]</f>
        <v>44500</v>
      </c>
      <c r="F171" s="5">
        <f>F_CTAS_RECEBER[[#This Row],[Data_Recebimento]]</f>
        <v>44480</v>
      </c>
      <c r="G171" s="11">
        <f>F_CTAS_RECEBER[[#This Row],[Valor_a_Receber]]</f>
        <v>3731</v>
      </c>
      <c r="H171" s="11">
        <f>F_CTAS_RECEBER[[#This Row],[Valor_Recebido]]</f>
        <v>3671.73</v>
      </c>
      <c r="I171" s="11">
        <f t="shared" si="2"/>
        <v>-59.269999999999982</v>
      </c>
      <c r="J171" t="str">
        <f>F_CTAS_RECEBER[[#This Row],[Descontado_com]]</f>
        <v>FDIC_2</v>
      </c>
    </row>
    <row r="172" spans="1:10">
      <c r="A172">
        <v>5678</v>
      </c>
      <c r="B172" t="s">
        <v>13</v>
      </c>
      <c r="C172">
        <v>8402</v>
      </c>
      <c r="D172" s="5">
        <v>44485</v>
      </c>
      <c r="E172" s="5">
        <f>F_CTAS_RECEBER[[#This Row],[Data_Vencimento]]</f>
        <v>44501</v>
      </c>
      <c r="F172" s="5">
        <f>F_CTAS_RECEBER[[#This Row],[Data_Recebimento]]</f>
        <v>44501</v>
      </c>
      <c r="G172" s="11">
        <f>F_CTAS_RECEBER[[#This Row],[Valor_a_Receber]]</f>
        <v>13274</v>
      </c>
      <c r="H172" s="11">
        <f>F_CTAS_RECEBER[[#This Row],[Valor_Recebido]]</f>
        <v>13274</v>
      </c>
      <c r="I172" s="11" t="str">
        <f t="shared" si="2"/>
        <v/>
      </c>
      <c r="J172" t="str">
        <f>F_CTAS_RECEBER[[#This Row],[Descontado_com]]</f>
        <v/>
      </c>
    </row>
    <row r="173" spans="1:10">
      <c r="A173">
        <v>4567</v>
      </c>
      <c r="B173" t="s">
        <v>14</v>
      </c>
      <c r="C173">
        <v>8403</v>
      </c>
      <c r="D173" s="5">
        <v>44487</v>
      </c>
      <c r="E173" s="5">
        <f>F_CTAS_RECEBER[[#This Row],[Data_Vencimento]]</f>
        <v>44502</v>
      </c>
      <c r="F173" s="5">
        <f>F_CTAS_RECEBER[[#This Row],[Data_Recebimento]]</f>
        <v>44493</v>
      </c>
      <c r="G173" s="11">
        <f>F_CTAS_RECEBER[[#This Row],[Valor_a_Receber]]</f>
        <v>4044</v>
      </c>
      <c r="H173" s="11">
        <f>F_CTAS_RECEBER[[#This Row],[Valor_Recebido]]</f>
        <v>4012.17</v>
      </c>
      <c r="I173" s="11">
        <f t="shared" si="2"/>
        <v>-31.829999999999927</v>
      </c>
      <c r="J173" t="str">
        <f>F_CTAS_RECEBER[[#This Row],[Descontado_com]]</f>
        <v>FDIC_3</v>
      </c>
    </row>
    <row r="174" spans="1:10">
      <c r="A174">
        <v>5678</v>
      </c>
      <c r="B174" t="s">
        <v>13</v>
      </c>
      <c r="C174">
        <v>8404</v>
      </c>
      <c r="D174" s="5">
        <v>44454</v>
      </c>
      <c r="E174" s="5">
        <f>F_CTAS_RECEBER[[#This Row],[Data_Vencimento]]</f>
        <v>44504</v>
      </c>
      <c r="F174" s="5">
        <f>F_CTAS_RECEBER[[#This Row],[Data_Recebimento]]</f>
        <v>44504</v>
      </c>
      <c r="G174" s="11">
        <f>F_CTAS_RECEBER[[#This Row],[Valor_a_Receber]]</f>
        <v>2931</v>
      </c>
      <c r="H174" s="11">
        <f>F_CTAS_RECEBER[[#This Row],[Valor_Recebido]]</f>
        <v>2931</v>
      </c>
      <c r="I174" s="11" t="str">
        <f t="shared" si="2"/>
        <v/>
      </c>
      <c r="J174" t="str">
        <f>F_CTAS_RECEBER[[#This Row],[Descontado_com]]</f>
        <v/>
      </c>
    </row>
    <row r="175" spans="1:10">
      <c r="A175">
        <v>5678</v>
      </c>
      <c r="B175" t="s">
        <v>13</v>
      </c>
      <c r="C175">
        <v>8405</v>
      </c>
      <c r="D175" s="5">
        <v>44471</v>
      </c>
      <c r="E175" s="5">
        <f>F_CTAS_RECEBER[[#This Row],[Data_Vencimento]]</f>
        <v>44524</v>
      </c>
      <c r="F175" s="5">
        <f>F_CTAS_RECEBER[[#This Row],[Data_Recebimento]]</f>
        <v>44519</v>
      </c>
      <c r="G175" s="11">
        <f>F_CTAS_RECEBER[[#This Row],[Valor_a_Receber]]</f>
        <v>31177</v>
      </c>
      <c r="H175" s="11">
        <f>F_CTAS_RECEBER[[#This Row],[Valor_Recebido]]</f>
        <v>31069.439999999999</v>
      </c>
      <c r="I175" s="11">
        <f t="shared" si="2"/>
        <v>-107.56000000000131</v>
      </c>
      <c r="J175" t="str">
        <f>F_CTAS_RECEBER[[#This Row],[Descontado_com]]</f>
        <v>FDIC_1</v>
      </c>
    </row>
    <row r="176" spans="1:10">
      <c r="A176">
        <v>5678</v>
      </c>
      <c r="B176" t="s">
        <v>13</v>
      </c>
      <c r="C176">
        <v>8409</v>
      </c>
      <c r="D176" s="5">
        <v>44457</v>
      </c>
      <c r="E176" s="5">
        <f>F_CTAS_RECEBER[[#This Row],[Data_Vencimento]]</f>
        <v>44507</v>
      </c>
      <c r="F176" s="5">
        <f>F_CTAS_RECEBER[[#This Row],[Data_Recebimento]]</f>
        <v>44484</v>
      </c>
      <c r="G176" s="11">
        <f>F_CTAS_RECEBER[[#This Row],[Valor_a_Receber]]</f>
        <v>1376</v>
      </c>
      <c r="H176" s="11">
        <f>F_CTAS_RECEBER[[#This Row],[Valor_Recebido]]</f>
        <v>1358.34</v>
      </c>
      <c r="I176" s="11">
        <f t="shared" si="2"/>
        <v>-17.660000000000082</v>
      </c>
      <c r="J176" t="str">
        <f>F_CTAS_RECEBER[[#This Row],[Descontado_com]]</f>
        <v>FDIC_2</v>
      </c>
    </row>
    <row r="177" spans="1:10">
      <c r="A177">
        <v>4567</v>
      </c>
      <c r="B177" t="s">
        <v>14</v>
      </c>
      <c r="C177">
        <v>8413</v>
      </c>
      <c r="D177" s="5">
        <v>44489</v>
      </c>
      <c r="E177" s="5">
        <f>F_CTAS_RECEBER[[#This Row],[Data_Vencimento]]</f>
        <v>44507</v>
      </c>
      <c r="F177" s="5">
        <f>F_CTAS_RECEBER[[#This Row],[Data_Recebimento]]</f>
        <v>44507</v>
      </c>
      <c r="G177" s="11">
        <f>F_CTAS_RECEBER[[#This Row],[Valor_a_Receber]]</f>
        <v>2827</v>
      </c>
      <c r="H177" s="11">
        <f>F_CTAS_RECEBER[[#This Row],[Valor_Recebido]]</f>
        <v>2827</v>
      </c>
      <c r="I177" s="11" t="str">
        <f t="shared" si="2"/>
        <v/>
      </c>
      <c r="J177" t="str">
        <f>F_CTAS_RECEBER[[#This Row],[Descontado_com]]</f>
        <v/>
      </c>
    </row>
    <row r="178" spans="1:10">
      <c r="A178">
        <v>5678</v>
      </c>
      <c r="B178" t="s">
        <v>13</v>
      </c>
      <c r="C178">
        <v>8417</v>
      </c>
      <c r="D178" s="5">
        <v>44473</v>
      </c>
      <c r="E178" s="5">
        <f>F_CTAS_RECEBER[[#This Row],[Data_Vencimento]]</f>
        <v>44514</v>
      </c>
      <c r="F178" s="5">
        <f>F_CTAS_RECEBER[[#This Row],[Data_Recebimento]]</f>
        <v>44509</v>
      </c>
      <c r="G178" s="11">
        <f>F_CTAS_RECEBER[[#This Row],[Valor_a_Receber]]</f>
        <v>2931</v>
      </c>
      <c r="H178" s="11">
        <f>F_CTAS_RECEBER[[#This Row],[Valor_Recebido]]</f>
        <v>2907.3</v>
      </c>
      <c r="I178" s="11">
        <f t="shared" si="2"/>
        <v>-23.699999999999818</v>
      </c>
      <c r="J178" t="str">
        <f>F_CTAS_RECEBER[[#This Row],[Descontado_com]]</f>
        <v>FDIC_1</v>
      </c>
    </row>
    <row r="179" spans="1:10">
      <c r="A179">
        <v>2345</v>
      </c>
      <c r="B179" t="s">
        <v>12</v>
      </c>
      <c r="C179">
        <v>8421</v>
      </c>
      <c r="D179" s="5">
        <v>44487</v>
      </c>
      <c r="E179" s="5">
        <f>F_CTAS_RECEBER[[#This Row],[Data_Vencimento]]</f>
        <v>44518</v>
      </c>
      <c r="F179" s="5">
        <f>F_CTAS_RECEBER[[#This Row],[Data_Recebimento]]</f>
        <v>44498</v>
      </c>
      <c r="G179" s="11">
        <f>F_CTAS_RECEBER[[#This Row],[Valor_a_Receber]]</f>
        <v>26655</v>
      </c>
      <c r="H179" s="11">
        <f>F_CTAS_RECEBER[[#This Row],[Valor_Recebido]]</f>
        <v>26379.09</v>
      </c>
      <c r="I179" s="11">
        <f t="shared" si="2"/>
        <v>-275.90999999999985</v>
      </c>
      <c r="J179" t="str">
        <f>F_CTAS_RECEBER[[#This Row],[Descontado_com]]</f>
        <v>FDIC_3</v>
      </c>
    </row>
    <row r="180" spans="1:10">
      <c r="A180">
        <v>5678</v>
      </c>
      <c r="B180" t="s">
        <v>13</v>
      </c>
      <c r="C180">
        <v>8424</v>
      </c>
      <c r="D180" s="5">
        <v>44485</v>
      </c>
      <c r="E180" s="5">
        <f>F_CTAS_RECEBER[[#This Row],[Data_Vencimento]]</f>
        <v>44516</v>
      </c>
      <c r="F180" s="5">
        <f>F_CTAS_RECEBER[[#This Row],[Data_Recebimento]]</f>
        <v>44507</v>
      </c>
      <c r="G180" s="11">
        <f>F_CTAS_RECEBER[[#This Row],[Valor_a_Receber]]</f>
        <v>4044</v>
      </c>
      <c r="H180" s="11">
        <f>F_CTAS_RECEBER[[#This Row],[Valor_Recebido]]</f>
        <v>4021.87</v>
      </c>
      <c r="I180" s="11">
        <f t="shared" si="2"/>
        <v>-22.130000000000109</v>
      </c>
      <c r="J180" t="str">
        <f>F_CTAS_RECEBER[[#This Row],[Descontado_com]]</f>
        <v>FDIC_3</v>
      </c>
    </row>
    <row r="181" spans="1:10">
      <c r="A181">
        <v>5678</v>
      </c>
      <c r="B181" t="s">
        <v>13</v>
      </c>
      <c r="C181">
        <v>8427</v>
      </c>
      <c r="D181" s="5">
        <v>44486</v>
      </c>
      <c r="E181" s="5">
        <f>F_CTAS_RECEBER[[#This Row],[Data_Vencimento]]</f>
        <v>44523</v>
      </c>
      <c r="F181" s="5">
        <f>F_CTAS_RECEBER[[#This Row],[Data_Recebimento]]</f>
        <v>44499</v>
      </c>
      <c r="G181" s="11">
        <f>F_CTAS_RECEBER[[#This Row],[Valor_a_Receber]]</f>
        <v>4044</v>
      </c>
      <c r="H181" s="11">
        <f>F_CTAS_RECEBER[[#This Row],[Valor_Recebido]]</f>
        <v>3971.69</v>
      </c>
      <c r="I181" s="11">
        <f t="shared" si="2"/>
        <v>-72.309999999999945</v>
      </c>
      <c r="J181" t="str">
        <f>F_CTAS_RECEBER[[#This Row],[Descontado_com]]</f>
        <v>FDIC_1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6A24-33E2-444B-917F-51C58720705E}">
  <dimension ref="A1:K181"/>
  <sheetViews>
    <sheetView showGridLines="0" zoomScale="90" zoomScaleNormal="90" workbookViewId="0">
      <selection activeCell="L33" sqref="L33"/>
    </sheetView>
  </sheetViews>
  <sheetFormatPr defaultRowHeight="22.5" customHeight="1"/>
  <cols>
    <col min="1" max="1" width="12.5" style="1" bestFit="1" customWidth="1"/>
    <col min="2" max="2" width="15.59765625" style="1" bestFit="1" customWidth="1"/>
    <col min="3" max="3" width="6.09765625" style="1" bestFit="1" customWidth="1"/>
    <col min="4" max="4" width="14.59765625" style="1" bestFit="1" customWidth="1"/>
    <col min="5" max="5" width="17.59765625" bestFit="1" customWidth="1"/>
    <col min="6" max="6" width="18.69921875" style="1" bestFit="1" customWidth="1"/>
    <col min="7" max="7" width="17.59765625" style="1" bestFit="1" customWidth="1"/>
    <col min="8" max="8" width="16.59765625" style="1" bestFit="1" customWidth="1"/>
    <col min="9" max="9" width="11.5" style="1" bestFit="1" customWidth="1"/>
    <col min="10" max="10" width="16.59765625" style="1" bestFit="1" customWidth="1"/>
    <col min="11" max="11" width="7.5" style="1" bestFit="1" customWidth="1"/>
    <col min="12" max="12" width="7.69921875" style="1" bestFit="1" customWidth="1"/>
    <col min="13" max="16384" width="8.796875" style="1"/>
  </cols>
  <sheetData>
    <row r="1" spans="1:11" ht="2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ht="22.5" customHeight="1">
      <c r="A2" s="14">
        <v>1234</v>
      </c>
      <c r="B2" s="15" t="s">
        <v>10</v>
      </c>
      <c r="C2" s="15">
        <v>8001</v>
      </c>
      <c r="D2" s="16">
        <v>44372</v>
      </c>
      <c r="E2" s="16">
        <v>44411</v>
      </c>
      <c r="F2" s="16">
        <v>44386</v>
      </c>
      <c r="G2" s="17">
        <v>2250</v>
      </c>
      <c r="H2" s="17">
        <v>2213.5500000000002</v>
      </c>
      <c r="I2" s="18">
        <v>-36.449999999999818</v>
      </c>
      <c r="J2" s="18" t="s">
        <v>16</v>
      </c>
      <c r="K2" s="19">
        <f>F_CONTAS_A_RECEBER[[#This Row],[Data_Vencimento]]-F_CONTAS_A_RECEBER[[#This Row],[Data_Emissão]]</f>
        <v>39</v>
      </c>
    </row>
    <row r="3" spans="1:11" ht="22.5" customHeight="1">
      <c r="A3" s="14">
        <v>1234</v>
      </c>
      <c r="B3" s="15" t="s">
        <v>10</v>
      </c>
      <c r="C3" s="15">
        <v>8003</v>
      </c>
      <c r="D3" s="16">
        <v>44371</v>
      </c>
      <c r="E3" s="16">
        <v>44393</v>
      </c>
      <c r="F3" s="16">
        <v>44393</v>
      </c>
      <c r="G3" s="17">
        <v>3655</v>
      </c>
      <c r="H3" s="17">
        <v>3655</v>
      </c>
      <c r="I3" s="18" t="s">
        <v>17</v>
      </c>
      <c r="J3" s="18" t="s">
        <v>17</v>
      </c>
      <c r="K3" s="19">
        <f>F_CONTAS_A_RECEBER[[#This Row],[Data_Vencimento]]-F_CONTAS_A_RECEBER[[#This Row],[Data_Emissão]]</f>
        <v>22</v>
      </c>
    </row>
    <row r="4" spans="1:11" ht="22.5" customHeight="1">
      <c r="A4" s="14">
        <v>1234</v>
      </c>
      <c r="B4" s="15" t="s">
        <v>10</v>
      </c>
      <c r="C4" s="15">
        <v>8005</v>
      </c>
      <c r="D4" s="16">
        <v>44372</v>
      </c>
      <c r="E4" s="16">
        <v>44390</v>
      </c>
      <c r="F4" s="16">
        <v>44390</v>
      </c>
      <c r="G4" s="17">
        <v>2295</v>
      </c>
      <c r="H4" s="17">
        <v>2295</v>
      </c>
      <c r="I4" s="18" t="s">
        <v>17</v>
      </c>
      <c r="J4" s="18" t="s">
        <v>17</v>
      </c>
      <c r="K4" s="19">
        <f>F_CONTAS_A_RECEBER[[#This Row],[Data_Vencimento]]-F_CONTAS_A_RECEBER[[#This Row],[Data_Emissão]]</f>
        <v>18</v>
      </c>
    </row>
    <row r="5" spans="1:11" ht="22.5" customHeight="1">
      <c r="A5" s="14">
        <v>1234</v>
      </c>
      <c r="B5" s="15" t="s">
        <v>10</v>
      </c>
      <c r="C5" s="15">
        <v>8009</v>
      </c>
      <c r="D5" s="16">
        <v>44371</v>
      </c>
      <c r="E5" s="16">
        <v>44410</v>
      </c>
      <c r="F5" s="16">
        <v>44387</v>
      </c>
      <c r="G5" s="17">
        <v>2295</v>
      </c>
      <c r="H5" s="17">
        <v>2248.8200000000002</v>
      </c>
      <c r="I5" s="18">
        <v>-46.179999999999836</v>
      </c>
      <c r="J5" s="18" t="s">
        <v>16</v>
      </c>
      <c r="K5" s="19">
        <f>F_CONTAS_A_RECEBER[[#This Row],[Data_Vencimento]]-F_CONTAS_A_RECEBER[[#This Row],[Data_Emissão]]</f>
        <v>39</v>
      </c>
    </row>
    <row r="6" spans="1:11" ht="22.5" customHeight="1">
      <c r="A6" s="14">
        <v>3456</v>
      </c>
      <c r="B6" s="15" t="s">
        <v>11</v>
      </c>
      <c r="C6" s="15">
        <v>8012</v>
      </c>
      <c r="D6" s="16">
        <v>44368</v>
      </c>
      <c r="E6" s="16">
        <v>44391</v>
      </c>
      <c r="F6" s="16">
        <v>44386</v>
      </c>
      <c r="G6" s="17">
        <v>2250</v>
      </c>
      <c r="H6" s="17">
        <v>2239.1799999999998</v>
      </c>
      <c r="I6" s="18">
        <v>-10.820000000000164</v>
      </c>
      <c r="J6" s="18" t="s">
        <v>16</v>
      </c>
      <c r="K6" s="19">
        <f>F_CONTAS_A_RECEBER[[#This Row],[Data_Vencimento]]-F_CONTAS_A_RECEBER[[#This Row],[Data_Emissão]]</f>
        <v>23</v>
      </c>
    </row>
    <row r="7" spans="1:11" ht="22.5" customHeight="1">
      <c r="A7" s="14">
        <v>2345</v>
      </c>
      <c r="B7" s="15" t="s">
        <v>12</v>
      </c>
      <c r="C7" s="15">
        <v>8015</v>
      </c>
      <c r="D7" s="16">
        <v>44375</v>
      </c>
      <c r="E7" s="16">
        <v>44413</v>
      </c>
      <c r="F7" s="16">
        <v>44388</v>
      </c>
      <c r="G7" s="17">
        <v>24253</v>
      </c>
      <c r="H7" s="17">
        <v>23960.28</v>
      </c>
      <c r="I7" s="18">
        <v>-292.72000000000116</v>
      </c>
      <c r="J7" s="18" t="s">
        <v>18</v>
      </c>
      <c r="K7" s="19">
        <f>F_CONTAS_A_RECEBER[[#This Row],[Data_Vencimento]]-F_CONTAS_A_RECEBER[[#This Row],[Data_Emissão]]</f>
        <v>38</v>
      </c>
    </row>
    <row r="8" spans="1:11" ht="22.5" customHeight="1">
      <c r="A8" s="14">
        <v>1234</v>
      </c>
      <c r="B8" s="15" t="s">
        <v>10</v>
      </c>
      <c r="C8" s="15">
        <v>8017</v>
      </c>
      <c r="D8" s="16">
        <v>44375</v>
      </c>
      <c r="E8" s="16">
        <v>44395</v>
      </c>
      <c r="F8" s="16">
        <v>44385</v>
      </c>
      <c r="G8" s="17">
        <v>8803</v>
      </c>
      <c r="H8" s="17">
        <v>8743.31</v>
      </c>
      <c r="I8" s="18">
        <v>-59.690000000000509</v>
      </c>
      <c r="J8" s="18" t="s">
        <v>16</v>
      </c>
      <c r="K8" s="19">
        <f>F_CONTAS_A_RECEBER[[#This Row],[Data_Vencimento]]-F_CONTAS_A_RECEBER[[#This Row],[Data_Emissão]]</f>
        <v>20</v>
      </c>
    </row>
    <row r="9" spans="1:11" ht="22.5" customHeight="1">
      <c r="A9" s="14">
        <v>1234</v>
      </c>
      <c r="B9" s="15" t="s">
        <v>10</v>
      </c>
      <c r="C9" s="15">
        <v>8018</v>
      </c>
      <c r="D9" s="16">
        <v>44375</v>
      </c>
      <c r="E9" s="16">
        <v>44403</v>
      </c>
      <c r="F9" s="16">
        <v>44403</v>
      </c>
      <c r="G9" s="17">
        <v>4993</v>
      </c>
      <c r="H9" s="17">
        <v>4993</v>
      </c>
      <c r="I9" s="18" t="s">
        <v>17</v>
      </c>
      <c r="J9" s="18" t="s">
        <v>17</v>
      </c>
      <c r="K9" s="19">
        <f>F_CONTAS_A_RECEBER[[#This Row],[Data_Vencimento]]-F_CONTAS_A_RECEBER[[#This Row],[Data_Emissão]]</f>
        <v>28</v>
      </c>
    </row>
    <row r="10" spans="1:11" ht="22.5" customHeight="1">
      <c r="A10" s="14">
        <v>2345</v>
      </c>
      <c r="B10" s="15" t="s">
        <v>12</v>
      </c>
      <c r="C10" s="15">
        <v>8020</v>
      </c>
      <c r="D10" s="16">
        <v>44375</v>
      </c>
      <c r="E10" s="16">
        <v>44400</v>
      </c>
      <c r="F10" s="16">
        <v>44390</v>
      </c>
      <c r="G10" s="17">
        <v>2295</v>
      </c>
      <c r="H10" s="17">
        <v>2254.39</v>
      </c>
      <c r="I10" s="18">
        <v>-40.610000000000127</v>
      </c>
      <c r="J10" s="18" t="s">
        <v>18</v>
      </c>
      <c r="K10" s="19">
        <f>F_CONTAS_A_RECEBER[[#This Row],[Data_Vencimento]]-F_CONTAS_A_RECEBER[[#This Row],[Data_Emissão]]</f>
        <v>25</v>
      </c>
    </row>
    <row r="11" spans="1:11" ht="22.5" customHeight="1">
      <c r="A11" s="14">
        <v>2345</v>
      </c>
      <c r="B11" s="15" t="s">
        <v>12</v>
      </c>
      <c r="C11" s="20">
        <v>8024</v>
      </c>
      <c r="D11" s="21">
        <v>44374</v>
      </c>
      <c r="E11" s="16">
        <v>44421</v>
      </c>
      <c r="F11" s="16">
        <v>44396</v>
      </c>
      <c r="G11" s="17">
        <v>3727</v>
      </c>
      <c r="H11" s="17">
        <v>3676.2</v>
      </c>
      <c r="I11" s="18">
        <v>-50.800000000000182</v>
      </c>
      <c r="J11" s="22" t="s">
        <v>19</v>
      </c>
      <c r="K11" s="19">
        <f>F_CONTAS_A_RECEBER[[#This Row],[Data_Vencimento]]-F_CONTAS_A_RECEBER[[#This Row],[Data_Emissão]]</f>
        <v>47</v>
      </c>
    </row>
    <row r="12" spans="1:11" ht="22.5" customHeight="1">
      <c r="A12" s="14">
        <v>5678</v>
      </c>
      <c r="B12" s="15" t="s">
        <v>13</v>
      </c>
      <c r="C12" s="20">
        <v>8026</v>
      </c>
      <c r="D12" s="21">
        <v>44373</v>
      </c>
      <c r="E12" s="16">
        <v>44401</v>
      </c>
      <c r="F12" s="16">
        <v>44401</v>
      </c>
      <c r="G12" s="17">
        <v>3727</v>
      </c>
      <c r="H12" s="17">
        <v>3727</v>
      </c>
      <c r="I12" s="18" t="s">
        <v>17</v>
      </c>
      <c r="J12" s="22" t="s">
        <v>17</v>
      </c>
      <c r="K12" s="19">
        <f>F_CONTAS_A_RECEBER[[#This Row],[Data_Vencimento]]-F_CONTAS_A_RECEBER[[#This Row],[Data_Emissão]]</f>
        <v>28</v>
      </c>
    </row>
    <row r="13" spans="1:11" ht="22.5" customHeight="1">
      <c r="A13" s="14">
        <v>1234</v>
      </c>
      <c r="B13" s="15" t="s">
        <v>10</v>
      </c>
      <c r="C13" s="20">
        <v>8028</v>
      </c>
      <c r="D13" s="21">
        <v>44371</v>
      </c>
      <c r="E13" s="16">
        <v>44401</v>
      </c>
      <c r="F13" s="16">
        <v>44386</v>
      </c>
      <c r="G13" s="17">
        <v>2250</v>
      </c>
      <c r="H13" s="17">
        <v>2225.88</v>
      </c>
      <c r="I13" s="18">
        <v>-24.119999999999891</v>
      </c>
      <c r="J13" s="22" t="s">
        <v>16</v>
      </c>
      <c r="K13" s="19">
        <f>F_CONTAS_A_RECEBER[[#This Row],[Data_Vencimento]]-F_CONTAS_A_RECEBER[[#This Row],[Data_Emissão]]</f>
        <v>30</v>
      </c>
    </row>
    <row r="14" spans="1:11" ht="22.5" customHeight="1">
      <c r="A14" s="14">
        <v>2345</v>
      </c>
      <c r="B14" s="15" t="s">
        <v>12</v>
      </c>
      <c r="C14" s="20">
        <v>8029</v>
      </c>
      <c r="D14" s="21">
        <v>44374</v>
      </c>
      <c r="E14" s="16">
        <v>44401</v>
      </c>
      <c r="F14" s="16">
        <v>44401</v>
      </c>
      <c r="G14" s="17">
        <v>3355</v>
      </c>
      <c r="H14" s="17">
        <v>3355</v>
      </c>
      <c r="I14" s="18" t="s">
        <v>17</v>
      </c>
      <c r="J14" s="22" t="s">
        <v>17</v>
      </c>
      <c r="K14" s="19">
        <f>F_CONTAS_A_RECEBER[[#This Row],[Data_Vencimento]]-F_CONTAS_A_RECEBER[[#This Row],[Data_Emissão]]</f>
        <v>27</v>
      </c>
    </row>
    <row r="15" spans="1:11" ht="22.5" customHeight="1">
      <c r="A15" s="14">
        <v>4567</v>
      </c>
      <c r="B15" s="15" t="s">
        <v>14</v>
      </c>
      <c r="C15" s="20">
        <v>8031</v>
      </c>
      <c r="D15" s="21">
        <v>44382</v>
      </c>
      <c r="E15" s="16">
        <v>44422</v>
      </c>
      <c r="F15" s="16">
        <v>44393</v>
      </c>
      <c r="G15" s="17">
        <v>17295</v>
      </c>
      <c r="H15" s="17">
        <v>17051.59</v>
      </c>
      <c r="I15" s="18">
        <v>-243.40999999999985</v>
      </c>
      <c r="J15" s="22" t="s">
        <v>18</v>
      </c>
      <c r="K15" s="19">
        <f>F_CONTAS_A_RECEBER[[#This Row],[Data_Vencimento]]-F_CONTAS_A_RECEBER[[#This Row],[Data_Emissão]]</f>
        <v>40</v>
      </c>
    </row>
    <row r="16" spans="1:11" ht="22.5" customHeight="1">
      <c r="A16" s="14">
        <v>1234</v>
      </c>
      <c r="B16" s="15" t="s">
        <v>10</v>
      </c>
      <c r="C16" s="20">
        <v>8035</v>
      </c>
      <c r="D16" s="21">
        <v>44383</v>
      </c>
      <c r="E16" s="16">
        <v>44401</v>
      </c>
      <c r="F16" s="16">
        <v>44391</v>
      </c>
      <c r="G16" s="17">
        <v>15938</v>
      </c>
      <c r="H16" s="17">
        <v>15848.3</v>
      </c>
      <c r="I16" s="18">
        <v>-89.700000000000728</v>
      </c>
      <c r="J16" s="22" t="s">
        <v>19</v>
      </c>
      <c r="K16" s="19">
        <f>F_CONTAS_A_RECEBER[[#This Row],[Data_Vencimento]]-F_CONTAS_A_RECEBER[[#This Row],[Data_Emissão]]</f>
        <v>18</v>
      </c>
    </row>
    <row r="17" spans="1:11" ht="22.5" customHeight="1">
      <c r="A17" s="14">
        <v>2345</v>
      </c>
      <c r="B17" s="15" t="s">
        <v>12</v>
      </c>
      <c r="C17" s="20">
        <v>8038</v>
      </c>
      <c r="D17" s="21">
        <v>44385</v>
      </c>
      <c r="E17" s="16">
        <v>44403</v>
      </c>
      <c r="F17" s="16">
        <v>44397</v>
      </c>
      <c r="G17" s="17">
        <v>3655</v>
      </c>
      <c r="H17" s="17">
        <v>3626.98</v>
      </c>
      <c r="I17" s="18">
        <v>-28.019999999999982</v>
      </c>
      <c r="J17" s="22" t="s">
        <v>16</v>
      </c>
      <c r="K17" s="19">
        <f>F_CONTAS_A_RECEBER[[#This Row],[Data_Vencimento]]-F_CONTAS_A_RECEBER[[#This Row],[Data_Emissão]]</f>
        <v>18</v>
      </c>
    </row>
    <row r="18" spans="1:11" ht="22.5" customHeight="1">
      <c r="A18" s="14">
        <v>2345</v>
      </c>
      <c r="B18" s="15" t="s">
        <v>12</v>
      </c>
      <c r="C18" s="20">
        <v>8041</v>
      </c>
      <c r="D18" s="21">
        <v>44385</v>
      </c>
      <c r="E18" s="16">
        <v>44443</v>
      </c>
      <c r="F18" s="16">
        <v>44438</v>
      </c>
      <c r="G18" s="17">
        <v>30249</v>
      </c>
      <c r="H18" s="17">
        <v>30161.119999999999</v>
      </c>
      <c r="I18" s="18">
        <v>-87.880000000001019</v>
      </c>
      <c r="J18" s="22" t="s">
        <v>18</v>
      </c>
      <c r="K18" s="19">
        <f>F_CONTAS_A_RECEBER[[#This Row],[Data_Vencimento]]-F_CONTAS_A_RECEBER[[#This Row],[Data_Emissão]]</f>
        <v>58</v>
      </c>
    </row>
    <row r="19" spans="1:11" ht="22.5" customHeight="1">
      <c r="A19" s="14">
        <v>2345</v>
      </c>
      <c r="B19" s="15" t="s">
        <v>12</v>
      </c>
      <c r="C19" s="20">
        <v>8043</v>
      </c>
      <c r="D19" s="21">
        <v>44374</v>
      </c>
      <c r="E19" s="16">
        <v>44427</v>
      </c>
      <c r="F19" s="16">
        <v>44406</v>
      </c>
      <c r="G19" s="17">
        <v>17563</v>
      </c>
      <c r="H19" s="17">
        <v>17348.93</v>
      </c>
      <c r="I19" s="18">
        <v>-214.06999999999971</v>
      </c>
      <c r="J19" s="22" t="s">
        <v>19</v>
      </c>
      <c r="K19" s="19">
        <f>F_CONTAS_A_RECEBER[[#This Row],[Data_Vencimento]]-F_CONTAS_A_RECEBER[[#This Row],[Data_Emissão]]</f>
        <v>53</v>
      </c>
    </row>
    <row r="20" spans="1:11" ht="22.5" customHeight="1">
      <c r="A20" s="23">
        <v>3456</v>
      </c>
      <c r="B20" s="15" t="s">
        <v>11</v>
      </c>
      <c r="C20" s="20">
        <v>8046</v>
      </c>
      <c r="D20" s="21">
        <v>44386</v>
      </c>
      <c r="E20" s="16">
        <v>44410</v>
      </c>
      <c r="F20" s="16">
        <v>44385</v>
      </c>
      <c r="G20" s="17">
        <v>8803</v>
      </c>
      <c r="H20" s="17">
        <v>8665.6</v>
      </c>
      <c r="I20" s="18">
        <v>-137.39999999999964</v>
      </c>
      <c r="J20" s="22" t="s">
        <v>16</v>
      </c>
      <c r="K20" s="19">
        <f>F_CONTAS_A_RECEBER[[#This Row],[Data_Vencimento]]-F_CONTAS_A_RECEBER[[#This Row],[Data_Emissão]]</f>
        <v>24</v>
      </c>
    </row>
    <row r="21" spans="1:11" ht="22.5" customHeight="1">
      <c r="A21" s="23">
        <v>5678</v>
      </c>
      <c r="B21" s="15" t="s">
        <v>13</v>
      </c>
      <c r="C21" s="20">
        <v>8047</v>
      </c>
      <c r="D21" s="21">
        <v>44387</v>
      </c>
      <c r="E21" s="16">
        <v>44407</v>
      </c>
      <c r="F21" s="16">
        <v>44395</v>
      </c>
      <c r="G21" s="17">
        <v>17295</v>
      </c>
      <c r="H21" s="17">
        <v>17167.84</v>
      </c>
      <c r="I21" s="18">
        <v>-127.15999999999985</v>
      </c>
      <c r="J21" s="22" t="s">
        <v>19</v>
      </c>
      <c r="K21" s="19">
        <f>F_CONTAS_A_RECEBER[[#This Row],[Data_Vencimento]]-F_CONTAS_A_RECEBER[[#This Row],[Data_Emissão]]</f>
        <v>20</v>
      </c>
    </row>
    <row r="22" spans="1:11" ht="22.5" customHeight="1">
      <c r="A22" s="23">
        <v>3456</v>
      </c>
      <c r="B22" s="15" t="s">
        <v>11</v>
      </c>
      <c r="C22" s="20">
        <v>8051</v>
      </c>
      <c r="D22" s="21">
        <v>44368</v>
      </c>
      <c r="E22" s="16">
        <v>44408</v>
      </c>
      <c r="F22" s="16">
        <v>44408</v>
      </c>
      <c r="G22" s="17">
        <v>3355</v>
      </c>
      <c r="H22" s="17">
        <v>3355</v>
      </c>
      <c r="I22" s="18" t="s">
        <v>17</v>
      </c>
      <c r="J22" s="22" t="s">
        <v>17</v>
      </c>
      <c r="K22" s="19">
        <f>F_CONTAS_A_RECEBER[[#This Row],[Data_Vencimento]]-F_CONTAS_A_RECEBER[[#This Row],[Data_Emissão]]</f>
        <v>40</v>
      </c>
    </row>
    <row r="23" spans="1:11" ht="22.5" customHeight="1">
      <c r="A23" s="23">
        <v>1234</v>
      </c>
      <c r="B23" s="15" t="s">
        <v>10</v>
      </c>
      <c r="C23" s="20">
        <v>8055</v>
      </c>
      <c r="D23" s="21">
        <v>44395</v>
      </c>
      <c r="E23" s="16">
        <v>44448</v>
      </c>
      <c r="F23" s="16">
        <v>44428</v>
      </c>
      <c r="G23" s="17">
        <v>24111</v>
      </c>
      <c r="H23" s="17">
        <v>23874.44</v>
      </c>
      <c r="I23" s="18">
        <v>-236.56000000000131</v>
      </c>
      <c r="J23" s="22" t="s">
        <v>18</v>
      </c>
      <c r="K23" s="19">
        <f>F_CONTAS_A_RECEBER[[#This Row],[Data_Vencimento]]-F_CONTAS_A_RECEBER[[#This Row],[Data_Emissão]]</f>
        <v>53</v>
      </c>
    </row>
    <row r="24" spans="1:11" ht="22.5" customHeight="1">
      <c r="A24" s="23">
        <v>2345</v>
      </c>
      <c r="B24" s="15" t="s">
        <v>12</v>
      </c>
      <c r="C24" s="20">
        <v>8058</v>
      </c>
      <c r="D24" s="21">
        <v>44385</v>
      </c>
      <c r="E24" s="16">
        <v>44413</v>
      </c>
      <c r="F24" s="16">
        <v>44386</v>
      </c>
      <c r="G24" s="17">
        <v>3655</v>
      </c>
      <c r="H24" s="17">
        <v>3590.06</v>
      </c>
      <c r="I24" s="18">
        <v>-64.940000000000055</v>
      </c>
      <c r="J24" s="22" t="s">
        <v>16</v>
      </c>
      <c r="K24" s="19">
        <f>F_CONTAS_A_RECEBER[[#This Row],[Data_Vencimento]]-F_CONTAS_A_RECEBER[[#This Row],[Data_Emissão]]</f>
        <v>28</v>
      </c>
    </row>
    <row r="25" spans="1:11" ht="22.5" customHeight="1">
      <c r="A25" s="23">
        <v>1234</v>
      </c>
      <c r="B25" s="15" t="s">
        <v>10</v>
      </c>
      <c r="C25" s="20">
        <v>8061</v>
      </c>
      <c r="D25" s="21">
        <v>44395</v>
      </c>
      <c r="E25" s="16">
        <v>44410</v>
      </c>
      <c r="F25" s="16">
        <v>44394</v>
      </c>
      <c r="G25" s="17">
        <v>4993</v>
      </c>
      <c r="H25" s="17">
        <v>4926.1099999999997</v>
      </c>
      <c r="I25" s="18">
        <v>-66.890000000000327</v>
      </c>
      <c r="J25" s="22" t="s">
        <v>18</v>
      </c>
      <c r="K25" s="19">
        <f>F_CONTAS_A_RECEBER[[#This Row],[Data_Vencimento]]-F_CONTAS_A_RECEBER[[#This Row],[Data_Emissão]]</f>
        <v>15</v>
      </c>
    </row>
    <row r="26" spans="1:11" ht="22.5" customHeight="1">
      <c r="A26" s="23">
        <v>4567</v>
      </c>
      <c r="B26" s="15" t="s">
        <v>14</v>
      </c>
      <c r="C26" s="20">
        <v>8064</v>
      </c>
      <c r="D26" s="21">
        <v>44378</v>
      </c>
      <c r="E26" s="16">
        <v>44411</v>
      </c>
      <c r="F26" s="16">
        <v>44396</v>
      </c>
      <c r="G26" s="17">
        <v>3727</v>
      </c>
      <c r="H26" s="17">
        <v>3695.71</v>
      </c>
      <c r="I26" s="18">
        <v>-31.289999999999964</v>
      </c>
      <c r="J26" s="22" t="s">
        <v>19</v>
      </c>
      <c r="K26" s="19">
        <f>F_CONTAS_A_RECEBER[[#This Row],[Data_Vencimento]]-F_CONTAS_A_RECEBER[[#This Row],[Data_Emissão]]</f>
        <v>33</v>
      </c>
    </row>
    <row r="27" spans="1:11" ht="22.5" customHeight="1">
      <c r="A27" s="23">
        <v>1234</v>
      </c>
      <c r="B27" s="15" t="s">
        <v>10</v>
      </c>
      <c r="C27" s="20">
        <v>8066</v>
      </c>
      <c r="D27" s="21">
        <v>44383</v>
      </c>
      <c r="E27" s="16">
        <v>44415</v>
      </c>
      <c r="F27" s="16">
        <v>44392</v>
      </c>
      <c r="G27" s="17">
        <v>3355</v>
      </c>
      <c r="H27" s="17">
        <v>3307.83</v>
      </c>
      <c r="I27" s="18">
        <v>-47.170000000000073</v>
      </c>
      <c r="J27" s="22" t="s">
        <v>16</v>
      </c>
      <c r="K27" s="19">
        <f>F_CONTAS_A_RECEBER[[#This Row],[Data_Vencimento]]-F_CONTAS_A_RECEBER[[#This Row],[Data_Emissão]]</f>
        <v>32</v>
      </c>
    </row>
    <row r="28" spans="1:11" ht="22.5" customHeight="1">
      <c r="A28" s="23">
        <v>3456</v>
      </c>
      <c r="B28" s="15" t="s">
        <v>11</v>
      </c>
      <c r="C28" s="20">
        <v>8067</v>
      </c>
      <c r="D28" s="21">
        <v>44386</v>
      </c>
      <c r="E28" s="16">
        <v>44411</v>
      </c>
      <c r="F28" s="16">
        <v>44401</v>
      </c>
      <c r="G28" s="17">
        <v>11175</v>
      </c>
      <c r="H28" s="17">
        <v>11093.74</v>
      </c>
      <c r="I28" s="18">
        <v>-81.260000000000218</v>
      </c>
      <c r="J28" s="22" t="s">
        <v>16</v>
      </c>
      <c r="K28" s="19">
        <f>F_CONTAS_A_RECEBER[[#This Row],[Data_Vencimento]]-F_CONTAS_A_RECEBER[[#This Row],[Data_Emissão]]</f>
        <v>25</v>
      </c>
    </row>
    <row r="29" spans="1:11" ht="22.5" customHeight="1">
      <c r="A29" s="23">
        <v>1234</v>
      </c>
      <c r="B29" s="15" t="s">
        <v>10</v>
      </c>
      <c r="C29" s="20">
        <v>8069</v>
      </c>
      <c r="D29" s="21">
        <v>44383</v>
      </c>
      <c r="E29" s="16">
        <v>44411</v>
      </c>
      <c r="F29" s="16">
        <v>44396</v>
      </c>
      <c r="G29" s="17">
        <v>33434</v>
      </c>
      <c r="H29" s="17">
        <v>33153.339999999997</v>
      </c>
      <c r="I29" s="18">
        <v>-280.66000000000349</v>
      </c>
      <c r="J29" s="22" t="s">
        <v>19</v>
      </c>
      <c r="K29" s="19">
        <f>F_CONTAS_A_RECEBER[[#This Row],[Data_Vencimento]]-F_CONTAS_A_RECEBER[[#This Row],[Data_Emissão]]</f>
        <v>28</v>
      </c>
    </row>
    <row r="30" spans="1:11" ht="22.5" customHeight="1">
      <c r="A30" s="23">
        <v>1234</v>
      </c>
      <c r="B30" s="15" t="s">
        <v>10</v>
      </c>
      <c r="C30" s="20">
        <v>8071</v>
      </c>
      <c r="D30" s="21">
        <v>44372</v>
      </c>
      <c r="E30" s="16">
        <v>44412</v>
      </c>
      <c r="F30" s="16">
        <v>44391</v>
      </c>
      <c r="G30" s="17">
        <v>25080</v>
      </c>
      <c r="H30" s="17">
        <v>24794.06</v>
      </c>
      <c r="I30" s="18">
        <v>-285.93999999999869</v>
      </c>
      <c r="J30" s="22" t="s">
        <v>19</v>
      </c>
      <c r="K30" s="19">
        <f>F_CONTAS_A_RECEBER[[#This Row],[Data_Vencimento]]-F_CONTAS_A_RECEBER[[#This Row],[Data_Emissão]]</f>
        <v>40</v>
      </c>
    </row>
    <row r="31" spans="1:11" ht="22.5" customHeight="1">
      <c r="A31" s="23">
        <v>2345</v>
      </c>
      <c r="B31" s="15" t="s">
        <v>12</v>
      </c>
      <c r="C31" s="20">
        <v>8072</v>
      </c>
      <c r="D31" s="21">
        <v>44375</v>
      </c>
      <c r="E31" s="16">
        <v>44417</v>
      </c>
      <c r="F31" s="16">
        <v>44392</v>
      </c>
      <c r="G31" s="17">
        <v>4993</v>
      </c>
      <c r="H31" s="17">
        <v>4916.9399999999996</v>
      </c>
      <c r="I31" s="18">
        <v>-76.0600000000004</v>
      </c>
      <c r="J31" s="22" t="s">
        <v>16</v>
      </c>
      <c r="K31" s="19">
        <f>F_CONTAS_A_RECEBER[[#This Row],[Data_Vencimento]]-F_CONTAS_A_RECEBER[[#This Row],[Data_Emissão]]</f>
        <v>42</v>
      </c>
    </row>
    <row r="32" spans="1:11" ht="22.5" customHeight="1">
      <c r="A32" s="23">
        <v>2345</v>
      </c>
      <c r="B32" s="15" t="s">
        <v>12</v>
      </c>
      <c r="C32" s="20">
        <v>8073</v>
      </c>
      <c r="D32" s="21">
        <v>44374</v>
      </c>
      <c r="E32" s="16">
        <v>44413</v>
      </c>
      <c r="F32" s="16">
        <v>44388</v>
      </c>
      <c r="G32" s="17">
        <v>30249</v>
      </c>
      <c r="H32" s="17">
        <v>29883.91</v>
      </c>
      <c r="I32" s="18">
        <v>-365.09000000000015</v>
      </c>
      <c r="J32" s="22" t="s">
        <v>18</v>
      </c>
      <c r="K32" s="19">
        <f>F_CONTAS_A_RECEBER[[#This Row],[Data_Vencimento]]-F_CONTAS_A_RECEBER[[#This Row],[Data_Emissão]]</f>
        <v>39</v>
      </c>
    </row>
    <row r="33" spans="1:11" ht="22.5" customHeight="1">
      <c r="A33" s="23">
        <v>1234</v>
      </c>
      <c r="B33" s="15" t="s">
        <v>10</v>
      </c>
      <c r="C33" s="20">
        <v>8075</v>
      </c>
      <c r="D33" s="21">
        <v>44399</v>
      </c>
      <c r="E33" s="16">
        <v>44418</v>
      </c>
      <c r="F33" s="16">
        <v>44393</v>
      </c>
      <c r="G33" s="17">
        <v>24111</v>
      </c>
      <c r="H33" s="17">
        <v>23815.8</v>
      </c>
      <c r="I33" s="18">
        <v>-295.20000000000073</v>
      </c>
      <c r="J33" s="22" t="s">
        <v>18</v>
      </c>
      <c r="K33" s="19">
        <f>F_CONTAS_A_RECEBER[[#This Row],[Data_Vencimento]]-F_CONTAS_A_RECEBER[[#This Row],[Data_Emissão]]</f>
        <v>19</v>
      </c>
    </row>
    <row r="34" spans="1:11" ht="22.5" customHeight="1">
      <c r="A34" s="23">
        <v>2345</v>
      </c>
      <c r="B34" s="15" t="s">
        <v>12</v>
      </c>
      <c r="C34" s="20">
        <v>8076</v>
      </c>
      <c r="D34" s="21">
        <v>44375</v>
      </c>
      <c r="E34" s="16">
        <v>44443</v>
      </c>
      <c r="F34" s="16">
        <v>44443</v>
      </c>
      <c r="G34" s="17">
        <v>24253</v>
      </c>
      <c r="H34" s="17">
        <v>24253</v>
      </c>
      <c r="I34" s="18" t="s">
        <v>17</v>
      </c>
      <c r="J34" s="22" t="s">
        <v>17</v>
      </c>
      <c r="K34" s="19">
        <f>F_CONTAS_A_RECEBER[[#This Row],[Data_Vencimento]]-F_CONTAS_A_RECEBER[[#This Row],[Data_Emissão]]</f>
        <v>68</v>
      </c>
    </row>
    <row r="35" spans="1:11" ht="22.5" customHeight="1">
      <c r="A35" s="23">
        <v>2345</v>
      </c>
      <c r="B35" s="15" t="s">
        <v>12</v>
      </c>
      <c r="C35" s="20">
        <v>8080</v>
      </c>
      <c r="D35" s="21">
        <v>44400</v>
      </c>
      <c r="E35" s="16">
        <v>44415</v>
      </c>
      <c r="F35" s="16">
        <v>44392</v>
      </c>
      <c r="G35" s="17">
        <v>23113</v>
      </c>
      <c r="H35" s="17">
        <v>22788.01</v>
      </c>
      <c r="I35" s="18">
        <v>-324.9900000000016</v>
      </c>
      <c r="J35" s="22" t="s">
        <v>16</v>
      </c>
      <c r="K35" s="19">
        <f>F_CONTAS_A_RECEBER[[#This Row],[Data_Vencimento]]-F_CONTAS_A_RECEBER[[#This Row],[Data_Emissão]]</f>
        <v>15</v>
      </c>
    </row>
    <row r="36" spans="1:11" ht="22.5" customHeight="1">
      <c r="A36" s="23">
        <v>5678</v>
      </c>
      <c r="B36" s="15" t="s">
        <v>13</v>
      </c>
      <c r="C36" s="20">
        <v>8081</v>
      </c>
      <c r="D36" s="21">
        <v>44392</v>
      </c>
      <c r="E36" s="16">
        <v>44416</v>
      </c>
      <c r="F36" s="16">
        <v>44391</v>
      </c>
      <c r="G36" s="17">
        <v>15938</v>
      </c>
      <c r="H36" s="17">
        <v>15722.97</v>
      </c>
      <c r="I36" s="18">
        <v>-215.03000000000065</v>
      </c>
      <c r="J36" s="22" t="s">
        <v>19</v>
      </c>
      <c r="K36" s="19">
        <f>F_CONTAS_A_RECEBER[[#This Row],[Data_Vencimento]]-F_CONTAS_A_RECEBER[[#This Row],[Data_Emissão]]</f>
        <v>24</v>
      </c>
    </row>
    <row r="37" spans="1:11" ht="22.5" customHeight="1">
      <c r="A37" s="23">
        <v>1234</v>
      </c>
      <c r="B37" s="15" t="s">
        <v>10</v>
      </c>
      <c r="C37" s="20">
        <v>8085</v>
      </c>
      <c r="D37" s="21">
        <v>44395</v>
      </c>
      <c r="E37" s="16">
        <v>44442</v>
      </c>
      <c r="F37" s="16">
        <v>44421</v>
      </c>
      <c r="G37" s="17">
        <v>3492</v>
      </c>
      <c r="H37" s="17">
        <v>3442.3</v>
      </c>
      <c r="I37" s="18">
        <v>-49.699999999999818</v>
      </c>
      <c r="J37" s="22" t="s">
        <v>18</v>
      </c>
      <c r="K37" s="19">
        <f>F_CONTAS_A_RECEBER[[#This Row],[Data_Vencimento]]-F_CONTAS_A_RECEBER[[#This Row],[Data_Emissão]]</f>
        <v>47</v>
      </c>
    </row>
    <row r="38" spans="1:11" ht="22.5" customHeight="1">
      <c r="A38" s="23">
        <v>1234</v>
      </c>
      <c r="B38" s="15" t="s">
        <v>10</v>
      </c>
      <c r="C38" s="20">
        <v>8086</v>
      </c>
      <c r="D38" s="21">
        <v>44399</v>
      </c>
      <c r="E38" s="16">
        <v>44442</v>
      </c>
      <c r="F38" s="16">
        <v>44442</v>
      </c>
      <c r="G38" s="17">
        <v>16072</v>
      </c>
      <c r="H38" s="17">
        <v>16072</v>
      </c>
      <c r="I38" s="18" t="s">
        <v>17</v>
      </c>
      <c r="J38" s="22" t="s">
        <v>17</v>
      </c>
      <c r="K38" s="19">
        <f>F_CONTAS_A_RECEBER[[#This Row],[Data_Vencimento]]-F_CONTAS_A_RECEBER[[#This Row],[Data_Emissão]]</f>
        <v>43</v>
      </c>
    </row>
    <row r="39" spans="1:11" ht="22.5" customHeight="1">
      <c r="A39" s="23">
        <v>1234</v>
      </c>
      <c r="B39" s="15" t="s">
        <v>10</v>
      </c>
      <c r="C39" s="20">
        <v>8087</v>
      </c>
      <c r="D39" s="21">
        <v>44395</v>
      </c>
      <c r="E39" s="16">
        <v>44442</v>
      </c>
      <c r="F39" s="16">
        <v>44430</v>
      </c>
      <c r="G39" s="17">
        <v>25080</v>
      </c>
      <c r="H39" s="17">
        <v>24901.26</v>
      </c>
      <c r="I39" s="18">
        <v>-178.7400000000016</v>
      </c>
      <c r="J39" s="22" t="s">
        <v>19</v>
      </c>
      <c r="K39" s="19">
        <f>F_CONTAS_A_RECEBER[[#This Row],[Data_Vencimento]]-F_CONTAS_A_RECEBER[[#This Row],[Data_Emissão]]</f>
        <v>47</v>
      </c>
    </row>
    <row r="40" spans="1:11" ht="22.5" customHeight="1">
      <c r="A40" s="23">
        <v>1234</v>
      </c>
      <c r="B40" s="15" t="s">
        <v>10</v>
      </c>
      <c r="C40" s="20">
        <v>8088</v>
      </c>
      <c r="D40" s="21">
        <v>44375</v>
      </c>
      <c r="E40" s="16">
        <v>44418</v>
      </c>
      <c r="F40" s="16">
        <v>44399</v>
      </c>
      <c r="G40" s="17">
        <v>21615</v>
      </c>
      <c r="H40" s="17">
        <v>21408.35</v>
      </c>
      <c r="I40" s="18">
        <v>-206.65000000000146</v>
      </c>
      <c r="J40" s="22" t="s">
        <v>18</v>
      </c>
      <c r="K40" s="19">
        <f>F_CONTAS_A_RECEBER[[#This Row],[Data_Vencimento]]-F_CONTAS_A_RECEBER[[#This Row],[Data_Emissão]]</f>
        <v>43</v>
      </c>
    </row>
    <row r="41" spans="1:11" ht="22.5" customHeight="1">
      <c r="A41" s="23">
        <v>2345</v>
      </c>
      <c r="B41" s="15" t="s">
        <v>12</v>
      </c>
      <c r="C41" s="20">
        <v>8092</v>
      </c>
      <c r="D41" s="21">
        <v>44399</v>
      </c>
      <c r="E41" s="16">
        <v>44439</v>
      </c>
      <c r="F41" s="16">
        <v>44420</v>
      </c>
      <c r="G41" s="17">
        <v>32809</v>
      </c>
      <c r="H41" s="17">
        <v>32467.38</v>
      </c>
      <c r="I41" s="18">
        <v>-341.61999999999898</v>
      </c>
      <c r="J41" s="22" t="s">
        <v>19</v>
      </c>
      <c r="K41" s="19">
        <f>F_CONTAS_A_RECEBER[[#This Row],[Data_Vencimento]]-F_CONTAS_A_RECEBER[[#This Row],[Data_Emissão]]</f>
        <v>40</v>
      </c>
    </row>
    <row r="42" spans="1:11" ht="22.5" customHeight="1">
      <c r="A42" s="23">
        <v>3456</v>
      </c>
      <c r="B42" s="15" t="s">
        <v>11</v>
      </c>
      <c r="C42" s="20">
        <v>8094</v>
      </c>
      <c r="D42" s="21">
        <v>44392</v>
      </c>
      <c r="E42" s="16">
        <v>44420</v>
      </c>
      <c r="F42" s="16">
        <v>44415</v>
      </c>
      <c r="G42" s="17">
        <v>2608</v>
      </c>
      <c r="H42" s="17">
        <v>2592.7600000000002</v>
      </c>
      <c r="I42" s="18">
        <v>-15.239999999999782</v>
      </c>
      <c r="J42" s="22" t="s">
        <v>16</v>
      </c>
      <c r="K42" s="19">
        <f>F_CONTAS_A_RECEBER[[#This Row],[Data_Vencimento]]-F_CONTAS_A_RECEBER[[#This Row],[Data_Emissão]]</f>
        <v>28</v>
      </c>
    </row>
    <row r="43" spans="1:11" ht="22.5" customHeight="1">
      <c r="A43" s="23">
        <v>1234</v>
      </c>
      <c r="B43" s="15" t="s">
        <v>10</v>
      </c>
      <c r="C43" s="20">
        <v>8096</v>
      </c>
      <c r="D43" s="21">
        <v>44395</v>
      </c>
      <c r="E43" s="16">
        <v>44421</v>
      </c>
      <c r="F43" s="16">
        <v>44412</v>
      </c>
      <c r="G43" s="17">
        <v>3492</v>
      </c>
      <c r="H43" s="17">
        <v>3470.58</v>
      </c>
      <c r="I43" s="18">
        <v>-21.420000000000073</v>
      </c>
      <c r="J43" s="22" t="s">
        <v>19</v>
      </c>
      <c r="K43" s="19">
        <f>F_CONTAS_A_RECEBER[[#This Row],[Data_Vencimento]]-F_CONTAS_A_RECEBER[[#This Row],[Data_Emissão]]</f>
        <v>26</v>
      </c>
    </row>
    <row r="44" spans="1:11" ht="22.5" customHeight="1">
      <c r="A44" s="23">
        <v>1234</v>
      </c>
      <c r="B44" s="15" t="s">
        <v>10</v>
      </c>
      <c r="C44" s="20">
        <v>8097</v>
      </c>
      <c r="D44" s="21">
        <v>44397</v>
      </c>
      <c r="E44" s="16">
        <v>44440</v>
      </c>
      <c r="F44" s="16">
        <v>44431</v>
      </c>
      <c r="G44" s="17">
        <v>2608</v>
      </c>
      <c r="H44" s="17">
        <v>2584.73</v>
      </c>
      <c r="I44" s="18">
        <v>-23.269999999999982</v>
      </c>
      <c r="J44" s="22" t="s">
        <v>18</v>
      </c>
      <c r="K44" s="19">
        <f>F_CONTAS_A_RECEBER[[#This Row],[Data_Vencimento]]-F_CONTAS_A_RECEBER[[#This Row],[Data_Emissão]]</f>
        <v>43</v>
      </c>
    </row>
    <row r="45" spans="1:11" ht="22.5" customHeight="1">
      <c r="A45" s="23">
        <v>3456</v>
      </c>
      <c r="B45" s="15" t="s">
        <v>11</v>
      </c>
      <c r="C45" s="20">
        <v>8101</v>
      </c>
      <c r="D45" s="21">
        <v>44401</v>
      </c>
      <c r="E45" s="16">
        <v>44422</v>
      </c>
      <c r="F45" s="16">
        <v>44404</v>
      </c>
      <c r="G45" s="17">
        <v>3355</v>
      </c>
      <c r="H45" s="17">
        <v>3303.2</v>
      </c>
      <c r="I45" s="18">
        <v>-51.800000000000182</v>
      </c>
      <c r="J45" s="22" t="s">
        <v>19</v>
      </c>
      <c r="K45" s="19">
        <f>F_CONTAS_A_RECEBER[[#This Row],[Data_Vencimento]]-F_CONTAS_A_RECEBER[[#This Row],[Data_Emissão]]</f>
        <v>21</v>
      </c>
    </row>
    <row r="46" spans="1:11" ht="22.5" customHeight="1">
      <c r="A46" s="23">
        <v>1234</v>
      </c>
      <c r="B46" s="15" t="s">
        <v>10</v>
      </c>
      <c r="C46" s="20">
        <v>8102</v>
      </c>
      <c r="D46" s="21">
        <v>44398</v>
      </c>
      <c r="E46" s="16">
        <v>44426</v>
      </c>
      <c r="F46" s="16">
        <v>44399</v>
      </c>
      <c r="G46" s="17">
        <v>11175</v>
      </c>
      <c r="H46" s="17">
        <v>11027.17</v>
      </c>
      <c r="I46" s="18">
        <v>-147.82999999999993</v>
      </c>
      <c r="J46" s="22" t="s">
        <v>18</v>
      </c>
      <c r="K46" s="19">
        <f>F_CONTAS_A_RECEBER[[#This Row],[Data_Vencimento]]-F_CONTAS_A_RECEBER[[#This Row],[Data_Emissão]]</f>
        <v>28</v>
      </c>
    </row>
    <row r="47" spans="1:11" ht="22.5" customHeight="1">
      <c r="A47" s="23">
        <v>1234</v>
      </c>
      <c r="B47" s="15" t="s">
        <v>10</v>
      </c>
      <c r="C47" s="20">
        <v>8106</v>
      </c>
      <c r="D47" s="21">
        <v>44397</v>
      </c>
      <c r="E47" s="16">
        <v>44422</v>
      </c>
      <c r="F47" s="16">
        <v>44412</v>
      </c>
      <c r="G47" s="17">
        <v>7482</v>
      </c>
      <c r="H47" s="17">
        <v>7432.17</v>
      </c>
      <c r="I47" s="18">
        <v>-49.829999999999927</v>
      </c>
      <c r="J47" s="22" t="s">
        <v>19</v>
      </c>
      <c r="K47" s="19">
        <f>F_CONTAS_A_RECEBER[[#This Row],[Data_Vencimento]]-F_CONTAS_A_RECEBER[[#This Row],[Data_Emissão]]</f>
        <v>25</v>
      </c>
    </row>
    <row r="48" spans="1:11" ht="22.5" customHeight="1">
      <c r="A48" s="23">
        <v>3456</v>
      </c>
      <c r="B48" s="15" t="s">
        <v>11</v>
      </c>
      <c r="C48" s="20">
        <v>8108</v>
      </c>
      <c r="D48" s="21">
        <v>44392</v>
      </c>
      <c r="E48" s="16">
        <v>44445</v>
      </c>
      <c r="F48" s="16">
        <v>44427</v>
      </c>
      <c r="G48" s="17">
        <v>23113</v>
      </c>
      <c r="H48" s="17">
        <v>22862.39</v>
      </c>
      <c r="I48" s="18">
        <v>-250.61000000000058</v>
      </c>
      <c r="J48" s="22" t="s">
        <v>16</v>
      </c>
      <c r="K48" s="19">
        <f>F_CONTAS_A_RECEBER[[#This Row],[Data_Vencimento]]-F_CONTAS_A_RECEBER[[#This Row],[Data_Emissão]]</f>
        <v>53</v>
      </c>
    </row>
    <row r="49" spans="1:11" ht="22.5" customHeight="1">
      <c r="A49" s="23">
        <v>4567</v>
      </c>
      <c r="B49" s="15" t="s">
        <v>14</v>
      </c>
      <c r="C49" s="20">
        <v>8110</v>
      </c>
      <c r="D49" s="21">
        <v>44389</v>
      </c>
      <c r="E49" s="16">
        <v>44424</v>
      </c>
      <c r="F49" s="16">
        <v>44399</v>
      </c>
      <c r="G49" s="17">
        <v>4993</v>
      </c>
      <c r="H49" s="17">
        <v>4931.5200000000004</v>
      </c>
      <c r="I49" s="18">
        <v>-61.479999999999563</v>
      </c>
      <c r="J49" s="22" t="s">
        <v>18</v>
      </c>
      <c r="K49" s="19">
        <f>F_CONTAS_A_RECEBER[[#This Row],[Data_Vencimento]]-F_CONTAS_A_RECEBER[[#This Row],[Data_Emissão]]</f>
        <v>35</v>
      </c>
    </row>
    <row r="50" spans="1:11" ht="22.5" customHeight="1">
      <c r="A50" s="23">
        <v>1234</v>
      </c>
      <c r="B50" s="15" t="s">
        <v>10</v>
      </c>
      <c r="C50" s="20">
        <v>8111</v>
      </c>
      <c r="D50" s="21">
        <v>44399</v>
      </c>
      <c r="E50" s="16">
        <v>44441</v>
      </c>
      <c r="F50" s="16">
        <v>44424</v>
      </c>
      <c r="G50" s="17">
        <v>15825</v>
      </c>
      <c r="H50" s="17">
        <v>15675.73</v>
      </c>
      <c r="I50" s="18">
        <v>-149.27000000000044</v>
      </c>
      <c r="J50" s="22" t="s">
        <v>18</v>
      </c>
      <c r="K50" s="19">
        <f>F_CONTAS_A_RECEBER[[#This Row],[Data_Vencimento]]-F_CONTAS_A_RECEBER[[#This Row],[Data_Emissão]]</f>
        <v>42</v>
      </c>
    </row>
    <row r="51" spans="1:11" ht="22.5" customHeight="1">
      <c r="A51" s="23">
        <v>2345</v>
      </c>
      <c r="B51" s="15" t="s">
        <v>12</v>
      </c>
      <c r="C51" s="20">
        <v>8113</v>
      </c>
      <c r="D51" s="21">
        <v>44385</v>
      </c>
      <c r="E51" s="16">
        <v>44424</v>
      </c>
      <c r="F51" s="16">
        <v>44414</v>
      </c>
      <c r="G51" s="17">
        <v>12905</v>
      </c>
      <c r="H51" s="17">
        <v>12816.9</v>
      </c>
      <c r="I51" s="18">
        <v>-88.100000000000364</v>
      </c>
      <c r="J51" s="22" t="s">
        <v>19</v>
      </c>
      <c r="K51" s="19">
        <f>F_CONTAS_A_RECEBER[[#This Row],[Data_Vencimento]]-F_CONTAS_A_RECEBER[[#This Row],[Data_Emissão]]</f>
        <v>39</v>
      </c>
    </row>
    <row r="52" spans="1:11" ht="22.5" customHeight="1">
      <c r="A52" s="23">
        <v>1234</v>
      </c>
      <c r="B52" s="15" t="s">
        <v>10</v>
      </c>
      <c r="C52" s="20">
        <v>8117</v>
      </c>
      <c r="D52" s="21">
        <v>44399</v>
      </c>
      <c r="E52" s="16">
        <v>44451</v>
      </c>
      <c r="F52" s="16">
        <v>44424</v>
      </c>
      <c r="G52" s="17">
        <v>3104</v>
      </c>
      <c r="H52" s="17">
        <v>3060.48</v>
      </c>
      <c r="I52" s="18">
        <v>-43.519999999999982</v>
      </c>
      <c r="J52" s="22" t="s">
        <v>18</v>
      </c>
      <c r="K52" s="19">
        <f>F_CONTAS_A_RECEBER[[#This Row],[Data_Vencimento]]-F_CONTAS_A_RECEBER[[#This Row],[Data_Emissão]]</f>
        <v>52</v>
      </c>
    </row>
    <row r="53" spans="1:11" ht="22.5" customHeight="1">
      <c r="A53" s="23">
        <v>2345</v>
      </c>
      <c r="B53" s="15" t="s">
        <v>12</v>
      </c>
      <c r="C53" s="20">
        <v>8119</v>
      </c>
      <c r="D53" s="21">
        <v>44399</v>
      </c>
      <c r="E53" s="16">
        <v>44461</v>
      </c>
      <c r="F53" s="16">
        <v>44461</v>
      </c>
      <c r="G53" s="17">
        <v>20904</v>
      </c>
      <c r="H53" s="17">
        <v>20904</v>
      </c>
      <c r="I53" s="18" t="s">
        <v>17</v>
      </c>
      <c r="J53" s="22" t="s">
        <v>17</v>
      </c>
      <c r="K53" s="19">
        <f>F_CONTAS_A_RECEBER[[#This Row],[Data_Vencimento]]-F_CONTAS_A_RECEBER[[#This Row],[Data_Emissão]]</f>
        <v>62</v>
      </c>
    </row>
    <row r="54" spans="1:11" ht="22.5" customHeight="1">
      <c r="A54" s="23">
        <v>3456</v>
      </c>
      <c r="B54" s="15" t="s">
        <v>11</v>
      </c>
      <c r="C54" s="20">
        <v>8122</v>
      </c>
      <c r="D54" s="21">
        <v>44401</v>
      </c>
      <c r="E54" s="16">
        <v>44426</v>
      </c>
      <c r="F54" s="16">
        <v>44416</v>
      </c>
      <c r="G54" s="17">
        <v>15825</v>
      </c>
      <c r="H54" s="17">
        <v>15716.17</v>
      </c>
      <c r="I54" s="18">
        <v>-108.82999999999993</v>
      </c>
      <c r="J54" s="22" t="s">
        <v>16</v>
      </c>
      <c r="K54" s="19">
        <f>F_CONTAS_A_RECEBER[[#This Row],[Data_Vencimento]]-F_CONTAS_A_RECEBER[[#This Row],[Data_Emissão]]</f>
        <v>25</v>
      </c>
    </row>
    <row r="55" spans="1:11" ht="22.5" customHeight="1">
      <c r="A55" s="23">
        <v>1234</v>
      </c>
      <c r="B55" s="15" t="s">
        <v>10</v>
      </c>
      <c r="C55" s="20">
        <v>8124</v>
      </c>
      <c r="D55" s="21">
        <v>44398</v>
      </c>
      <c r="E55" s="16">
        <v>44444</v>
      </c>
      <c r="F55" s="16">
        <v>44435</v>
      </c>
      <c r="G55" s="17">
        <v>34555</v>
      </c>
      <c r="H55" s="17">
        <v>34357.21</v>
      </c>
      <c r="I55" s="18">
        <v>-197.79000000000087</v>
      </c>
      <c r="J55" s="22" t="s">
        <v>16</v>
      </c>
      <c r="K55" s="19">
        <f>F_CONTAS_A_RECEBER[[#This Row],[Data_Vencimento]]-F_CONTAS_A_RECEBER[[#This Row],[Data_Emissão]]</f>
        <v>46</v>
      </c>
    </row>
    <row r="56" spans="1:11" ht="22.5" customHeight="1">
      <c r="A56" s="23">
        <v>2345</v>
      </c>
      <c r="B56" s="15" t="s">
        <v>12</v>
      </c>
      <c r="C56" s="20">
        <v>8128</v>
      </c>
      <c r="D56" s="21">
        <v>44403</v>
      </c>
      <c r="E56" s="16">
        <v>44427</v>
      </c>
      <c r="F56" s="16">
        <v>44417</v>
      </c>
      <c r="G56" s="17">
        <v>16072</v>
      </c>
      <c r="H56" s="17">
        <v>15967.69</v>
      </c>
      <c r="I56" s="18">
        <v>-104.30999999999949</v>
      </c>
      <c r="J56" s="22" t="s">
        <v>18</v>
      </c>
      <c r="K56" s="19">
        <f>F_CONTAS_A_RECEBER[[#This Row],[Data_Vencimento]]-F_CONTAS_A_RECEBER[[#This Row],[Data_Emissão]]</f>
        <v>24</v>
      </c>
    </row>
    <row r="57" spans="1:11" ht="22.5" customHeight="1">
      <c r="A57" s="23">
        <v>2345</v>
      </c>
      <c r="B57" s="15" t="s">
        <v>12</v>
      </c>
      <c r="C57" s="20">
        <v>8132</v>
      </c>
      <c r="D57" s="21">
        <v>44399</v>
      </c>
      <c r="E57" s="16">
        <v>44467</v>
      </c>
      <c r="F57" s="16">
        <v>44450</v>
      </c>
      <c r="G57" s="17">
        <v>27011</v>
      </c>
      <c r="H57" s="17">
        <v>26724.31</v>
      </c>
      <c r="I57" s="18">
        <v>-286.68999999999869</v>
      </c>
      <c r="J57" s="22" t="s">
        <v>16</v>
      </c>
      <c r="K57" s="19">
        <f>F_CONTAS_A_RECEBER[[#This Row],[Data_Vencimento]]-F_CONTAS_A_RECEBER[[#This Row],[Data_Emissão]]</f>
        <v>68</v>
      </c>
    </row>
    <row r="58" spans="1:11" ht="22.5" customHeight="1">
      <c r="A58" s="23">
        <v>2345</v>
      </c>
      <c r="B58" s="15" t="s">
        <v>12</v>
      </c>
      <c r="C58" s="20">
        <v>8134</v>
      </c>
      <c r="D58" s="21">
        <v>44400</v>
      </c>
      <c r="E58" s="16">
        <v>44457</v>
      </c>
      <c r="F58" s="16">
        <v>44432</v>
      </c>
      <c r="G58" s="17">
        <v>17563</v>
      </c>
      <c r="H58" s="17">
        <v>17288.830000000002</v>
      </c>
      <c r="I58" s="18">
        <v>-274.16999999999825</v>
      </c>
      <c r="J58" s="22" t="s">
        <v>16</v>
      </c>
      <c r="K58" s="19">
        <f>F_CONTAS_A_RECEBER[[#This Row],[Data_Vencimento]]-F_CONTAS_A_RECEBER[[#This Row],[Data_Emissão]]</f>
        <v>57</v>
      </c>
    </row>
    <row r="59" spans="1:11" ht="22.5" customHeight="1">
      <c r="A59" s="23">
        <v>5678</v>
      </c>
      <c r="B59" s="15" t="s">
        <v>13</v>
      </c>
      <c r="C59" s="20">
        <v>8136</v>
      </c>
      <c r="D59" s="21">
        <v>44400</v>
      </c>
      <c r="E59" s="16">
        <v>44450</v>
      </c>
      <c r="F59" s="16">
        <v>44427</v>
      </c>
      <c r="G59" s="17">
        <v>4274</v>
      </c>
      <c r="H59" s="17">
        <v>4215.1000000000004</v>
      </c>
      <c r="I59" s="18">
        <v>-58.899999999999636</v>
      </c>
      <c r="J59" s="22" t="s">
        <v>16</v>
      </c>
      <c r="K59" s="19">
        <f>F_CONTAS_A_RECEBER[[#This Row],[Data_Vencimento]]-F_CONTAS_A_RECEBER[[#This Row],[Data_Emissão]]</f>
        <v>50</v>
      </c>
    </row>
    <row r="60" spans="1:11" ht="22.5" customHeight="1">
      <c r="A60" s="23">
        <v>2345</v>
      </c>
      <c r="B60" s="15" t="s">
        <v>12</v>
      </c>
      <c r="C60" s="20">
        <v>8140</v>
      </c>
      <c r="D60" s="21">
        <v>44413</v>
      </c>
      <c r="E60" s="16">
        <v>44428</v>
      </c>
      <c r="F60" s="16">
        <v>44412</v>
      </c>
      <c r="G60" s="17">
        <v>3492</v>
      </c>
      <c r="H60" s="17">
        <v>3457.73</v>
      </c>
      <c r="I60" s="18">
        <v>-34.269999999999982</v>
      </c>
      <c r="J60" s="22" t="s">
        <v>19</v>
      </c>
      <c r="K60" s="19">
        <f>F_CONTAS_A_RECEBER[[#This Row],[Data_Vencimento]]-F_CONTAS_A_RECEBER[[#This Row],[Data_Emissão]]</f>
        <v>15</v>
      </c>
    </row>
    <row r="61" spans="1:11" ht="22.5" customHeight="1">
      <c r="A61" s="23">
        <v>3456</v>
      </c>
      <c r="B61" s="15" t="s">
        <v>11</v>
      </c>
      <c r="C61" s="20">
        <v>8143</v>
      </c>
      <c r="D61" s="21">
        <v>44409</v>
      </c>
      <c r="E61" s="16">
        <v>44430</v>
      </c>
      <c r="F61" s="16">
        <v>44415</v>
      </c>
      <c r="G61" s="17">
        <v>2608</v>
      </c>
      <c r="H61" s="17">
        <v>2577.34</v>
      </c>
      <c r="I61" s="18">
        <v>-30.659999999999854</v>
      </c>
      <c r="J61" s="22" t="s">
        <v>16</v>
      </c>
      <c r="K61" s="19">
        <f>F_CONTAS_A_RECEBER[[#This Row],[Data_Vencimento]]-F_CONTAS_A_RECEBER[[#This Row],[Data_Emissão]]</f>
        <v>21</v>
      </c>
    </row>
    <row r="62" spans="1:11" ht="22.5" customHeight="1">
      <c r="A62" s="23">
        <v>1234</v>
      </c>
      <c r="B62" s="15" t="s">
        <v>10</v>
      </c>
      <c r="C62" s="20">
        <v>8144</v>
      </c>
      <c r="D62" s="21">
        <v>44399</v>
      </c>
      <c r="E62" s="16">
        <v>44430</v>
      </c>
      <c r="F62" s="16">
        <v>44425</v>
      </c>
      <c r="G62" s="17">
        <v>1456</v>
      </c>
      <c r="H62" s="17">
        <v>1446.5</v>
      </c>
      <c r="I62" s="18">
        <v>-9.5</v>
      </c>
      <c r="J62" s="22" t="s">
        <v>19</v>
      </c>
      <c r="K62" s="19">
        <f>F_CONTAS_A_RECEBER[[#This Row],[Data_Vencimento]]-F_CONTAS_A_RECEBER[[#This Row],[Data_Emissão]]</f>
        <v>31</v>
      </c>
    </row>
    <row r="63" spans="1:11" ht="22.5" customHeight="1">
      <c r="A63" s="23">
        <v>2345</v>
      </c>
      <c r="B63" s="15" t="s">
        <v>12</v>
      </c>
      <c r="C63" s="20">
        <v>8146</v>
      </c>
      <c r="D63" s="21">
        <v>44403</v>
      </c>
      <c r="E63" s="16">
        <v>44430</v>
      </c>
      <c r="F63" s="16">
        <v>44425</v>
      </c>
      <c r="G63" s="17">
        <v>3694</v>
      </c>
      <c r="H63" s="17">
        <v>3669.89</v>
      </c>
      <c r="I63" s="18">
        <v>-24.110000000000127</v>
      </c>
      <c r="J63" s="22" t="s">
        <v>19</v>
      </c>
      <c r="K63" s="19">
        <f>F_CONTAS_A_RECEBER[[#This Row],[Data_Vencimento]]-F_CONTAS_A_RECEBER[[#This Row],[Data_Emissão]]</f>
        <v>27</v>
      </c>
    </row>
    <row r="64" spans="1:11" ht="22.5" customHeight="1">
      <c r="A64" s="23">
        <v>1234</v>
      </c>
      <c r="B64" s="15" t="s">
        <v>10</v>
      </c>
      <c r="C64" s="20">
        <v>8147</v>
      </c>
      <c r="D64" s="21">
        <v>44395</v>
      </c>
      <c r="E64" s="16">
        <v>44430</v>
      </c>
      <c r="F64" s="16">
        <v>44421</v>
      </c>
      <c r="G64" s="17">
        <v>3104</v>
      </c>
      <c r="H64" s="17">
        <v>3076.96</v>
      </c>
      <c r="I64" s="18">
        <v>-27.039999999999964</v>
      </c>
      <c r="J64" s="22" t="s">
        <v>18</v>
      </c>
      <c r="K64" s="19">
        <f>F_CONTAS_A_RECEBER[[#This Row],[Data_Vencimento]]-F_CONTAS_A_RECEBER[[#This Row],[Data_Emissão]]</f>
        <v>35</v>
      </c>
    </row>
    <row r="65" spans="1:11" ht="22.5" customHeight="1">
      <c r="A65" s="23">
        <v>1234</v>
      </c>
      <c r="B65" s="15" t="s">
        <v>10</v>
      </c>
      <c r="C65" s="20">
        <v>8151</v>
      </c>
      <c r="D65" s="21">
        <v>44398</v>
      </c>
      <c r="E65" s="16">
        <v>44430</v>
      </c>
      <c r="F65" s="16">
        <v>44405</v>
      </c>
      <c r="G65" s="17">
        <v>26619</v>
      </c>
      <c r="H65" s="17">
        <v>26257.16</v>
      </c>
      <c r="I65" s="18">
        <v>-361.84000000000015</v>
      </c>
      <c r="J65" s="22" t="s">
        <v>19</v>
      </c>
      <c r="K65" s="19">
        <f>F_CONTAS_A_RECEBER[[#This Row],[Data_Vencimento]]-F_CONTAS_A_RECEBER[[#This Row],[Data_Emissão]]</f>
        <v>32</v>
      </c>
    </row>
    <row r="66" spans="1:11" ht="22.5" customHeight="1">
      <c r="A66" s="23">
        <v>1234</v>
      </c>
      <c r="B66" s="15" t="s">
        <v>10</v>
      </c>
      <c r="C66" s="20">
        <v>8154</v>
      </c>
      <c r="D66" s="21">
        <v>44397</v>
      </c>
      <c r="E66" s="16">
        <v>44454</v>
      </c>
      <c r="F66" s="16">
        <v>44449</v>
      </c>
      <c r="G66" s="17">
        <v>10418</v>
      </c>
      <c r="H66" s="17">
        <v>10382.09</v>
      </c>
      <c r="I66" s="18">
        <v>-35.909999999999854</v>
      </c>
      <c r="J66" s="22" t="s">
        <v>19</v>
      </c>
      <c r="K66" s="19">
        <f>F_CONTAS_A_RECEBER[[#This Row],[Data_Vencimento]]-F_CONTAS_A_RECEBER[[#This Row],[Data_Emissão]]</f>
        <v>57</v>
      </c>
    </row>
    <row r="67" spans="1:11" ht="22.5" customHeight="1">
      <c r="A67" s="23">
        <v>2345</v>
      </c>
      <c r="B67" s="15" t="s">
        <v>12</v>
      </c>
      <c r="C67" s="20">
        <v>8158</v>
      </c>
      <c r="D67" s="21">
        <v>44403</v>
      </c>
      <c r="E67" s="16">
        <v>44431</v>
      </c>
      <c r="F67" s="16">
        <v>44407</v>
      </c>
      <c r="G67" s="17">
        <v>20904</v>
      </c>
      <c r="H67" s="17">
        <v>20620.23</v>
      </c>
      <c r="I67" s="18">
        <v>-283.77000000000044</v>
      </c>
      <c r="J67" s="22" t="s">
        <v>19</v>
      </c>
      <c r="K67" s="19">
        <f>F_CONTAS_A_RECEBER[[#This Row],[Data_Vencimento]]-F_CONTAS_A_RECEBER[[#This Row],[Data_Emissão]]</f>
        <v>28</v>
      </c>
    </row>
    <row r="68" spans="1:11" ht="22.5" customHeight="1">
      <c r="A68" s="23">
        <v>2345</v>
      </c>
      <c r="B68" s="15" t="s">
        <v>12</v>
      </c>
      <c r="C68" s="20">
        <v>8161</v>
      </c>
      <c r="D68" s="21">
        <v>44413</v>
      </c>
      <c r="E68" s="16">
        <v>44432</v>
      </c>
      <c r="F68" s="16">
        <v>44405</v>
      </c>
      <c r="G68" s="17">
        <v>17563</v>
      </c>
      <c r="H68" s="17">
        <v>17305.93</v>
      </c>
      <c r="I68" s="18">
        <v>-257.06999999999971</v>
      </c>
      <c r="J68" s="22" t="s">
        <v>19</v>
      </c>
      <c r="K68" s="19">
        <f>F_CONTAS_A_RECEBER[[#This Row],[Data_Vencimento]]-F_CONTAS_A_RECEBER[[#This Row],[Data_Emissão]]</f>
        <v>19</v>
      </c>
    </row>
    <row r="69" spans="1:11" ht="22.5" customHeight="1">
      <c r="A69" s="23">
        <v>2345</v>
      </c>
      <c r="B69" s="15" t="s">
        <v>12</v>
      </c>
      <c r="C69" s="20">
        <v>8165</v>
      </c>
      <c r="D69" s="21">
        <v>44400</v>
      </c>
      <c r="E69" s="16">
        <v>44464</v>
      </c>
      <c r="F69" s="16">
        <v>44454</v>
      </c>
      <c r="G69" s="17">
        <v>24397</v>
      </c>
      <c r="H69" s="17">
        <v>24269.57</v>
      </c>
      <c r="I69" s="18">
        <v>-127.43000000000029</v>
      </c>
      <c r="J69" s="22" t="s">
        <v>18</v>
      </c>
      <c r="K69" s="19">
        <f>F_CONTAS_A_RECEBER[[#This Row],[Data_Vencimento]]-F_CONTAS_A_RECEBER[[#This Row],[Data_Emissão]]</f>
        <v>64</v>
      </c>
    </row>
    <row r="70" spans="1:11" ht="22.5" customHeight="1">
      <c r="A70" s="23">
        <v>2345</v>
      </c>
      <c r="B70" s="15" t="s">
        <v>12</v>
      </c>
      <c r="C70" s="20">
        <v>8169</v>
      </c>
      <c r="D70" s="21">
        <v>44403</v>
      </c>
      <c r="E70" s="16">
        <v>44450</v>
      </c>
      <c r="F70" s="16">
        <v>44450</v>
      </c>
      <c r="G70" s="17">
        <v>1456</v>
      </c>
      <c r="H70" s="17">
        <v>1456</v>
      </c>
      <c r="I70" s="18" t="s">
        <v>17</v>
      </c>
      <c r="J70" s="22" t="s">
        <v>17</v>
      </c>
      <c r="K70" s="19">
        <f>F_CONTAS_A_RECEBER[[#This Row],[Data_Vencimento]]-F_CONTAS_A_RECEBER[[#This Row],[Data_Emissão]]</f>
        <v>47</v>
      </c>
    </row>
    <row r="71" spans="1:11" ht="22.5" customHeight="1">
      <c r="A71" s="23">
        <v>2345</v>
      </c>
      <c r="B71" s="15" t="s">
        <v>12</v>
      </c>
      <c r="C71" s="20">
        <v>8172</v>
      </c>
      <c r="D71" s="21">
        <v>44399</v>
      </c>
      <c r="E71" s="16">
        <v>44457</v>
      </c>
      <c r="F71" s="16">
        <v>44451</v>
      </c>
      <c r="G71" s="17">
        <v>4274</v>
      </c>
      <c r="H71" s="17">
        <v>4257.04</v>
      </c>
      <c r="I71" s="18">
        <v>-16.960000000000036</v>
      </c>
      <c r="J71" s="22" t="s">
        <v>16</v>
      </c>
      <c r="K71" s="19">
        <f>F_CONTAS_A_RECEBER[[#This Row],[Data_Vencimento]]-F_CONTAS_A_RECEBER[[#This Row],[Data_Emissão]]</f>
        <v>58</v>
      </c>
    </row>
    <row r="72" spans="1:11" ht="22.5" customHeight="1">
      <c r="A72" s="23">
        <v>3456</v>
      </c>
      <c r="B72" s="15" t="s">
        <v>11</v>
      </c>
      <c r="C72" s="20">
        <v>8173</v>
      </c>
      <c r="D72" s="21">
        <v>44417</v>
      </c>
      <c r="E72" s="16">
        <v>44434</v>
      </c>
      <c r="F72" s="16">
        <v>44411</v>
      </c>
      <c r="G72" s="17">
        <v>24397</v>
      </c>
      <c r="H72" s="17">
        <v>24058.47</v>
      </c>
      <c r="I72" s="18">
        <v>-338.52999999999884</v>
      </c>
      <c r="J72" s="22" t="s">
        <v>16</v>
      </c>
      <c r="K72" s="19">
        <f>F_CONTAS_A_RECEBER[[#This Row],[Data_Vencimento]]-F_CONTAS_A_RECEBER[[#This Row],[Data_Emissão]]</f>
        <v>17</v>
      </c>
    </row>
    <row r="73" spans="1:11" ht="22.5" customHeight="1">
      <c r="A73" s="23">
        <v>1234</v>
      </c>
      <c r="B73" s="15" t="s">
        <v>10</v>
      </c>
      <c r="C73" s="20">
        <v>8174</v>
      </c>
      <c r="D73" s="21">
        <v>44399</v>
      </c>
      <c r="E73" s="16">
        <v>44435</v>
      </c>
      <c r="F73" s="16">
        <v>44413</v>
      </c>
      <c r="G73" s="17">
        <v>3492</v>
      </c>
      <c r="H73" s="17">
        <v>3426.58</v>
      </c>
      <c r="I73" s="18">
        <v>-65.420000000000073</v>
      </c>
      <c r="J73" s="22" t="s">
        <v>18</v>
      </c>
      <c r="K73" s="19">
        <f>F_CONTAS_A_RECEBER[[#This Row],[Data_Vencimento]]-F_CONTAS_A_RECEBER[[#This Row],[Data_Emissão]]</f>
        <v>36</v>
      </c>
    </row>
    <row r="74" spans="1:11" ht="22.5" customHeight="1">
      <c r="A74" s="23">
        <v>3456</v>
      </c>
      <c r="B74" s="15" t="s">
        <v>11</v>
      </c>
      <c r="C74" s="20">
        <v>8175</v>
      </c>
      <c r="D74" s="21">
        <v>44409</v>
      </c>
      <c r="E74" s="16">
        <v>44436</v>
      </c>
      <c r="F74" s="16">
        <v>44427</v>
      </c>
      <c r="G74" s="17">
        <v>4274</v>
      </c>
      <c r="H74" s="17">
        <v>4250.3500000000004</v>
      </c>
      <c r="I74" s="18">
        <v>-23.649999999999636</v>
      </c>
      <c r="J74" s="22" t="s">
        <v>16</v>
      </c>
      <c r="K74" s="19">
        <f>F_CONTAS_A_RECEBER[[#This Row],[Data_Vencimento]]-F_CONTAS_A_RECEBER[[#This Row],[Data_Emissão]]</f>
        <v>27</v>
      </c>
    </row>
    <row r="75" spans="1:11" ht="22.5" customHeight="1">
      <c r="A75" s="23">
        <v>1234</v>
      </c>
      <c r="B75" s="15" t="s">
        <v>10</v>
      </c>
      <c r="C75" s="20">
        <v>8177</v>
      </c>
      <c r="D75" s="21">
        <v>44415</v>
      </c>
      <c r="E75" s="16">
        <v>44436</v>
      </c>
      <c r="F75" s="16">
        <v>44427</v>
      </c>
      <c r="G75" s="17">
        <v>3788</v>
      </c>
      <c r="H75" s="17">
        <v>3767.04</v>
      </c>
      <c r="I75" s="18">
        <v>-20.960000000000036</v>
      </c>
      <c r="J75" s="22" t="s">
        <v>16</v>
      </c>
      <c r="K75" s="19">
        <f>F_CONTAS_A_RECEBER[[#This Row],[Data_Vencimento]]-F_CONTAS_A_RECEBER[[#This Row],[Data_Emissão]]</f>
        <v>21</v>
      </c>
    </row>
    <row r="76" spans="1:11" ht="22.5" customHeight="1">
      <c r="A76" s="23">
        <v>2345</v>
      </c>
      <c r="B76" s="15" t="s">
        <v>12</v>
      </c>
      <c r="C76" s="20">
        <v>8180</v>
      </c>
      <c r="D76" s="21">
        <v>44400</v>
      </c>
      <c r="E76" s="16">
        <v>44457</v>
      </c>
      <c r="F76" s="16">
        <v>44457</v>
      </c>
      <c r="G76" s="17">
        <v>3788</v>
      </c>
      <c r="H76" s="17">
        <v>3788</v>
      </c>
      <c r="I76" s="18" t="s">
        <v>17</v>
      </c>
      <c r="J76" s="22" t="s">
        <v>17</v>
      </c>
      <c r="K76" s="19">
        <f>F_CONTAS_A_RECEBER[[#This Row],[Data_Vencimento]]-F_CONTAS_A_RECEBER[[#This Row],[Data_Emissão]]</f>
        <v>57</v>
      </c>
    </row>
    <row r="77" spans="1:11" ht="22.5" customHeight="1">
      <c r="A77" s="23">
        <v>5678</v>
      </c>
      <c r="B77" s="15" t="s">
        <v>13</v>
      </c>
      <c r="C77" s="20">
        <v>8183</v>
      </c>
      <c r="D77" s="21">
        <v>44404</v>
      </c>
      <c r="E77" s="16">
        <v>44437</v>
      </c>
      <c r="F77" s="16">
        <v>44420</v>
      </c>
      <c r="G77" s="17">
        <v>3104</v>
      </c>
      <c r="H77" s="17">
        <v>3074.93</v>
      </c>
      <c r="I77" s="18">
        <v>-29.070000000000164</v>
      </c>
      <c r="J77" s="22" t="s">
        <v>19</v>
      </c>
      <c r="K77" s="19">
        <f>F_CONTAS_A_RECEBER[[#This Row],[Data_Vencimento]]-F_CONTAS_A_RECEBER[[#This Row],[Data_Emissão]]</f>
        <v>33</v>
      </c>
    </row>
    <row r="78" spans="1:11" ht="22.5" customHeight="1">
      <c r="A78" s="23">
        <v>5678</v>
      </c>
      <c r="B78" s="15" t="s">
        <v>13</v>
      </c>
      <c r="C78" s="20">
        <v>8184</v>
      </c>
      <c r="D78" s="21">
        <v>44373</v>
      </c>
      <c r="E78" s="16">
        <v>44437</v>
      </c>
      <c r="F78" s="16">
        <v>44427</v>
      </c>
      <c r="G78" s="17">
        <v>16087</v>
      </c>
      <c r="H78" s="17">
        <v>15988.47</v>
      </c>
      <c r="I78" s="18">
        <v>-98.530000000000655</v>
      </c>
      <c r="J78" s="22" t="s">
        <v>16</v>
      </c>
      <c r="K78" s="19">
        <f>F_CONTAS_A_RECEBER[[#This Row],[Data_Vencimento]]-F_CONTAS_A_RECEBER[[#This Row],[Data_Emissão]]</f>
        <v>64</v>
      </c>
    </row>
    <row r="79" spans="1:11" ht="22.5" customHeight="1">
      <c r="A79" s="23">
        <v>1234</v>
      </c>
      <c r="B79" s="15" t="s">
        <v>10</v>
      </c>
      <c r="C79" s="20">
        <v>8187</v>
      </c>
      <c r="D79" s="21">
        <v>44415</v>
      </c>
      <c r="E79" s="16">
        <v>44437</v>
      </c>
      <c r="F79" s="16">
        <v>44418</v>
      </c>
      <c r="G79" s="17">
        <v>7482</v>
      </c>
      <c r="H79" s="17">
        <v>7382.94</v>
      </c>
      <c r="I79" s="18">
        <v>-99.0600000000004</v>
      </c>
      <c r="J79" s="22" t="s">
        <v>16</v>
      </c>
      <c r="K79" s="19">
        <f>F_CONTAS_A_RECEBER[[#This Row],[Data_Vencimento]]-F_CONTAS_A_RECEBER[[#This Row],[Data_Emissão]]</f>
        <v>22</v>
      </c>
    </row>
    <row r="80" spans="1:11" ht="22.5" customHeight="1">
      <c r="A80" s="23">
        <v>5678</v>
      </c>
      <c r="B80" s="15" t="s">
        <v>13</v>
      </c>
      <c r="C80" s="20">
        <v>8188</v>
      </c>
      <c r="D80" s="21">
        <v>44413</v>
      </c>
      <c r="E80" s="16">
        <v>44437</v>
      </c>
      <c r="F80" s="16">
        <v>44411</v>
      </c>
      <c r="G80" s="17">
        <v>27011</v>
      </c>
      <c r="H80" s="17">
        <v>26588.71</v>
      </c>
      <c r="I80" s="18">
        <v>-422.29000000000087</v>
      </c>
      <c r="J80" s="22" t="s">
        <v>16</v>
      </c>
      <c r="K80" s="19">
        <f>F_CONTAS_A_RECEBER[[#This Row],[Data_Vencimento]]-F_CONTAS_A_RECEBER[[#This Row],[Data_Emissão]]</f>
        <v>24</v>
      </c>
    </row>
    <row r="81" spans="1:11" ht="22.5" customHeight="1">
      <c r="A81" s="23">
        <v>3456</v>
      </c>
      <c r="B81" s="15" t="s">
        <v>11</v>
      </c>
      <c r="C81" s="20">
        <v>8189</v>
      </c>
      <c r="D81" s="21">
        <v>44417</v>
      </c>
      <c r="E81" s="16">
        <v>44439</v>
      </c>
      <c r="F81" s="16">
        <v>44434</v>
      </c>
      <c r="G81" s="17">
        <v>4489</v>
      </c>
      <c r="H81" s="17">
        <v>4455.96</v>
      </c>
      <c r="I81" s="18">
        <v>-33.039999999999964</v>
      </c>
      <c r="J81" s="22" t="s">
        <v>18</v>
      </c>
      <c r="K81" s="19">
        <f>F_CONTAS_A_RECEBER[[#This Row],[Data_Vencimento]]-F_CONTAS_A_RECEBER[[#This Row],[Data_Emissão]]</f>
        <v>22</v>
      </c>
    </row>
    <row r="82" spans="1:11" ht="22.5" customHeight="1">
      <c r="A82" s="23">
        <v>2345</v>
      </c>
      <c r="B82" s="15" t="s">
        <v>12</v>
      </c>
      <c r="C82" s="20">
        <v>8192</v>
      </c>
      <c r="D82" s="21">
        <v>44431</v>
      </c>
      <c r="E82" s="16">
        <v>44439</v>
      </c>
      <c r="F82" s="16">
        <v>44429</v>
      </c>
      <c r="G82" s="17">
        <v>10418</v>
      </c>
      <c r="H82" s="17">
        <v>10358.120000000001</v>
      </c>
      <c r="I82" s="18">
        <v>-59.8799999999992</v>
      </c>
      <c r="J82" s="22" t="s">
        <v>19</v>
      </c>
      <c r="K82" s="19">
        <f>F_CONTAS_A_RECEBER[[#This Row],[Data_Vencimento]]-F_CONTAS_A_RECEBER[[#This Row],[Data_Emissão]]</f>
        <v>8</v>
      </c>
    </row>
    <row r="83" spans="1:11" ht="22.5" customHeight="1">
      <c r="A83" s="23">
        <v>3456</v>
      </c>
      <c r="B83" s="15" t="s">
        <v>11</v>
      </c>
      <c r="C83" s="20">
        <v>8193</v>
      </c>
      <c r="D83" s="21">
        <v>44418</v>
      </c>
      <c r="E83" s="16">
        <v>44439</v>
      </c>
      <c r="F83" s="16">
        <v>44420</v>
      </c>
      <c r="G83" s="17">
        <v>12905</v>
      </c>
      <c r="H83" s="17">
        <v>12770.63</v>
      </c>
      <c r="I83" s="18">
        <v>-134.3700000000008</v>
      </c>
      <c r="J83" s="22" t="s">
        <v>19</v>
      </c>
      <c r="K83" s="19">
        <f>F_CONTAS_A_RECEBER[[#This Row],[Data_Vencimento]]-F_CONTAS_A_RECEBER[[#This Row],[Data_Emissão]]</f>
        <v>21</v>
      </c>
    </row>
    <row r="84" spans="1:11" ht="22.5" customHeight="1">
      <c r="A84" s="23">
        <v>4567</v>
      </c>
      <c r="B84" s="15" t="s">
        <v>14</v>
      </c>
      <c r="C84" s="20">
        <v>8194</v>
      </c>
      <c r="D84" s="21">
        <v>44418</v>
      </c>
      <c r="E84" s="16">
        <v>44440</v>
      </c>
      <c r="F84" s="16">
        <v>44434</v>
      </c>
      <c r="G84" s="17">
        <v>1456</v>
      </c>
      <c r="H84" s="17">
        <v>1444.61</v>
      </c>
      <c r="I84" s="18">
        <v>-11.3900000000001</v>
      </c>
      <c r="J84" s="22" t="s">
        <v>18</v>
      </c>
      <c r="K84" s="19">
        <f>F_CONTAS_A_RECEBER[[#This Row],[Data_Vencimento]]-F_CONTAS_A_RECEBER[[#This Row],[Data_Emissão]]</f>
        <v>22</v>
      </c>
    </row>
    <row r="85" spans="1:11" ht="22.5" customHeight="1">
      <c r="A85" s="23">
        <v>5678</v>
      </c>
      <c r="B85" s="15" t="s">
        <v>13</v>
      </c>
      <c r="C85" s="20">
        <v>8196</v>
      </c>
      <c r="D85" s="21">
        <v>44414</v>
      </c>
      <c r="E85" s="16">
        <v>44440</v>
      </c>
      <c r="F85" s="16">
        <v>44440</v>
      </c>
      <c r="G85" s="17">
        <v>3694</v>
      </c>
      <c r="H85" s="17">
        <v>3694</v>
      </c>
      <c r="I85" s="18" t="s">
        <v>17</v>
      </c>
      <c r="J85" s="22" t="s">
        <v>17</v>
      </c>
      <c r="K85" s="19">
        <f>F_CONTAS_A_RECEBER[[#This Row],[Data_Vencimento]]-F_CONTAS_A_RECEBER[[#This Row],[Data_Emissão]]</f>
        <v>26</v>
      </c>
    </row>
    <row r="86" spans="1:11" ht="22.5" customHeight="1">
      <c r="A86" s="23">
        <v>2345</v>
      </c>
      <c r="B86" s="15" t="s">
        <v>12</v>
      </c>
      <c r="C86" s="20">
        <v>8198</v>
      </c>
      <c r="D86" s="21">
        <v>44413</v>
      </c>
      <c r="E86" s="16">
        <v>44462</v>
      </c>
      <c r="F86" s="16">
        <v>44451</v>
      </c>
      <c r="G86" s="17">
        <v>17563</v>
      </c>
      <c r="H86" s="17">
        <v>17441.36</v>
      </c>
      <c r="I86" s="18">
        <v>-121.63999999999942</v>
      </c>
      <c r="J86" s="22" t="s">
        <v>16</v>
      </c>
      <c r="K86" s="19">
        <f>F_CONTAS_A_RECEBER[[#This Row],[Data_Vencimento]]-F_CONTAS_A_RECEBER[[#This Row],[Data_Emissão]]</f>
        <v>49</v>
      </c>
    </row>
    <row r="87" spans="1:11" ht="22.5" customHeight="1">
      <c r="A87" s="23">
        <v>1234</v>
      </c>
      <c r="B87" s="15" t="s">
        <v>10</v>
      </c>
      <c r="C87" s="20">
        <v>8200</v>
      </c>
      <c r="D87" s="21">
        <v>44415</v>
      </c>
      <c r="E87" s="16">
        <v>44443</v>
      </c>
      <c r="F87" s="16">
        <v>44435</v>
      </c>
      <c r="G87" s="17">
        <v>4274</v>
      </c>
      <c r="H87" s="17">
        <v>4252.0600000000004</v>
      </c>
      <c r="I87" s="18">
        <v>-21.9399999999996</v>
      </c>
      <c r="J87" s="22" t="s">
        <v>16</v>
      </c>
      <c r="K87" s="19">
        <f>F_CONTAS_A_RECEBER[[#This Row],[Data_Vencimento]]-F_CONTAS_A_RECEBER[[#This Row],[Data_Emissão]]</f>
        <v>28</v>
      </c>
    </row>
    <row r="88" spans="1:11" ht="22.5" customHeight="1">
      <c r="A88" s="23">
        <v>2345</v>
      </c>
      <c r="B88" s="15" t="s">
        <v>12</v>
      </c>
      <c r="C88" s="20">
        <v>8202</v>
      </c>
      <c r="D88" s="21">
        <v>44413</v>
      </c>
      <c r="E88" s="16">
        <v>44443</v>
      </c>
      <c r="F88" s="16">
        <v>44438</v>
      </c>
      <c r="G88" s="17">
        <v>3788</v>
      </c>
      <c r="H88" s="17">
        <v>3776.99</v>
      </c>
      <c r="I88" s="18">
        <v>-11.010000000000218</v>
      </c>
      <c r="J88" s="22" t="s">
        <v>18</v>
      </c>
      <c r="K88" s="19">
        <f>F_CONTAS_A_RECEBER[[#This Row],[Data_Vencimento]]-F_CONTAS_A_RECEBER[[#This Row],[Data_Emissão]]</f>
        <v>30</v>
      </c>
    </row>
    <row r="89" spans="1:11" ht="22.5" customHeight="1">
      <c r="A89" s="23">
        <v>3456</v>
      </c>
      <c r="B89" s="15" t="s">
        <v>11</v>
      </c>
      <c r="C89" s="20">
        <v>8204</v>
      </c>
      <c r="D89" s="21">
        <v>44427</v>
      </c>
      <c r="E89" s="16">
        <v>44444</v>
      </c>
      <c r="F89" s="16">
        <v>44429</v>
      </c>
      <c r="G89" s="17">
        <v>3104</v>
      </c>
      <c r="H89" s="17">
        <v>3078</v>
      </c>
      <c r="I89" s="18">
        <v>-26</v>
      </c>
      <c r="J89" s="22" t="s">
        <v>19</v>
      </c>
      <c r="K89" s="19">
        <f>F_CONTAS_A_RECEBER[[#This Row],[Data_Vencimento]]-F_CONTAS_A_RECEBER[[#This Row],[Data_Emissão]]</f>
        <v>17</v>
      </c>
    </row>
    <row r="90" spans="1:11" ht="22.5" customHeight="1">
      <c r="A90" s="23">
        <v>2345</v>
      </c>
      <c r="B90" s="15" t="s">
        <v>12</v>
      </c>
      <c r="C90" s="20">
        <v>8206</v>
      </c>
      <c r="D90" s="21">
        <v>44431</v>
      </c>
      <c r="E90" s="16">
        <v>44450</v>
      </c>
      <c r="F90" s="16">
        <v>44429</v>
      </c>
      <c r="G90" s="17">
        <v>3788</v>
      </c>
      <c r="H90" s="17">
        <v>3744.36</v>
      </c>
      <c r="I90" s="18">
        <v>-43.639999999999873</v>
      </c>
      <c r="J90" s="22" t="s">
        <v>19</v>
      </c>
      <c r="K90" s="19">
        <f>F_CONTAS_A_RECEBER[[#This Row],[Data_Vencimento]]-F_CONTAS_A_RECEBER[[#This Row],[Data_Emissão]]</f>
        <v>19</v>
      </c>
    </row>
    <row r="91" spans="1:11" ht="22.5" customHeight="1">
      <c r="A91" s="23">
        <v>2345</v>
      </c>
      <c r="B91" s="15" t="s">
        <v>12</v>
      </c>
      <c r="C91" s="20">
        <v>8209</v>
      </c>
      <c r="D91" s="21">
        <v>44431</v>
      </c>
      <c r="E91" s="16">
        <v>44447</v>
      </c>
      <c r="F91" s="16">
        <v>44427</v>
      </c>
      <c r="G91" s="17">
        <v>25056</v>
      </c>
      <c r="H91" s="17">
        <v>24754.86</v>
      </c>
      <c r="I91" s="18">
        <v>-301.13999999999942</v>
      </c>
      <c r="J91" s="22" t="s">
        <v>16</v>
      </c>
      <c r="K91" s="19">
        <f>F_CONTAS_A_RECEBER[[#This Row],[Data_Vencimento]]-F_CONTAS_A_RECEBER[[#This Row],[Data_Emissão]]</f>
        <v>16</v>
      </c>
    </row>
    <row r="92" spans="1:11" ht="22.5" customHeight="1">
      <c r="A92" s="23">
        <v>5678</v>
      </c>
      <c r="B92" s="15" t="s">
        <v>13</v>
      </c>
      <c r="C92" s="20">
        <v>8213</v>
      </c>
      <c r="D92" s="21">
        <v>44387</v>
      </c>
      <c r="E92" s="16">
        <v>44452</v>
      </c>
      <c r="F92" s="16">
        <v>44439</v>
      </c>
      <c r="G92" s="17">
        <v>16087</v>
      </c>
      <c r="H92" s="17">
        <v>15948.12</v>
      </c>
      <c r="I92" s="18">
        <v>-138.8799999999992</v>
      </c>
      <c r="J92" s="22" t="s">
        <v>16</v>
      </c>
      <c r="K92" s="19">
        <f>F_CONTAS_A_RECEBER[[#This Row],[Data_Vencimento]]-F_CONTAS_A_RECEBER[[#This Row],[Data_Emissão]]</f>
        <v>65</v>
      </c>
    </row>
    <row r="93" spans="1:11" ht="22.5" customHeight="1">
      <c r="A93" s="23">
        <v>5678</v>
      </c>
      <c r="B93" s="15" t="s">
        <v>13</v>
      </c>
      <c r="C93" s="20">
        <v>8216</v>
      </c>
      <c r="D93" s="21">
        <v>44392</v>
      </c>
      <c r="E93" s="16">
        <v>44448</v>
      </c>
      <c r="F93" s="16">
        <v>44438</v>
      </c>
      <c r="G93" s="17">
        <v>16745</v>
      </c>
      <c r="H93" s="17">
        <v>16657.689999999999</v>
      </c>
      <c r="I93" s="18">
        <v>-87.31000000000131</v>
      </c>
      <c r="J93" s="22" t="s">
        <v>18</v>
      </c>
      <c r="K93" s="19">
        <f>F_CONTAS_A_RECEBER[[#This Row],[Data_Vencimento]]-F_CONTAS_A_RECEBER[[#This Row],[Data_Emissão]]</f>
        <v>56</v>
      </c>
    </row>
    <row r="94" spans="1:11" ht="22.5" customHeight="1">
      <c r="A94" s="23">
        <v>3456</v>
      </c>
      <c r="B94" s="15" t="s">
        <v>11</v>
      </c>
      <c r="C94" s="20">
        <v>8217</v>
      </c>
      <c r="D94" s="21">
        <v>44418</v>
      </c>
      <c r="E94" s="16">
        <v>44449</v>
      </c>
      <c r="F94" s="16">
        <v>44433</v>
      </c>
      <c r="G94" s="17">
        <v>4489</v>
      </c>
      <c r="H94" s="17">
        <v>4431.49</v>
      </c>
      <c r="I94" s="18">
        <v>-57.510000000000218</v>
      </c>
      <c r="J94" s="22" t="s">
        <v>16</v>
      </c>
      <c r="K94" s="19">
        <f>F_CONTAS_A_RECEBER[[#This Row],[Data_Vencimento]]-F_CONTAS_A_RECEBER[[#This Row],[Data_Emissão]]</f>
        <v>31</v>
      </c>
    </row>
    <row r="95" spans="1:11" ht="22.5" customHeight="1">
      <c r="A95" s="23">
        <v>5678</v>
      </c>
      <c r="B95" s="15" t="s">
        <v>13</v>
      </c>
      <c r="C95" s="20">
        <v>8219</v>
      </c>
      <c r="D95" s="21">
        <v>44400</v>
      </c>
      <c r="E95" s="16">
        <v>44450</v>
      </c>
      <c r="F95" s="16">
        <v>44431</v>
      </c>
      <c r="G95" s="17">
        <v>3694</v>
      </c>
      <c r="H95" s="17">
        <v>3644.03</v>
      </c>
      <c r="I95" s="18">
        <v>-49.9699999999998</v>
      </c>
      <c r="J95" s="22" t="s">
        <v>18</v>
      </c>
      <c r="K95" s="19">
        <f>F_CONTAS_A_RECEBER[[#This Row],[Data_Vencimento]]-F_CONTAS_A_RECEBER[[#This Row],[Data_Emissão]]</f>
        <v>50</v>
      </c>
    </row>
    <row r="96" spans="1:11" ht="22.5" customHeight="1">
      <c r="A96" s="23">
        <v>1234</v>
      </c>
      <c r="B96" s="15" t="s">
        <v>10</v>
      </c>
      <c r="C96" s="20">
        <v>8220</v>
      </c>
      <c r="D96" s="21">
        <v>44443</v>
      </c>
      <c r="E96" s="16">
        <v>44455</v>
      </c>
      <c r="F96" s="16">
        <v>44428</v>
      </c>
      <c r="G96" s="17">
        <v>27144</v>
      </c>
      <c r="H96" s="17">
        <v>26790.59</v>
      </c>
      <c r="I96" s="18">
        <v>-353.40999999999985</v>
      </c>
      <c r="J96" s="22" t="s">
        <v>18</v>
      </c>
      <c r="K96" s="19">
        <f>F_CONTAS_A_RECEBER[[#This Row],[Data_Vencimento]]-F_CONTAS_A_RECEBER[[#This Row],[Data_Emissão]]</f>
        <v>12</v>
      </c>
    </row>
    <row r="97" spans="1:11" ht="22.5" customHeight="1">
      <c r="A97" s="23">
        <v>5678</v>
      </c>
      <c r="B97" s="15" t="s">
        <v>13</v>
      </c>
      <c r="C97" s="20">
        <v>8222</v>
      </c>
      <c r="D97" s="21">
        <v>44404</v>
      </c>
      <c r="E97" s="16">
        <v>44469</v>
      </c>
      <c r="F97" s="16">
        <v>44455</v>
      </c>
      <c r="G97" s="17">
        <v>14438</v>
      </c>
      <c r="H97" s="17">
        <v>14311.44</v>
      </c>
      <c r="I97" s="18">
        <v>-126.55999999999949</v>
      </c>
      <c r="J97" s="22" t="s">
        <v>19</v>
      </c>
      <c r="K97" s="19">
        <f>F_CONTAS_A_RECEBER[[#This Row],[Data_Vencimento]]-F_CONTAS_A_RECEBER[[#This Row],[Data_Emissão]]</f>
        <v>65</v>
      </c>
    </row>
    <row r="98" spans="1:11" ht="22.5" customHeight="1">
      <c r="A98" s="23">
        <v>2345</v>
      </c>
      <c r="B98" s="15" t="s">
        <v>12</v>
      </c>
      <c r="C98" s="20">
        <v>8223</v>
      </c>
      <c r="D98" s="21">
        <v>44436</v>
      </c>
      <c r="E98" s="16">
        <v>44470</v>
      </c>
      <c r="F98" s="16">
        <v>44451</v>
      </c>
      <c r="G98" s="17">
        <v>7947</v>
      </c>
      <c r="H98" s="17">
        <v>7854.49</v>
      </c>
      <c r="I98" s="18">
        <v>-92.510000000000218</v>
      </c>
      <c r="J98" s="22" t="s">
        <v>16</v>
      </c>
      <c r="K98" s="19">
        <f>F_CONTAS_A_RECEBER[[#This Row],[Data_Vencimento]]-F_CONTAS_A_RECEBER[[#This Row],[Data_Emissão]]</f>
        <v>34</v>
      </c>
    </row>
    <row r="99" spans="1:11" ht="22.5" customHeight="1">
      <c r="A99" s="23">
        <v>2345</v>
      </c>
      <c r="B99" s="15" t="s">
        <v>12</v>
      </c>
      <c r="C99" s="20">
        <v>8227</v>
      </c>
      <c r="D99" s="21">
        <v>44445</v>
      </c>
      <c r="E99" s="16">
        <v>44454</v>
      </c>
      <c r="F99" s="16">
        <v>44449</v>
      </c>
      <c r="G99" s="17">
        <v>14438</v>
      </c>
      <c r="H99" s="17">
        <v>14388.24</v>
      </c>
      <c r="I99" s="18">
        <v>-49.760000000000218</v>
      </c>
      <c r="J99" s="22" t="s">
        <v>19</v>
      </c>
      <c r="K99" s="19">
        <f>F_CONTAS_A_RECEBER[[#This Row],[Data_Vencimento]]-F_CONTAS_A_RECEBER[[#This Row],[Data_Emissão]]</f>
        <v>9</v>
      </c>
    </row>
    <row r="100" spans="1:11" ht="22.5" customHeight="1">
      <c r="A100" s="23">
        <v>4567</v>
      </c>
      <c r="B100" s="15" t="s">
        <v>14</v>
      </c>
      <c r="C100" s="20">
        <v>8228</v>
      </c>
      <c r="D100" s="21">
        <v>44435</v>
      </c>
      <c r="E100" s="16">
        <v>44474</v>
      </c>
      <c r="F100" s="16">
        <v>44474</v>
      </c>
      <c r="G100" s="17">
        <v>2821</v>
      </c>
      <c r="H100" s="17">
        <v>2821</v>
      </c>
      <c r="I100" s="18" t="s">
        <v>17</v>
      </c>
      <c r="J100" s="22" t="s">
        <v>17</v>
      </c>
      <c r="K100" s="19">
        <f>F_CONTAS_A_RECEBER[[#This Row],[Data_Vencimento]]-F_CONTAS_A_RECEBER[[#This Row],[Data_Emissão]]</f>
        <v>39</v>
      </c>
    </row>
    <row r="101" spans="1:11" ht="22.5" customHeight="1">
      <c r="A101" s="23">
        <v>2345</v>
      </c>
      <c r="B101" s="15" t="s">
        <v>12</v>
      </c>
      <c r="C101" s="20">
        <v>8231</v>
      </c>
      <c r="D101" s="21">
        <v>44431</v>
      </c>
      <c r="E101" s="16">
        <v>44455</v>
      </c>
      <c r="F101" s="16">
        <v>44441</v>
      </c>
      <c r="G101" s="17">
        <v>7947</v>
      </c>
      <c r="H101" s="17">
        <v>7866.11</v>
      </c>
      <c r="I101" s="18">
        <v>-80.890000000000327</v>
      </c>
      <c r="J101" s="22" t="s">
        <v>16</v>
      </c>
      <c r="K101" s="19">
        <f>F_CONTAS_A_RECEBER[[#This Row],[Data_Vencimento]]-F_CONTAS_A_RECEBER[[#This Row],[Data_Emissão]]</f>
        <v>24</v>
      </c>
    </row>
    <row r="102" spans="1:11" ht="22.5" customHeight="1">
      <c r="A102" s="23">
        <v>2345</v>
      </c>
      <c r="B102" s="15" t="s">
        <v>12</v>
      </c>
      <c r="C102" s="20">
        <v>8234</v>
      </c>
      <c r="D102" s="21">
        <v>44436</v>
      </c>
      <c r="E102" s="16">
        <v>44456</v>
      </c>
      <c r="F102" s="16">
        <v>44451</v>
      </c>
      <c r="G102" s="17">
        <v>2180</v>
      </c>
      <c r="H102" s="17">
        <v>2172.64</v>
      </c>
      <c r="I102" s="18">
        <v>-7.3600000000001273</v>
      </c>
      <c r="J102" s="22" t="s">
        <v>16</v>
      </c>
      <c r="K102" s="19">
        <f>F_CONTAS_A_RECEBER[[#This Row],[Data_Vencimento]]-F_CONTAS_A_RECEBER[[#This Row],[Data_Emissão]]</f>
        <v>20</v>
      </c>
    </row>
    <row r="103" spans="1:11" ht="22.5" customHeight="1">
      <c r="A103" s="23">
        <v>2345</v>
      </c>
      <c r="B103" s="15" t="s">
        <v>12</v>
      </c>
      <c r="C103" s="20">
        <v>8238</v>
      </c>
      <c r="D103" s="21">
        <v>44436</v>
      </c>
      <c r="E103" s="16">
        <v>44456</v>
      </c>
      <c r="F103" s="16">
        <v>44429</v>
      </c>
      <c r="G103" s="17">
        <v>25203</v>
      </c>
      <c r="H103" s="17">
        <v>24833.65</v>
      </c>
      <c r="I103" s="18">
        <v>-369.34999999999854</v>
      </c>
      <c r="J103" s="22" t="s">
        <v>19</v>
      </c>
      <c r="K103" s="19">
        <f>F_CONTAS_A_RECEBER[[#This Row],[Data_Vencimento]]-F_CONTAS_A_RECEBER[[#This Row],[Data_Emissão]]</f>
        <v>20</v>
      </c>
    </row>
    <row r="104" spans="1:11" ht="22.5" customHeight="1">
      <c r="A104" s="23">
        <v>2345</v>
      </c>
      <c r="B104" s="15" t="s">
        <v>12</v>
      </c>
      <c r="C104" s="20">
        <v>8242</v>
      </c>
      <c r="D104" s="21">
        <v>44445</v>
      </c>
      <c r="E104" s="16">
        <v>44480</v>
      </c>
      <c r="F104" s="16">
        <v>44463</v>
      </c>
      <c r="G104" s="17">
        <v>4808</v>
      </c>
      <c r="H104" s="17">
        <v>4757.22</v>
      </c>
      <c r="I104" s="18">
        <v>-50.779999999999745</v>
      </c>
      <c r="J104" s="22" t="s">
        <v>16</v>
      </c>
      <c r="K104" s="19">
        <f>F_CONTAS_A_RECEBER[[#This Row],[Data_Vencimento]]-F_CONTAS_A_RECEBER[[#This Row],[Data_Emissão]]</f>
        <v>35</v>
      </c>
    </row>
    <row r="105" spans="1:11" ht="22.5" customHeight="1">
      <c r="A105" s="23">
        <v>4567</v>
      </c>
      <c r="B105" s="15" t="s">
        <v>14</v>
      </c>
      <c r="C105" s="20">
        <v>8244</v>
      </c>
      <c r="D105" s="21">
        <v>44429</v>
      </c>
      <c r="E105" s="16">
        <v>44459</v>
      </c>
      <c r="F105" s="16">
        <v>44454</v>
      </c>
      <c r="G105" s="17">
        <v>4489</v>
      </c>
      <c r="H105" s="17">
        <v>4475.92</v>
      </c>
      <c r="I105" s="18">
        <v>-13.079999999999927</v>
      </c>
      <c r="J105" s="22" t="s">
        <v>18</v>
      </c>
      <c r="K105" s="19">
        <f>F_CONTAS_A_RECEBER[[#This Row],[Data_Vencimento]]-F_CONTAS_A_RECEBER[[#This Row],[Data_Emissão]]</f>
        <v>30</v>
      </c>
    </row>
    <row r="106" spans="1:11" ht="22.5" customHeight="1">
      <c r="A106" s="23">
        <v>1234</v>
      </c>
      <c r="B106" s="15" t="s">
        <v>10</v>
      </c>
      <c r="C106" s="20">
        <v>8246</v>
      </c>
      <c r="D106" s="21">
        <v>44443</v>
      </c>
      <c r="E106" s="16">
        <v>44459</v>
      </c>
      <c r="F106" s="16">
        <v>44459</v>
      </c>
      <c r="G106" s="17">
        <v>4808</v>
      </c>
      <c r="H106" s="17">
        <v>4808</v>
      </c>
      <c r="I106" s="18" t="s">
        <v>17</v>
      </c>
      <c r="J106" s="22" t="s">
        <v>17</v>
      </c>
      <c r="K106" s="19">
        <f>F_CONTAS_A_RECEBER[[#This Row],[Data_Vencimento]]-F_CONTAS_A_RECEBER[[#This Row],[Data_Emissão]]</f>
        <v>16</v>
      </c>
    </row>
    <row r="107" spans="1:11" ht="22.5" customHeight="1">
      <c r="A107" s="23">
        <v>3456</v>
      </c>
      <c r="B107" s="15" t="s">
        <v>11</v>
      </c>
      <c r="C107" s="20">
        <v>8249</v>
      </c>
      <c r="D107" s="21">
        <v>44427</v>
      </c>
      <c r="E107" s="16">
        <v>44460</v>
      </c>
      <c r="F107" s="16">
        <v>44451</v>
      </c>
      <c r="G107" s="17">
        <v>2821</v>
      </c>
      <c r="H107" s="17">
        <v>2804.8</v>
      </c>
      <c r="I107" s="18">
        <v>-16.199999999999818</v>
      </c>
      <c r="J107" s="22" t="s">
        <v>16</v>
      </c>
      <c r="K107" s="19">
        <f>F_CONTAS_A_RECEBER[[#This Row],[Data_Vencimento]]-F_CONTAS_A_RECEBER[[#This Row],[Data_Emissão]]</f>
        <v>33</v>
      </c>
    </row>
    <row r="108" spans="1:11" ht="22.5" customHeight="1">
      <c r="A108" s="23">
        <v>3456</v>
      </c>
      <c r="B108" s="15" t="s">
        <v>11</v>
      </c>
      <c r="C108" s="20">
        <v>8250</v>
      </c>
      <c r="D108" s="21">
        <v>44440</v>
      </c>
      <c r="E108" s="16">
        <v>44477</v>
      </c>
      <c r="F108" s="16">
        <v>44463</v>
      </c>
      <c r="G108" s="17">
        <v>25056</v>
      </c>
      <c r="H108" s="17">
        <v>24835.68</v>
      </c>
      <c r="I108" s="18">
        <v>-220.31999999999971</v>
      </c>
      <c r="J108" s="22" t="s">
        <v>16</v>
      </c>
      <c r="K108" s="19">
        <f>F_CONTAS_A_RECEBER[[#This Row],[Data_Vencimento]]-F_CONTAS_A_RECEBER[[#This Row],[Data_Emissão]]</f>
        <v>37</v>
      </c>
    </row>
    <row r="109" spans="1:11" ht="22.5" customHeight="1">
      <c r="A109" s="23">
        <v>5678</v>
      </c>
      <c r="B109" s="15" t="s">
        <v>13</v>
      </c>
      <c r="C109" s="20">
        <v>8252</v>
      </c>
      <c r="D109" s="21">
        <v>44431</v>
      </c>
      <c r="E109" s="16">
        <v>44491</v>
      </c>
      <c r="F109" s="16">
        <v>44485</v>
      </c>
      <c r="G109" s="17">
        <v>3524</v>
      </c>
      <c r="H109" s="17">
        <v>3484.21</v>
      </c>
      <c r="I109" s="18">
        <v>-39.789999999999964</v>
      </c>
      <c r="J109" s="22" t="s">
        <v>18</v>
      </c>
      <c r="K109" s="19">
        <f>F_CONTAS_A_RECEBER[[#This Row],[Data_Vencimento]]-F_CONTAS_A_RECEBER[[#This Row],[Data_Emissão]]</f>
        <v>60</v>
      </c>
    </row>
    <row r="110" spans="1:11" ht="22.5" customHeight="1">
      <c r="A110" s="23">
        <v>3456</v>
      </c>
      <c r="B110" s="15" t="s">
        <v>11</v>
      </c>
      <c r="C110" s="20">
        <v>8254</v>
      </c>
      <c r="D110" s="21">
        <v>44443</v>
      </c>
      <c r="E110" s="16">
        <v>44473</v>
      </c>
      <c r="F110" s="16">
        <v>44473</v>
      </c>
      <c r="G110" s="17">
        <v>4808</v>
      </c>
      <c r="H110" s="17">
        <v>4808</v>
      </c>
      <c r="I110" s="18" t="s">
        <v>17</v>
      </c>
      <c r="J110" s="22" t="s">
        <v>17</v>
      </c>
      <c r="K110" s="19">
        <f>F_CONTAS_A_RECEBER[[#This Row],[Data_Vencimento]]-F_CONTAS_A_RECEBER[[#This Row],[Data_Emissão]]</f>
        <v>30</v>
      </c>
    </row>
    <row r="111" spans="1:11" ht="22.5" customHeight="1">
      <c r="A111" s="23">
        <v>4567</v>
      </c>
      <c r="B111" s="15" t="s">
        <v>14</v>
      </c>
      <c r="C111" s="20">
        <v>8257</v>
      </c>
      <c r="D111" s="21">
        <v>44440</v>
      </c>
      <c r="E111" s="16">
        <v>44477</v>
      </c>
      <c r="F111" s="16">
        <v>44464</v>
      </c>
      <c r="G111" s="17">
        <v>3524</v>
      </c>
      <c r="H111" s="17">
        <v>3491.75</v>
      </c>
      <c r="I111" s="18">
        <v>-32.25</v>
      </c>
      <c r="J111" s="22" t="s">
        <v>19</v>
      </c>
      <c r="K111" s="19">
        <f>F_CONTAS_A_RECEBER[[#This Row],[Data_Vencimento]]-F_CONTAS_A_RECEBER[[#This Row],[Data_Emissão]]</f>
        <v>37</v>
      </c>
    </row>
    <row r="112" spans="1:11" ht="22.5" customHeight="1">
      <c r="A112" s="23">
        <v>3456</v>
      </c>
      <c r="B112" s="15" t="s">
        <v>11</v>
      </c>
      <c r="C112" s="20">
        <v>8259</v>
      </c>
      <c r="D112" s="21">
        <v>44443</v>
      </c>
      <c r="E112" s="16">
        <v>44463</v>
      </c>
      <c r="F112" s="16">
        <v>44458</v>
      </c>
      <c r="G112" s="17">
        <v>2910</v>
      </c>
      <c r="H112" s="17">
        <v>2886.36</v>
      </c>
      <c r="I112" s="18">
        <v>-23.639999999999873</v>
      </c>
      <c r="J112" s="22" t="s">
        <v>16</v>
      </c>
      <c r="K112" s="19">
        <f>F_CONTAS_A_RECEBER[[#This Row],[Data_Vencimento]]-F_CONTAS_A_RECEBER[[#This Row],[Data_Emissão]]</f>
        <v>20</v>
      </c>
    </row>
    <row r="113" spans="1:11" ht="22.5" customHeight="1">
      <c r="A113" s="23">
        <v>5678</v>
      </c>
      <c r="B113" s="15" t="s">
        <v>13</v>
      </c>
      <c r="C113" s="20">
        <v>8261</v>
      </c>
      <c r="D113" s="21">
        <v>44414</v>
      </c>
      <c r="E113" s="16">
        <v>44463</v>
      </c>
      <c r="F113" s="16">
        <v>44446</v>
      </c>
      <c r="G113" s="17">
        <v>16745</v>
      </c>
      <c r="H113" s="17">
        <v>16583.599999999999</v>
      </c>
      <c r="I113" s="18">
        <v>-161.40000000000146</v>
      </c>
      <c r="J113" s="22" t="s">
        <v>18</v>
      </c>
      <c r="K113" s="19">
        <f>F_CONTAS_A_RECEBER[[#This Row],[Data_Vencimento]]-F_CONTAS_A_RECEBER[[#This Row],[Data_Emissão]]</f>
        <v>49</v>
      </c>
    </row>
    <row r="114" spans="1:11" ht="22.5" customHeight="1">
      <c r="A114" s="23">
        <v>1234</v>
      </c>
      <c r="B114" s="15" t="s">
        <v>10</v>
      </c>
      <c r="C114" s="20">
        <v>8264</v>
      </c>
      <c r="D114" s="21">
        <v>44457</v>
      </c>
      <c r="E114" s="16">
        <v>44479</v>
      </c>
      <c r="F114" s="16">
        <v>44466</v>
      </c>
      <c r="G114" s="17">
        <v>1719</v>
      </c>
      <c r="H114" s="17">
        <v>1700.58</v>
      </c>
      <c r="I114" s="18">
        <v>-18.420000000000073</v>
      </c>
      <c r="J114" s="22" t="s">
        <v>19</v>
      </c>
      <c r="K114" s="19">
        <f>F_CONTAS_A_RECEBER[[#This Row],[Data_Vencimento]]-F_CONTAS_A_RECEBER[[#This Row],[Data_Emissão]]</f>
        <v>22</v>
      </c>
    </row>
    <row r="115" spans="1:11" ht="22.5" customHeight="1">
      <c r="A115" s="23">
        <v>3456</v>
      </c>
      <c r="B115" s="15" t="s">
        <v>11</v>
      </c>
      <c r="C115" s="20">
        <v>8266</v>
      </c>
      <c r="D115" s="21">
        <v>44453</v>
      </c>
      <c r="E115" s="16">
        <v>44472</v>
      </c>
      <c r="F115" s="16">
        <v>44459</v>
      </c>
      <c r="G115" s="17">
        <v>3963</v>
      </c>
      <c r="H115" s="17">
        <v>3909.2</v>
      </c>
      <c r="I115" s="18">
        <v>-53.800000000000182</v>
      </c>
      <c r="J115" s="22" t="s">
        <v>18</v>
      </c>
      <c r="K115" s="19">
        <f>F_CONTAS_A_RECEBER[[#This Row],[Data_Vencimento]]-F_CONTAS_A_RECEBER[[#This Row],[Data_Emissão]]</f>
        <v>19</v>
      </c>
    </row>
    <row r="116" spans="1:11" ht="22.5" customHeight="1">
      <c r="A116" s="23">
        <v>1234</v>
      </c>
      <c r="B116" s="15" t="s">
        <v>10</v>
      </c>
      <c r="C116" s="20">
        <v>8270</v>
      </c>
      <c r="D116" s="21">
        <v>44453</v>
      </c>
      <c r="E116" s="16">
        <v>44479</v>
      </c>
      <c r="F116" s="16">
        <v>44473</v>
      </c>
      <c r="G116" s="17">
        <v>3963</v>
      </c>
      <c r="H116" s="17">
        <v>3943.11</v>
      </c>
      <c r="I116" s="18">
        <v>-19.889999999999873</v>
      </c>
      <c r="J116" s="22" t="s">
        <v>19</v>
      </c>
      <c r="K116" s="19">
        <f>F_CONTAS_A_RECEBER[[#This Row],[Data_Vencimento]]-F_CONTAS_A_RECEBER[[#This Row],[Data_Emissão]]</f>
        <v>26</v>
      </c>
    </row>
    <row r="117" spans="1:11" ht="22.5" customHeight="1">
      <c r="A117" s="23">
        <v>3456</v>
      </c>
      <c r="B117" s="15" t="s">
        <v>11</v>
      </c>
      <c r="C117" s="20">
        <v>8272</v>
      </c>
      <c r="D117" s="21">
        <v>44458</v>
      </c>
      <c r="E117" s="16">
        <v>44473</v>
      </c>
      <c r="F117" s="16">
        <v>44473</v>
      </c>
      <c r="G117" s="17">
        <v>2910</v>
      </c>
      <c r="H117" s="17">
        <v>2910</v>
      </c>
      <c r="I117" s="18" t="s">
        <v>17</v>
      </c>
      <c r="J117" s="22" t="s">
        <v>17</v>
      </c>
      <c r="K117" s="19">
        <f>F_CONTAS_A_RECEBER[[#This Row],[Data_Vencimento]]-F_CONTAS_A_RECEBER[[#This Row],[Data_Emissão]]</f>
        <v>15</v>
      </c>
    </row>
    <row r="118" spans="1:11" ht="22.5" customHeight="1">
      <c r="A118" s="23">
        <v>5678</v>
      </c>
      <c r="B118" s="15" t="s">
        <v>13</v>
      </c>
      <c r="C118" s="20">
        <v>8274</v>
      </c>
      <c r="D118" s="21">
        <v>44413</v>
      </c>
      <c r="E118" s="16">
        <v>44466</v>
      </c>
      <c r="F118" s="16">
        <v>44451</v>
      </c>
      <c r="G118" s="17">
        <v>2180</v>
      </c>
      <c r="H118" s="17">
        <v>2159.7600000000002</v>
      </c>
      <c r="I118" s="18">
        <v>-20.239999999999782</v>
      </c>
      <c r="J118" s="22" t="s">
        <v>16</v>
      </c>
      <c r="K118" s="19">
        <f>F_CONTAS_A_RECEBER[[#This Row],[Data_Vencimento]]-F_CONTAS_A_RECEBER[[#This Row],[Data_Emissão]]</f>
        <v>53</v>
      </c>
    </row>
    <row r="119" spans="1:11" ht="22.5" customHeight="1">
      <c r="A119" s="23">
        <v>2345</v>
      </c>
      <c r="B119" s="15" t="s">
        <v>12</v>
      </c>
      <c r="C119" s="20">
        <v>8275</v>
      </c>
      <c r="D119" s="21">
        <v>44436</v>
      </c>
      <c r="E119" s="16">
        <v>44470</v>
      </c>
      <c r="F119" s="16">
        <v>44470</v>
      </c>
      <c r="G119" s="17">
        <v>3524</v>
      </c>
      <c r="H119" s="17">
        <v>3524</v>
      </c>
      <c r="I119" s="18" t="s">
        <v>17</v>
      </c>
      <c r="J119" s="22" t="s">
        <v>17</v>
      </c>
      <c r="K119" s="19">
        <f>F_CONTAS_A_RECEBER[[#This Row],[Data_Vencimento]]-F_CONTAS_A_RECEBER[[#This Row],[Data_Emissão]]</f>
        <v>34</v>
      </c>
    </row>
    <row r="120" spans="1:11" ht="22.5" customHeight="1">
      <c r="A120" s="23">
        <v>2345</v>
      </c>
      <c r="B120" s="15" t="s">
        <v>12</v>
      </c>
      <c r="C120" s="20">
        <v>8276</v>
      </c>
      <c r="D120" s="21">
        <v>44445</v>
      </c>
      <c r="E120" s="16">
        <v>44466</v>
      </c>
      <c r="F120" s="16">
        <v>44466</v>
      </c>
      <c r="G120" s="17">
        <v>4808</v>
      </c>
      <c r="H120" s="17">
        <v>4808</v>
      </c>
      <c r="I120" s="18" t="s">
        <v>17</v>
      </c>
      <c r="J120" s="22" t="s">
        <v>17</v>
      </c>
      <c r="K120" s="19">
        <f>F_CONTAS_A_RECEBER[[#This Row],[Data_Vencimento]]-F_CONTAS_A_RECEBER[[#This Row],[Data_Emissão]]</f>
        <v>21</v>
      </c>
    </row>
    <row r="121" spans="1:11" ht="22.5" customHeight="1">
      <c r="A121" s="23">
        <v>3456</v>
      </c>
      <c r="B121" s="15" t="s">
        <v>11</v>
      </c>
      <c r="C121" s="20">
        <v>8280</v>
      </c>
      <c r="D121" s="21">
        <v>44440</v>
      </c>
      <c r="E121" s="16">
        <v>44467</v>
      </c>
      <c r="F121" s="16">
        <v>44467</v>
      </c>
      <c r="G121" s="17">
        <v>2821</v>
      </c>
      <c r="H121" s="17">
        <v>2821</v>
      </c>
      <c r="I121" s="18" t="s">
        <v>17</v>
      </c>
      <c r="J121" s="22" t="s">
        <v>17</v>
      </c>
      <c r="K121" s="19">
        <f>F_CONTAS_A_RECEBER[[#This Row],[Data_Vencimento]]-F_CONTAS_A_RECEBER[[#This Row],[Data_Emissão]]</f>
        <v>27</v>
      </c>
    </row>
    <row r="122" spans="1:11" ht="22.5" customHeight="1">
      <c r="A122" s="23">
        <v>2345</v>
      </c>
      <c r="B122" s="15" t="s">
        <v>12</v>
      </c>
      <c r="C122" s="20">
        <v>8284</v>
      </c>
      <c r="D122" s="21">
        <v>44464</v>
      </c>
      <c r="E122" s="16">
        <v>44492</v>
      </c>
      <c r="F122" s="16">
        <v>44484</v>
      </c>
      <c r="G122" s="17">
        <v>24233</v>
      </c>
      <c r="H122" s="17">
        <v>24112.68</v>
      </c>
      <c r="I122" s="18">
        <v>-120.31999999999971</v>
      </c>
      <c r="J122" s="22" t="s">
        <v>19</v>
      </c>
      <c r="K122" s="19">
        <f>F_CONTAS_A_RECEBER[[#This Row],[Data_Vencimento]]-F_CONTAS_A_RECEBER[[#This Row],[Data_Emissão]]</f>
        <v>28</v>
      </c>
    </row>
    <row r="123" spans="1:11" ht="22.5" customHeight="1">
      <c r="A123" s="23">
        <v>1234</v>
      </c>
      <c r="B123" s="15" t="s">
        <v>10</v>
      </c>
      <c r="C123" s="20">
        <v>8287</v>
      </c>
      <c r="D123" s="21">
        <v>44443</v>
      </c>
      <c r="E123" s="16">
        <v>44469</v>
      </c>
      <c r="F123" s="16">
        <v>44464</v>
      </c>
      <c r="G123" s="17">
        <v>1719</v>
      </c>
      <c r="H123" s="17">
        <v>1710.51</v>
      </c>
      <c r="I123" s="18">
        <v>-8.4900000000000091</v>
      </c>
      <c r="J123" s="22" t="s">
        <v>19</v>
      </c>
      <c r="K123" s="19">
        <f>F_CONTAS_A_RECEBER[[#This Row],[Data_Vencimento]]-F_CONTAS_A_RECEBER[[#This Row],[Data_Emissão]]</f>
        <v>26</v>
      </c>
    </row>
    <row r="124" spans="1:11" ht="22.5" customHeight="1">
      <c r="A124" s="23">
        <v>1234</v>
      </c>
      <c r="B124" s="15" t="s">
        <v>10</v>
      </c>
      <c r="C124" s="20">
        <v>8290</v>
      </c>
      <c r="D124" s="21">
        <v>44457</v>
      </c>
      <c r="E124" s="16">
        <v>44469</v>
      </c>
      <c r="F124" s="16">
        <v>44462</v>
      </c>
      <c r="G124" s="17">
        <v>3461</v>
      </c>
      <c r="H124" s="17">
        <v>3428.2</v>
      </c>
      <c r="I124" s="18">
        <v>-32.800000000000182</v>
      </c>
      <c r="J124" s="22" t="s">
        <v>19</v>
      </c>
      <c r="K124" s="19">
        <f>F_CONTAS_A_RECEBER[[#This Row],[Data_Vencimento]]-F_CONTAS_A_RECEBER[[#This Row],[Data_Emissão]]</f>
        <v>12</v>
      </c>
    </row>
    <row r="125" spans="1:11" ht="22.5" customHeight="1">
      <c r="A125" s="23">
        <v>4567</v>
      </c>
      <c r="B125" s="15" t="s">
        <v>14</v>
      </c>
      <c r="C125" s="20">
        <v>8291</v>
      </c>
      <c r="D125" s="21">
        <v>44440</v>
      </c>
      <c r="E125" s="16">
        <v>44474</v>
      </c>
      <c r="F125" s="16">
        <v>44469</v>
      </c>
      <c r="G125" s="17">
        <v>25189</v>
      </c>
      <c r="H125" s="17">
        <v>25102.45</v>
      </c>
      <c r="I125" s="18">
        <v>-86.549999999999272</v>
      </c>
      <c r="J125" s="22" t="s">
        <v>19</v>
      </c>
      <c r="K125" s="19">
        <f>F_CONTAS_A_RECEBER[[#This Row],[Data_Vencimento]]-F_CONTAS_A_RECEBER[[#This Row],[Data_Emissão]]</f>
        <v>34</v>
      </c>
    </row>
    <row r="126" spans="1:11" ht="22.5" customHeight="1">
      <c r="A126" s="23">
        <v>2345</v>
      </c>
      <c r="B126" s="15" t="s">
        <v>12</v>
      </c>
      <c r="C126" s="20">
        <v>8294</v>
      </c>
      <c r="D126" s="21">
        <v>44445</v>
      </c>
      <c r="E126" s="16">
        <v>44473</v>
      </c>
      <c r="F126" s="16">
        <v>44454</v>
      </c>
      <c r="G126" s="17">
        <v>21148</v>
      </c>
      <c r="H126" s="17">
        <v>20949.93</v>
      </c>
      <c r="I126" s="18">
        <v>-198.06999999999971</v>
      </c>
      <c r="J126" s="22" t="s">
        <v>18</v>
      </c>
      <c r="K126" s="19">
        <f>F_CONTAS_A_RECEBER[[#This Row],[Data_Vencimento]]-F_CONTAS_A_RECEBER[[#This Row],[Data_Emissão]]</f>
        <v>28</v>
      </c>
    </row>
    <row r="127" spans="1:11" ht="22.5" customHeight="1">
      <c r="A127" s="23">
        <v>2345</v>
      </c>
      <c r="B127" s="15" t="s">
        <v>12</v>
      </c>
      <c r="C127" s="20">
        <v>8295</v>
      </c>
      <c r="D127" s="21">
        <v>44465</v>
      </c>
      <c r="E127" s="16">
        <v>44484</v>
      </c>
      <c r="F127" s="16">
        <v>44484</v>
      </c>
      <c r="G127" s="17">
        <v>3524</v>
      </c>
      <c r="H127" s="17">
        <v>3524</v>
      </c>
      <c r="I127" s="18" t="s">
        <v>17</v>
      </c>
      <c r="J127" s="22" t="s">
        <v>17</v>
      </c>
      <c r="K127" s="19">
        <f>F_CONTAS_A_RECEBER[[#This Row],[Data_Vencimento]]-F_CONTAS_A_RECEBER[[#This Row],[Data_Emissão]]</f>
        <v>19</v>
      </c>
    </row>
    <row r="128" spans="1:11" ht="22.5" customHeight="1">
      <c r="A128" s="23">
        <v>3456</v>
      </c>
      <c r="B128" s="15" t="s">
        <v>11</v>
      </c>
      <c r="C128" s="20">
        <v>8299</v>
      </c>
      <c r="D128" s="21">
        <v>44453</v>
      </c>
      <c r="E128" s="16">
        <v>44471</v>
      </c>
      <c r="F128" s="16">
        <v>44471</v>
      </c>
      <c r="G128" s="17">
        <v>2894</v>
      </c>
      <c r="H128" s="17">
        <v>2894</v>
      </c>
      <c r="I128" s="18" t="s">
        <v>17</v>
      </c>
      <c r="J128" s="22" t="s">
        <v>17</v>
      </c>
      <c r="K128" s="19">
        <f>F_CONTAS_A_RECEBER[[#This Row],[Data_Vencimento]]-F_CONTAS_A_RECEBER[[#This Row],[Data_Emissão]]</f>
        <v>18</v>
      </c>
    </row>
    <row r="129" spans="1:11" ht="22.5" customHeight="1">
      <c r="A129" s="23">
        <v>1234</v>
      </c>
      <c r="B129" s="15" t="s">
        <v>10</v>
      </c>
      <c r="C129" s="20">
        <v>8301</v>
      </c>
      <c r="D129" s="21">
        <v>44453</v>
      </c>
      <c r="E129" s="16">
        <v>44483</v>
      </c>
      <c r="F129" s="16">
        <v>44464</v>
      </c>
      <c r="G129" s="17">
        <v>3461</v>
      </c>
      <c r="H129" s="17">
        <v>3418.43</v>
      </c>
      <c r="I129" s="18">
        <v>-42.570000000000164</v>
      </c>
      <c r="J129" s="22" t="s">
        <v>19</v>
      </c>
      <c r="K129" s="19">
        <f>F_CONTAS_A_RECEBER[[#This Row],[Data_Vencimento]]-F_CONTAS_A_RECEBER[[#This Row],[Data_Emissão]]</f>
        <v>30</v>
      </c>
    </row>
    <row r="130" spans="1:11" ht="22.5" customHeight="1">
      <c r="A130" s="23">
        <v>3456</v>
      </c>
      <c r="B130" s="15" t="s">
        <v>11</v>
      </c>
      <c r="C130" s="20">
        <v>8303</v>
      </c>
      <c r="D130" s="21">
        <v>44459</v>
      </c>
      <c r="E130" s="16">
        <v>44481</v>
      </c>
      <c r="F130" s="16">
        <v>44481</v>
      </c>
      <c r="G130" s="17">
        <v>2821</v>
      </c>
      <c r="H130" s="17">
        <v>2821</v>
      </c>
      <c r="I130" s="18" t="s">
        <v>17</v>
      </c>
      <c r="J130" s="22" t="s">
        <v>17</v>
      </c>
      <c r="K130" s="19">
        <f>F_CONTAS_A_RECEBER[[#This Row],[Data_Vencimento]]-F_CONTAS_A_RECEBER[[#This Row],[Data_Emissão]]</f>
        <v>22</v>
      </c>
    </row>
    <row r="131" spans="1:11" ht="22.5" customHeight="1">
      <c r="A131" s="23">
        <v>2345</v>
      </c>
      <c r="B131" s="15" t="s">
        <v>12</v>
      </c>
      <c r="C131" s="20">
        <v>8305</v>
      </c>
      <c r="D131" s="21">
        <v>44468</v>
      </c>
      <c r="E131" s="16">
        <v>44476</v>
      </c>
      <c r="F131" s="16">
        <v>44466</v>
      </c>
      <c r="G131" s="17">
        <v>3461</v>
      </c>
      <c r="H131" s="17">
        <v>3429.37</v>
      </c>
      <c r="I131" s="18">
        <v>-31.630000000000109</v>
      </c>
      <c r="J131" s="22" t="s">
        <v>19</v>
      </c>
      <c r="K131" s="19">
        <f>F_CONTAS_A_RECEBER[[#This Row],[Data_Vencimento]]-F_CONTAS_A_RECEBER[[#This Row],[Data_Emissão]]</f>
        <v>8</v>
      </c>
    </row>
    <row r="132" spans="1:11" ht="22.5" customHeight="1">
      <c r="A132" s="23">
        <v>2345</v>
      </c>
      <c r="B132" s="15" t="s">
        <v>12</v>
      </c>
      <c r="C132" s="20">
        <v>8307</v>
      </c>
      <c r="D132" s="21">
        <v>44460</v>
      </c>
      <c r="E132" s="16">
        <v>44485</v>
      </c>
      <c r="F132" s="16">
        <v>44485</v>
      </c>
      <c r="G132" s="17">
        <v>26865</v>
      </c>
      <c r="H132" s="17">
        <v>26865</v>
      </c>
      <c r="I132" s="18" t="s">
        <v>17</v>
      </c>
      <c r="J132" s="22" t="s">
        <v>17</v>
      </c>
      <c r="K132" s="19">
        <f>F_CONTAS_A_RECEBER[[#This Row],[Data_Vencimento]]-F_CONTAS_A_RECEBER[[#This Row],[Data_Emissão]]</f>
        <v>25</v>
      </c>
    </row>
    <row r="133" spans="1:11" ht="22.5" customHeight="1">
      <c r="A133" s="23">
        <v>2345</v>
      </c>
      <c r="B133" s="15" t="s">
        <v>12</v>
      </c>
      <c r="C133" s="20">
        <v>8308</v>
      </c>
      <c r="D133" s="21">
        <v>44460</v>
      </c>
      <c r="E133" s="16">
        <v>44490</v>
      </c>
      <c r="F133" s="16">
        <v>44490</v>
      </c>
      <c r="G133" s="17">
        <v>3461</v>
      </c>
      <c r="H133" s="17">
        <v>3461</v>
      </c>
      <c r="I133" s="18" t="s">
        <v>17</v>
      </c>
      <c r="J133" s="22" t="s">
        <v>17</v>
      </c>
      <c r="K133" s="19">
        <f>F_CONTAS_A_RECEBER[[#This Row],[Data_Vencimento]]-F_CONTAS_A_RECEBER[[#This Row],[Data_Emissão]]</f>
        <v>30</v>
      </c>
    </row>
    <row r="134" spans="1:11" ht="22.5" customHeight="1">
      <c r="A134" s="23">
        <v>3456</v>
      </c>
      <c r="B134" s="15" t="s">
        <v>11</v>
      </c>
      <c r="C134" s="20">
        <v>8311</v>
      </c>
      <c r="D134" s="21">
        <v>44462</v>
      </c>
      <c r="E134" s="16">
        <v>44476</v>
      </c>
      <c r="F134" s="16">
        <v>44476</v>
      </c>
      <c r="G134" s="17">
        <v>2180</v>
      </c>
      <c r="H134" s="17">
        <v>2180</v>
      </c>
      <c r="I134" s="18" t="s">
        <v>17</v>
      </c>
      <c r="J134" s="22" t="s">
        <v>17</v>
      </c>
      <c r="K134" s="19">
        <f>F_CONTAS_A_RECEBER[[#This Row],[Data_Vencimento]]-F_CONTAS_A_RECEBER[[#This Row],[Data_Emissão]]</f>
        <v>14</v>
      </c>
    </row>
    <row r="135" spans="1:11" ht="22.5" customHeight="1">
      <c r="A135" s="23">
        <v>4567</v>
      </c>
      <c r="B135" s="15" t="s">
        <v>14</v>
      </c>
      <c r="C135" s="20">
        <v>8312</v>
      </c>
      <c r="D135" s="21">
        <v>44451</v>
      </c>
      <c r="E135" s="16">
        <v>44486</v>
      </c>
      <c r="F135" s="16">
        <v>44486</v>
      </c>
      <c r="G135" s="17">
        <v>3963</v>
      </c>
      <c r="H135" s="17">
        <v>3963</v>
      </c>
      <c r="I135" s="18" t="s">
        <v>17</v>
      </c>
      <c r="J135" s="22" t="s">
        <v>17</v>
      </c>
      <c r="K135" s="19">
        <f>F_CONTAS_A_RECEBER[[#This Row],[Data_Vencimento]]-F_CONTAS_A_RECEBER[[#This Row],[Data_Emissão]]</f>
        <v>35</v>
      </c>
    </row>
    <row r="136" spans="1:11" ht="22.5" customHeight="1">
      <c r="A136" s="23">
        <v>1234</v>
      </c>
      <c r="B136" s="15" t="s">
        <v>10</v>
      </c>
      <c r="C136" s="20">
        <v>8314</v>
      </c>
      <c r="D136" s="21">
        <v>44453</v>
      </c>
      <c r="E136" s="16">
        <v>44496</v>
      </c>
      <c r="F136" s="16">
        <v>44491</v>
      </c>
      <c r="G136" s="17">
        <v>3049</v>
      </c>
      <c r="H136" s="17">
        <v>3026.38</v>
      </c>
      <c r="I136" s="18">
        <v>-22.619999999999891</v>
      </c>
      <c r="J136" s="22" t="s">
        <v>18</v>
      </c>
      <c r="K136" s="19">
        <f>F_CONTAS_A_RECEBER[[#This Row],[Data_Vencimento]]-F_CONTAS_A_RECEBER[[#This Row],[Data_Emissão]]</f>
        <v>43</v>
      </c>
    </row>
    <row r="137" spans="1:11" ht="22.5" customHeight="1">
      <c r="A137" s="23">
        <v>4567</v>
      </c>
      <c r="B137" s="15" t="s">
        <v>14</v>
      </c>
      <c r="C137" s="20">
        <v>8316</v>
      </c>
      <c r="D137" s="21">
        <v>44460</v>
      </c>
      <c r="E137" s="16">
        <v>44503</v>
      </c>
      <c r="F137" s="16">
        <v>44503</v>
      </c>
      <c r="G137" s="17">
        <v>21148</v>
      </c>
      <c r="H137" s="17">
        <v>21148</v>
      </c>
      <c r="I137" s="18" t="s">
        <v>17</v>
      </c>
      <c r="J137" s="22" t="s">
        <v>17</v>
      </c>
      <c r="K137" s="19">
        <f>F_CONTAS_A_RECEBER[[#This Row],[Data_Vencimento]]-F_CONTAS_A_RECEBER[[#This Row],[Data_Emissão]]</f>
        <v>43</v>
      </c>
    </row>
    <row r="138" spans="1:11" ht="22.5" customHeight="1">
      <c r="A138" s="23">
        <v>1234</v>
      </c>
      <c r="B138" s="15" t="s">
        <v>10</v>
      </c>
      <c r="C138" s="20">
        <v>8317</v>
      </c>
      <c r="D138" s="21">
        <v>44457</v>
      </c>
      <c r="E138" s="16">
        <v>44483</v>
      </c>
      <c r="F138" s="16">
        <v>44483</v>
      </c>
      <c r="G138" s="17">
        <v>2910</v>
      </c>
      <c r="H138" s="17">
        <v>2910</v>
      </c>
      <c r="I138" s="18" t="s">
        <v>17</v>
      </c>
      <c r="J138" s="22" t="s">
        <v>17</v>
      </c>
      <c r="K138" s="19">
        <f>F_CONTAS_A_RECEBER[[#This Row],[Data_Vencimento]]-F_CONTAS_A_RECEBER[[#This Row],[Data_Emissão]]</f>
        <v>26</v>
      </c>
    </row>
    <row r="139" spans="1:11" ht="22.5" customHeight="1">
      <c r="A139" s="23">
        <v>2345</v>
      </c>
      <c r="B139" s="15" t="s">
        <v>12</v>
      </c>
      <c r="C139" s="20">
        <v>8318</v>
      </c>
      <c r="D139" s="21">
        <v>44468</v>
      </c>
      <c r="E139" s="16">
        <v>44503</v>
      </c>
      <c r="F139" s="16">
        <v>44481</v>
      </c>
      <c r="G139" s="17">
        <v>12555</v>
      </c>
      <c r="H139" s="17">
        <v>12397.65</v>
      </c>
      <c r="I139" s="18">
        <v>-157.35000000000036</v>
      </c>
      <c r="J139" s="22" t="s">
        <v>18</v>
      </c>
      <c r="K139" s="19">
        <f>F_CONTAS_A_RECEBER[[#This Row],[Data_Vencimento]]-F_CONTAS_A_RECEBER[[#This Row],[Data_Emissão]]</f>
        <v>35</v>
      </c>
    </row>
    <row r="140" spans="1:11" ht="22.5" customHeight="1">
      <c r="A140" s="23">
        <v>5678</v>
      </c>
      <c r="B140" s="15" t="s">
        <v>13</v>
      </c>
      <c r="C140" s="20">
        <v>8320</v>
      </c>
      <c r="D140" s="21">
        <v>44454</v>
      </c>
      <c r="E140" s="16">
        <v>44503</v>
      </c>
      <c r="F140" s="16">
        <v>44490</v>
      </c>
      <c r="G140" s="17">
        <v>26009</v>
      </c>
      <c r="H140" s="17">
        <v>25822.78</v>
      </c>
      <c r="I140" s="18">
        <v>-186.22000000000116</v>
      </c>
      <c r="J140" s="22" t="s">
        <v>18</v>
      </c>
      <c r="K140" s="19">
        <f>F_CONTAS_A_RECEBER[[#This Row],[Data_Vencimento]]-F_CONTAS_A_RECEBER[[#This Row],[Data_Emissão]]</f>
        <v>49</v>
      </c>
    </row>
    <row r="141" spans="1:11" ht="22.5" customHeight="1">
      <c r="A141" s="23">
        <v>1234</v>
      </c>
      <c r="B141" s="15" t="s">
        <v>10</v>
      </c>
      <c r="C141" s="20">
        <v>8321</v>
      </c>
      <c r="D141" s="21">
        <v>44471</v>
      </c>
      <c r="E141" s="16">
        <v>44501</v>
      </c>
      <c r="F141" s="16">
        <v>44501</v>
      </c>
      <c r="G141" s="17">
        <v>18856</v>
      </c>
      <c r="H141" s="17">
        <v>18856</v>
      </c>
      <c r="I141" s="18" t="s">
        <v>17</v>
      </c>
      <c r="J141" s="22" t="s">
        <v>17</v>
      </c>
      <c r="K141" s="19">
        <f>F_CONTAS_A_RECEBER[[#This Row],[Data_Vencimento]]-F_CONTAS_A_RECEBER[[#This Row],[Data_Emissão]]</f>
        <v>30</v>
      </c>
    </row>
    <row r="142" spans="1:11" ht="22.5" customHeight="1">
      <c r="A142" s="23">
        <v>4567</v>
      </c>
      <c r="B142" s="15" t="s">
        <v>14</v>
      </c>
      <c r="C142" s="20">
        <v>8322</v>
      </c>
      <c r="D142" s="21">
        <v>44461</v>
      </c>
      <c r="E142" s="16">
        <v>44507</v>
      </c>
      <c r="F142" s="16">
        <v>44507</v>
      </c>
      <c r="G142" s="17">
        <v>3731</v>
      </c>
      <c r="H142" s="17">
        <v>3731</v>
      </c>
      <c r="I142" s="18" t="s">
        <v>17</v>
      </c>
      <c r="J142" s="22" t="s">
        <v>17</v>
      </c>
      <c r="K142" s="19">
        <f>F_CONTAS_A_RECEBER[[#This Row],[Data_Vencimento]]-F_CONTAS_A_RECEBER[[#This Row],[Data_Emissão]]</f>
        <v>46</v>
      </c>
    </row>
    <row r="143" spans="1:11" ht="22.5" customHeight="1">
      <c r="A143" s="23">
        <v>5678</v>
      </c>
      <c r="B143" s="15" t="s">
        <v>13</v>
      </c>
      <c r="C143" s="20">
        <v>8326</v>
      </c>
      <c r="D143" s="21">
        <v>44453</v>
      </c>
      <c r="E143" s="16">
        <v>44481</v>
      </c>
      <c r="F143" s="16">
        <v>44481</v>
      </c>
      <c r="G143" s="17">
        <v>2894</v>
      </c>
      <c r="H143" s="17">
        <v>2894</v>
      </c>
      <c r="I143" s="18" t="s">
        <v>17</v>
      </c>
      <c r="J143" s="22" t="s">
        <v>17</v>
      </c>
      <c r="K143" s="19">
        <f>F_CONTAS_A_RECEBER[[#This Row],[Data_Vencimento]]-F_CONTAS_A_RECEBER[[#This Row],[Data_Emissão]]</f>
        <v>28</v>
      </c>
    </row>
    <row r="144" spans="1:11" ht="22.5" customHeight="1">
      <c r="A144" s="23">
        <v>5678</v>
      </c>
      <c r="B144" s="15" t="s">
        <v>13</v>
      </c>
      <c r="C144" s="20">
        <v>8329</v>
      </c>
      <c r="D144" s="21">
        <v>44431</v>
      </c>
      <c r="E144" s="16">
        <v>44482</v>
      </c>
      <c r="F144" s="16">
        <v>44482</v>
      </c>
      <c r="G144" s="17">
        <v>3049</v>
      </c>
      <c r="H144" s="17">
        <v>3049</v>
      </c>
      <c r="I144" s="18" t="s">
        <v>17</v>
      </c>
      <c r="J144" s="22" t="s">
        <v>17</v>
      </c>
      <c r="K144" s="19">
        <f>F_CONTAS_A_RECEBER[[#This Row],[Data_Vencimento]]-F_CONTAS_A_RECEBER[[#This Row],[Data_Emissão]]</f>
        <v>51</v>
      </c>
    </row>
    <row r="145" spans="1:11" ht="22.5" customHeight="1">
      <c r="A145" s="23">
        <v>1234</v>
      </c>
      <c r="B145" s="15" t="s">
        <v>10</v>
      </c>
      <c r="C145" s="20">
        <v>8330</v>
      </c>
      <c r="D145" s="21">
        <v>44471</v>
      </c>
      <c r="E145" s="16">
        <v>44487</v>
      </c>
      <c r="F145" s="16">
        <v>44487</v>
      </c>
      <c r="G145" s="17">
        <v>1376</v>
      </c>
      <c r="H145" s="17">
        <v>1376</v>
      </c>
      <c r="I145" s="18" t="s">
        <v>17</v>
      </c>
      <c r="J145" s="22" t="s">
        <v>17</v>
      </c>
      <c r="K145" s="19">
        <f>F_CONTAS_A_RECEBER[[#This Row],[Data_Vencimento]]-F_CONTAS_A_RECEBER[[#This Row],[Data_Emissão]]</f>
        <v>16</v>
      </c>
    </row>
    <row r="146" spans="1:11" ht="22.5" customHeight="1">
      <c r="A146" s="23">
        <v>2345</v>
      </c>
      <c r="B146" s="15" t="s">
        <v>12</v>
      </c>
      <c r="C146" s="20">
        <v>8334</v>
      </c>
      <c r="D146" s="21">
        <v>44464</v>
      </c>
      <c r="E146" s="16">
        <v>44489</v>
      </c>
      <c r="F146" s="16">
        <v>44489</v>
      </c>
      <c r="G146" s="17">
        <v>1719</v>
      </c>
      <c r="H146" s="17">
        <v>1719</v>
      </c>
      <c r="I146" s="18" t="s">
        <v>17</v>
      </c>
      <c r="J146" s="22" t="s">
        <v>17</v>
      </c>
      <c r="K146" s="19">
        <f>F_CONTAS_A_RECEBER[[#This Row],[Data_Vencimento]]-F_CONTAS_A_RECEBER[[#This Row],[Data_Emissão]]</f>
        <v>25</v>
      </c>
    </row>
    <row r="147" spans="1:11" ht="22.5" customHeight="1">
      <c r="A147" s="23">
        <v>5678</v>
      </c>
      <c r="B147" s="15" t="s">
        <v>13</v>
      </c>
      <c r="C147" s="20">
        <v>8337</v>
      </c>
      <c r="D147" s="21">
        <v>44457</v>
      </c>
      <c r="E147" s="16">
        <v>44496</v>
      </c>
      <c r="F147" s="16">
        <v>44496</v>
      </c>
      <c r="G147" s="17">
        <v>32234</v>
      </c>
      <c r="H147" s="17">
        <v>32234</v>
      </c>
      <c r="I147" s="18" t="s">
        <v>17</v>
      </c>
      <c r="J147" s="22" t="s">
        <v>17</v>
      </c>
      <c r="K147" s="19">
        <f>F_CONTAS_A_RECEBER[[#This Row],[Data_Vencimento]]-F_CONTAS_A_RECEBER[[#This Row],[Data_Emissão]]</f>
        <v>39</v>
      </c>
    </row>
    <row r="148" spans="1:11" ht="22.5" customHeight="1">
      <c r="A148" s="23">
        <v>3456</v>
      </c>
      <c r="B148" s="15" t="s">
        <v>11</v>
      </c>
      <c r="C148" s="20">
        <v>8341</v>
      </c>
      <c r="D148" s="21">
        <v>44459</v>
      </c>
      <c r="E148" s="16">
        <v>44487</v>
      </c>
      <c r="F148" s="16">
        <v>44479</v>
      </c>
      <c r="G148" s="17">
        <v>28128</v>
      </c>
      <c r="H148" s="17">
        <v>27989.19</v>
      </c>
      <c r="I148" s="18">
        <v>-138.81000000000131</v>
      </c>
      <c r="J148" s="22" t="s">
        <v>19</v>
      </c>
      <c r="K148" s="19">
        <f>F_CONTAS_A_RECEBER[[#This Row],[Data_Vencimento]]-F_CONTAS_A_RECEBER[[#This Row],[Data_Emissão]]</f>
        <v>28</v>
      </c>
    </row>
    <row r="149" spans="1:11" ht="22.5" customHeight="1">
      <c r="A149" s="23">
        <v>4567</v>
      </c>
      <c r="B149" s="15" t="s">
        <v>14</v>
      </c>
      <c r="C149" s="20">
        <v>8343</v>
      </c>
      <c r="D149" s="21">
        <v>44460</v>
      </c>
      <c r="E149" s="16">
        <v>44491</v>
      </c>
      <c r="F149" s="16">
        <v>44473</v>
      </c>
      <c r="G149" s="17">
        <v>2894</v>
      </c>
      <c r="H149" s="17">
        <v>2861.22</v>
      </c>
      <c r="I149" s="18">
        <v>-32.7800000000002</v>
      </c>
      <c r="J149" s="22" t="s">
        <v>19</v>
      </c>
      <c r="K149" s="19">
        <f>F_CONTAS_A_RECEBER[[#This Row],[Data_Vencimento]]-F_CONTAS_A_RECEBER[[#This Row],[Data_Emissão]]</f>
        <v>31</v>
      </c>
    </row>
    <row r="150" spans="1:11" ht="22.5" customHeight="1">
      <c r="A150" s="23">
        <v>2345</v>
      </c>
      <c r="B150" s="15" t="s">
        <v>12</v>
      </c>
      <c r="C150" s="20">
        <v>8344</v>
      </c>
      <c r="D150" s="21">
        <v>44465</v>
      </c>
      <c r="E150" s="16">
        <v>44493</v>
      </c>
      <c r="F150" s="16">
        <v>44473</v>
      </c>
      <c r="G150" s="17">
        <v>3963</v>
      </c>
      <c r="H150" s="17">
        <v>3913.96</v>
      </c>
      <c r="I150" s="18">
        <v>-49.039999999999964</v>
      </c>
      <c r="J150" s="22" t="s">
        <v>19</v>
      </c>
      <c r="K150" s="19">
        <f>F_CONTAS_A_RECEBER[[#This Row],[Data_Vencimento]]-F_CONTAS_A_RECEBER[[#This Row],[Data_Emissão]]</f>
        <v>28</v>
      </c>
    </row>
    <row r="151" spans="1:11" ht="22.5" customHeight="1">
      <c r="A151" s="23">
        <v>3456</v>
      </c>
      <c r="B151" s="15" t="s">
        <v>11</v>
      </c>
      <c r="C151" s="20">
        <v>8348</v>
      </c>
      <c r="D151" s="21">
        <v>44470</v>
      </c>
      <c r="E151" s="16">
        <v>44486</v>
      </c>
      <c r="F151" s="16">
        <v>44486</v>
      </c>
      <c r="G151" s="17">
        <v>3731</v>
      </c>
      <c r="H151" s="17">
        <v>3731</v>
      </c>
      <c r="I151" s="18" t="s">
        <v>17</v>
      </c>
      <c r="J151" s="22" t="s">
        <v>17</v>
      </c>
      <c r="K151" s="19">
        <f>F_CONTAS_A_RECEBER[[#This Row],[Data_Vencimento]]-F_CONTAS_A_RECEBER[[#This Row],[Data_Emissão]]</f>
        <v>16</v>
      </c>
    </row>
    <row r="152" spans="1:11" ht="22.5" customHeight="1">
      <c r="A152" s="23">
        <v>4567</v>
      </c>
      <c r="B152" s="15" t="s">
        <v>14</v>
      </c>
      <c r="C152" s="20">
        <v>8352</v>
      </c>
      <c r="D152" s="21">
        <v>44461</v>
      </c>
      <c r="E152" s="16">
        <v>44488</v>
      </c>
      <c r="F152" s="16">
        <v>44478</v>
      </c>
      <c r="G152" s="17">
        <v>12555</v>
      </c>
      <c r="H152" s="17">
        <v>12466.95</v>
      </c>
      <c r="I152" s="18">
        <v>-88.049999999999272</v>
      </c>
      <c r="J152" s="22" t="s">
        <v>18</v>
      </c>
      <c r="K152" s="19">
        <f>F_CONTAS_A_RECEBER[[#This Row],[Data_Vencimento]]-F_CONTAS_A_RECEBER[[#This Row],[Data_Emissão]]</f>
        <v>27</v>
      </c>
    </row>
    <row r="153" spans="1:11" ht="22.5" customHeight="1">
      <c r="A153" s="23">
        <v>2345</v>
      </c>
      <c r="B153" s="15" t="s">
        <v>12</v>
      </c>
      <c r="C153" s="20">
        <v>8355</v>
      </c>
      <c r="D153" s="21">
        <v>44460</v>
      </c>
      <c r="E153" s="16">
        <v>44489</v>
      </c>
      <c r="F153" s="16">
        <v>44472</v>
      </c>
      <c r="G153" s="17">
        <v>3049</v>
      </c>
      <c r="H153" s="17">
        <v>3003.33</v>
      </c>
      <c r="I153" s="18">
        <v>-45.670000000000073</v>
      </c>
      <c r="J153" s="22" t="s">
        <v>16</v>
      </c>
      <c r="K153" s="19">
        <f>F_CONTAS_A_RECEBER[[#This Row],[Data_Vencimento]]-F_CONTAS_A_RECEBER[[#This Row],[Data_Emissão]]</f>
        <v>29</v>
      </c>
    </row>
    <row r="154" spans="1:11" ht="22.5" customHeight="1">
      <c r="A154" s="23">
        <v>3456</v>
      </c>
      <c r="B154" s="15" t="s">
        <v>11</v>
      </c>
      <c r="C154" s="20">
        <v>8357</v>
      </c>
      <c r="D154" s="21">
        <v>44458</v>
      </c>
      <c r="E154" s="16">
        <v>44531</v>
      </c>
      <c r="F154" s="16">
        <v>44507</v>
      </c>
      <c r="G154" s="17">
        <v>18856</v>
      </c>
      <c r="H154" s="17">
        <v>18622.740000000002</v>
      </c>
      <c r="I154" s="18">
        <v>-233.2599999999984</v>
      </c>
      <c r="J154" s="22" t="s">
        <v>18</v>
      </c>
      <c r="K154" s="19">
        <f>F_CONTAS_A_RECEBER[[#This Row],[Data_Vencimento]]-F_CONTAS_A_RECEBER[[#This Row],[Data_Emissão]]</f>
        <v>73</v>
      </c>
    </row>
    <row r="155" spans="1:11" ht="22.5" customHeight="1">
      <c r="A155" s="23">
        <v>1234</v>
      </c>
      <c r="B155" s="15" t="s">
        <v>10</v>
      </c>
      <c r="C155" s="20">
        <v>8358</v>
      </c>
      <c r="D155" s="21">
        <v>44471</v>
      </c>
      <c r="E155" s="16">
        <v>44491</v>
      </c>
      <c r="F155" s="16">
        <v>44486</v>
      </c>
      <c r="G155" s="17">
        <v>2799</v>
      </c>
      <c r="H155" s="17">
        <v>2789.55</v>
      </c>
      <c r="I155" s="18">
        <v>-9.4499999999998181</v>
      </c>
      <c r="J155" s="22" t="s">
        <v>16</v>
      </c>
      <c r="K155" s="19">
        <f>F_CONTAS_A_RECEBER[[#This Row],[Data_Vencimento]]-F_CONTAS_A_RECEBER[[#This Row],[Data_Emissão]]</f>
        <v>20</v>
      </c>
    </row>
    <row r="156" spans="1:11" ht="22.5" customHeight="1">
      <c r="A156" s="23">
        <v>2345</v>
      </c>
      <c r="B156" s="15" t="s">
        <v>12</v>
      </c>
      <c r="C156" s="20">
        <v>8361</v>
      </c>
      <c r="D156" s="21">
        <v>44460</v>
      </c>
      <c r="E156" s="16">
        <v>44511</v>
      </c>
      <c r="F156" s="16">
        <v>44496</v>
      </c>
      <c r="G156" s="17">
        <v>2799</v>
      </c>
      <c r="H156" s="17">
        <v>2766.64</v>
      </c>
      <c r="I156" s="18">
        <v>-32.360000000000127</v>
      </c>
      <c r="J156" s="22" t="s">
        <v>16</v>
      </c>
      <c r="K156" s="19">
        <f>F_CONTAS_A_RECEBER[[#This Row],[Data_Vencimento]]-F_CONTAS_A_RECEBER[[#This Row],[Data_Emissão]]</f>
        <v>51</v>
      </c>
    </row>
    <row r="157" spans="1:11" ht="22.5" customHeight="1">
      <c r="A157" s="23">
        <v>2345</v>
      </c>
      <c r="B157" s="15" t="s">
        <v>12</v>
      </c>
      <c r="C157" s="20">
        <v>8365</v>
      </c>
      <c r="D157" s="21">
        <v>44487</v>
      </c>
      <c r="E157" s="16">
        <v>44514</v>
      </c>
      <c r="F157" s="16">
        <v>44495</v>
      </c>
      <c r="G157" s="17">
        <v>2827</v>
      </c>
      <c r="H157" s="17">
        <v>2778.72</v>
      </c>
      <c r="I157" s="18">
        <v>-48.2800000000002</v>
      </c>
      <c r="J157" s="22" t="s">
        <v>19</v>
      </c>
      <c r="K157" s="19">
        <f>F_CONTAS_A_RECEBER[[#This Row],[Data_Vencimento]]-F_CONTAS_A_RECEBER[[#This Row],[Data_Emissão]]</f>
        <v>27</v>
      </c>
    </row>
    <row r="158" spans="1:11" ht="22.5" customHeight="1">
      <c r="A158" s="23">
        <v>2345</v>
      </c>
      <c r="B158" s="15" t="s">
        <v>12</v>
      </c>
      <c r="C158" s="20">
        <v>8367</v>
      </c>
      <c r="D158" s="21">
        <v>44465</v>
      </c>
      <c r="E158" s="16">
        <v>44495</v>
      </c>
      <c r="F158" s="16">
        <v>44486</v>
      </c>
      <c r="G158" s="17">
        <v>34014</v>
      </c>
      <c r="H158" s="17">
        <v>33818.58</v>
      </c>
      <c r="I158" s="18">
        <v>-195.41999999999825</v>
      </c>
      <c r="J158" s="22" t="s">
        <v>16</v>
      </c>
      <c r="K158" s="19">
        <f>F_CONTAS_A_RECEBER[[#This Row],[Data_Vencimento]]-F_CONTAS_A_RECEBER[[#This Row],[Data_Emissão]]</f>
        <v>30</v>
      </c>
    </row>
    <row r="159" spans="1:11" ht="22.5" customHeight="1">
      <c r="A159" s="23">
        <v>5678</v>
      </c>
      <c r="B159" s="15" t="s">
        <v>13</v>
      </c>
      <c r="C159" s="20">
        <v>8371</v>
      </c>
      <c r="D159" s="21">
        <v>44471</v>
      </c>
      <c r="E159" s="16">
        <v>44522</v>
      </c>
      <c r="F159" s="16">
        <v>44501</v>
      </c>
      <c r="G159" s="17">
        <v>24233</v>
      </c>
      <c r="H159" s="17">
        <v>23945.23</v>
      </c>
      <c r="I159" s="18">
        <v>-287.77000000000044</v>
      </c>
      <c r="J159" s="22" t="s">
        <v>19</v>
      </c>
      <c r="K159" s="19">
        <f>F_CONTAS_A_RECEBER[[#This Row],[Data_Vencimento]]-F_CONTAS_A_RECEBER[[#This Row],[Data_Emissão]]</f>
        <v>51</v>
      </c>
    </row>
    <row r="160" spans="1:11" ht="22.5" customHeight="1">
      <c r="A160" s="23">
        <v>2345</v>
      </c>
      <c r="B160" s="15" t="s">
        <v>12</v>
      </c>
      <c r="C160" s="20">
        <v>8372</v>
      </c>
      <c r="D160" s="21">
        <v>44464</v>
      </c>
      <c r="E160" s="16">
        <v>44497</v>
      </c>
      <c r="F160" s="16">
        <v>44484</v>
      </c>
      <c r="G160" s="17">
        <v>1376</v>
      </c>
      <c r="H160" s="17">
        <v>1365.55</v>
      </c>
      <c r="I160" s="18">
        <v>-10.450000000000045</v>
      </c>
      <c r="J160" s="22" t="s">
        <v>19</v>
      </c>
      <c r="K160" s="19">
        <f>F_CONTAS_A_RECEBER[[#This Row],[Data_Vencimento]]-F_CONTAS_A_RECEBER[[#This Row],[Data_Emissão]]</f>
        <v>33</v>
      </c>
    </row>
    <row r="161" spans="1:11" ht="22.5" customHeight="1">
      <c r="A161" s="23">
        <v>2345</v>
      </c>
      <c r="B161" s="15" t="s">
        <v>12</v>
      </c>
      <c r="C161" s="20">
        <v>8374</v>
      </c>
      <c r="D161" s="21">
        <v>44465</v>
      </c>
      <c r="E161" s="16">
        <v>44493</v>
      </c>
      <c r="F161" s="16">
        <v>44493</v>
      </c>
      <c r="G161" s="17">
        <v>3731</v>
      </c>
      <c r="H161" s="17">
        <v>3731</v>
      </c>
      <c r="I161" s="18" t="s">
        <v>17</v>
      </c>
      <c r="J161" s="22" t="s">
        <v>17</v>
      </c>
      <c r="K161" s="19">
        <f>F_CONTAS_A_RECEBER[[#This Row],[Data_Vencimento]]-F_CONTAS_A_RECEBER[[#This Row],[Data_Emissão]]</f>
        <v>28</v>
      </c>
    </row>
    <row r="162" spans="1:11" ht="22.5" customHeight="1">
      <c r="A162" s="23">
        <v>5678</v>
      </c>
      <c r="B162" s="15" t="s">
        <v>13</v>
      </c>
      <c r="C162" s="20">
        <v>8377</v>
      </c>
      <c r="D162" s="21">
        <v>44473</v>
      </c>
      <c r="E162" s="16">
        <v>44509</v>
      </c>
      <c r="F162" s="16">
        <v>44493</v>
      </c>
      <c r="G162" s="17">
        <v>4044</v>
      </c>
      <c r="H162" s="17">
        <v>3999.13</v>
      </c>
      <c r="I162" s="18">
        <v>-44.869999999999891</v>
      </c>
      <c r="J162" s="22" t="s">
        <v>18</v>
      </c>
      <c r="K162" s="19">
        <f>F_CONTAS_A_RECEBER[[#This Row],[Data_Vencimento]]-F_CONTAS_A_RECEBER[[#This Row],[Data_Emissão]]</f>
        <v>36</v>
      </c>
    </row>
    <row r="163" spans="1:11" ht="22.5" customHeight="1">
      <c r="A163" s="23">
        <v>2345</v>
      </c>
      <c r="B163" s="15" t="s">
        <v>12</v>
      </c>
      <c r="C163" s="20">
        <v>8378</v>
      </c>
      <c r="D163" s="21">
        <v>44468</v>
      </c>
      <c r="E163" s="16">
        <v>44521</v>
      </c>
      <c r="F163" s="16">
        <v>44521</v>
      </c>
      <c r="G163" s="17">
        <v>2827</v>
      </c>
      <c r="H163" s="17">
        <v>2827</v>
      </c>
      <c r="I163" s="18" t="s">
        <v>17</v>
      </c>
      <c r="J163" s="22" t="s">
        <v>17</v>
      </c>
      <c r="K163" s="19">
        <f>F_CONTAS_A_RECEBER[[#This Row],[Data_Vencimento]]-F_CONTAS_A_RECEBER[[#This Row],[Data_Emissão]]</f>
        <v>53</v>
      </c>
    </row>
    <row r="164" spans="1:11" ht="22.5" customHeight="1">
      <c r="A164" s="23">
        <v>3456</v>
      </c>
      <c r="B164" s="15" t="s">
        <v>11</v>
      </c>
      <c r="C164" s="20">
        <v>8379</v>
      </c>
      <c r="D164" s="21">
        <v>44462</v>
      </c>
      <c r="E164" s="16">
        <v>44494</v>
      </c>
      <c r="F164" s="16">
        <v>44489</v>
      </c>
      <c r="G164" s="17">
        <v>2931</v>
      </c>
      <c r="H164" s="17">
        <v>2894.22</v>
      </c>
      <c r="I164" s="18">
        <v>-36.7800000000002</v>
      </c>
      <c r="J164" s="22" t="s">
        <v>18</v>
      </c>
      <c r="K164" s="19">
        <f>F_CONTAS_A_RECEBER[[#This Row],[Data_Vencimento]]-F_CONTAS_A_RECEBER[[#This Row],[Data_Emissão]]</f>
        <v>32</v>
      </c>
    </row>
    <row r="165" spans="1:11" ht="22.5" customHeight="1">
      <c r="A165" s="23">
        <v>2345</v>
      </c>
      <c r="B165" s="15" t="s">
        <v>12</v>
      </c>
      <c r="C165" s="20">
        <v>8381</v>
      </c>
      <c r="D165" s="21">
        <v>44487</v>
      </c>
      <c r="E165" s="16">
        <v>44494</v>
      </c>
      <c r="F165" s="16">
        <v>44483</v>
      </c>
      <c r="G165" s="17">
        <v>31177</v>
      </c>
      <c r="H165" s="17">
        <v>30988.47</v>
      </c>
      <c r="I165" s="18">
        <v>-188.52999999999884</v>
      </c>
      <c r="J165" s="22" t="s">
        <v>18</v>
      </c>
      <c r="K165" s="19">
        <f>F_CONTAS_A_RECEBER[[#This Row],[Data_Vencimento]]-F_CONTAS_A_RECEBER[[#This Row],[Data_Emissão]]</f>
        <v>7</v>
      </c>
    </row>
    <row r="166" spans="1:11" ht="22.5" customHeight="1">
      <c r="A166" s="23">
        <v>3456</v>
      </c>
      <c r="B166" s="15" t="s">
        <v>11</v>
      </c>
      <c r="C166" s="20">
        <v>8385</v>
      </c>
      <c r="D166" s="21">
        <v>44470</v>
      </c>
      <c r="E166" s="16">
        <v>44500</v>
      </c>
      <c r="F166" s="16">
        <v>44491</v>
      </c>
      <c r="G166" s="17">
        <v>2827</v>
      </c>
      <c r="H166" s="17">
        <v>2800.8</v>
      </c>
      <c r="I166" s="18">
        <v>-26.199999999999818</v>
      </c>
      <c r="J166" s="22" t="s">
        <v>18</v>
      </c>
      <c r="K166" s="19">
        <f>F_CONTAS_A_RECEBER[[#This Row],[Data_Vencimento]]-F_CONTAS_A_RECEBER[[#This Row],[Data_Emissão]]</f>
        <v>30</v>
      </c>
    </row>
    <row r="167" spans="1:11" ht="22.5" customHeight="1">
      <c r="A167" s="23">
        <v>2345</v>
      </c>
      <c r="B167" s="15" t="s">
        <v>12</v>
      </c>
      <c r="C167" s="20">
        <v>8387</v>
      </c>
      <c r="D167" s="21">
        <v>44468</v>
      </c>
      <c r="E167" s="16">
        <v>44516</v>
      </c>
      <c r="F167" s="16">
        <v>44502</v>
      </c>
      <c r="G167" s="17">
        <v>13274</v>
      </c>
      <c r="H167" s="17">
        <v>13158.16</v>
      </c>
      <c r="I167" s="18">
        <v>-115.84000000000015</v>
      </c>
      <c r="J167" s="22" t="s">
        <v>18</v>
      </c>
      <c r="K167" s="19">
        <f>F_CONTAS_A_RECEBER[[#This Row],[Data_Vencimento]]-F_CONTAS_A_RECEBER[[#This Row],[Data_Emissão]]</f>
        <v>48</v>
      </c>
    </row>
    <row r="168" spans="1:11" ht="22.5" customHeight="1">
      <c r="A168" s="23">
        <v>2345</v>
      </c>
      <c r="B168" s="15" t="s">
        <v>12</v>
      </c>
      <c r="C168" s="20">
        <v>8390</v>
      </c>
      <c r="D168" s="21">
        <v>44464</v>
      </c>
      <c r="E168" s="16">
        <v>44501</v>
      </c>
      <c r="F168" s="16">
        <v>44496</v>
      </c>
      <c r="G168" s="17">
        <v>2799</v>
      </c>
      <c r="H168" s="17">
        <v>2783.19</v>
      </c>
      <c r="I168" s="18">
        <v>-15.809999999999945</v>
      </c>
      <c r="J168" s="22" t="s">
        <v>16</v>
      </c>
      <c r="K168" s="19">
        <f>F_CONTAS_A_RECEBER[[#This Row],[Data_Vencimento]]-F_CONTAS_A_RECEBER[[#This Row],[Data_Emissão]]</f>
        <v>37</v>
      </c>
    </row>
    <row r="169" spans="1:11" ht="22.5" customHeight="1">
      <c r="A169" s="23">
        <v>2345</v>
      </c>
      <c r="B169" s="15" t="s">
        <v>12</v>
      </c>
      <c r="C169" s="20">
        <v>8393</v>
      </c>
      <c r="D169" s="21">
        <v>44487</v>
      </c>
      <c r="E169" s="16">
        <v>44503</v>
      </c>
      <c r="F169" s="16">
        <v>44503</v>
      </c>
      <c r="G169" s="17">
        <v>3049</v>
      </c>
      <c r="H169" s="17">
        <v>3049</v>
      </c>
      <c r="I169" s="18" t="s">
        <v>17</v>
      </c>
      <c r="J169" s="22" t="s">
        <v>17</v>
      </c>
      <c r="K169" s="19">
        <f>F_CONTAS_A_RECEBER[[#This Row],[Data_Vencimento]]-F_CONTAS_A_RECEBER[[#This Row],[Data_Emissão]]</f>
        <v>16</v>
      </c>
    </row>
    <row r="170" spans="1:11" ht="22.5" customHeight="1">
      <c r="A170" s="23">
        <v>5678</v>
      </c>
      <c r="B170" s="15" t="s">
        <v>13</v>
      </c>
      <c r="C170" s="20">
        <v>8395</v>
      </c>
      <c r="D170" s="21">
        <v>44486</v>
      </c>
      <c r="E170" s="16">
        <v>44516</v>
      </c>
      <c r="F170" s="16">
        <v>44511</v>
      </c>
      <c r="G170" s="17">
        <v>25446</v>
      </c>
      <c r="H170" s="17">
        <v>25355.45</v>
      </c>
      <c r="I170" s="18">
        <v>-90.549999999999272</v>
      </c>
      <c r="J170" s="22" t="s">
        <v>16</v>
      </c>
      <c r="K170" s="19">
        <f>F_CONTAS_A_RECEBER[[#This Row],[Data_Vencimento]]-F_CONTAS_A_RECEBER[[#This Row],[Data_Emissão]]</f>
        <v>30</v>
      </c>
    </row>
    <row r="171" spans="1:11" ht="22.5" customHeight="1">
      <c r="A171" s="23">
        <v>5678</v>
      </c>
      <c r="B171" s="15" t="s">
        <v>13</v>
      </c>
      <c r="C171" s="20">
        <v>8398</v>
      </c>
      <c r="D171" s="21">
        <v>44453</v>
      </c>
      <c r="E171" s="16">
        <v>44500</v>
      </c>
      <c r="F171" s="16">
        <v>44480</v>
      </c>
      <c r="G171" s="17">
        <v>3731</v>
      </c>
      <c r="H171" s="17">
        <v>3671.73</v>
      </c>
      <c r="I171" s="18">
        <v>-59.269999999999982</v>
      </c>
      <c r="J171" s="22" t="s">
        <v>19</v>
      </c>
      <c r="K171" s="19">
        <f>F_CONTAS_A_RECEBER[[#This Row],[Data_Vencimento]]-F_CONTAS_A_RECEBER[[#This Row],[Data_Emissão]]</f>
        <v>47</v>
      </c>
    </row>
    <row r="172" spans="1:11" ht="22.5" customHeight="1">
      <c r="A172" s="23">
        <v>5678</v>
      </c>
      <c r="B172" s="15" t="s">
        <v>13</v>
      </c>
      <c r="C172" s="20">
        <v>8402</v>
      </c>
      <c r="D172" s="21">
        <v>44485</v>
      </c>
      <c r="E172" s="16">
        <v>44501</v>
      </c>
      <c r="F172" s="16">
        <v>44501</v>
      </c>
      <c r="G172" s="17">
        <v>13274</v>
      </c>
      <c r="H172" s="17">
        <v>13274</v>
      </c>
      <c r="I172" s="18" t="s">
        <v>17</v>
      </c>
      <c r="J172" s="22" t="s">
        <v>17</v>
      </c>
      <c r="K172" s="19">
        <f>F_CONTAS_A_RECEBER[[#This Row],[Data_Vencimento]]-F_CONTAS_A_RECEBER[[#This Row],[Data_Emissão]]</f>
        <v>16</v>
      </c>
    </row>
    <row r="173" spans="1:11" ht="22.5" customHeight="1">
      <c r="A173" s="23">
        <v>4567</v>
      </c>
      <c r="B173" s="15" t="s">
        <v>14</v>
      </c>
      <c r="C173" s="20">
        <v>8403</v>
      </c>
      <c r="D173" s="21">
        <v>44487</v>
      </c>
      <c r="E173" s="16">
        <v>44502</v>
      </c>
      <c r="F173" s="16">
        <v>44493</v>
      </c>
      <c r="G173" s="17">
        <v>4044</v>
      </c>
      <c r="H173" s="17">
        <v>4012.17</v>
      </c>
      <c r="I173" s="18">
        <v>-31.829999999999927</v>
      </c>
      <c r="J173" s="22" t="s">
        <v>18</v>
      </c>
      <c r="K173" s="19">
        <f>F_CONTAS_A_RECEBER[[#This Row],[Data_Vencimento]]-F_CONTAS_A_RECEBER[[#This Row],[Data_Emissão]]</f>
        <v>15</v>
      </c>
    </row>
    <row r="174" spans="1:11" ht="22.5" customHeight="1">
      <c r="A174" s="23">
        <v>5678</v>
      </c>
      <c r="B174" s="15" t="s">
        <v>13</v>
      </c>
      <c r="C174" s="20">
        <v>8404</v>
      </c>
      <c r="D174" s="21">
        <v>44454</v>
      </c>
      <c r="E174" s="16">
        <v>44504</v>
      </c>
      <c r="F174" s="16">
        <v>44504</v>
      </c>
      <c r="G174" s="17">
        <v>2931</v>
      </c>
      <c r="H174" s="17">
        <v>2931</v>
      </c>
      <c r="I174" s="18" t="s">
        <v>17</v>
      </c>
      <c r="J174" s="22" t="s">
        <v>17</v>
      </c>
      <c r="K174" s="19">
        <f>F_CONTAS_A_RECEBER[[#This Row],[Data_Vencimento]]-F_CONTAS_A_RECEBER[[#This Row],[Data_Emissão]]</f>
        <v>50</v>
      </c>
    </row>
    <row r="175" spans="1:11" ht="22.5" customHeight="1">
      <c r="A175" s="23">
        <v>5678</v>
      </c>
      <c r="B175" s="15" t="s">
        <v>13</v>
      </c>
      <c r="C175" s="20">
        <v>8405</v>
      </c>
      <c r="D175" s="21">
        <v>44471</v>
      </c>
      <c r="E175" s="16">
        <v>44524</v>
      </c>
      <c r="F175" s="16">
        <v>44519</v>
      </c>
      <c r="G175" s="17">
        <v>31177</v>
      </c>
      <c r="H175" s="17">
        <v>31069.439999999999</v>
      </c>
      <c r="I175" s="18">
        <v>-107.56000000000131</v>
      </c>
      <c r="J175" s="22" t="s">
        <v>16</v>
      </c>
      <c r="K175" s="19">
        <f>F_CONTAS_A_RECEBER[[#This Row],[Data_Vencimento]]-F_CONTAS_A_RECEBER[[#This Row],[Data_Emissão]]</f>
        <v>53</v>
      </c>
    </row>
    <row r="176" spans="1:11" ht="22.5" customHeight="1">
      <c r="A176" s="23">
        <v>5678</v>
      </c>
      <c r="B176" s="15" t="s">
        <v>13</v>
      </c>
      <c r="C176" s="20">
        <v>8409</v>
      </c>
      <c r="D176" s="21">
        <v>44457</v>
      </c>
      <c r="E176" s="16">
        <v>44507</v>
      </c>
      <c r="F176" s="16">
        <v>44484</v>
      </c>
      <c r="G176" s="17">
        <v>1376</v>
      </c>
      <c r="H176" s="17">
        <v>1358.34</v>
      </c>
      <c r="I176" s="18">
        <v>-17.660000000000082</v>
      </c>
      <c r="J176" s="22" t="s">
        <v>19</v>
      </c>
      <c r="K176" s="19">
        <f>F_CONTAS_A_RECEBER[[#This Row],[Data_Vencimento]]-F_CONTAS_A_RECEBER[[#This Row],[Data_Emissão]]</f>
        <v>50</v>
      </c>
    </row>
    <row r="177" spans="1:11" ht="22.5" customHeight="1">
      <c r="A177" s="23">
        <v>4567</v>
      </c>
      <c r="B177" s="15" t="s">
        <v>14</v>
      </c>
      <c r="C177" s="20">
        <v>8413</v>
      </c>
      <c r="D177" s="21">
        <v>44489</v>
      </c>
      <c r="E177" s="16">
        <v>44507</v>
      </c>
      <c r="F177" s="16">
        <v>44507</v>
      </c>
      <c r="G177" s="17">
        <v>2827</v>
      </c>
      <c r="H177" s="17">
        <v>2827</v>
      </c>
      <c r="I177" s="18" t="s">
        <v>17</v>
      </c>
      <c r="J177" s="22" t="s">
        <v>17</v>
      </c>
      <c r="K177" s="19">
        <f>F_CONTAS_A_RECEBER[[#This Row],[Data_Vencimento]]-F_CONTAS_A_RECEBER[[#This Row],[Data_Emissão]]</f>
        <v>18</v>
      </c>
    </row>
    <row r="178" spans="1:11" ht="22.5" customHeight="1">
      <c r="A178" s="23">
        <v>5678</v>
      </c>
      <c r="B178" s="15" t="s">
        <v>13</v>
      </c>
      <c r="C178" s="20">
        <v>8417</v>
      </c>
      <c r="D178" s="21">
        <v>44473</v>
      </c>
      <c r="E178" s="16">
        <v>44514</v>
      </c>
      <c r="F178" s="16">
        <v>44509</v>
      </c>
      <c r="G178" s="17">
        <v>2931</v>
      </c>
      <c r="H178" s="17">
        <v>2907.3</v>
      </c>
      <c r="I178" s="18">
        <v>-23.699999999999818</v>
      </c>
      <c r="J178" s="22" t="s">
        <v>16</v>
      </c>
      <c r="K178" s="19">
        <f>F_CONTAS_A_RECEBER[[#This Row],[Data_Vencimento]]-F_CONTAS_A_RECEBER[[#This Row],[Data_Emissão]]</f>
        <v>41</v>
      </c>
    </row>
    <row r="179" spans="1:11" ht="22.5" customHeight="1">
      <c r="A179" s="23">
        <v>2345</v>
      </c>
      <c r="B179" s="15" t="s">
        <v>12</v>
      </c>
      <c r="C179" s="20">
        <v>8421</v>
      </c>
      <c r="D179" s="21">
        <v>44487</v>
      </c>
      <c r="E179" s="16">
        <v>44518</v>
      </c>
      <c r="F179" s="16">
        <v>44498</v>
      </c>
      <c r="G179" s="17">
        <v>26655</v>
      </c>
      <c r="H179" s="17">
        <v>26379.09</v>
      </c>
      <c r="I179" s="18">
        <v>-275.90999999999985</v>
      </c>
      <c r="J179" s="22" t="s">
        <v>18</v>
      </c>
      <c r="K179" s="19">
        <f>F_CONTAS_A_RECEBER[[#This Row],[Data_Vencimento]]-F_CONTAS_A_RECEBER[[#This Row],[Data_Emissão]]</f>
        <v>31</v>
      </c>
    </row>
    <row r="180" spans="1:11" ht="22.5" customHeight="1">
      <c r="A180" s="23">
        <v>5678</v>
      </c>
      <c r="B180" s="15" t="s">
        <v>13</v>
      </c>
      <c r="C180" s="20">
        <v>8424</v>
      </c>
      <c r="D180" s="21">
        <v>44485</v>
      </c>
      <c r="E180" s="16">
        <v>44516</v>
      </c>
      <c r="F180" s="16">
        <v>44507</v>
      </c>
      <c r="G180" s="17">
        <v>4044</v>
      </c>
      <c r="H180" s="17">
        <v>4021.87</v>
      </c>
      <c r="I180" s="18">
        <v>-22.130000000000109</v>
      </c>
      <c r="J180" s="22" t="s">
        <v>18</v>
      </c>
      <c r="K180" s="19">
        <f>F_CONTAS_A_RECEBER[[#This Row],[Data_Vencimento]]-F_CONTAS_A_RECEBER[[#This Row],[Data_Emissão]]</f>
        <v>31</v>
      </c>
    </row>
    <row r="181" spans="1:11" ht="22.5" customHeight="1">
      <c r="A181" s="23">
        <v>5678</v>
      </c>
      <c r="B181" s="15" t="s">
        <v>13</v>
      </c>
      <c r="C181" s="20">
        <v>8427</v>
      </c>
      <c r="D181" s="21">
        <v>44486</v>
      </c>
      <c r="E181" s="16">
        <v>44523</v>
      </c>
      <c r="F181" s="16">
        <v>44499</v>
      </c>
      <c r="G181" s="17">
        <v>4044</v>
      </c>
      <c r="H181" s="17">
        <v>3971.69</v>
      </c>
      <c r="I181" s="18">
        <v>-72.309999999999945</v>
      </c>
      <c r="J181" s="22" t="s">
        <v>16</v>
      </c>
      <c r="K181" s="19">
        <f>F_CONTAS_A_RECEBER[[#This Row],[Data_Vencimento]]-F_CONTAS_A_RECEBER[[#This Row],[Data_Emissão]]</f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0BA-7335-4E3B-9F55-107584CC0FB2}">
  <dimension ref="A1:F6"/>
  <sheetViews>
    <sheetView workbookViewId="0">
      <selection activeCell="B4" sqref="B4"/>
    </sheetView>
  </sheetViews>
  <sheetFormatPr defaultRowHeight="18.75"/>
  <cols>
    <col min="1" max="1" width="12.19921875" customWidth="1"/>
    <col min="2" max="2" width="15.19921875" customWidth="1"/>
    <col min="3" max="6" width="9.19921875" customWidth="1"/>
  </cols>
  <sheetData>
    <row r="1" spans="1:6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1234</v>
      </c>
      <c r="B2" t="s">
        <v>10</v>
      </c>
      <c r="C2">
        <v>10</v>
      </c>
      <c r="D2">
        <v>20</v>
      </c>
      <c r="E2">
        <v>30</v>
      </c>
    </row>
    <row r="3" spans="1:6">
      <c r="A3">
        <v>2345</v>
      </c>
      <c r="B3" t="s">
        <v>12</v>
      </c>
      <c r="C3">
        <v>14</v>
      </c>
      <c r="D3">
        <v>21</v>
      </c>
      <c r="E3">
        <v>28</v>
      </c>
      <c r="F3">
        <v>35</v>
      </c>
    </row>
    <row r="4" spans="1:6">
      <c r="A4">
        <v>3456</v>
      </c>
      <c r="B4" t="s">
        <v>11</v>
      </c>
      <c r="C4">
        <v>15</v>
      </c>
      <c r="D4">
        <v>30</v>
      </c>
    </row>
    <row r="5" spans="1:6">
      <c r="A5">
        <v>4567</v>
      </c>
      <c r="B5" t="s">
        <v>14</v>
      </c>
      <c r="C5">
        <v>30</v>
      </c>
    </row>
    <row r="6" spans="1:6">
      <c r="A6">
        <v>5678</v>
      </c>
      <c r="B6" t="s">
        <v>13</v>
      </c>
      <c r="C6">
        <v>30</v>
      </c>
      <c r="D6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51D9-CC88-47B8-B12E-940F7B193A42}">
  <dimension ref="A1:E7"/>
  <sheetViews>
    <sheetView zoomScale="70" zoomScaleNormal="70" workbookViewId="0">
      <selection activeCell="G1" sqref="G1:H1048576"/>
    </sheetView>
  </sheetViews>
  <sheetFormatPr defaultRowHeight="18.75"/>
  <cols>
    <col min="1" max="1" width="13.19921875" bestFit="1" customWidth="1"/>
    <col min="2" max="2" width="16.3984375" bestFit="1" customWidth="1"/>
  </cols>
  <sheetData>
    <row r="1" spans="1:5">
      <c r="C1" s="24" t="s">
        <v>6</v>
      </c>
      <c r="D1" s="24"/>
    </row>
    <row r="2" spans="1:5">
      <c r="A2" t="s">
        <v>0</v>
      </c>
      <c r="B2" t="s">
        <v>1</v>
      </c>
      <c r="C2" t="s">
        <v>24</v>
      </c>
      <c r="D2" t="s">
        <v>25</v>
      </c>
      <c r="E2" t="s">
        <v>26</v>
      </c>
    </row>
    <row r="3" spans="1:5">
      <c r="A3">
        <v>1234</v>
      </c>
      <c r="B3" t="s">
        <v>10</v>
      </c>
      <c r="C3">
        <v>3500</v>
      </c>
      <c r="D3">
        <v>14000</v>
      </c>
      <c r="E3">
        <f>(D_TOTAL_NF[[#This Row],[até]]+D_TOTAL_NF[[#This Row],[De]]) / 2</f>
        <v>8750</v>
      </c>
    </row>
    <row r="4" spans="1:5">
      <c r="A4">
        <v>2345</v>
      </c>
      <c r="B4" t="s">
        <v>12</v>
      </c>
      <c r="C4">
        <v>10500</v>
      </c>
      <c r="D4">
        <v>21000</v>
      </c>
      <c r="E4">
        <f>(D_TOTAL_NF[[#This Row],[até]]+D_TOTAL_NF[[#This Row],[De]]) / 2</f>
        <v>15750</v>
      </c>
    </row>
    <row r="5" spans="1:5">
      <c r="A5">
        <v>3456</v>
      </c>
      <c r="B5" t="s">
        <v>11</v>
      </c>
      <c r="C5">
        <v>14000</v>
      </c>
      <c r="D5">
        <v>35000</v>
      </c>
      <c r="E5">
        <f>(D_TOTAL_NF[[#This Row],[até]]+D_TOTAL_NF[[#This Row],[De]]) / 2</f>
        <v>24500</v>
      </c>
    </row>
    <row r="6" spans="1:5">
      <c r="A6">
        <v>4567</v>
      </c>
      <c r="B6" t="s">
        <v>14</v>
      </c>
      <c r="C6">
        <v>21000</v>
      </c>
      <c r="D6">
        <v>35000</v>
      </c>
      <c r="E6">
        <f>(D_TOTAL_NF[[#This Row],[até]]+D_TOTAL_NF[[#This Row],[De]]) / 2</f>
        <v>28000</v>
      </c>
    </row>
    <row r="7" spans="1:5">
      <c r="A7">
        <v>5678</v>
      </c>
      <c r="B7" t="s">
        <v>13</v>
      </c>
      <c r="C7">
        <v>35000</v>
      </c>
      <c r="D7">
        <v>63000</v>
      </c>
      <c r="E7">
        <f>(D_TOTAL_NF[[#This Row],[até]]+D_TOTAL_NF[[#This Row],[De]]) / 2</f>
        <v>49000</v>
      </c>
    </row>
  </sheetData>
  <mergeCells count="1">
    <mergeCell ref="C1:D1"/>
  </mergeCells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51B8-5808-4ADB-B6C2-D33E9FB80A75}">
  <dimension ref="A1:J77"/>
  <sheetViews>
    <sheetView zoomScale="70" zoomScaleNormal="70" workbookViewId="0">
      <selection activeCell="E10" sqref="E10"/>
    </sheetView>
  </sheetViews>
  <sheetFormatPr defaultRowHeight="18.75"/>
  <cols>
    <col min="1" max="1" width="13.19921875" bestFit="1" customWidth="1"/>
    <col min="2" max="2" width="16.3984375" bestFit="1" customWidth="1"/>
    <col min="3" max="3" width="18.3984375" bestFit="1" customWidth="1"/>
    <col min="4" max="4" width="18.3984375" customWidth="1"/>
    <col min="5" max="5" width="15.3984375" bestFit="1" customWidth="1"/>
    <col min="6" max="6" width="11" bestFit="1" customWidth="1"/>
    <col min="7" max="9" width="10.19921875" bestFit="1" customWidth="1"/>
  </cols>
  <sheetData>
    <row r="1" spans="1:10">
      <c r="D1" s="5">
        <v>44368</v>
      </c>
      <c r="E1" s="5">
        <v>44489</v>
      </c>
    </row>
    <row r="2" spans="1:10">
      <c r="A2" t="s">
        <v>0</v>
      </c>
      <c r="B2" t="s">
        <v>1</v>
      </c>
      <c r="C2" t="s">
        <v>27</v>
      </c>
      <c r="D2" t="s">
        <v>6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28</v>
      </c>
    </row>
    <row r="3" spans="1:10">
      <c r="A3">
        <v>1234</v>
      </c>
      <c r="B3" t="s">
        <v>10</v>
      </c>
      <c r="C3" s="4">
        <f ca="1">RANDBETWEEN(
     _xlfn.XLOOKUP( D_NF[[#This Row],[Descr_Cliente]], D_TOTAL_NF[Descr_Cliente], D_TOTAL_NF[De] ),
     _xlfn.XLOOKUP( D_NF[[#This Row],[Descr_Cliente]], D_TOTAL_NF[Descr_Cliente], D_TOTAL_NF[até] )
 )</f>
        <v>8040</v>
      </c>
      <c r="D3" s="4">
        <f ca="1">ROUND(D_NF[[#This Row],[Valor_NF]] / D_NF[[#This Row],[Prazo_5]], 0)</f>
        <v>2680</v>
      </c>
      <c r="E3" s="5">
        <f t="shared" ref="E3:E34" ca="1" si="0">RANDBETWEEN($D$1, $E$1)</f>
        <v>44459</v>
      </c>
      <c r="F3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3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3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" s="3">
        <f>COUNT(D_NF[[#This Row],[Prazo_1]:[Prazo_4]])</f>
        <v>3</v>
      </c>
    </row>
    <row r="4" spans="1:10">
      <c r="A4">
        <v>1234</v>
      </c>
      <c r="B4" t="s">
        <v>10</v>
      </c>
      <c r="C4" s="4">
        <f ca="1">RANDBETWEEN(
     _xlfn.XLOOKUP( D_NF[[#This Row],[Descr_Cliente]], D_TOTAL_NF[Descr_Cliente], D_TOTAL_NF[De] ),
     _xlfn.XLOOKUP( D_NF[[#This Row],[Descr_Cliente]], D_TOTAL_NF[Descr_Cliente], D_TOTAL_NF[até] )
 )</f>
        <v>13001</v>
      </c>
      <c r="D4" s="4">
        <f ca="1">ROUND(D_NF[[#This Row],[Valor_NF]] / D_NF[[#This Row],[Prazo_5]], 0)</f>
        <v>4334</v>
      </c>
      <c r="E4" s="5">
        <f t="shared" ca="1" si="0"/>
        <v>44439</v>
      </c>
      <c r="F4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4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4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" s="3">
        <f>COUNT(D_NF[[#This Row],[Prazo_1]:[Prazo_4]])</f>
        <v>3</v>
      </c>
    </row>
    <row r="5" spans="1:10">
      <c r="A5">
        <v>1234</v>
      </c>
      <c r="B5" t="s">
        <v>10</v>
      </c>
      <c r="C5" s="4">
        <f ca="1">RANDBETWEEN(
     _xlfn.XLOOKUP( D_NF[[#This Row],[Descr_Cliente]], D_TOTAL_NF[Descr_Cliente], D_TOTAL_NF[De] ),
     _xlfn.XLOOKUP( D_NF[[#This Row],[Descr_Cliente]], D_TOTAL_NF[Descr_Cliente], D_TOTAL_NF[até] )
 )</f>
        <v>11085</v>
      </c>
      <c r="D5" s="4">
        <f ca="1">ROUND(D_NF[[#This Row],[Valor_NF]] / D_NF[[#This Row],[Prazo_5]], 0)</f>
        <v>3695</v>
      </c>
      <c r="E5" s="5">
        <f t="shared" ca="1" si="0"/>
        <v>44368</v>
      </c>
      <c r="F5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5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5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" s="3">
        <f>COUNT(D_NF[[#This Row],[Prazo_1]:[Prazo_4]])</f>
        <v>3</v>
      </c>
    </row>
    <row r="6" spans="1:10">
      <c r="A6">
        <v>1234</v>
      </c>
      <c r="B6" t="s">
        <v>10</v>
      </c>
      <c r="C6" s="4">
        <f ca="1">RANDBETWEEN(
     _xlfn.XLOOKUP( D_NF[[#This Row],[Descr_Cliente]], D_TOTAL_NF[Descr_Cliente], D_TOTAL_NF[De] ),
     _xlfn.XLOOKUP( D_NF[[#This Row],[Descr_Cliente]], D_TOTAL_NF[Descr_Cliente], D_TOTAL_NF[até] )
 )</f>
        <v>6181</v>
      </c>
      <c r="D6" s="4">
        <f ca="1">ROUND(D_NF[[#This Row],[Valor_NF]] / D_NF[[#This Row],[Prazo_5]], 0)</f>
        <v>2060</v>
      </c>
      <c r="E6" s="5">
        <f t="shared" ca="1" si="0"/>
        <v>44372</v>
      </c>
      <c r="F6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6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6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" s="3">
        <f>COUNT(D_NF[[#This Row],[Prazo_1]:[Prazo_4]])</f>
        <v>3</v>
      </c>
    </row>
    <row r="7" spans="1:10">
      <c r="A7">
        <v>1234</v>
      </c>
      <c r="B7" t="s">
        <v>10</v>
      </c>
      <c r="C7" s="4">
        <f ca="1">RANDBETWEEN(
     _xlfn.XLOOKUP( D_NF[[#This Row],[Descr_Cliente]], D_TOTAL_NF[Descr_Cliente], D_TOTAL_NF[De] ),
     _xlfn.XLOOKUP( D_NF[[#This Row],[Descr_Cliente]], D_TOTAL_NF[Descr_Cliente], D_TOTAL_NF[até] )
 )</f>
        <v>9678</v>
      </c>
      <c r="D7" s="4">
        <f ca="1">ROUND(D_NF[[#This Row],[Valor_NF]] / D_NF[[#This Row],[Prazo_5]], 0)</f>
        <v>3226</v>
      </c>
      <c r="E7" s="5">
        <f t="shared" ca="1" si="0"/>
        <v>44485</v>
      </c>
      <c r="F7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7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7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" s="3">
        <f>COUNT(D_NF[[#This Row],[Prazo_1]:[Prazo_4]])</f>
        <v>3</v>
      </c>
    </row>
    <row r="8" spans="1:10">
      <c r="A8">
        <v>1234</v>
      </c>
      <c r="B8" t="s">
        <v>10</v>
      </c>
      <c r="C8" s="4">
        <f ca="1">RANDBETWEEN(
     _xlfn.XLOOKUP( D_NF[[#This Row],[Descr_Cliente]], D_TOTAL_NF[Descr_Cliente], D_TOTAL_NF[De] ),
     _xlfn.XLOOKUP( D_NF[[#This Row],[Descr_Cliente]], D_TOTAL_NF[Descr_Cliente], D_TOTAL_NF[até] )
 )</f>
        <v>7672</v>
      </c>
      <c r="D8" s="4">
        <f ca="1">ROUND(D_NF[[#This Row],[Valor_NF]] / D_NF[[#This Row],[Prazo_5]], 0)</f>
        <v>2557</v>
      </c>
      <c r="E8" s="5">
        <f t="shared" ca="1" si="0"/>
        <v>44380</v>
      </c>
      <c r="F8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8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8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8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8" s="3">
        <f>COUNT(D_NF[[#This Row],[Prazo_1]:[Prazo_4]])</f>
        <v>3</v>
      </c>
    </row>
    <row r="9" spans="1:10">
      <c r="A9">
        <v>1234</v>
      </c>
      <c r="B9" t="s">
        <v>10</v>
      </c>
      <c r="C9" s="4">
        <f ca="1">RANDBETWEEN(
     _xlfn.XLOOKUP( D_NF[[#This Row],[Descr_Cliente]], D_TOTAL_NF[Descr_Cliente], D_TOTAL_NF[De] ),
     _xlfn.XLOOKUP( D_NF[[#This Row],[Descr_Cliente]], D_TOTAL_NF[Descr_Cliente], D_TOTAL_NF[até] )
 )</f>
        <v>5569</v>
      </c>
      <c r="D9" s="4">
        <f ca="1">ROUND(D_NF[[#This Row],[Valor_NF]] / D_NF[[#This Row],[Prazo_5]], 0)</f>
        <v>1856</v>
      </c>
      <c r="E9" s="5">
        <f t="shared" ca="1" si="0"/>
        <v>44396</v>
      </c>
      <c r="F9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9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9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9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9" s="3">
        <f>COUNT(D_NF[[#This Row],[Prazo_1]:[Prazo_4]])</f>
        <v>3</v>
      </c>
    </row>
    <row r="10" spans="1:10">
      <c r="A10">
        <v>1234</v>
      </c>
      <c r="B10" t="s">
        <v>10</v>
      </c>
      <c r="C10" s="4">
        <f ca="1">RANDBETWEEN(
     _xlfn.XLOOKUP( D_NF[[#This Row],[Descr_Cliente]], D_TOTAL_NF[Descr_Cliente], D_TOTAL_NF[De] ),
     _xlfn.XLOOKUP( D_NF[[#This Row],[Descr_Cliente]], D_TOTAL_NF[Descr_Cliente], D_TOTAL_NF[até] )
 )</f>
        <v>12545</v>
      </c>
      <c r="D10" s="4">
        <f ca="1">ROUND(D_NF[[#This Row],[Valor_NF]] / D_NF[[#This Row],[Prazo_5]], 0)</f>
        <v>4182</v>
      </c>
      <c r="E10" s="5">
        <f t="shared" ca="1" si="0"/>
        <v>44403</v>
      </c>
      <c r="F10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0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0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0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0" s="3">
        <f>COUNT(D_NF[[#This Row],[Prazo_1]:[Prazo_4]])</f>
        <v>3</v>
      </c>
    </row>
    <row r="11" spans="1:10">
      <c r="A11">
        <v>1234</v>
      </c>
      <c r="B11" t="s">
        <v>10</v>
      </c>
      <c r="C11" s="4">
        <f ca="1">RANDBETWEEN(
     _xlfn.XLOOKUP( D_NF[[#This Row],[Descr_Cliente]], D_TOTAL_NF[Descr_Cliente], D_TOTAL_NF[De] ),
     _xlfn.XLOOKUP( D_NF[[#This Row],[Descr_Cliente]], D_TOTAL_NF[Descr_Cliente], D_TOTAL_NF[até] )
 )</f>
        <v>3693</v>
      </c>
      <c r="D11" s="4">
        <f ca="1">ROUND(D_NF[[#This Row],[Valor_NF]] / D_NF[[#This Row],[Prazo_5]], 0)</f>
        <v>1231</v>
      </c>
      <c r="E11" s="5">
        <f t="shared" ca="1" si="0"/>
        <v>44413</v>
      </c>
      <c r="F11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1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1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1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1" s="3">
        <f>COUNT(D_NF[[#This Row],[Prazo_1]:[Prazo_4]])</f>
        <v>3</v>
      </c>
    </row>
    <row r="12" spans="1:10">
      <c r="A12">
        <v>1234</v>
      </c>
      <c r="B12" t="s">
        <v>10</v>
      </c>
      <c r="C12" s="4">
        <f ca="1">RANDBETWEEN(
     _xlfn.XLOOKUP( D_NF[[#This Row],[Descr_Cliente]], D_TOTAL_NF[Descr_Cliente], D_TOTAL_NF[De] ),
     _xlfn.XLOOKUP( D_NF[[#This Row],[Descr_Cliente]], D_TOTAL_NF[Descr_Cliente], D_TOTAL_NF[até] )
 )</f>
        <v>9043</v>
      </c>
      <c r="D12" s="4">
        <f ca="1">ROUND(D_NF[[#This Row],[Valor_NF]] / D_NF[[#This Row],[Prazo_5]], 0)</f>
        <v>3014</v>
      </c>
      <c r="E12" s="5">
        <f t="shared" ca="1" si="0"/>
        <v>44463</v>
      </c>
      <c r="F12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2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2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2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2" s="3">
        <f>COUNT(D_NF[[#This Row],[Prazo_1]:[Prazo_4]])</f>
        <v>3</v>
      </c>
    </row>
    <row r="13" spans="1:10">
      <c r="A13">
        <v>1234</v>
      </c>
      <c r="B13" t="s">
        <v>10</v>
      </c>
      <c r="C13" s="4">
        <f ca="1">RANDBETWEEN(
     _xlfn.XLOOKUP( D_NF[[#This Row],[Descr_Cliente]], D_TOTAL_NF[Descr_Cliente], D_TOTAL_NF[De] ),
     _xlfn.XLOOKUP( D_NF[[#This Row],[Descr_Cliente]], D_TOTAL_NF[Descr_Cliente], D_TOTAL_NF[até] )
 )</f>
        <v>13430</v>
      </c>
      <c r="D13" s="4">
        <f ca="1">ROUND(D_NF[[#This Row],[Valor_NF]] / D_NF[[#This Row],[Prazo_5]], 0)</f>
        <v>4477</v>
      </c>
      <c r="E13" s="5">
        <f t="shared" ca="1" si="0"/>
        <v>44393</v>
      </c>
      <c r="F13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3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3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3" s="3">
        <f>COUNT(D_NF[[#This Row],[Prazo_1]:[Prazo_4]])</f>
        <v>3</v>
      </c>
    </row>
    <row r="14" spans="1:10">
      <c r="A14">
        <v>1234</v>
      </c>
      <c r="B14" t="s">
        <v>10</v>
      </c>
      <c r="C14" s="4">
        <f ca="1">RANDBETWEEN(
     _xlfn.XLOOKUP( D_NF[[#This Row],[Descr_Cliente]], D_TOTAL_NF[Descr_Cliente], D_TOTAL_NF[De] ),
     _xlfn.XLOOKUP( D_NF[[#This Row],[Descr_Cliente]], D_TOTAL_NF[Descr_Cliente], D_TOTAL_NF[até] )
 )</f>
        <v>12236</v>
      </c>
      <c r="D14" s="4">
        <f ca="1">ROUND(D_NF[[#This Row],[Valor_NF]] / D_NF[[#This Row],[Prazo_5]], 0)</f>
        <v>4079</v>
      </c>
      <c r="E14" s="5">
        <f t="shared" ca="1" si="0"/>
        <v>44489</v>
      </c>
      <c r="F14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4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4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4" s="3">
        <f>COUNT(D_NF[[#This Row],[Prazo_1]:[Prazo_4]])</f>
        <v>3</v>
      </c>
    </row>
    <row r="15" spans="1:10">
      <c r="A15">
        <v>1234</v>
      </c>
      <c r="B15" t="s">
        <v>10</v>
      </c>
      <c r="C15" s="4">
        <f ca="1">RANDBETWEEN(
     _xlfn.XLOOKUP( D_NF[[#This Row],[Descr_Cliente]], D_TOTAL_NF[Descr_Cliente], D_TOTAL_NF[De] ),
     _xlfn.XLOOKUP( D_NF[[#This Row],[Descr_Cliente]], D_TOTAL_NF[Descr_Cliente], D_TOTAL_NF[até] )
 )</f>
        <v>7583</v>
      </c>
      <c r="D15" s="4">
        <f ca="1">ROUND(D_NF[[#This Row],[Valor_NF]] / D_NF[[#This Row],[Prazo_5]], 0)</f>
        <v>2528</v>
      </c>
      <c r="E15" s="5">
        <f t="shared" ca="1" si="0"/>
        <v>44375</v>
      </c>
      <c r="F15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5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5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5" s="3">
        <f>COUNT(D_NF[[#This Row],[Prazo_1]:[Prazo_4]])</f>
        <v>3</v>
      </c>
    </row>
    <row r="16" spans="1:10">
      <c r="A16">
        <v>1234</v>
      </c>
      <c r="B16" t="s">
        <v>10</v>
      </c>
      <c r="C16" s="4">
        <f ca="1">RANDBETWEEN(
     _xlfn.XLOOKUP( D_NF[[#This Row],[Descr_Cliente]], D_TOTAL_NF[Descr_Cliente], D_TOTAL_NF[De] ),
     _xlfn.XLOOKUP( D_NF[[#This Row],[Descr_Cliente]], D_TOTAL_NF[Descr_Cliente], D_TOTAL_NF[até] )
 )</f>
        <v>12748</v>
      </c>
      <c r="D16" s="4">
        <f ca="1">ROUND(D_NF[[#This Row],[Valor_NF]] / D_NF[[#This Row],[Prazo_5]], 0)</f>
        <v>4249</v>
      </c>
      <c r="E16" s="5">
        <f t="shared" ca="1" si="0"/>
        <v>44386</v>
      </c>
      <c r="F16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6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6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6" s="3">
        <f>COUNT(D_NF[[#This Row],[Prazo_1]:[Prazo_4]])</f>
        <v>3</v>
      </c>
    </row>
    <row r="17" spans="1:10">
      <c r="A17">
        <v>1234</v>
      </c>
      <c r="B17" t="s">
        <v>10</v>
      </c>
      <c r="C17" s="4">
        <f ca="1">RANDBETWEEN(
     _xlfn.XLOOKUP( D_NF[[#This Row],[Descr_Cliente]], D_TOTAL_NF[Descr_Cliente], D_TOTAL_NF[De] ),
     _xlfn.XLOOKUP( D_NF[[#This Row],[Descr_Cliente]], D_TOTAL_NF[Descr_Cliente], D_TOTAL_NF[até] )
 )</f>
        <v>7595</v>
      </c>
      <c r="D17" s="4">
        <f ca="1">ROUND(D_NF[[#This Row],[Valor_NF]] / D_NF[[#This Row],[Prazo_5]], 0)</f>
        <v>2532</v>
      </c>
      <c r="E17" s="5">
        <f t="shared" ca="1" si="0"/>
        <v>44460</v>
      </c>
      <c r="F17" s="3">
        <f>IF(
     _xlfn.XLOOKUP(D_NF[[#This Row],[Descr_Cliente]],D_PRAZO_PGTO[Descr_Cliente],D_PRAZO_PGTO[Prazo_1]) = 0,
     "",
     _xlfn.XLOOKUP(D_NF[[#This Row],[Descr_Cliente]],D_PRAZO_PGTO[Descr_Cliente],D_PRAZO_PGTO[Prazo_1])
 )</f>
        <v>10</v>
      </c>
      <c r="G17" s="3">
        <f>IF(
     _xlfn.XLOOKUP(D_NF[[#This Row],[Descr_Cliente]],D_PRAZO_PGTO[Descr_Cliente],D_PRAZO_PGTO[Prazo_2]) = 0,
     "",
     _xlfn.XLOOKUP(D_NF[[#This Row],[Descr_Cliente]],D_PRAZO_PGTO[Descr_Cliente],D_PRAZO_PGTO[Prazo_2])
 )</f>
        <v>20</v>
      </c>
      <c r="H17" s="3">
        <f>IF(
     _xlfn.XLOOKUP(D_NF[[#This Row],[Descr_Cliente]],D_PRAZO_PGTO[Descr_Cliente],D_PRAZO_PGTO[Prazo_3]) = 0,
     "",
     _xlfn.XLOOKUP(D_NF[[#This Row],[Descr_Cliente]],D_PRAZO_PGTO[Descr_Cliente],D_PRAZO_PGTO[Prazo_3])
 )</f>
        <v>30</v>
      </c>
      <c r="I1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17" s="3">
        <f>COUNT(D_NF[[#This Row],[Prazo_1]:[Prazo_4]])</f>
        <v>3</v>
      </c>
    </row>
    <row r="18" spans="1:10">
      <c r="A18">
        <v>2345</v>
      </c>
      <c r="B18" t="s">
        <v>12</v>
      </c>
      <c r="C18" s="4">
        <f ca="1">RANDBETWEEN(
     _xlfn.XLOOKUP( D_NF[[#This Row],[Descr_Cliente]], D_TOTAL_NF[Descr_Cliente], D_TOTAL_NF[De] ),
     _xlfn.XLOOKUP( D_NF[[#This Row],[Descr_Cliente]], D_TOTAL_NF[Descr_Cliente], D_TOTAL_NF[até] )
 )</f>
        <v>12578</v>
      </c>
      <c r="D18" s="4">
        <f ca="1">ROUND(D_NF[[#This Row],[Valor_NF]] / D_NF[[#This Row],[Prazo_5]], 0)</f>
        <v>3145</v>
      </c>
      <c r="E18" s="5">
        <f t="shared" ca="1" si="0"/>
        <v>44450</v>
      </c>
      <c r="F18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18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18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18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18" s="3">
        <f>COUNT(D_NF[[#This Row],[Prazo_1]:[Prazo_4]])</f>
        <v>4</v>
      </c>
    </row>
    <row r="19" spans="1:10">
      <c r="A19">
        <v>2345</v>
      </c>
      <c r="B19" t="s">
        <v>12</v>
      </c>
      <c r="C19" s="4">
        <f ca="1">RANDBETWEEN(
     _xlfn.XLOOKUP( D_NF[[#This Row],[Descr_Cliente]], D_TOTAL_NF[Descr_Cliente], D_TOTAL_NF[De] ),
     _xlfn.XLOOKUP( D_NF[[#This Row],[Descr_Cliente]], D_TOTAL_NF[Descr_Cliente], D_TOTAL_NF[até] )
 )</f>
        <v>15242</v>
      </c>
      <c r="D19" s="4">
        <f ca="1">ROUND(D_NF[[#This Row],[Valor_NF]] / D_NF[[#This Row],[Prazo_5]], 0)</f>
        <v>3811</v>
      </c>
      <c r="E19" s="5">
        <f t="shared" ca="1" si="0"/>
        <v>44436</v>
      </c>
      <c r="F19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19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19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19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19" s="3">
        <f>COUNT(D_NF[[#This Row],[Prazo_1]:[Prazo_4]])</f>
        <v>4</v>
      </c>
    </row>
    <row r="20" spans="1:10">
      <c r="A20">
        <v>2345</v>
      </c>
      <c r="B20" t="s">
        <v>12</v>
      </c>
      <c r="C20" s="4">
        <f ca="1">RANDBETWEEN(
     _xlfn.XLOOKUP( D_NF[[#This Row],[Descr_Cliente]], D_TOTAL_NF[Descr_Cliente], D_TOTAL_NF[De] ),
     _xlfn.XLOOKUP( D_NF[[#This Row],[Descr_Cliente]], D_TOTAL_NF[Descr_Cliente], D_TOTAL_NF[até] )
 )</f>
        <v>17864</v>
      </c>
      <c r="D20" s="4">
        <f ca="1">ROUND(D_NF[[#This Row],[Valor_NF]] / D_NF[[#This Row],[Prazo_5]], 0)</f>
        <v>4466</v>
      </c>
      <c r="E20" s="5">
        <f t="shared" ca="1" si="0"/>
        <v>44443</v>
      </c>
      <c r="F20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0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0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0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0" s="3">
        <f>COUNT(D_NF[[#This Row],[Prazo_1]:[Prazo_4]])</f>
        <v>4</v>
      </c>
    </row>
    <row r="21" spans="1:10">
      <c r="A21">
        <v>2345</v>
      </c>
      <c r="B21" t="s">
        <v>12</v>
      </c>
      <c r="C21" s="4">
        <f ca="1">RANDBETWEEN(
     _xlfn.XLOOKUP( D_NF[[#This Row],[Descr_Cliente]], D_TOTAL_NF[Descr_Cliente], D_TOTAL_NF[De] ),
     _xlfn.XLOOKUP( D_NF[[#This Row],[Descr_Cliente]], D_TOTAL_NF[Descr_Cliente], D_TOTAL_NF[até] )
 )</f>
        <v>18472</v>
      </c>
      <c r="D21" s="4">
        <f ca="1">ROUND(D_NF[[#This Row],[Valor_NF]] / D_NF[[#This Row],[Prazo_5]], 0)</f>
        <v>4618</v>
      </c>
      <c r="E21" s="5">
        <f t="shared" ca="1" si="0"/>
        <v>44391</v>
      </c>
      <c r="F21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1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1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1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1" s="3">
        <f>COUNT(D_NF[[#This Row],[Prazo_1]:[Prazo_4]])</f>
        <v>4</v>
      </c>
    </row>
    <row r="22" spans="1:10">
      <c r="A22">
        <v>2345</v>
      </c>
      <c r="B22" t="s">
        <v>12</v>
      </c>
      <c r="C22" s="4">
        <f ca="1">RANDBETWEEN(
     _xlfn.XLOOKUP( D_NF[[#This Row],[Descr_Cliente]], D_TOTAL_NF[Descr_Cliente], D_TOTAL_NF[De] ),
     _xlfn.XLOOKUP( D_NF[[#This Row],[Descr_Cliente]], D_TOTAL_NF[Descr_Cliente], D_TOTAL_NF[até] )
 )</f>
        <v>17197</v>
      </c>
      <c r="D22" s="4">
        <f ca="1">ROUND(D_NF[[#This Row],[Valor_NF]] / D_NF[[#This Row],[Prazo_5]], 0)</f>
        <v>4299</v>
      </c>
      <c r="E22" s="5">
        <f t="shared" ca="1" si="0"/>
        <v>44424</v>
      </c>
      <c r="F22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2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2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2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2" s="3">
        <f>COUNT(D_NF[[#This Row],[Prazo_1]:[Prazo_4]])</f>
        <v>4</v>
      </c>
    </row>
    <row r="23" spans="1:10">
      <c r="A23">
        <v>2345</v>
      </c>
      <c r="B23" t="s">
        <v>12</v>
      </c>
      <c r="C23" s="4">
        <f ca="1">RANDBETWEEN(
     _xlfn.XLOOKUP( D_NF[[#This Row],[Descr_Cliente]], D_TOTAL_NF[Descr_Cliente], D_TOTAL_NF[De] ),
     _xlfn.XLOOKUP( D_NF[[#This Row],[Descr_Cliente]], D_TOTAL_NF[Descr_Cliente], D_TOTAL_NF[até] )
 )</f>
        <v>20016</v>
      </c>
      <c r="D23" s="4">
        <f ca="1">ROUND(D_NF[[#This Row],[Valor_NF]] / D_NF[[#This Row],[Prazo_5]], 0)</f>
        <v>5004</v>
      </c>
      <c r="E23" s="5">
        <f t="shared" ca="1" si="0"/>
        <v>44458</v>
      </c>
      <c r="F23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3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3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3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3" s="3">
        <f>COUNT(D_NF[[#This Row],[Prazo_1]:[Prazo_4]])</f>
        <v>4</v>
      </c>
    </row>
    <row r="24" spans="1:10">
      <c r="A24">
        <v>2345</v>
      </c>
      <c r="B24" t="s">
        <v>12</v>
      </c>
      <c r="C24" s="4">
        <f ca="1">RANDBETWEEN(
     _xlfn.XLOOKUP( D_NF[[#This Row],[Descr_Cliente]], D_TOTAL_NF[Descr_Cliente], D_TOTAL_NF[De] ),
     _xlfn.XLOOKUP( D_NF[[#This Row],[Descr_Cliente]], D_TOTAL_NF[Descr_Cliente], D_TOTAL_NF[até] )
 )</f>
        <v>16084</v>
      </c>
      <c r="D24" s="4">
        <f ca="1">ROUND(D_NF[[#This Row],[Valor_NF]] / D_NF[[#This Row],[Prazo_5]], 0)</f>
        <v>4021</v>
      </c>
      <c r="E24" s="5">
        <f t="shared" ca="1" si="0"/>
        <v>44471</v>
      </c>
      <c r="F24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4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4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4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4" s="3">
        <f>COUNT(D_NF[[#This Row],[Prazo_1]:[Prazo_4]])</f>
        <v>4</v>
      </c>
    </row>
    <row r="25" spans="1:10">
      <c r="A25">
        <v>2345</v>
      </c>
      <c r="B25" t="s">
        <v>12</v>
      </c>
      <c r="C25" s="4">
        <f ca="1">RANDBETWEEN(
     _xlfn.XLOOKUP( D_NF[[#This Row],[Descr_Cliente]], D_TOTAL_NF[Descr_Cliente], D_TOTAL_NF[De] ),
     _xlfn.XLOOKUP( D_NF[[#This Row],[Descr_Cliente]], D_TOTAL_NF[Descr_Cliente], D_TOTAL_NF[até] )
 )</f>
        <v>15526</v>
      </c>
      <c r="D25" s="4">
        <f ca="1">ROUND(D_NF[[#This Row],[Valor_NF]] / D_NF[[#This Row],[Prazo_5]], 0)</f>
        <v>3882</v>
      </c>
      <c r="E25" s="5">
        <f t="shared" ca="1" si="0"/>
        <v>44369</v>
      </c>
      <c r="F25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5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5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5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5" s="3">
        <f>COUNT(D_NF[[#This Row],[Prazo_1]:[Prazo_4]])</f>
        <v>4</v>
      </c>
    </row>
    <row r="26" spans="1:10">
      <c r="A26">
        <v>2345</v>
      </c>
      <c r="B26" t="s">
        <v>12</v>
      </c>
      <c r="C26" s="4">
        <f ca="1">RANDBETWEEN(
     _xlfn.XLOOKUP( D_NF[[#This Row],[Descr_Cliente]], D_TOTAL_NF[Descr_Cliente], D_TOTAL_NF[De] ),
     _xlfn.XLOOKUP( D_NF[[#This Row],[Descr_Cliente]], D_TOTAL_NF[Descr_Cliente], D_TOTAL_NF[até] )
 )</f>
        <v>11096</v>
      </c>
      <c r="D26" s="4">
        <f ca="1">ROUND(D_NF[[#This Row],[Valor_NF]] / D_NF[[#This Row],[Prazo_5]], 0)</f>
        <v>2774</v>
      </c>
      <c r="E26" s="5">
        <f t="shared" ca="1" si="0"/>
        <v>44486</v>
      </c>
      <c r="F26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6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6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6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6" s="3">
        <f>COUNT(D_NF[[#This Row],[Prazo_1]:[Prazo_4]])</f>
        <v>4</v>
      </c>
    </row>
    <row r="27" spans="1:10">
      <c r="A27">
        <v>2345</v>
      </c>
      <c r="B27" t="s">
        <v>12</v>
      </c>
      <c r="C27" s="4">
        <f ca="1">RANDBETWEEN(
     _xlfn.XLOOKUP( D_NF[[#This Row],[Descr_Cliente]], D_TOTAL_NF[Descr_Cliente], D_TOTAL_NF[De] ),
     _xlfn.XLOOKUP( D_NF[[#This Row],[Descr_Cliente]], D_TOTAL_NF[Descr_Cliente], D_TOTAL_NF[até] )
 )</f>
        <v>13944</v>
      </c>
      <c r="D27" s="4">
        <f ca="1">ROUND(D_NF[[#This Row],[Valor_NF]] / D_NF[[#This Row],[Prazo_5]], 0)</f>
        <v>3486</v>
      </c>
      <c r="E27" s="5">
        <f t="shared" ca="1" si="0"/>
        <v>44471</v>
      </c>
      <c r="F27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7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7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7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7" s="3">
        <f>COUNT(D_NF[[#This Row],[Prazo_1]:[Prazo_4]])</f>
        <v>4</v>
      </c>
    </row>
    <row r="28" spans="1:10">
      <c r="A28">
        <v>2345</v>
      </c>
      <c r="B28" t="s">
        <v>12</v>
      </c>
      <c r="C28" s="4">
        <f ca="1">RANDBETWEEN(
     _xlfn.XLOOKUP( D_NF[[#This Row],[Descr_Cliente]], D_TOTAL_NF[Descr_Cliente], D_TOTAL_NF[De] ),
     _xlfn.XLOOKUP( D_NF[[#This Row],[Descr_Cliente]], D_TOTAL_NF[Descr_Cliente], D_TOTAL_NF[até] )
 )</f>
        <v>11092</v>
      </c>
      <c r="D28" s="4">
        <f ca="1">ROUND(D_NF[[#This Row],[Valor_NF]] / D_NF[[#This Row],[Prazo_5]], 0)</f>
        <v>2773</v>
      </c>
      <c r="E28" s="5">
        <f t="shared" ca="1" si="0"/>
        <v>44376</v>
      </c>
      <c r="F28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8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8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8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8" s="3">
        <f>COUNT(D_NF[[#This Row],[Prazo_1]:[Prazo_4]])</f>
        <v>4</v>
      </c>
    </row>
    <row r="29" spans="1:10">
      <c r="A29">
        <v>2345</v>
      </c>
      <c r="B29" t="s">
        <v>12</v>
      </c>
      <c r="C29" s="4">
        <f ca="1">RANDBETWEEN(
     _xlfn.XLOOKUP( D_NF[[#This Row],[Descr_Cliente]], D_TOTAL_NF[Descr_Cliente], D_TOTAL_NF[De] ),
     _xlfn.XLOOKUP( D_NF[[#This Row],[Descr_Cliente]], D_TOTAL_NF[Descr_Cliente], D_TOTAL_NF[até] )
 )</f>
        <v>20947</v>
      </c>
      <c r="D29" s="4">
        <f ca="1">ROUND(D_NF[[#This Row],[Valor_NF]] / D_NF[[#This Row],[Prazo_5]], 0)</f>
        <v>5237</v>
      </c>
      <c r="E29" s="5">
        <f t="shared" ca="1" si="0"/>
        <v>44463</v>
      </c>
      <c r="F29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29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29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29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29" s="3">
        <f>COUNT(D_NF[[#This Row],[Prazo_1]:[Prazo_4]])</f>
        <v>4</v>
      </c>
    </row>
    <row r="30" spans="1:10">
      <c r="A30">
        <v>2345</v>
      </c>
      <c r="B30" t="s">
        <v>12</v>
      </c>
      <c r="C30" s="4">
        <f ca="1">RANDBETWEEN(
     _xlfn.XLOOKUP( D_NF[[#This Row],[Descr_Cliente]], D_TOTAL_NF[Descr_Cliente], D_TOTAL_NF[De] ),
     _xlfn.XLOOKUP( D_NF[[#This Row],[Descr_Cliente]], D_TOTAL_NF[Descr_Cliente], D_TOTAL_NF[até] )
 )</f>
        <v>14915</v>
      </c>
      <c r="D30" s="4">
        <f ca="1">ROUND(D_NF[[#This Row],[Valor_NF]] / D_NF[[#This Row],[Prazo_5]], 0)</f>
        <v>3729</v>
      </c>
      <c r="E30" s="5">
        <f t="shared" ca="1" si="0"/>
        <v>44370</v>
      </c>
      <c r="F30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30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30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30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30" s="3">
        <f>COUNT(D_NF[[#This Row],[Prazo_1]:[Prazo_4]])</f>
        <v>4</v>
      </c>
    </row>
    <row r="31" spans="1:10">
      <c r="A31">
        <v>2345</v>
      </c>
      <c r="B31" t="s">
        <v>12</v>
      </c>
      <c r="C31" s="4">
        <f ca="1">RANDBETWEEN(
     _xlfn.XLOOKUP( D_NF[[#This Row],[Descr_Cliente]], D_TOTAL_NF[Descr_Cliente], D_TOTAL_NF[De] ),
     _xlfn.XLOOKUP( D_NF[[#This Row],[Descr_Cliente]], D_TOTAL_NF[Descr_Cliente], D_TOTAL_NF[até] )
 )</f>
        <v>15219</v>
      </c>
      <c r="D31" s="4">
        <f ca="1">ROUND(D_NF[[#This Row],[Valor_NF]] / D_NF[[#This Row],[Prazo_5]], 0)</f>
        <v>3805</v>
      </c>
      <c r="E31" s="5">
        <f t="shared" ca="1" si="0"/>
        <v>44399</v>
      </c>
      <c r="F31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31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31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31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31" s="3">
        <f>COUNT(D_NF[[#This Row],[Prazo_1]:[Prazo_4]])</f>
        <v>4</v>
      </c>
    </row>
    <row r="32" spans="1:10">
      <c r="A32">
        <v>2345</v>
      </c>
      <c r="B32" t="s">
        <v>12</v>
      </c>
      <c r="C32" s="4">
        <f ca="1">RANDBETWEEN(
     _xlfn.XLOOKUP( D_NF[[#This Row],[Descr_Cliente]], D_TOTAL_NF[Descr_Cliente], D_TOTAL_NF[De] ),
     _xlfn.XLOOKUP( D_NF[[#This Row],[Descr_Cliente]], D_TOTAL_NF[Descr_Cliente], D_TOTAL_NF[até] )
 )</f>
        <v>19198</v>
      </c>
      <c r="D32" s="4">
        <f ca="1">ROUND(D_NF[[#This Row],[Valor_NF]] / D_NF[[#This Row],[Prazo_5]], 0)</f>
        <v>4800</v>
      </c>
      <c r="E32" s="5">
        <f t="shared" ca="1" si="0"/>
        <v>44478</v>
      </c>
      <c r="F32" s="3">
        <f>IF(
     _xlfn.XLOOKUP(D_NF[[#This Row],[Descr_Cliente]],D_PRAZO_PGTO[Descr_Cliente],D_PRAZO_PGTO[Prazo_1]) = 0,
     "",
     _xlfn.XLOOKUP(D_NF[[#This Row],[Descr_Cliente]],D_PRAZO_PGTO[Descr_Cliente],D_PRAZO_PGTO[Prazo_1])
 )</f>
        <v>14</v>
      </c>
      <c r="G32" s="3">
        <f>IF(
     _xlfn.XLOOKUP(D_NF[[#This Row],[Descr_Cliente]],D_PRAZO_PGTO[Descr_Cliente],D_PRAZO_PGTO[Prazo_2]) = 0,
     "",
     _xlfn.XLOOKUP(D_NF[[#This Row],[Descr_Cliente]],D_PRAZO_PGTO[Descr_Cliente],D_PRAZO_PGTO[Prazo_2])
 )</f>
        <v>21</v>
      </c>
      <c r="H32" s="3">
        <f>IF(
     _xlfn.XLOOKUP(D_NF[[#This Row],[Descr_Cliente]],D_PRAZO_PGTO[Descr_Cliente],D_PRAZO_PGTO[Prazo_3]) = 0,
     "",
     _xlfn.XLOOKUP(D_NF[[#This Row],[Descr_Cliente]],D_PRAZO_PGTO[Descr_Cliente],D_PRAZO_PGTO[Prazo_3])
 )</f>
        <v>28</v>
      </c>
      <c r="I32" s="3">
        <f>IF(
     _xlfn.XLOOKUP(D_NF[[#This Row],[Descr_Cliente]],D_PRAZO_PGTO[Descr_Cliente],D_PRAZO_PGTO[Prazo_4]) = 0,
     "",
     _xlfn.XLOOKUP(D_NF[[#This Row],[Descr_Cliente]],D_PRAZO_PGTO[Descr_Cliente],D_PRAZO_PGTO[Prazo_4])
 )</f>
        <v>35</v>
      </c>
      <c r="J32" s="3">
        <f>COUNT(D_NF[[#This Row],[Prazo_1]:[Prazo_4]])</f>
        <v>4</v>
      </c>
    </row>
    <row r="33" spans="1:10">
      <c r="A33">
        <v>3456</v>
      </c>
      <c r="B33" t="s">
        <v>11</v>
      </c>
      <c r="C33" s="4">
        <f ca="1">RANDBETWEEN(
     _xlfn.XLOOKUP( D_NF[[#This Row],[Descr_Cliente]], D_TOTAL_NF[Descr_Cliente], D_TOTAL_NF[De] ),
     _xlfn.XLOOKUP( D_NF[[#This Row],[Descr_Cliente]], D_TOTAL_NF[Descr_Cliente], D_TOTAL_NF[até] )
 )</f>
        <v>19613</v>
      </c>
      <c r="D33" s="4">
        <f ca="1">ROUND(D_NF[[#This Row],[Valor_NF]] / D_NF[[#This Row],[Prazo_5]], 0)</f>
        <v>9807</v>
      </c>
      <c r="E33" s="5">
        <f t="shared" ca="1" si="0"/>
        <v>44423</v>
      </c>
      <c r="F33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3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3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3" s="3">
        <f>COUNT(D_NF[[#This Row],[Prazo_1]:[Prazo_4]])</f>
        <v>2</v>
      </c>
    </row>
    <row r="34" spans="1:10">
      <c r="A34">
        <v>3456</v>
      </c>
      <c r="B34" t="s">
        <v>11</v>
      </c>
      <c r="C34" s="4">
        <f ca="1">RANDBETWEEN(
     _xlfn.XLOOKUP( D_NF[[#This Row],[Descr_Cliente]], D_TOTAL_NF[Descr_Cliente], D_TOTAL_NF[De] ),
     _xlfn.XLOOKUP( D_NF[[#This Row],[Descr_Cliente]], D_TOTAL_NF[Descr_Cliente], D_TOTAL_NF[até] )
 )</f>
        <v>28502</v>
      </c>
      <c r="D34" s="4">
        <f ca="1">ROUND(D_NF[[#This Row],[Valor_NF]] / D_NF[[#This Row],[Prazo_5]], 0)</f>
        <v>14251</v>
      </c>
      <c r="E34" s="5">
        <f t="shared" ca="1" si="0"/>
        <v>44432</v>
      </c>
      <c r="F34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4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4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4" s="3">
        <f>COUNT(D_NF[[#This Row],[Prazo_1]:[Prazo_4]])</f>
        <v>2</v>
      </c>
    </row>
    <row r="35" spans="1:10">
      <c r="A35">
        <v>3456</v>
      </c>
      <c r="B35" t="s">
        <v>11</v>
      </c>
      <c r="C35" s="4">
        <f ca="1">RANDBETWEEN(
     _xlfn.XLOOKUP( D_NF[[#This Row],[Descr_Cliente]], D_TOTAL_NF[Descr_Cliente], D_TOTAL_NF[De] ),
     _xlfn.XLOOKUP( D_NF[[#This Row],[Descr_Cliente]], D_TOTAL_NF[Descr_Cliente], D_TOTAL_NF[até] )
 )</f>
        <v>30589</v>
      </c>
      <c r="D35" s="4">
        <f ca="1">ROUND(D_NF[[#This Row],[Valor_NF]] / D_NF[[#This Row],[Prazo_5]], 0)</f>
        <v>15295</v>
      </c>
      <c r="E35" s="5">
        <f t="shared" ref="E35:E66" ca="1" si="1">RANDBETWEEN($D$1, $E$1)</f>
        <v>44417</v>
      </c>
      <c r="F35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5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5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5" s="3">
        <f>COUNT(D_NF[[#This Row],[Prazo_1]:[Prazo_4]])</f>
        <v>2</v>
      </c>
    </row>
    <row r="36" spans="1:10">
      <c r="A36">
        <v>3456</v>
      </c>
      <c r="B36" t="s">
        <v>11</v>
      </c>
      <c r="C36" s="4">
        <f ca="1">RANDBETWEEN(
     _xlfn.XLOOKUP( D_NF[[#This Row],[Descr_Cliente]], D_TOTAL_NF[Descr_Cliente], D_TOTAL_NF[De] ),
     _xlfn.XLOOKUP( D_NF[[#This Row],[Descr_Cliente]], D_TOTAL_NF[Descr_Cliente], D_TOTAL_NF[até] )
 )</f>
        <v>16031</v>
      </c>
      <c r="D36" s="4">
        <f ca="1">ROUND(D_NF[[#This Row],[Valor_NF]] / D_NF[[#This Row],[Prazo_5]], 0)</f>
        <v>8016</v>
      </c>
      <c r="E36" s="5">
        <f t="shared" ca="1" si="1"/>
        <v>44370</v>
      </c>
      <c r="F36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6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6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6" s="3">
        <f>COUNT(D_NF[[#This Row],[Prazo_1]:[Prazo_4]])</f>
        <v>2</v>
      </c>
    </row>
    <row r="37" spans="1:10">
      <c r="A37">
        <v>3456</v>
      </c>
      <c r="B37" t="s">
        <v>11</v>
      </c>
      <c r="C37" s="4">
        <f ca="1">RANDBETWEEN(
     _xlfn.XLOOKUP( D_NF[[#This Row],[Descr_Cliente]], D_TOTAL_NF[Descr_Cliente], D_TOTAL_NF[De] ),
     _xlfn.XLOOKUP( D_NF[[#This Row],[Descr_Cliente]], D_TOTAL_NF[Descr_Cliente], D_TOTAL_NF[até] )
 )</f>
        <v>25733</v>
      </c>
      <c r="D37" s="4">
        <f ca="1">ROUND(D_NF[[#This Row],[Valor_NF]] / D_NF[[#This Row],[Prazo_5]], 0)</f>
        <v>12867</v>
      </c>
      <c r="E37" s="5">
        <f t="shared" ca="1" si="1"/>
        <v>44410</v>
      </c>
      <c r="F37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7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7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7" s="3">
        <f>COUNT(D_NF[[#This Row],[Prazo_1]:[Prazo_4]])</f>
        <v>2</v>
      </c>
    </row>
    <row r="38" spans="1:10">
      <c r="A38">
        <v>3456</v>
      </c>
      <c r="B38" t="s">
        <v>11</v>
      </c>
      <c r="C38" s="4">
        <f ca="1">RANDBETWEEN(
     _xlfn.XLOOKUP( D_NF[[#This Row],[Descr_Cliente]], D_TOTAL_NF[Descr_Cliente], D_TOTAL_NF[De] ),
     _xlfn.XLOOKUP( D_NF[[#This Row],[Descr_Cliente]], D_TOTAL_NF[Descr_Cliente], D_TOTAL_NF[até] )
 )</f>
        <v>24201</v>
      </c>
      <c r="D38" s="4">
        <f ca="1">ROUND(D_NF[[#This Row],[Valor_NF]] / D_NF[[#This Row],[Prazo_5]], 0)</f>
        <v>12101</v>
      </c>
      <c r="E38" s="5">
        <f t="shared" ca="1" si="1"/>
        <v>44441</v>
      </c>
      <c r="F38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8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8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8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8" s="3">
        <f>COUNT(D_NF[[#This Row],[Prazo_1]:[Prazo_4]])</f>
        <v>2</v>
      </c>
    </row>
    <row r="39" spans="1:10">
      <c r="A39">
        <v>3456</v>
      </c>
      <c r="B39" t="s">
        <v>11</v>
      </c>
      <c r="C39" s="4">
        <f ca="1">RANDBETWEEN(
     _xlfn.XLOOKUP( D_NF[[#This Row],[Descr_Cliente]], D_TOTAL_NF[Descr_Cliente], D_TOTAL_NF[De] ),
     _xlfn.XLOOKUP( D_NF[[#This Row],[Descr_Cliente]], D_TOTAL_NF[Descr_Cliente], D_TOTAL_NF[até] )
 )</f>
        <v>17160</v>
      </c>
      <c r="D39" s="4">
        <f ca="1">ROUND(D_NF[[#This Row],[Valor_NF]] / D_NF[[#This Row],[Prazo_5]], 0)</f>
        <v>8580</v>
      </c>
      <c r="E39" s="5">
        <f t="shared" ca="1" si="1"/>
        <v>44414</v>
      </c>
      <c r="F39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39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39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39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39" s="3">
        <f>COUNT(D_NF[[#This Row],[Prazo_1]:[Prazo_4]])</f>
        <v>2</v>
      </c>
    </row>
    <row r="40" spans="1:10">
      <c r="A40">
        <v>3456</v>
      </c>
      <c r="B40" t="s">
        <v>11</v>
      </c>
      <c r="C40" s="4">
        <f ca="1">RANDBETWEEN(
     _xlfn.XLOOKUP( D_NF[[#This Row],[Descr_Cliente]], D_TOTAL_NF[Descr_Cliente], D_TOTAL_NF[De] ),
     _xlfn.XLOOKUP( D_NF[[#This Row],[Descr_Cliente]], D_TOTAL_NF[Descr_Cliente], D_TOTAL_NF[até] )
 )</f>
        <v>27830</v>
      </c>
      <c r="D40" s="4">
        <f ca="1">ROUND(D_NF[[#This Row],[Valor_NF]] / D_NF[[#This Row],[Prazo_5]], 0)</f>
        <v>13915</v>
      </c>
      <c r="E40" s="5">
        <f t="shared" ca="1" si="1"/>
        <v>44456</v>
      </c>
      <c r="F40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0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0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0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0" s="3">
        <f>COUNT(D_NF[[#This Row],[Prazo_1]:[Prazo_4]])</f>
        <v>2</v>
      </c>
    </row>
    <row r="41" spans="1:10">
      <c r="A41">
        <v>3456</v>
      </c>
      <c r="B41" t="s">
        <v>11</v>
      </c>
      <c r="C41" s="4">
        <f ca="1">RANDBETWEEN(
     _xlfn.XLOOKUP( D_NF[[#This Row],[Descr_Cliente]], D_TOTAL_NF[Descr_Cliente], D_TOTAL_NF[De] ),
     _xlfn.XLOOKUP( D_NF[[#This Row],[Descr_Cliente]], D_TOTAL_NF[Descr_Cliente], D_TOTAL_NF[até] )
 )</f>
        <v>19536</v>
      </c>
      <c r="D41" s="4">
        <f ca="1">ROUND(D_NF[[#This Row],[Valor_NF]] / D_NF[[#This Row],[Prazo_5]], 0)</f>
        <v>9768</v>
      </c>
      <c r="E41" s="5">
        <f t="shared" ca="1" si="1"/>
        <v>44391</v>
      </c>
      <c r="F41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1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1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1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1" s="3">
        <f>COUNT(D_NF[[#This Row],[Prazo_1]:[Prazo_4]])</f>
        <v>2</v>
      </c>
    </row>
    <row r="42" spans="1:10">
      <c r="A42">
        <v>3456</v>
      </c>
      <c r="B42" t="s">
        <v>11</v>
      </c>
      <c r="C42" s="4">
        <f ca="1">RANDBETWEEN(
     _xlfn.XLOOKUP( D_NF[[#This Row],[Descr_Cliente]], D_TOTAL_NF[Descr_Cliente], D_TOTAL_NF[De] ),
     _xlfn.XLOOKUP( D_NF[[#This Row],[Descr_Cliente]], D_TOTAL_NF[Descr_Cliente], D_TOTAL_NF[até] )
 )</f>
        <v>26087</v>
      </c>
      <c r="D42" s="4">
        <f ca="1">ROUND(D_NF[[#This Row],[Valor_NF]] / D_NF[[#This Row],[Prazo_5]], 0)</f>
        <v>13044</v>
      </c>
      <c r="E42" s="5">
        <f t="shared" ca="1" si="1"/>
        <v>44461</v>
      </c>
      <c r="F42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2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2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2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2" s="3">
        <f>COUNT(D_NF[[#This Row],[Prazo_1]:[Prazo_4]])</f>
        <v>2</v>
      </c>
    </row>
    <row r="43" spans="1:10">
      <c r="A43">
        <v>3456</v>
      </c>
      <c r="B43" t="s">
        <v>11</v>
      </c>
      <c r="C43" s="4">
        <f ca="1">RANDBETWEEN(
     _xlfn.XLOOKUP( D_NF[[#This Row],[Descr_Cliente]], D_TOTAL_NF[Descr_Cliente], D_TOTAL_NF[De] ),
     _xlfn.XLOOKUP( D_NF[[#This Row],[Descr_Cliente]], D_TOTAL_NF[Descr_Cliente], D_TOTAL_NF[até] )
 )</f>
        <v>24468</v>
      </c>
      <c r="D43" s="4">
        <f ca="1">ROUND(D_NF[[#This Row],[Valor_NF]] / D_NF[[#This Row],[Prazo_5]], 0)</f>
        <v>12234</v>
      </c>
      <c r="E43" s="5">
        <f t="shared" ca="1" si="1"/>
        <v>44399</v>
      </c>
      <c r="F43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3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3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3" s="3">
        <f>COUNT(D_NF[[#This Row],[Prazo_1]:[Prazo_4]])</f>
        <v>2</v>
      </c>
    </row>
    <row r="44" spans="1:10">
      <c r="A44">
        <v>3456</v>
      </c>
      <c r="B44" t="s">
        <v>11</v>
      </c>
      <c r="C44" s="4">
        <f ca="1">RANDBETWEEN(
     _xlfn.XLOOKUP( D_NF[[#This Row],[Descr_Cliente]], D_TOTAL_NF[Descr_Cliente], D_TOTAL_NF[De] ),
     _xlfn.XLOOKUP( D_NF[[#This Row],[Descr_Cliente]], D_TOTAL_NF[Descr_Cliente], D_TOTAL_NF[até] )
 )</f>
        <v>16759</v>
      </c>
      <c r="D44" s="4">
        <f ca="1">ROUND(D_NF[[#This Row],[Valor_NF]] / D_NF[[#This Row],[Prazo_5]], 0)</f>
        <v>8380</v>
      </c>
      <c r="E44" s="5">
        <f t="shared" ca="1" si="1"/>
        <v>44462</v>
      </c>
      <c r="F44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4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4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4" s="3">
        <f>COUNT(D_NF[[#This Row],[Prazo_1]:[Prazo_4]])</f>
        <v>2</v>
      </c>
    </row>
    <row r="45" spans="1:10">
      <c r="A45">
        <v>3456</v>
      </c>
      <c r="B45" t="s">
        <v>11</v>
      </c>
      <c r="C45" s="4">
        <f ca="1">RANDBETWEEN(
     _xlfn.XLOOKUP( D_NF[[#This Row],[Descr_Cliente]], D_TOTAL_NF[Descr_Cliente], D_TOTAL_NF[De] ),
     _xlfn.XLOOKUP( D_NF[[#This Row],[Descr_Cliente]], D_TOTAL_NF[Descr_Cliente], D_TOTAL_NF[até] )
 )</f>
        <v>20129</v>
      </c>
      <c r="D45" s="4">
        <f ca="1">ROUND(D_NF[[#This Row],[Valor_NF]] / D_NF[[#This Row],[Prazo_5]], 0)</f>
        <v>10065</v>
      </c>
      <c r="E45" s="5">
        <f t="shared" ca="1" si="1"/>
        <v>44443</v>
      </c>
      <c r="F45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5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5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5" s="3">
        <f>COUNT(D_NF[[#This Row],[Prazo_1]:[Prazo_4]])</f>
        <v>2</v>
      </c>
    </row>
    <row r="46" spans="1:10">
      <c r="A46">
        <v>3456</v>
      </c>
      <c r="B46" t="s">
        <v>11</v>
      </c>
      <c r="C46" s="4">
        <f ca="1">RANDBETWEEN(
     _xlfn.XLOOKUP( D_NF[[#This Row],[Descr_Cliente]], D_TOTAL_NF[Descr_Cliente], D_TOTAL_NF[De] ),
     _xlfn.XLOOKUP( D_NF[[#This Row],[Descr_Cliente]], D_TOTAL_NF[Descr_Cliente], D_TOTAL_NF[até] )
 )</f>
        <v>18834</v>
      </c>
      <c r="D46" s="4">
        <f ca="1">ROUND(D_NF[[#This Row],[Valor_NF]] / D_NF[[#This Row],[Prazo_5]], 0)</f>
        <v>9417</v>
      </c>
      <c r="E46" s="5">
        <f t="shared" ca="1" si="1"/>
        <v>44399</v>
      </c>
      <c r="F46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6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6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6" s="3">
        <f>COUNT(D_NF[[#This Row],[Prazo_1]:[Prazo_4]])</f>
        <v>2</v>
      </c>
    </row>
    <row r="47" spans="1:10">
      <c r="A47">
        <v>3456</v>
      </c>
      <c r="B47" t="s">
        <v>11</v>
      </c>
      <c r="C47" s="4">
        <f ca="1">RANDBETWEEN(
     _xlfn.XLOOKUP( D_NF[[#This Row],[Descr_Cliente]], D_TOTAL_NF[Descr_Cliente], D_TOTAL_NF[De] ),
     _xlfn.XLOOKUP( D_NF[[#This Row],[Descr_Cliente]], D_TOTAL_NF[Descr_Cliente], D_TOTAL_NF[até] )
 )</f>
        <v>34152</v>
      </c>
      <c r="D47" s="4">
        <f ca="1">ROUND(D_NF[[#This Row],[Valor_NF]] / D_NF[[#This Row],[Prazo_5]], 0)</f>
        <v>17076</v>
      </c>
      <c r="E47" s="5">
        <f t="shared" ca="1" si="1"/>
        <v>44408</v>
      </c>
      <c r="F47" s="3">
        <f>IF(
     _xlfn.XLOOKUP(D_NF[[#This Row],[Descr_Cliente]],D_PRAZO_PGTO[Descr_Cliente],D_PRAZO_PGTO[Prazo_1]) = 0,
     "",
     _xlfn.XLOOKUP(D_NF[[#This Row],[Descr_Cliente]],D_PRAZO_PGTO[Descr_Cliente],D_PRAZO_PGTO[Prazo_1])
 )</f>
        <v>15</v>
      </c>
      <c r="G47" s="3">
        <f>IF(
     _xlfn.XLOOKUP(D_NF[[#This Row],[Descr_Cliente]],D_PRAZO_PGTO[Descr_Cliente],D_PRAZO_PGTO[Prazo_2]) = 0,
     "",
     _xlfn.XLOOKUP(D_NF[[#This Row],[Descr_Cliente]],D_PRAZO_PGTO[Descr_Cliente],D_PRAZO_PGTO[Prazo_2])
 )</f>
        <v>30</v>
      </c>
      <c r="H47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7" s="3">
        <f>COUNT(D_NF[[#This Row],[Prazo_1]:[Prazo_4]])</f>
        <v>2</v>
      </c>
    </row>
    <row r="48" spans="1:10">
      <c r="A48">
        <v>4567</v>
      </c>
      <c r="B48" t="s">
        <v>14</v>
      </c>
      <c r="C48" s="4">
        <f ca="1">RANDBETWEEN(
     _xlfn.XLOOKUP( D_NF[[#This Row],[Descr_Cliente]], D_TOTAL_NF[Descr_Cliente], D_TOTAL_NF[De] ),
     _xlfn.XLOOKUP( D_NF[[#This Row],[Descr_Cliente]], D_TOTAL_NF[Descr_Cliente], D_TOTAL_NF[até] )
 )</f>
        <v>33908</v>
      </c>
      <c r="D48" s="4">
        <f ca="1">ROUND(D_NF[[#This Row],[Valor_NF]] / D_NF[[#This Row],[Prazo_5]], 0)</f>
        <v>33908</v>
      </c>
      <c r="E48" s="5">
        <f t="shared" ca="1" si="1"/>
        <v>44487</v>
      </c>
      <c r="F48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48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48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8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8" s="3">
        <f>COUNT(D_NF[[#This Row],[Prazo_1]:[Prazo_4]])</f>
        <v>1</v>
      </c>
    </row>
    <row r="49" spans="1:10">
      <c r="A49">
        <v>4567</v>
      </c>
      <c r="B49" t="s">
        <v>14</v>
      </c>
      <c r="C49" s="4">
        <f ca="1">RANDBETWEEN(
     _xlfn.XLOOKUP( D_NF[[#This Row],[Descr_Cliente]], D_TOTAL_NF[Descr_Cliente], D_TOTAL_NF[De] ),
     _xlfn.XLOOKUP( D_NF[[#This Row],[Descr_Cliente]], D_TOTAL_NF[Descr_Cliente], D_TOTAL_NF[até] )
 )</f>
        <v>26395</v>
      </c>
      <c r="D49" s="4">
        <f ca="1">ROUND(D_NF[[#This Row],[Valor_NF]] / D_NF[[#This Row],[Prazo_5]], 0)</f>
        <v>26395</v>
      </c>
      <c r="E49" s="5">
        <f t="shared" ca="1" si="1"/>
        <v>44488</v>
      </c>
      <c r="F49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49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49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49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49" s="3">
        <f>COUNT(D_NF[[#This Row],[Prazo_1]:[Prazo_4]])</f>
        <v>1</v>
      </c>
    </row>
    <row r="50" spans="1:10">
      <c r="A50">
        <v>4567</v>
      </c>
      <c r="B50" t="s">
        <v>14</v>
      </c>
      <c r="C50" s="4">
        <f ca="1">RANDBETWEEN(
     _xlfn.XLOOKUP( D_NF[[#This Row],[Descr_Cliente]], D_TOTAL_NF[Descr_Cliente], D_TOTAL_NF[De] ),
     _xlfn.XLOOKUP( D_NF[[#This Row],[Descr_Cliente]], D_TOTAL_NF[Descr_Cliente], D_TOTAL_NF[até] )
 )</f>
        <v>22297</v>
      </c>
      <c r="D50" s="4">
        <f ca="1">ROUND(D_NF[[#This Row],[Valor_NF]] / D_NF[[#This Row],[Prazo_5]], 0)</f>
        <v>22297</v>
      </c>
      <c r="E50" s="5">
        <f t="shared" ca="1" si="1"/>
        <v>44455</v>
      </c>
      <c r="F50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0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0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0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0" s="3">
        <f>COUNT(D_NF[[#This Row],[Prazo_1]:[Prazo_4]])</f>
        <v>1</v>
      </c>
    </row>
    <row r="51" spans="1:10">
      <c r="A51">
        <v>4567</v>
      </c>
      <c r="B51" t="s">
        <v>14</v>
      </c>
      <c r="C51" s="4">
        <f ca="1">RANDBETWEEN(
     _xlfn.XLOOKUP( D_NF[[#This Row],[Descr_Cliente]], D_TOTAL_NF[Descr_Cliente], D_TOTAL_NF[De] ),
     _xlfn.XLOOKUP( D_NF[[#This Row],[Descr_Cliente]], D_TOTAL_NF[Descr_Cliente], D_TOTAL_NF[até] )
 )</f>
        <v>21787</v>
      </c>
      <c r="D51" s="4">
        <f ca="1">ROUND(D_NF[[#This Row],[Valor_NF]] / D_NF[[#This Row],[Prazo_5]], 0)</f>
        <v>21787</v>
      </c>
      <c r="E51" s="5">
        <f t="shared" ca="1" si="1"/>
        <v>44382</v>
      </c>
      <c r="F51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1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1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1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1" s="3">
        <f>COUNT(D_NF[[#This Row],[Prazo_1]:[Prazo_4]])</f>
        <v>1</v>
      </c>
    </row>
    <row r="52" spans="1:10">
      <c r="A52">
        <v>4567</v>
      </c>
      <c r="B52" t="s">
        <v>14</v>
      </c>
      <c r="C52" s="4">
        <f ca="1">RANDBETWEEN(
     _xlfn.XLOOKUP( D_NF[[#This Row],[Descr_Cliente]], D_TOTAL_NF[Descr_Cliente], D_TOTAL_NF[De] ),
     _xlfn.XLOOKUP( D_NF[[#This Row],[Descr_Cliente]], D_TOTAL_NF[Descr_Cliente], D_TOTAL_NF[até] )
 )</f>
        <v>28547</v>
      </c>
      <c r="D52" s="4">
        <f ca="1">ROUND(D_NF[[#This Row],[Valor_NF]] / D_NF[[#This Row],[Prazo_5]], 0)</f>
        <v>28547</v>
      </c>
      <c r="E52" s="5">
        <f t="shared" ca="1" si="1"/>
        <v>44453</v>
      </c>
      <c r="F52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2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2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2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2" s="3">
        <f>COUNT(D_NF[[#This Row],[Prazo_1]:[Prazo_4]])</f>
        <v>1</v>
      </c>
    </row>
    <row r="53" spans="1:10">
      <c r="A53">
        <v>4567</v>
      </c>
      <c r="B53" t="s">
        <v>14</v>
      </c>
      <c r="C53" s="4">
        <f ca="1">RANDBETWEEN(
     _xlfn.XLOOKUP( D_NF[[#This Row],[Descr_Cliente]], D_TOTAL_NF[Descr_Cliente], D_TOTAL_NF[De] ),
     _xlfn.XLOOKUP( D_NF[[#This Row],[Descr_Cliente]], D_TOTAL_NF[Descr_Cliente], D_TOTAL_NF[até] )
 )</f>
        <v>33013</v>
      </c>
      <c r="D53" s="4">
        <f ca="1">ROUND(D_NF[[#This Row],[Valor_NF]] / D_NF[[#This Row],[Prazo_5]], 0)</f>
        <v>33013</v>
      </c>
      <c r="E53" s="5">
        <f t="shared" ca="1" si="1"/>
        <v>44399</v>
      </c>
      <c r="F53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3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3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3" s="3">
        <f>COUNT(D_NF[[#This Row],[Prazo_1]:[Prazo_4]])</f>
        <v>1</v>
      </c>
    </row>
    <row r="54" spans="1:10">
      <c r="A54">
        <v>4567</v>
      </c>
      <c r="B54" t="s">
        <v>14</v>
      </c>
      <c r="C54" s="4">
        <f ca="1">RANDBETWEEN(
     _xlfn.XLOOKUP( D_NF[[#This Row],[Descr_Cliente]], D_TOTAL_NF[Descr_Cliente], D_TOTAL_NF[De] ),
     _xlfn.XLOOKUP( D_NF[[#This Row],[Descr_Cliente]], D_TOTAL_NF[Descr_Cliente], D_TOTAL_NF[até] )
 )</f>
        <v>29408</v>
      </c>
      <c r="D54" s="4">
        <f ca="1">ROUND(D_NF[[#This Row],[Valor_NF]] / D_NF[[#This Row],[Prazo_5]], 0)</f>
        <v>29408</v>
      </c>
      <c r="E54" s="5">
        <f t="shared" ca="1" si="1"/>
        <v>44425</v>
      </c>
      <c r="F54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4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4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4" s="3">
        <f>COUNT(D_NF[[#This Row],[Prazo_1]:[Prazo_4]])</f>
        <v>1</v>
      </c>
    </row>
    <row r="55" spans="1:10">
      <c r="A55">
        <v>4567</v>
      </c>
      <c r="B55" t="s">
        <v>14</v>
      </c>
      <c r="C55" s="4">
        <f ca="1">RANDBETWEEN(
     _xlfn.XLOOKUP( D_NF[[#This Row],[Descr_Cliente]], D_TOTAL_NF[Descr_Cliente], D_TOTAL_NF[De] ),
     _xlfn.XLOOKUP( D_NF[[#This Row],[Descr_Cliente]], D_TOTAL_NF[Descr_Cliente], D_TOTAL_NF[até] )
 )</f>
        <v>28018</v>
      </c>
      <c r="D55" s="4">
        <f ca="1">ROUND(D_NF[[#This Row],[Valor_NF]] / D_NF[[#This Row],[Prazo_5]], 0)</f>
        <v>28018</v>
      </c>
      <c r="E55" s="5">
        <f t="shared" ca="1" si="1"/>
        <v>44381</v>
      </c>
      <c r="F55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5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5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5" s="3">
        <f>COUNT(D_NF[[#This Row],[Prazo_1]:[Prazo_4]])</f>
        <v>1</v>
      </c>
    </row>
    <row r="56" spans="1:10">
      <c r="A56">
        <v>4567</v>
      </c>
      <c r="B56" t="s">
        <v>14</v>
      </c>
      <c r="C56" s="4">
        <f ca="1">RANDBETWEEN(
     _xlfn.XLOOKUP( D_NF[[#This Row],[Descr_Cliente]], D_TOTAL_NF[Descr_Cliente], D_TOTAL_NF[De] ),
     _xlfn.XLOOKUP( D_NF[[#This Row],[Descr_Cliente]], D_TOTAL_NF[Descr_Cliente], D_TOTAL_NF[até] )
 )</f>
        <v>30122</v>
      </c>
      <c r="D56" s="4">
        <f ca="1">ROUND(D_NF[[#This Row],[Valor_NF]] / D_NF[[#This Row],[Prazo_5]], 0)</f>
        <v>30122</v>
      </c>
      <c r="E56" s="5">
        <f t="shared" ca="1" si="1"/>
        <v>44406</v>
      </c>
      <c r="F56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6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6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6" s="3">
        <f>COUNT(D_NF[[#This Row],[Prazo_1]:[Prazo_4]])</f>
        <v>1</v>
      </c>
    </row>
    <row r="57" spans="1:10">
      <c r="A57">
        <v>4567</v>
      </c>
      <c r="B57" t="s">
        <v>14</v>
      </c>
      <c r="C57" s="4">
        <f ca="1">RANDBETWEEN(
     _xlfn.XLOOKUP( D_NF[[#This Row],[Descr_Cliente]], D_TOTAL_NF[Descr_Cliente], D_TOTAL_NF[De] ),
     _xlfn.XLOOKUP( D_NF[[#This Row],[Descr_Cliente]], D_TOTAL_NF[Descr_Cliente], D_TOTAL_NF[até] )
 )</f>
        <v>26857</v>
      </c>
      <c r="D57" s="4">
        <f ca="1">ROUND(D_NF[[#This Row],[Valor_NF]] / D_NF[[#This Row],[Prazo_5]], 0)</f>
        <v>26857</v>
      </c>
      <c r="E57" s="5">
        <f t="shared" ca="1" si="1"/>
        <v>44370</v>
      </c>
      <c r="F57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7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7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7" s="3">
        <f>COUNT(D_NF[[#This Row],[Prazo_1]:[Prazo_4]])</f>
        <v>1</v>
      </c>
    </row>
    <row r="58" spans="1:10">
      <c r="A58">
        <v>4567</v>
      </c>
      <c r="B58" t="s">
        <v>14</v>
      </c>
      <c r="C58" s="4">
        <f ca="1">RANDBETWEEN(
     _xlfn.XLOOKUP( D_NF[[#This Row],[Descr_Cliente]], D_TOTAL_NF[Descr_Cliente], D_TOTAL_NF[De] ),
     _xlfn.XLOOKUP( D_NF[[#This Row],[Descr_Cliente]], D_TOTAL_NF[Descr_Cliente], D_TOTAL_NF[até] )
 )</f>
        <v>22518</v>
      </c>
      <c r="D58" s="4">
        <f ca="1">ROUND(D_NF[[#This Row],[Valor_NF]] / D_NF[[#This Row],[Prazo_5]], 0)</f>
        <v>22518</v>
      </c>
      <c r="E58" s="5">
        <f t="shared" ca="1" si="1"/>
        <v>44373</v>
      </c>
      <c r="F58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8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8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8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8" s="3">
        <f>COUNT(D_NF[[#This Row],[Prazo_1]:[Prazo_4]])</f>
        <v>1</v>
      </c>
    </row>
    <row r="59" spans="1:10">
      <c r="A59">
        <v>4567</v>
      </c>
      <c r="B59" t="s">
        <v>14</v>
      </c>
      <c r="C59" s="4">
        <f ca="1">RANDBETWEEN(
     _xlfn.XLOOKUP( D_NF[[#This Row],[Descr_Cliente]], D_TOTAL_NF[Descr_Cliente], D_TOTAL_NF[De] ),
     _xlfn.XLOOKUP( D_NF[[#This Row],[Descr_Cliente]], D_TOTAL_NF[Descr_Cliente], D_TOTAL_NF[até] )
 )</f>
        <v>29634</v>
      </c>
      <c r="D59" s="4">
        <f ca="1">ROUND(D_NF[[#This Row],[Valor_NF]] / D_NF[[#This Row],[Prazo_5]], 0)</f>
        <v>29634</v>
      </c>
      <c r="E59" s="5">
        <f t="shared" ca="1" si="1"/>
        <v>44433</v>
      </c>
      <c r="F59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59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59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59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59" s="3">
        <f>COUNT(D_NF[[#This Row],[Prazo_1]:[Prazo_4]])</f>
        <v>1</v>
      </c>
    </row>
    <row r="60" spans="1:10">
      <c r="A60">
        <v>4567</v>
      </c>
      <c r="B60" t="s">
        <v>14</v>
      </c>
      <c r="C60" s="4">
        <f ca="1">RANDBETWEEN(
     _xlfn.XLOOKUP( D_NF[[#This Row],[Descr_Cliente]], D_TOTAL_NF[Descr_Cliente], D_TOTAL_NF[De] ),
     _xlfn.XLOOKUP( D_NF[[#This Row],[Descr_Cliente]], D_TOTAL_NF[Descr_Cliente], D_TOTAL_NF[até] )
 )</f>
        <v>30462</v>
      </c>
      <c r="D60" s="4">
        <f ca="1">ROUND(D_NF[[#This Row],[Valor_NF]] / D_NF[[#This Row],[Prazo_5]], 0)</f>
        <v>30462</v>
      </c>
      <c r="E60" s="5">
        <f t="shared" ca="1" si="1"/>
        <v>44434</v>
      </c>
      <c r="F60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0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60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0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0" s="3">
        <f>COUNT(D_NF[[#This Row],[Prazo_1]:[Prazo_4]])</f>
        <v>1</v>
      </c>
    </row>
    <row r="61" spans="1:10">
      <c r="A61">
        <v>4567</v>
      </c>
      <c r="B61" t="s">
        <v>14</v>
      </c>
      <c r="C61" s="4">
        <f ca="1">RANDBETWEEN(
     _xlfn.XLOOKUP( D_NF[[#This Row],[Descr_Cliente]], D_TOTAL_NF[Descr_Cliente], D_TOTAL_NF[De] ),
     _xlfn.XLOOKUP( D_NF[[#This Row],[Descr_Cliente]], D_TOTAL_NF[Descr_Cliente], D_TOTAL_NF[até] )
 )</f>
        <v>27015</v>
      </c>
      <c r="D61" s="4">
        <f ca="1">ROUND(D_NF[[#This Row],[Valor_NF]] / D_NF[[#This Row],[Prazo_5]], 0)</f>
        <v>27015</v>
      </c>
      <c r="E61" s="5">
        <f t="shared" ca="1" si="1"/>
        <v>44459</v>
      </c>
      <c r="F61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1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61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1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1" s="3">
        <f>COUNT(D_NF[[#This Row],[Prazo_1]:[Prazo_4]])</f>
        <v>1</v>
      </c>
    </row>
    <row r="62" spans="1:10">
      <c r="A62">
        <v>4567</v>
      </c>
      <c r="B62" t="s">
        <v>14</v>
      </c>
      <c r="C62" s="4">
        <f ca="1">RANDBETWEEN(
     _xlfn.XLOOKUP( D_NF[[#This Row],[Descr_Cliente]], D_TOTAL_NF[Descr_Cliente], D_TOTAL_NF[De] ),
     _xlfn.XLOOKUP( D_NF[[#This Row],[Descr_Cliente]], D_TOTAL_NF[Descr_Cliente], D_TOTAL_NF[até] )
 )</f>
        <v>25292</v>
      </c>
      <c r="D62" s="4">
        <f ca="1">ROUND(D_NF[[#This Row],[Valor_NF]] / D_NF[[#This Row],[Prazo_5]], 0)</f>
        <v>25292</v>
      </c>
      <c r="E62" s="5">
        <f t="shared" ca="1" si="1"/>
        <v>44448</v>
      </c>
      <c r="F62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2" s="3" t="str">
        <f>IF(
     _xlfn.XLOOKUP(D_NF[[#This Row],[Descr_Cliente]],D_PRAZO_PGTO[Descr_Cliente],D_PRAZO_PGTO[Prazo_2]) = 0,
     "",
     _xlfn.XLOOKUP(D_NF[[#This Row],[Descr_Cliente]],D_PRAZO_PGTO[Descr_Cliente],D_PRAZO_PGTO[Prazo_2])
 )</f>
        <v/>
      </c>
      <c r="H62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2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2" s="3">
        <f>COUNT(D_NF[[#This Row],[Prazo_1]:[Prazo_4]])</f>
        <v>1</v>
      </c>
    </row>
    <row r="63" spans="1:10">
      <c r="A63">
        <v>5678</v>
      </c>
      <c r="B63" t="s">
        <v>13</v>
      </c>
      <c r="C63" s="4">
        <f ca="1">RANDBETWEEN(
     _xlfn.XLOOKUP( D_NF[[#This Row],[Descr_Cliente]], D_TOTAL_NF[Descr_Cliente], D_TOTAL_NF[De] ),
     _xlfn.XLOOKUP( D_NF[[#This Row],[Descr_Cliente]], D_TOTAL_NF[Descr_Cliente], D_TOTAL_NF[até] )
 )</f>
        <v>55369</v>
      </c>
      <c r="D63" s="4">
        <f ca="1">ROUND(D_NF[[#This Row],[Valor_NF]] / D_NF[[#This Row],[Prazo_5]], 0)</f>
        <v>27685</v>
      </c>
      <c r="E63" s="5">
        <f t="shared" ca="1" si="1"/>
        <v>44413</v>
      </c>
      <c r="F63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3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3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3" s="3">
        <f>COUNT(D_NF[[#This Row],[Prazo_1]:[Prazo_4]])</f>
        <v>2</v>
      </c>
    </row>
    <row r="64" spans="1:10">
      <c r="A64">
        <v>5678</v>
      </c>
      <c r="B64" t="s">
        <v>13</v>
      </c>
      <c r="C64" s="4">
        <f ca="1">RANDBETWEEN(
     _xlfn.XLOOKUP( D_NF[[#This Row],[Descr_Cliente]], D_TOTAL_NF[Descr_Cliente], D_TOTAL_NF[De] ),
     _xlfn.XLOOKUP( D_NF[[#This Row],[Descr_Cliente]], D_TOTAL_NF[Descr_Cliente], D_TOTAL_NF[até] )
 )</f>
        <v>59486</v>
      </c>
      <c r="D64" s="4">
        <f ca="1">ROUND(D_NF[[#This Row],[Valor_NF]] / D_NF[[#This Row],[Prazo_5]], 0)</f>
        <v>29743</v>
      </c>
      <c r="E64" s="5">
        <f t="shared" ca="1" si="1"/>
        <v>44400</v>
      </c>
      <c r="F64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4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4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4" s="3">
        <f>COUNT(D_NF[[#This Row],[Prazo_1]:[Prazo_4]])</f>
        <v>2</v>
      </c>
    </row>
    <row r="65" spans="1:10">
      <c r="A65">
        <v>5678</v>
      </c>
      <c r="B65" t="s">
        <v>13</v>
      </c>
      <c r="C65" s="4">
        <f ca="1">RANDBETWEEN(
     _xlfn.XLOOKUP( D_NF[[#This Row],[Descr_Cliente]], D_TOTAL_NF[Descr_Cliente], D_TOTAL_NF[De] ),
     _xlfn.XLOOKUP( D_NF[[#This Row],[Descr_Cliente]], D_TOTAL_NF[Descr_Cliente], D_TOTAL_NF[até] )
 )</f>
        <v>35098</v>
      </c>
      <c r="D65" s="4">
        <f ca="1">ROUND(D_NF[[#This Row],[Valor_NF]] / D_NF[[#This Row],[Prazo_5]], 0)</f>
        <v>17549</v>
      </c>
      <c r="E65" s="5">
        <f t="shared" ca="1" si="1"/>
        <v>44428</v>
      </c>
      <c r="F65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5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5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5" s="3">
        <f>COUNT(D_NF[[#This Row],[Prazo_1]:[Prazo_4]])</f>
        <v>2</v>
      </c>
    </row>
    <row r="66" spans="1:10">
      <c r="A66">
        <v>5678</v>
      </c>
      <c r="B66" t="s">
        <v>13</v>
      </c>
      <c r="C66" s="4">
        <f ca="1">RANDBETWEEN(
     _xlfn.XLOOKUP( D_NF[[#This Row],[Descr_Cliente]], D_TOTAL_NF[Descr_Cliente], D_TOTAL_NF[De] ),
     _xlfn.XLOOKUP( D_NF[[#This Row],[Descr_Cliente]], D_TOTAL_NF[Descr_Cliente], D_TOTAL_NF[até] )
 )</f>
        <v>41805</v>
      </c>
      <c r="D66" s="4">
        <f ca="1">ROUND(D_NF[[#This Row],[Valor_NF]] / D_NF[[#This Row],[Prazo_5]], 0)</f>
        <v>20903</v>
      </c>
      <c r="E66" s="5">
        <f t="shared" ca="1" si="1"/>
        <v>44432</v>
      </c>
      <c r="F66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6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6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6" s="3">
        <f>COUNT(D_NF[[#This Row],[Prazo_1]:[Prazo_4]])</f>
        <v>2</v>
      </c>
    </row>
    <row r="67" spans="1:10">
      <c r="A67">
        <v>5678</v>
      </c>
      <c r="B67" t="s">
        <v>13</v>
      </c>
      <c r="C67" s="4">
        <f ca="1">RANDBETWEEN(
     _xlfn.XLOOKUP( D_NF[[#This Row],[Descr_Cliente]], D_TOTAL_NF[Descr_Cliente], D_TOTAL_NF[De] ),
     _xlfn.XLOOKUP( D_NF[[#This Row],[Descr_Cliente]], D_TOTAL_NF[Descr_Cliente], D_TOTAL_NF[até] )
 )</f>
        <v>51220</v>
      </c>
      <c r="D67" s="4">
        <f ca="1">ROUND(D_NF[[#This Row],[Valor_NF]] / D_NF[[#This Row],[Prazo_5]], 0)</f>
        <v>25610</v>
      </c>
      <c r="E67" s="5">
        <f t="shared" ref="E67:E77" ca="1" si="2">RANDBETWEEN($D$1, $E$1)</f>
        <v>44411</v>
      </c>
      <c r="F67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7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7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7" s="3">
        <f>COUNT(D_NF[[#This Row],[Prazo_1]:[Prazo_4]])</f>
        <v>2</v>
      </c>
    </row>
    <row r="68" spans="1:10">
      <c r="A68">
        <v>5678</v>
      </c>
      <c r="B68" t="s">
        <v>13</v>
      </c>
      <c r="C68" s="4">
        <f ca="1">RANDBETWEEN(
     _xlfn.XLOOKUP( D_NF[[#This Row],[Descr_Cliente]], D_TOTAL_NF[Descr_Cliente], D_TOTAL_NF[De] ),
     _xlfn.XLOOKUP( D_NF[[#This Row],[Descr_Cliente]], D_TOTAL_NF[Descr_Cliente], D_TOTAL_NF[até] )
 )</f>
        <v>62654</v>
      </c>
      <c r="D68" s="4">
        <f ca="1">ROUND(D_NF[[#This Row],[Valor_NF]] / D_NF[[#This Row],[Prazo_5]], 0)</f>
        <v>31327</v>
      </c>
      <c r="E68" s="5">
        <f t="shared" ca="1" si="2"/>
        <v>44387</v>
      </c>
      <c r="F68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8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8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8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8" s="3">
        <f>COUNT(D_NF[[#This Row],[Prazo_1]:[Prazo_4]])</f>
        <v>2</v>
      </c>
    </row>
    <row r="69" spans="1:10">
      <c r="A69">
        <v>5678</v>
      </c>
      <c r="B69" t="s">
        <v>13</v>
      </c>
      <c r="C69" s="4">
        <f ca="1">RANDBETWEEN(
     _xlfn.XLOOKUP( D_NF[[#This Row],[Descr_Cliente]], D_TOTAL_NF[Descr_Cliente], D_TOTAL_NF[De] ),
     _xlfn.XLOOKUP( D_NF[[#This Row],[Descr_Cliente]], D_TOTAL_NF[Descr_Cliente], D_TOTAL_NF[até] )
 )</f>
        <v>39340</v>
      </c>
      <c r="D69" s="4">
        <f ca="1">ROUND(D_NF[[#This Row],[Valor_NF]] / D_NF[[#This Row],[Prazo_5]], 0)</f>
        <v>19670</v>
      </c>
      <c r="E69" s="5">
        <f t="shared" ca="1" si="2"/>
        <v>44475</v>
      </c>
      <c r="F69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69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69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69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69" s="3">
        <f>COUNT(D_NF[[#This Row],[Prazo_1]:[Prazo_4]])</f>
        <v>2</v>
      </c>
    </row>
    <row r="70" spans="1:10">
      <c r="A70">
        <v>5678</v>
      </c>
      <c r="B70" t="s">
        <v>13</v>
      </c>
      <c r="C70" s="4">
        <f ca="1">RANDBETWEEN(
     _xlfn.XLOOKUP( D_NF[[#This Row],[Descr_Cliente]], D_TOTAL_NF[Descr_Cliente], D_TOTAL_NF[De] ),
     _xlfn.XLOOKUP( D_NF[[#This Row],[Descr_Cliente]], D_TOTAL_NF[Descr_Cliente], D_TOTAL_NF[até] )
 )</f>
        <v>59742</v>
      </c>
      <c r="D70" s="4">
        <f ca="1">ROUND(D_NF[[#This Row],[Valor_NF]] / D_NF[[#This Row],[Prazo_5]], 0)</f>
        <v>29871</v>
      </c>
      <c r="E70" s="5">
        <f t="shared" ca="1" si="2"/>
        <v>44445</v>
      </c>
      <c r="F70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0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0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0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0" s="3">
        <f>COUNT(D_NF[[#This Row],[Prazo_1]:[Prazo_4]])</f>
        <v>2</v>
      </c>
    </row>
    <row r="71" spans="1:10">
      <c r="A71">
        <v>5678</v>
      </c>
      <c r="B71" t="s">
        <v>13</v>
      </c>
      <c r="C71" s="4">
        <f ca="1">RANDBETWEEN(
     _xlfn.XLOOKUP( D_NF[[#This Row],[Descr_Cliente]], D_TOTAL_NF[Descr_Cliente], D_TOTAL_NF[De] ),
     _xlfn.XLOOKUP( D_NF[[#This Row],[Descr_Cliente]], D_TOTAL_NF[Descr_Cliente], D_TOTAL_NF[até] )
 )</f>
        <v>47796</v>
      </c>
      <c r="D71" s="4">
        <f ca="1">ROUND(D_NF[[#This Row],[Valor_NF]] / D_NF[[#This Row],[Prazo_5]], 0)</f>
        <v>23898</v>
      </c>
      <c r="E71" s="5">
        <f t="shared" ca="1" si="2"/>
        <v>44476</v>
      </c>
      <c r="F71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1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1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1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1" s="3">
        <f>COUNT(D_NF[[#This Row],[Prazo_1]:[Prazo_4]])</f>
        <v>2</v>
      </c>
    </row>
    <row r="72" spans="1:10">
      <c r="A72">
        <v>5678</v>
      </c>
      <c r="B72" t="s">
        <v>13</v>
      </c>
      <c r="C72" s="4">
        <f ca="1">RANDBETWEEN(
     _xlfn.XLOOKUP( D_NF[[#This Row],[Descr_Cliente]], D_TOTAL_NF[Descr_Cliente], D_TOTAL_NF[De] ),
     _xlfn.XLOOKUP( D_NF[[#This Row],[Descr_Cliente]], D_TOTAL_NF[Descr_Cliente], D_TOTAL_NF[até] )
 )</f>
        <v>55956</v>
      </c>
      <c r="D72" s="4">
        <f ca="1">ROUND(D_NF[[#This Row],[Valor_NF]] / D_NF[[#This Row],[Prazo_5]], 0)</f>
        <v>27978</v>
      </c>
      <c r="E72" s="5">
        <f t="shared" ca="1" si="2"/>
        <v>44402</v>
      </c>
      <c r="F72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2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2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2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2" s="3">
        <f>COUNT(D_NF[[#This Row],[Prazo_1]:[Prazo_4]])</f>
        <v>2</v>
      </c>
    </row>
    <row r="73" spans="1:10">
      <c r="A73">
        <v>5678</v>
      </c>
      <c r="B73" t="s">
        <v>13</v>
      </c>
      <c r="C73" s="4">
        <f ca="1">RANDBETWEEN(
     _xlfn.XLOOKUP( D_NF[[#This Row],[Descr_Cliente]], D_TOTAL_NF[Descr_Cliente], D_TOTAL_NF[De] ),
     _xlfn.XLOOKUP( D_NF[[#This Row],[Descr_Cliente]], D_TOTAL_NF[Descr_Cliente], D_TOTAL_NF[até] )
 )</f>
        <v>36940</v>
      </c>
      <c r="D73" s="4">
        <f ca="1">ROUND(D_NF[[#This Row],[Valor_NF]] / D_NF[[#This Row],[Prazo_5]], 0)</f>
        <v>18470</v>
      </c>
      <c r="E73" s="5">
        <f t="shared" ca="1" si="2"/>
        <v>44469</v>
      </c>
      <c r="F73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3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3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3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3" s="3">
        <f>COUNT(D_NF[[#This Row],[Prazo_1]:[Prazo_4]])</f>
        <v>2</v>
      </c>
    </row>
    <row r="74" spans="1:10">
      <c r="A74">
        <v>5678</v>
      </c>
      <c r="B74" t="s">
        <v>13</v>
      </c>
      <c r="C74" s="4">
        <f ca="1">RANDBETWEEN(
     _xlfn.XLOOKUP( D_NF[[#This Row],[Descr_Cliente]], D_TOTAL_NF[Descr_Cliente], D_TOTAL_NF[De] ),
     _xlfn.XLOOKUP( D_NF[[#This Row],[Descr_Cliente]], D_TOTAL_NF[Descr_Cliente], D_TOTAL_NF[até] )
 )</f>
        <v>45742</v>
      </c>
      <c r="D74" s="4">
        <f ca="1">ROUND(D_NF[[#This Row],[Valor_NF]] / D_NF[[#This Row],[Prazo_5]], 0)</f>
        <v>22871</v>
      </c>
      <c r="E74" s="5">
        <f t="shared" ca="1" si="2"/>
        <v>44417</v>
      </c>
      <c r="F74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4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4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4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4" s="3">
        <f>COUNT(D_NF[[#This Row],[Prazo_1]:[Prazo_4]])</f>
        <v>2</v>
      </c>
    </row>
    <row r="75" spans="1:10">
      <c r="A75">
        <v>5678</v>
      </c>
      <c r="B75" t="s">
        <v>13</v>
      </c>
      <c r="C75" s="4">
        <f ca="1">RANDBETWEEN(
     _xlfn.XLOOKUP( D_NF[[#This Row],[Descr_Cliente]], D_TOTAL_NF[Descr_Cliente], D_TOTAL_NF[De] ),
     _xlfn.XLOOKUP( D_NF[[#This Row],[Descr_Cliente]], D_TOTAL_NF[Descr_Cliente], D_TOTAL_NF[até] )
 )</f>
        <v>46597</v>
      </c>
      <c r="D75" s="4">
        <f ca="1">ROUND(D_NF[[#This Row],[Valor_NF]] / D_NF[[#This Row],[Prazo_5]], 0)</f>
        <v>23299</v>
      </c>
      <c r="E75" s="5">
        <f t="shared" ca="1" si="2"/>
        <v>44380</v>
      </c>
      <c r="F75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5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5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5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5" s="3">
        <f>COUNT(D_NF[[#This Row],[Prazo_1]:[Prazo_4]])</f>
        <v>2</v>
      </c>
    </row>
    <row r="76" spans="1:10">
      <c r="A76">
        <v>5678</v>
      </c>
      <c r="B76" t="s">
        <v>13</v>
      </c>
      <c r="C76" s="4">
        <f ca="1">RANDBETWEEN(
     _xlfn.XLOOKUP( D_NF[[#This Row],[Descr_Cliente]], D_TOTAL_NF[Descr_Cliente], D_TOTAL_NF[De] ),
     _xlfn.XLOOKUP( D_NF[[#This Row],[Descr_Cliente]], D_TOTAL_NF[Descr_Cliente], D_TOTAL_NF[até] )
 )</f>
        <v>46418</v>
      </c>
      <c r="D76" s="4">
        <f ca="1">ROUND(D_NF[[#This Row],[Valor_NF]] / D_NF[[#This Row],[Prazo_5]], 0)</f>
        <v>23209</v>
      </c>
      <c r="E76" s="5">
        <f t="shared" ca="1" si="2"/>
        <v>44419</v>
      </c>
      <c r="F76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6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6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6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6" s="3">
        <f>COUNT(D_NF[[#This Row],[Prazo_1]:[Prazo_4]])</f>
        <v>2</v>
      </c>
    </row>
    <row r="77" spans="1:10">
      <c r="A77">
        <v>5678</v>
      </c>
      <c r="B77" t="s">
        <v>13</v>
      </c>
      <c r="C77" s="4">
        <f ca="1">RANDBETWEEN(
     _xlfn.XLOOKUP( D_NF[[#This Row],[Descr_Cliente]], D_TOTAL_NF[Descr_Cliente], D_TOTAL_NF[De] ),
     _xlfn.XLOOKUP( D_NF[[#This Row],[Descr_Cliente]], D_TOTAL_NF[Descr_Cliente], D_TOTAL_NF[até] )
 )</f>
        <v>43850</v>
      </c>
      <c r="D77" s="4">
        <f ca="1">ROUND(D_NF[[#This Row],[Valor_NF]] / D_NF[[#This Row],[Prazo_5]], 0)</f>
        <v>21925</v>
      </c>
      <c r="E77" s="5">
        <f t="shared" ca="1" si="2"/>
        <v>44457</v>
      </c>
      <c r="F77" s="3">
        <f>IF(
     _xlfn.XLOOKUP(D_NF[[#This Row],[Descr_Cliente]],D_PRAZO_PGTO[Descr_Cliente],D_PRAZO_PGTO[Prazo_1]) = 0,
     "",
     _xlfn.XLOOKUP(D_NF[[#This Row],[Descr_Cliente]],D_PRAZO_PGTO[Descr_Cliente],D_PRAZO_PGTO[Prazo_1])
 )</f>
        <v>30</v>
      </c>
      <c r="G77" s="3">
        <f>IF(
     _xlfn.XLOOKUP(D_NF[[#This Row],[Descr_Cliente]],D_PRAZO_PGTO[Descr_Cliente],D_PRAZO_PGTO[Prazo_2]) = 0,
     "",
     _xlfn.XLOOKUP(D_NF[[#This Row],[Descr_Cliente]],D_PRAZO_PGTO[Descr_Cliente],D_PRAZO_PGTO[Prazo_2])
 )</f>
        <v>60</v>
      </c>
      <c r="H77" s="3" t="str">
        <f>IF(
     _xlfn.XLOOKUP(D_NF[[#This Row],[Descr_Cliente]],D_PRAZO_PGTO[Descr_Cliente],D_PRAZO_PGTO[Prazo_3]) = 0,
     "",
     _xlfn.XLOOKUP(D_NF[[#This Row],[Descr_Cliente]],D_PRAZO_PGTO[Descr_Cliente],D_PRAZO_PGTO[Prazo_3])
 )</f>
        <v/>
      </c>
      <c r="I77" s="3" t="str">
        <f>IF(
     _xlfn.XLOOKUP(D_NF[[#This Row],[Descr_Cliente]],D_PRAZO_PGTO[Descr_Cliente],D_PRAZO_PGTO[Prazo_4]) = 0,
     "",
     _xlfn.XLOOKUP(D_NF[[#This Row],[Descr_Cliente]],D_PRAZO_PGTO[Descr_Cliente],D_PRAZO_PGTO[Prazo_4])
 )</f>
        <v/>
      </c>
      <c r="J77" s="3">
        <f>COUNT(D_NF[[#This Row],[Prazo_1]:[Prazo_4]])</f>
        <v>2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1824-ED5F-43E6-9989-B69097703E7B}">
  <dimension ref="A1:C7"/>
  <sheetViews>
    <sheetView workbookViewId="0">
      <selection activeCell="B14" sqref="B14"/>
    </sheetView>
  </sheetViews>
  <sheetFormatPr defaultRowHeight="18.75"/>
  <cols>
    <col min="1" max="1" width="9.19921875" customWidth="1"/>
  </cols>
  <sheetData>
    <row r="1" spans="1:3">
      <c r="A1" t="s">
        <v>29</v>
      </c>
      <c r="B1" t="s">
        <v>30</v>
      </c>
      <c r="C1" t="s">
        <v>25</v>
      </c>
    </row>
    <row r="2" spans="1:3">
      <c r="A2" t="s">
        <v>31</v>
      </c>
      <c r="B2">
        <v>0</v>
      </c>
      <c r="C2">
        <v>20</v>
      </c>
    </row>
    <row r="3" spans="1:3">
      <c r="A3" t="s">
        <v>32</v>
      </c>
      <c r="B3">
        <v>15</v>
      </c>
      <c r="C3">
        <v>35</v>
      </c>
    </row>
    <row r="4" spans="1:3">
      <c r="A4" t="s">
        <v>33</v>
      </c>
      <c r="B4">
        <v>0</v>
      </c>
      <c r="C4">
        <v>30</v>
      </c>
    </row>
    <row r="5" spans="1:3">
      <c r="A5" t="s">
        <v>34</v>
      </c>
      <c r="B5">
        <v>0</v>
      </c>
      <c r="C5">
        <v>20</v>
      </c>
    </row>
    <row r="6" spans="1:3">
      <c r="A6" t="s">
        <v>35</v>
      </c>
      <c r="B6">
        <v>0</v>
      </c>
      <c r="C6">
        <v>25</v>
      </c>
    </row>
    <row r="7" spans="1:3">
      <c r="A7" t="s">
        <v>36</v>
      </c>
      <c r="B7">
        <v>15</v>
      </c>
      <c r="C7">
        <v>40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6FAD-DF21-4CCC-BC90-42BDDC476FFB}">
  <dimension ref="A1:E4"/>
  <sheetViews>
    <sheetView workbookViewId="0">
      <selection activeCell="A2" sqref="A2"/>
    </sheetView>
  </sheetViews>
  <sheetFormatPr defaultRowHeight="18.75"/>
  <cols>
    <col min="1" max="1" width="9.5" bestFit="1" customWidth="1"/>
    <col min="2" max="3" width="12.19921875" customWidth="1"/>
    <col min="4" max="5" width="10.19921875" customWidth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>
      <c r="A2">
        <v>1</v>
      </c>
      <c r="B2" t="s">
        <v>16</v>
      </c>
      <c r="C2">
        <v>15</v>
      </c>
      <c r="D2" s="6">
        <v>1.7999999999999999E-2</v>
      </c>
      <c r="E2" s="7">
        <f>RATE(30, , 1, -1 -D2)</f>
        <v>5.9484078526439845E-4</v>
      </c>
    </row>
    <row r="3" spans="1:5">
      <c r="A3">
        <v>2</v>
      </c>
      <c r="B3" t="s">
        <v>19</v>
      </c>
      <c r="C3">
        <v>20</v>
      </c>
      <c r="D3" s="6">
        <v>1.6E-2</v>
      </c>
      <c r="E3" s="7">
        <f t="shared" ref="E3:E4" si="0">RATE(30, , 1, -1 -D3)</f>
        <v>5.2925164279837183E-4</v>
      </c>
    </row>
    <row r="4" spans="1:5">
      <c r="A4">
        <v>3</v>
      </c>
      <c r="B4" t="s">
        <v>18</v>
      </c>
      <c r="C4">
        <v>30</v>
      </c>
      <c r="D4" s="6">
        <v>1.4E-2</v>
      </c>
      <c r="E4" s="7">
        <f t="shared" si="0"/>
        <v>4.6353757265305305E-4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A999-07A9-47B1-9610-FCE813DC4D3D}">
  <dimension ref="A1:B113"/>
  <sheetViews>
    <sheetView zoomScale="70" zoomScaleNormal="70" workbookViewId="0">
      <selection activeCell="L48" sqref="L48"/>
    </sheetView>
  </sheetViews>
  <sheetFormatPr defaultRowHeight="18.75"/>
  <cols>
    <col min="1" max="1" width="10.8984375" style="5" bestFit="1" customWidth="1"/>
  </cols>
  <sheetData>
    <row r="1" spans="1:2">
      <c r="A1" s="5" t="s">
        <v>42</v>
      </c>
      <c r="B1" t="s">
        <v>43</v>
      </c>
    </row>
    <row r="2" spans="1:2">
      <c r="A2" s="8" cm="1">
        <f t="array" aca="1" ref="A2:A97" ca="1">_xlfn._xlws.SORT( _xlfn.UNIQUE(F_CTAS_RECEBER[Data_Recebimento]) )</f>
        <v>44385</v>
      </c>
      <c r="B2" t="str">
        <f ca="1">_xlfn.XLOOKUP(
     RANDBETWEEN(1, 3),
     D_FDIC[ID_FDIC], D_FDIC[Descr_FDIC]
 )</f>
        <v>FDIC_2</v>
      </c>
    </row>
    <row r="3" spans="1:2">
      <c r="A3" s="5">
        <f ca="1"/>
        <v>44386</v>
      </c>
      <c r="B3" t="str">
        <f ca="1">_xlfn.XLOOKUP(
     RANDBETWEEN(1, 3),
     D_FDIC[ID_FDIC], D_FDIC[Descr_FDIC]
 )</f>
        <v>FDIC_2</v>
      </c>
    </row>
    <row r="4" spans="1:2">
      <c r="A4" s="5">
        <f ca="1"/>
        <v>44387</v>
      </c>
      <c r="B4" t="str">
        <f ca="1">_xlfn.XLOOKUP(
     RANDBETWEEN(1, 3),
     D_FDIC[ID_FDIC], D_FDIC[Descr_FDIC]
 )</f>
        <v>FDIC_3</v>
      </c>
    </row>
    <row r="5" spans="1:2">
      <c r="A5" s="5">
        <f ca="1"/>
        <v>44388</v>
      </c>
      <c r="B5" t="str">
        <f ca="1">_xlfn.XLOOKUP(
     RANDBETWEEN(1, 3),
     D_FDIC[ID_FDIC], D_FDIC[Descr_FDIC]
 )</f>
        <v>FDIC_3</v>
      </c>
    </row>
    <row r="6" spans="1:2">
      <c r="A6" s="5">
        <f ca="1"/>
        <v>44390</v>
      </c>
      <c r="B6" t="str">
        <f ca="1">_xlfn.XLOOKUP(
     RANDBETWEEN(1, 3),
     D_FDIC[ID_FDIC], D_FDIC[Descr_FDIC]
 )</f>
        <v>FDIC_1</v>
      </c>
    </row>
    <row r="7" spans="1:2">
      <c r="A7" s="5">
        <f ca="1"/>
        <v>44391</v>
      </c>
      <c r="B7" t="str">
        <f ca="1">_xlfn.XLOOKUP(
     RANDBETWEEN(1, 3),
     D_FDIC[ID_FDIC], D_FDIC[Descr_FDIC]
 )</f>
        <v>FDIC_1</v>
      </c>
    </row>
    <row r="8" spans="1:2">
      <c r="A8" s="5">
        <f ca="1"/>
        <v>44392</v>
      </c>
      <c r="B8" t="str">
        <f ca="1">_xlfn.XLOOKUP(
     RANDBETWEEN(1, 3),
     D_FDIC[ID_FDIC], D_FDIC[Descr_FDIC]
 )</f>
        <v>FDIC_2</v>
      </c>
    </row>
    <row r="9" spans="1:2">
      <c r="A9" s="5">
        <f ca="1"/>
        <v>44393</v>
      </c>
      <c r="B9" t="str">
        <f ca="1">_xlfn.XLOOKUP(
     RANDBETWEEN(1, 3),
     D_FDIC[ID_FDIC], D_FDIC[Descr_FDIC]
 )</f>
        <v>FDIC_1</v>
      </c>
    </row>
    <row r="10" spans="1:2">
      <c r="A10" s="5">
        <f ca="1"/>
        <v>44394</v>
      </c>
      <c r="B10" t="str">
        <f ca="1">_xlfn.XLOOKUP(
     RANDBETWEEN(1, 3),
     D_FDIC[ID_FDIC], D_FDIC[Descr_FDIC]
 )</f>
        <v>FDIC_3</v>
      </c>
    </row>
    <row r="11" spans="1:2">
      <c r="A11" s="5">
        <f ca="1"/>
        <v>44395</v>
      </c>
      <c r="B11" t="str">
        <f ca="1">_xlfn.XLOOKUP(
     RANDBETWEEN(1, 3),
     D_FDIC[ID_FDIC], D_FDIC[Descr_FDIC]
 )</f>
        <v>FDIC_3</v>
      </c>
    </row>
    <row r="12" spans="1:2">
      <c r="A12" s="5">
        <f ca="1"/>
        <v>44396</v>
      </c>
      <c r="B12" t="str">
        <f ca="1">_xlfn.XLOOKUP(
     RANDBETWEEN(1, 3),
     D_FDIC[ID_FDIC], D_FDIC[Descr_FDIC]
 )</f>
        <v>FDIC_3</v>
      </c>
    </row>
    <row r="13" spans="1:2">
      <c r="A13" s="5">
        <f ca="1"/>
        <v>44397</v>
      </c>
      <c r="B13" t="str">
        <f ca="1">_xlfn.XLOOKUP(
     RANDBETWEEN(1, 3),
     D_FDIC[ID_FDIC], D_FDIC[Descr_FDIC]
 )</f>
        <v>FDIC_1</v>
      </c>
    </row>
    <row r="14" spans="1:2">
      <c r="A14" s="5">
        <f ca="1"/>
        <v>44399</v>
      </c>
      <c r="B14" t="str">
        <f ca="1">_xlfn.XLOOKUP(
     RANDBETWEEN(1, 3),
     D_FDIC[ID_FDIC], D_FDIC[Descr_FDIC]
 )</f>
        <v>FDIC_2</v>
      </c>
    </row>
    <row r="15" spans="1:2">
      <c r="A15" s="5">
        <f ca="1"/>
        <v>44401</v>
      </c>
      <c r="B15" t="str">
        <f ca="1">_xlfn.XLOOKUP(
     RANDBETWEEN(1, 3),
     D_FDIC[ID_FDIC], D_FDIC[Descr_FDIC]
 )</f>
        <v>FDIC_3</v>
      </c>
    </row>
    <row r="16" spans="1:2">
      <c r="A16" s="5">
        <f ca="1"/>
        <v>44403</v>
      </c>
      <c r="B16" t="str">
        <f ca="1">_xlfn.XLOOKUP(
     RANDBETWEEN(1, 3),
     D_FDIC[ID_FDIC], D_FDIC[Descr_FDIC]
 )</f>
        <v>FDIC_1</v>
      </c>
    </row>
    <row r="17" spans="1:2">
      <c r="A17" s="5">
        <f ca="1"/>
        <v>44404</v>
      </c>
      <c r="B17" t="str">
        <f ca="1">_xlfn.XLOOKUP(
     RANDBETWEEN(1, 3),
     D_FDIC[ID_FDIC], D_FDIC[Descr_FDIC]
 )</f>
        <v>FDIC_2</v>
      </c>
    </row>
    <row r="18" spans="1:2">
      <c r="A18" s="5">
        <f ca="1"/>
        <v>44405</v>
      </c>
      <c r="B18" t="str">
        <f ca="1">_xlfn.XLOOKUP(
     RANDBETWEEN(1, 3),
     D_FDIC[ID_FDIC], D_FDIC[Descr_FDIC]
 )</f>
        <v>FDIC_3</v>
      </c>
    </row>
    <row r="19" spans="1:2">
      <c r="A19" s="5">
        <f ca="1"/>
        <v>44406</v>
      </c>
      <c r="B19" t="str">
        <f ca="1">_xlfn.XLOOKUP(
     RANDBETWEEN(1, 3),
     D_FDIC[ID_FDIC], D_FDIC[Descr_FDIC]
 )</f>
        <v>FDIC_2</v>
      </c>
    </row>
    <row r="20" spans="1:2">
      <c r="A20" s="5">
        <f ca="1"/>
        <v>44407</v>
      </c>
      <c r="B20" t="str">
        <f ca="1">_xlfn.XLOOKUP(
     RANDBETWEEN(1, 3),
     D_FDIC[ID_FDIC], D_FDIC[Descr_FDIC]
 )</f>
        <v>FDIC_2</v>
      </c>
    </row>
    <row r="21" spans="1:2">
      <c r="A21" s="5">
        <f ca="1"/>
        <v>44408</v>
      </c>
      <c r="B21" t="str">
        <f ca="1">_xlfn.XLOOKUP(
     RANDBETWEEN(1, 3),
     D_FDIC[ID_FDIC], D_FDIC[Descr_FDIC]
 )</f>
        <v>FDIC_2</v>
      </c>
    </row>
    <row r="22" spans="1:2">
      <c r="A22" s="5">
        <f ca="1"/>
        <v>44411</v>
      </c>
      <c r="B22" t="str">
        <f ca="1">_xlfn.XLOOKUP(
     RANDBETWEEN(1, 3),
     D_FDIC[ID_FDIC], D_FDIC[Descr_FDIC]
 )</f>
        <v>FDIC_1</v>
      </c>
    </row>
    <row r="23" spans="1:2">
      <c r="A23" s="5">
        <f ca="1"/>
        <v>44412</v>
      </c>
      <c r="B23" t="str">
        <f ca="1">_xlfn.XLOOKUP(
     RANDBETWEEN(1, 3),
     D_FDIC[ID_FDIC], D_FDIC[Descr_FDIC]
 )</f>
        <v>FDIC_1</v>
      </c>
    </row>
    <row r="24" spans="1:2">
      <c r="A24" s="5">
        <f ca="1"/>
        <v>44413</v>
      </c>
      <c r="B24" t="str">
        <f ca="1">_xlfn.XLOOKUP(
     RANDBETWEEN(1, 3),
     D_FDIC[ID_FDIC], D_FDIC[Descr_FDIC]
 )</f>
        <v>FDIC_3</v>
      </c>
    </row>
    <row r="25" spans="1:2">
      <c r="A25" s="5">
        <f ca="1"/>
        <v>44414</v>
      </c>
      <c r="B25" t="str">
        <f ca="1">_xlfn.XLOOKUP(
     RANDBETWEEN(1, 3),
     D_FDIC[ID_FDIC], D_FDIC[Descr_FDIC]
 )</f>
        <v>FDIC_2</v>
      </c>
    </row>
    <row r="26" spans="1:2">
      <c r="A26" s="5">
        <f ca="1"/>
        <v>44415</v>
      </c>
      <c r="B26" t="str">
        <f ca="1">_xlfn.XLOOKUP(
     RANDBETWEEN(1, 3),
     D_FDIC[ID_FDIC], D_FDIC[Descr_FDIC]
 )</f>
        <v>FDIC_2</v>
      </c>
    </row>
    <row r="27" spans="1:2">
      <c r="A27" s="5">
        <f ca="1"/>
        <v>44416</v>
      </c>
      <c r="B27" t="str">
        <f ca="1">_xlfn.XLOOKUP(
     RANDBETWEEN(1, 3),
     D_FDIC[ID_FDIC], D_FDIC[Descr_FDIC]
 )</f>
        <v>FDIC_3</v>
      </c>
    </row>
    <row r="28" spans="1:2">
      <c r="A28" s="5">
        <f ca="1"/>
        <v>44417</v>
      </c>
      <c r="B28" t="str">
        <f ca="1">_xlfn.XLOOKUP(
     RANDBETWEEN(1, 3),
     D_FDIC[ID_FDIC], D_FDIC[Descr_FDIC]
 )</f>
        <v>FDIC_2</v>
      </c>
    </row>
    <row r="29" spans="1:2">
      <c r="A29" s="5">
        <f ca="1"/>
        <v>44418</v>
      </c>
      <c r="B29" t="str">
        <f ca="1">_xlfn.XLOOKUP(
     RANDBETWEEN(1, 3),
     D_FDIC[ID_FDIC], D_FDIC[Descr_FDIC]
 )</f>
        <v>FDIC_2</v>
      </c>
    </row>
    <row r="30" spans="1:2">
      <c r="A30" s="5">
        <f ca="1"/>
        <v>44420</v>
      </c>
      <c r="B30" t="str">
        <f ca="1">_xlfn.XLOOKUP(
     RANDBETWEEN(1, 3),
     D_FDIC[ID_FDIC], D_FDIC[Descr_FDIC]
 )</f>
        <v>FDIC_2</v>
      </c>
    </row>
    <row r="31" spans="1:2">
      <c r="A31" s="5">
        <f ca="1"/>
        <v>44421</v>
      </c>
      <c r="B31" t="str">
        <f ca="1">_xlfn.XLOOKUP(
     RANDBETWEEN(1, 3),
     D_FDIC[ID_FDIC], D_FDIC[Descr_FDIC]
 )</f>
        <v>FDIC_3</v>
      </c>
    </row>
    <row r="32" spans="1:2">
      <c r="A32" s="5">
        <f ca="1"/>
        <v>44424</v>
      </c>
      <c r="B32" t="str">
        <f ca="1">_xlfn.XLOOKUP(
     RANDBETWEEN(1, 3),
     D_FDIC[ID_FDIC], D_FDIC[Descr_FDIC]
 )</f>
        <v>FDIC_1</v>
      </c>
    </row>
    <row r="33" spans="1:2">
      <c r="A33" s="5">
        <f ca="1"/>
        <v>44425</v>
      </c>
      <c r="B33" t="str">
        <f ca="1">_xlfn.XLOOKUP(
     RANDBETWEEN(1, 3),
     D_FDIC[ID_FDIC], D_FDIC[Descr_FDIC]
 )</f>
        <v>FDIC_1</v>
      </c>
    </row>
    <row r="34" spans="1:2">
      <c r="A34" s="5">
        <f ca="1"/>
        <v>44427</v>
      </c>
      <c r="B34" t="str">
        <f ca="1">_xlfn.XLOOKUP(
     RANDBETWEEN(1, 3),
     D_FDIC[ID_FDIC], D_FDIC[Descr_FDIC]
 )</f>
        <v>FDIC_2</v>
      </c>
    </row>
    <row r="35" spans="1:2">
      <c r="A35" s="5">
        <f ca="1"/>
        <v>44428</v>
      </c>
      <c r="B35" t="str">
        <f ca="1">_xlfn.XLOOKUP(
     RANDBETWEEN(1, 3),
     D_FDIC[ID_FDIC], D_FDIC[Descr_FDIC]
 )</f>
        <v>FDIC_3</v>
      </c>
    </row>
    <row r="36" spans="1:2">
      <c r="A36" s="5">
        <f ca="1"/>
        <v>44429</v>
      </c>
      <c r="B36" t="str">
        <f ca="1">_xlfn.XLOOKUP(
     RANDBETWEEN(1, 3),
     D_FDIC[ID_FDIC], D_FDIC[Descr_FDIC]
 )</f>
        <v>FDIC_3</v>
      </c>
    </row>
    <row r="37" spans="1:2">
      <c r="A37" s="5">
        <f ca="1"/>
        <v>44430</v>
      </c>
      <c r="B37" t="str">
        <f ca="1">_xlfn.XLOOKUP(
     RANDBETWEEN(1, 3),
     D_FDIC[ID_FDIC], D_FDIC[Descr_FDIC]
 )</f>
        <v>FDIC_1</v>
      </c>
    </row>
    <row r="38" spans="1:2">
      <c r="A38" s="5">
        <f ca="1"/>
        <v>44431</v>
      </c>
      <c r="B38" t="str">
        <f ca="1">_xlfn.XLOOKUP(
     RANDBETWEEN(1, 3),
     D_FDIC[ID_FDIC], D_FDIC[Descr_FDIC]
 )</f>
        <v>FDIC_1</v>
      </c>
    </row>
    <row r="39" spans="1:2">
      <c r="A39" s="5">
        <f ca="1"/>
        <v>44432</v>
      </c>
      <c r="B39" t="str">
        <f ca="1">_xlfn.XLOOKUP(
     RANDBETWEEN(1, 3),
     D_FDIC[ID_FDIC], D_FDIC[Descr_FDIC]
 )</f>
        <v>FDIC_2</v>
      </c>
    </row>
    <row r="40" spans="1:2">
      <c r="A40" s="5">
        <f ca="1"/>
        <v>44433</v>
      </c>
      <c r="B40" t="str">
        <f ca="1">_xlfn.XLOOKUP(
     RANDBETWEEN(1, 3),
     D_FDIC[ID_FDIC], D_FDIC[Descr_FDIC]
 )</f>
        <v>FDIC_2</v>
      </c>
    </row>
    <row r="41" spans="1:2">
      <c r="A41" s="5">
        <f ca="1"/>
        <v>44434</v>
      </c>
      <c r="B41" t="str">
        <f ca="1">_xlfn.XLOOKUP(
     RANDBETWEEN(1, 3),
     D_FDIC[ID_FDIC], D_FDIC[Descr_FDIC]
 )</f>
        <v>FDIC_3</v>
      </c>
    </row>
    <row r="42" spans="1:2">
      <c r="A42" s="5">
        <f ca="1"/>
        <v>44435</v>
      </c>
      <c r="B42" t="str">
        <f ca="1">_xlfn.XLOOKUP(
     RANDBETWEEN(1, 3),
     D_FDIC[ID_FDIC], D_FDIC[Descr_FDIC]
 )</f>
        <v>FDIC_2</v>
      </c>
    </row>
    <row r="43" spans="1:2">
      <c r="A43" s="5">
        <f ca="1"/>
        <v>44438</v>
      </c>
      <c r="B43" t="str">
        <f ca="1">_xlfn.XLOOKUP(
     RANDBETWEEN(1, 3),
     D_FDIC[ID_FDIC], D_FDIC[Descr_FDIC]
 )</f>
        <v>FDIC_2</v>
      </c>
    </row>
    <row r="44" spans="1:2">
      <c r="A44" s="5">
        <f ca="1"/>
        <v>44439</v>
      </c>
      <c r="B44" t="str">
        <f ca="1">_xlfn.XLOOKUP(
     RANDBETWEEN(1, 3),
     D_FDIC[ID_FDIC], D_FDIC[Descr_FDIC]
 )</f>
        <v>FDIC_2</v>
      </c>
    </row>
    <row r="45" spans="1:2">
      <c r="A45" s="5">
        <f ca="1"/>
        <v>44440</v>
      </c>
      <c r="B45" t="str">
        <f ca="1">_xlfn.XLOOKUP(
     RANDBETWEEN(1, 3),
     D_FDIC[ID_FDIC], D_FDIC[Descr_FDIC]
 )</f>
        <v>FDIC_1</v>
      </c>
    </row>
    <row r="46" spans="1:2">
      <c r="A46" s="5">
        <f ca="1"/>
        <v>44441</v>
      </c>
      <c r="B46" t="str">
        <f ca="1">_xlfn.XLOOKUP(
     RANDBETWEEN(1, 3),
     D_FDIC[ID_FDIC], D_FDIC[Descr_FDIC]
 )</f>
        <v>FDIC_2</v>
      </c>
    </row>
    <row r="47" spans="1:2">
      <c r="A47" s="5">
        <f ca="1"/>
        <v>44442</v>
      </c>
      <c r="B47" t="str">
        <f ca="1">_xlfn.XLOOKUP(
     RANDBETWEEN(1, 3),
     D_FDIC[ID_FDIC], D_FDIC[Descr_FDIC]
 )</f>
        <v>FDIC_2</v>
      </c>
    </row>
    <row r="48" spans="1:2">
      <c r="A48" s="5">
        <f ca="1"/>
        <v>44443</v>
      </c>
      <c r="B48" t="str">
        <f ca="1">_xlfn.XLOOKUP(
     RANDBETWEEN(1, 3),
     D_FDIC[ID_FDIC], D_FDIC[Descr_FDIC]
 )</f>
        <v>FDIC_1</v>
      </c>
    </row>
    <row r="49" spans="1:2">
      <c r="A49" s="5">
        <f ca="1"/>
        <v>44446</v>
      </c>
      <c r="B49" t="str">
        <f ca="1">_xlfn.XLOOKUP(
     RANDBETWEEN(1, 3),
     D_FDIC[ID_FDIC], D_FDIC[Descr_FDIC]
 )</f>
        <v>FDIC_3</v>
      </c>
    </row>
    <row r="50" spans="1:2">
      <c r="A50" s="5">
        <f ca="1"/>
        <v>44449</v>
      </c>
      <c r="B50" t="str">
        <f ca="1">_xlfn.XLOOKUP(
     RANDBETWEEN(1, 3),
     D_FDIC[ID_FDIC], D_FDIC[Descr_FDIC]
 )</f>
        <v>FDIC_2</v>
      </c>
    </row>
    <row r="51" spans="1:2">
      <c r="A51" s="5">
        <f ca="1"/>
        <v>44450</v>
      </c>
      <c r="B51" t="str">
        <f ca="1">_xlfn.XLOOKUP(
     RANDBETWEEN(1, 3),
     D_FDIC[ID_FDIC], D_FDIC[Descr_FDIC]
 )</f>
        <v>FDIC_2</v>
      </c>
    </row>
    <row r="52" spans="1:2">
      <c r="A52" s="5">
        <f ca="1"/>
        <v>44451</v>
      </c>
      <c r="B52" t="str">
        <f ca="1">_xlfn.XLOOKUP(
     RANDBETWEEN(1, 3),
     D_FDIC[ID_FDIC], D_FDIC[Descr_FDIC]
 )</f>
        <v>FDIC_2</v>
      </c>
    </row>
    <row r="53" spans="1:2">
      <c r="A53" s="5">
        <f ca="1"/>
        <v>44454</v>
      </c>
      <c r="B53" t="str">
        <f ca="1">_xlfn.XLOOKUP(
     RANDBETWEEN(1, 3),
     D_FDIC[ID_FDIC], D_FDIC[Descr_FDIC]
 )</f>
        <v>FDIC_1</v>
      </c>
    </row>
    <row r="54" spans="1:2">
      <c r="A54" s="5">
        <f ca="1"/>
        <v>44455</v>
      </c>
      <c r="B54" t="str">
        <f ca="1">_xlfn.XLOOKUP(
     RANDBETWEEN(1, 3),
     D_FDIC[ID_FDIC], D_FDIC[Descr_FDIC]
 )</f>
        <v>FDIC_1</v>
      </c>
    </row>
    <row r="55" spans="1:2">
      <c r="A55" s="5">
        <f ca="1"/>
        <v>44457</v>
      </c>
      <c r="B55" t="str">
        <f ca="1">_xlfn.XLOOKUP(
     RANDBETWEEN(1, 3),
     D_FDIC[ID_FDIC], D_FDIC[Descr_FDIC]
 )</f>
        <v>FDIC_3</v>
      </c>
    </row>
    <row r="56" spans="1:2">
      <c r="A56" s="5">
        <f ca="1"/>
        <v>44458</v>
      </c>
      <c r="B56" t="str">
        <f ca="1">_xlfn.XLOOKUP(
     RANDBETWEEN(1, 3),
     D_FDIC[ID_FDIC], D_FDIC[Descr_FDIC]
 )</f>
        <v>FDIC_1</v>
      </c>
    </row>
    <row r="57" spans="1:2">
      <c r="A57" s="5">
        <f ca="1"/>
        <v>44459</v>
      </c>
      <c r="B57" t="str">
        <f ca="1">_xlfn.XLOOKUP(
     RANDBETWEEN(1, 3),
     D_FDIC[ID_FDIC], D_FDIC[Descr_FDIC]
 )</f>
        <v>FDIC_2</v>
      </c>
    </row>
    <row r="58" spans="1:2">
      <c r="A58" s="5">
        <f ca="1"/>
        <v>44461</v>
      </c>
      <c r="B58" t="str">
        <f ca="1">_xlfn.XLOOKUP(
     RANDBETWEEN(1, 3),
     D_FDIC[ID_FDIC], D_FDIC[Descr_FDIC]
 )</f>
        <v>FDIC_1</v>
      </c>
    </row>
    <row r="59" spans="1:2">
      <c r="A59" s="5">
        <f ca="1"/>
        <v>44462</v>
      </c>
      <c r="B59" t="str">
        <f ca="1">_xlfn.XLOOKUP(
     RANDBETWEEN(1, 3),
     D_FDIC[ID_FDIC], D_FDIC[Descr_FDIC]
 )</f>
        <v>FDIC_1</v>
      </c>
    </row>
    <row r="60" spans="1:2">
      <c r="A60" s="5">
        <f ca="1"/>
        <v>44463</v>
      </c>
      <c r="B60" t="str">
        <f ca="1">_xlfn.XLOOKUP(
     RANDBETWEEN(1, 3),
     D_FDIC[ID_FDIC], D_FDIC[Descr_FDIC]
 )</f>
        <v>FDIC_3</v>
      </c>
    </row>
    <row r="61" spans="1:2">
      <c r="A61" s="5">
        <f ca="1"/>
        <v>44464</v>
      </c>
      <c r="B61" t="str">
        <f ca="1">_xlfn.XLOOKUP(
     RANDBETWEEN(1, 3),
     D_FDIC[ID_FDIC], D_FDIC[Descr_FDIC]
 )</f>
        <v>FDIC_3</v>
      </c>
    </row>
    <row r="62" spans="1:2">
      <c r="A62" s="5">
        <f ca="1"/>
        <v>44466</v>
      </c>
      <c r="B62" t="str">
        <f ca="1">_xlfn.XLOOKUP(
     RANDBETWEEN(1, 3),
     D_FDIC[ID_FDIC], D_FDIC[Descr_FDIC]
 )</f>
        <v>FDIC_1</v>
      </c>
    </row>
    <row r="63" spans="1:2">
      <c r="A63" s="5">
        <f ca="1"/>
        <v>44467</v>
      </c>
      <c r="B63" t="str">
        <f ca="1">_xlfn.XLOOKUP(
     RANDBETWEEN(1, 3),
     D_FDIC[ID_FDIC], D_FDIC[Descr_FDIC]
 )</f>
        <v>FDIC_3</v>
      </c>
    </row>
    <row r="64" spans="1:2">
      <c r="A64" s="5">
        <f ca="1"/>
        <v>44469</v>
      </c>
      <c r="B64" t="str">
        <f ca="1">_xlfn.XLOOKUP(
     RANDBETWEEN(1, 3),
     D_FDIC[ID_FDIC], D_FDIC[Descr_FDIC]
 )</f>
        <v>FDIC_2</v>
      </c>
    </row>
    <row r="65" spans="1:2">
      <c r="A65" s="5">
        <f ca="1"/>
        <v>44470</v>
      </c>
      <c r="B65" t="str">
        <f ca="1">_xlfn.XLOOKUP(
     RANDBETWEEN(1, 3),
     D_FDIC[ID_FDIC], D_FDIC[Descr_FDIC]
 )</f>
        <v>FDIC_1</v>
      </c>
    </row>
    <row r="66" spans="1:2">
      <c r="A66" s="5">
        <f ca="1"/>
        <v>44471</v>
      </c>
      <c r="B66" t="str">
        <f ca="1">_xlfn.XLOOKUP(
     RANDBETWEEN(1, 3),
     D_FDIC[ID_FDIC], D_FDIC[Descr_FDIC]
 )</f>
        <v>FDIC_2</v>
      </c>
    </row>
    <row r="67" spans="1:2">
      <c r="A67" s="5">
        <f ca="1"/>
        <v>44472</v>
      </c>
      <c r="B67" t="str">
        <f ca="1">_xlfn.XLOOKUP(
     RANDBETWEEN(1, 3),
     D_FDIC[ID_FDIC], D_FDIC[Descr_FDIC]
 )</f>
        <v>FDIC_1</v>
      </c>
    </row>
    <row r="68" spans="1:2">
      <c r="A68" s="5">
        <f ca="1"/>
        <v>44473</v>
      </c>
      <c r="B68" t="str">
        <f ca="1">_xlfn.XLOOKUP(
     RANDBETWEEN(1, 3),
     D_FDIC[ID_FDIC], D_FDIC[Descr_FDIC]
 )</f>
        <v>FDIC_2</v>
      </c>
    </row>
    <row r="69" spans="1:2">
      <c r="A69" s="5">
        <f ca="1"/>
        <v>44474</v>
      </c>
      <c r="B69" t="str">
        <f ca="1">_xlfn.XLOOKUP(
     RANDBETWEEN(1, 3),
     D_FDIC[ID_FDIC], D_FDIC[Descr_FDIC]
 )</f>
        <v>FDIC_2</v>
      </c>
    </row>
    <row r="70" spans="1:2">
      <c r="A70" s="5">
        <f ca="1"/>
        <v>44476</v>
      </c>
      <c r="B70" t="str">
        <f ca="1">_xlfn.XLOOKUP(
     RANDBETWEEN(1, 3),
     D_FDIC[ID_FDIC], D_FDIC[Descr_FDIC]
 )</f>
        <v>FDIC_1</v>
      </c>
    </row>
    <row r="71" spans="1:2">
      <c r="A71" s="5">
        <f ca="1"/>
        <v>44478</v>
      </c>
      <c r="B71" t="str">
        <f ca="1">_xlfn.XLOOKUP(
     RANDBETWEEN(1, 3),
     D_FDIC[ID_FDIC], D_FDIC[Descr_FDIC]
 )</f>
        <v>FDIC_2</v>
      </c>
    </row>
    <row r="72" spans="1:2">
      <c r="A72" s="5">
        <f ca="1"/>
        <v>44479</v>
      </c>
      <c r="B72" t="str">
        <f ca="1">_xlfn.XLOOKUP(
     RANDBETWEEN(1, 3),
     D_FDIC[ID_FDIC], D_FDIC[Descr_FDIC]
 )</f>
        <v>FDIC_2</v>
      </c>
    </row>
    <row r="73" spans="1:2">
      <c r="A73" s="5">
        <f ca="1"/>
        <v>44480</v>
      </c>
      <c r="B73" t="str">
        <f ca="1">_xlfn.XLOOKUP(
     RANDBETWEEN(1, 3),
     D_FDIC[ID_FDIC], D_FDIC[Descr_FDIC]
 )</f>
        <v>FDIC_2</v>
      </c>
    </row>
    <row r="74" spans="1:2">
      <c r="A74" s="5">
        <f ca="1"/>
        <v>44481</v>
      </c>
      <c r="B74" t="str">
        <f ca="1">_xlfn.XLOOKUP(
     RANDBETWEEN(1, 3),
     D_FDIC[ID_FDIC], D_FDIC[Descr_FDIC]
 )</f>
        <v>FDIC_3</v>
      </c>
    </row>
    <row r="75" spans="1:2">
      <c r="A75" s="5">
        <f ca="1"/>
        <v>44482</v>
      </c>
      <c r="B75" t="str">
        <f ca="1">_xlfn.XLOOKUP(
     RANDBETWEEN(1, 3),
     D_FDIC[ID_FDIC], D_FDIC[Descr_FDIC]
 )</f>
        <v>FDIC_1</v>
      </c>
    </row>
    <row r="76" spans="1:2">
      <c r="A76" s="5">
        <f ca="1"/>
        <v>44483</v>
      </c>
      <c r="B76" t="str">
        <f ca="1">_xlfn.XLOOKUP(
     RANDBETWEEN(1, 3),
     D_FDIC[ID_FDIC], D_FDIC[Descr_FDIC]
 )</f>
        <v>FDIC_1</v>
      </c>
    </row>
    <row r="77" spans="1:2">
      <c r="A77" s="5">
        <f ca="1"/>
        <v>44484</v>
      </c>
      <c r="B77" t="str">
        <f ca="1">_xlfn.XLOOKUP(
     RANDBETWEEN(1, 3),
     D_FDIC[ID_FDIC], D_FDIC[Descr_FDIC]
 )</f>
        <v>FDIC_2</v>
      </c>
    </row>
    <row r="78" spans="1:2">
      <c r="A78" s="5">
        <f ca="1"/>
        <v>44485</v>
      </c>
      <c r="B78" t="str">
        <f ca="1">_xlfn.XLOOKUP(
     RANDBETWEEN(1, 3),
     D_FDIC[ID_FDIC], D_FDIC[Descr_FDIC]
 )</f>
        <v>FDIC_1</v>
      </c>
    </row>
    <row r="79" spans="1:2">
      <c r="A79" s="5">
        <f ca="1"/>
        <v>44486</v>
      </c>
      <c r="B79" t="str">
        <f ca="1">_xlfn.XLOOKUP(
     RANDBETWEEN(1, 3),
     D_FDIC[ID_FDIC], D_FDIC[Descr_FDIC]
 )</f>
        <v>FDIC_2</v>
      </c>
    </row>
    <row r="80" spans="1:2">
      <c r="A80" s="5">
        <f ca="1"/>
        <v>44487</v>
      </c>
      <c r="B80" t="str">
        <f ca="1">_xlfn.XLOOKUP(
     RANDBETWEEN(1, 3),
     D_FDIC[ID_FDIC], D_FDIC[Descr_FDIC]
 )</f>
        <v>FDIC_3</v>
      </c>
    </row>
    <row r="81" spans="1:2">
      <c r="A81" s="5">
        <f ca="1"/>
        <v>44489</v>
      </c>
      <c r="B81" t="str">
        <f ca="1">_xlfn.XLOOKUP(
     RANDBETWEEN(1, 3),
     D_FDIC[ID_FDIC], D_FDIC[Descr_FDIC]
 )</f>
        <v>FDIC_3</v>
      </c>
    </row>
    <row r="82" spans="1:2">
      <c r="A82" s="5">
        <f ca="1"/>
        <v>44490</v>
      </c>
      <c r="B82" t="str">
        <f ca="1">_xlfn.XLOOKUP(
     RANDBETWEEN(1, 3),
     D_FDIC[ID_FDIC], D_FDIC[Descr_FDIC]
 )</f>
        <v>FDIC_1</v>
      </c>
    </row>
    <row r="83" spans="1:2">
      <c r="A83" s="5">
        <f ca="1"/>
        <v>44491</v>
      </c>
      <c r="B83" t="str">
        <f ca="1">_xlfn.XLOOKUP(
     RANDBETWEEN(1, 3),
     D_FDIC[ID_FDIC], D_FDIC[Descr_FDIC]
 )</f>
        <v>FDIC_3</v>
      </c>
    </row>
    <row r="84" spans="1:2">
      <c r="A84" s="5">
        <f ca="1"/>
        <v>44493</v>
      </c>
      <c r="B84" t="str">
        <f ca="1">_xlfn.XLOOKUP(
     RANDBETWEEN(1, 3),
     D_FDIC[ID_FDIC], D_FDIC[Descr_FDIC]
 )</f>
        <v>FDIC_3</v>
      </c>
    </row>
    <row r="85" spans="1:2">
      <c r="A85" s="5">
        <f ca="1"/>
        <v>44495</v>
      </c>
      <c r="B85" t="str">
        <f ca="1">_xlfn.XLOOKUP(
     RANDBETWEEN(1, 3),
     D_FDIC[ID_FDIC], D_FDIC[Descr_FDIC]
 )</f>
        <v>FDIC_2</v>
      </c>
    </row>
    <row r="86" spans="1:2">
      <c r="A86" s="5">
        <f ca="1"/>
        <v>44496</v>
      </c>
      <c r="B86" t="str">
        <f ca="1">_xlfn.XLOOKUP(
     RANDBETWEEN(1, 3),
     D_FDIC[ID_FDIC], D_FDIC[Descr_FDIC]
 )</f>
        <v>FDIC_3</v>
      </c>
    </row>
    <row r="87" spans="1:2">
      <c r="A87" s="5">
        <f ca="1"/>
        <v>44498</v>
      </c>
      <c r="B87" t="str">
        <f ca="1">_xlfn.XLOOKUP(
     RANDBETWEEN(1, 3),
     D_FDIC[ID_FDIC], D_FDIC[Descr_FDIC]
 )</f>
        <v>FDIC_2</v>
      </c>
    </row>
    <row r="88" spans="1:2">
      <c r="A88" s="5">
        <f ca="1"/>
        <v>44499</v>
      </c>
      <c r="B88" t="str">
        <f ca="1">_xlfn.XLOOKUP(
     RANDBETWEEN(1, 3),
     D_FDIC[ID_FDIC], D_FDIC[Descr_FDIC]
 )</f>
        <v>FDIC_3</v>
      </c>
    </row>
    <row r="89" spans="1:2">
      <c r="A89" s="5">
        <f ca="1"/>
        <v>44501</v>
      </c>
      <c r="B89" t="str">
        <f ca="1">_xlfn.XLOOKUP(
     RANDBETWEEN(1, 3),
     D_FDIC[ID_FDIC], D_FDIC[Descr_FDIC]
 )</f>
        <v>FDIC_3</v>
      </c>
    </row>
    <row r="90" spans="1:2">
      <c r="A90" s="5">
        <f ca="1"/>
        <v>44502</v>
      </c>
      <c r="B90" t="str">
        <f ca="1">_xlfn.XLOOKUP(
     RANDBETWEEN(1, 3),
     D_FDIC[ID_FDIC], D_FDIC[Descr_FDIC]
 )</f>
        <v>FDIC_2</v>
      </c>
    </row>
    <row r="91" spans="1:2">
      <c r="A91" s="5">
        <f ca="1"/>
        <v>44503</v>
      </c>
      <c r="B91" t="str">
        <f ca="1">_xlfn.XLOOKUP(
     RANDBETWEEN(1, 3),
     D_FDIC[ID_FDIC], D_FDIC[Descr_FDIC]
 )</f>
        <v>FDIC_3</v>
      </c>
    </row>
    <row r="92" spans="1:2">
      <c r="A92" s="5">
        <f ca="1"/>
        <v>44504</v>
      </c>
      <c r="B92" t="str">
        <f ca="1">_xlfn.XLOOKUP(
     RANDBETWEEN(1, 3),
     D_FDIC[ID_FDIC], D_FDIC[Descr_FDIC]
 )</f>
        <v>FDIC_2</v>
      </c>
    </row>
    <row r="93" spans="1:2">
      <c r="A93" s="5">
        <f ca="1"/>
        <v>44507</v>
      </c>
      <c r="B93" t="str">
        <f ca="1">_xlfn.XLOOKUP(
     RANDBETWEEN(1, 3),
     D_FDIC[ID_FDIC], D_FDIC[Descr_FDIC]
 )</f>
        <v>FDIC_3</v>
      </c>
    </row>
    <row r="94" spans="1:2">
      <c r="A94" s="5">
        <f ca="1"/>
        <v>44509</v>
      </c>
      <c r="B94" t="str">
        <f ca="1">_xlfn.XLOOKUP(
     RANDBETWEEN(1, 3),
     D_FDIC[ID_FDIC], D_FDIC[Descr_FDIC]
 )</f>
        <v>FDIC_1</v>
      </c>
    </row>
    <row r="95" spans="1:2">
      <c r="A95" s="5">
        <f ca="1"/>
        <v>44511</v>
      </c>
      <c r="B95" t="str">
        <f ca="1">_xlfn.XLOOKUP(
     RANDBETWEEN(1, 3),
     D_FDIC[ID_FDIC], D_FDIC[Descr_FDIC]
 )</f>
        <v>FDIC_1</v>
      </c>
    </row>
    <row r="96" spans="1:2">
      <c r="A96" s="5">
        <f ca="1"/>
        <v>44519</v>
      </c>
      <c r="B96" t="str">
        <f ca="1">_xlfn.XLOOKUP(
     RANDBETWEEN(1, 3),
     D_FDIC[ID_FDIC], D_FDIC[Descr_FDIC]
 )</f>
        <v>FDIC_1</v>
      </c>
    </row>
    <row r="97" spans="1:2">
      <c r="A97" s="5">
        <f ca="1"/>
        <v>44521</v>
      </c>
      <c r="B97" t="str">
        <f ca="1">_xlfn.XLOOKUP(
     RANDBETWEEN(1, 3),
     D_FDIC[ID_FDIC], D_FDIC[Descr_FDIC]
 )</f>
        <v>FDIC_1</v>
      </c>
    </row>
    <row r="98" spans="1:2">
      <c r="B98" t="str">
        <f ca="1">_xlfn.XLOOKUP(
     RANDBETWEEN(1, 3),
     D_FDIC[ID_FDIC], D_FDIC[Descr_FDIC]
 )</f>
        <v>FDIC_3</v>
      </c>
    </row>
    <row r="99" spans="1:2">
      <c r="B99" t="str">
        <f ca="1">_xlfn.XLOOKUP(
     RANDBETWEEN(1, 3),
     D_FDIC[ID_FDIC], D_FDIC[Descr_FDIC]
 )</f>
        <v>FDIC_3</v>
      </c>
    </row>
    <row r="100" spans="1:2">
      <c r="B100" t="str">
        <f ca="1">_xlfn.XLOOKUP(
     RANDBETWEEN(1, 3),
     D_FDIC[ID_FDIC], D_FDIC[Descr_FDIC]
 )</f>
        <v>FDIC_2</v>
      </c>
    </row>
    <row r="101" spans="1:2">
      <c r="B101" t="str">
        <f ca="1">_xlfn.XLOOKUP(
     RANDBETWEEN(1, 3),
     D_FDIC[ID_FDIC], D_FDIC[Descr_FDIC]
 )</f>
        <v>FDIC_1</v>
      </c>
    </row>
    <row r="102" spans="1:2">
      <c r="B102" t="str">
        <f ca="1">_xlfn.XLOOKUP(
     RANDBETWEEN(1, 3),
     D_FDIC[ID_FDIC], D_FDIC[Descr_FDIC]
 )</f>
        <v>FDIC_3</v>
      </c>
    </row>
    <row r="103" spans="1:2">
      <c r="B103" t="str">
        <f ca="1">_xlfn.XLOOKUP(
     RANDBETWEEN(1, 3),
     D_FDIC[ID_FDIC], D_FDIC[Descr_FDIC]
 )</f>
        <v>FDIC_3</v>
      </c>
    </row>
    <row r="104" spans="1:2">
      <c r="B104" t="str">
        <f ca="1">_xlfn.XLOOKUP(
     RANDBETWEEN(1, 3),
     D_FDIC[ID_FDIC], D_FDIC[Descr_FDIC]
 )</f>
        <v>FDIC_3</v>
      </c>
    </row>
    <row r="105" spans="1:2">
      <c r="B105" t="str">
        <f ca="1">_xlfn.XLOOKUP(
     RANDBETWEEN(1, 3),
     D_FDIC[ID_FDIC], D_FDIC[Descr_FDIC]
 )</f>
        <v>FDIC_3</v>
      </c>
    </row>
    <row r="106" spans="1:2">
      <c r="B106" t="str">
        <f ca="1">_xlfn.XLOOKUP(
     RANDBETWEEN(1, 3),
     D_FDIC[ID_FDIC], D_FDIC[Descr_FDIC]
 )</f>
        <v>FDIC_2</v>
      </c>
    </row>
    <row r="107" spans="1:2">
      <c r="B107" t="str">
        <f ca="1">_xlfn.XLOOKUP(
     RANDBETWEEN(1, 3),
     D_FDIC[ID_FDIC], D_FDIC[Descr_FDIC]
 )</f>
        <v>FDIC_2</v>
      </c>
    </row>
    <row r="108" spans="1:2">
      <c r="B108" t="str">
        <f ca="1">_xlfn.XLOOKUP(
     RANDBETWEEN(1, 3),
     D_FDIC[ID_FDIC], D_FDIC[Descr_FDIC]
 )</f>
        <v>FDIC_1</v>
      </c>
    </row>
    <row r="109" spans="1:2">
      <c r="B109" t="str">
        <f ca="1">_xlfn.XLOOKUP(
     RANDBETWEEN(1, 3),
     D_FDIC[ID_FDIC], D_FDIC[Descr_FDIC]
 )</f>
        <v>FDIC_1</v>
      </c>
    </row>
    <row r="110" spans="1:2">
      <c r="B110" t="str">
        <f ca="1">_xlfn.XLOOKUP(
     RANDBETWEEN(1, 3),
     D_FDIC[ID_FDIC], D_FDIC[Descr_FDIC]
 )</f>
        <v>FDIC_1</v>
      </c>
    </row>
    <row r="111" spans="1:2">
      <c r="B111" t="str">
        <f ca="1">_xlfn.XLOOKUP(
     RANDBETWEEN(1, 3),
     D_FDIC[ID_FDIC], D_FDIC[Descr_FDIC]
 )</f>
        <v>FDIC_1</v>
      </c>
    </row>
    <row r="112" spans="1:2">
      <c r="B112" t="str">
        <f ca="1">_xlfn.XLOOKUP(
     RANDBETWEEN(1, 3),
     D_FDIC[ID_FDIC], D_FDIC[Descr_FDIC]
 )</f>
        <v>FDIC_2</v>
      </c>
    </row>
    <row r="113" spans="2:2">
      <c r="B113" t="str">
        <f ca="1">_xlfn.XLOOKUP(
     RANDBETWEEN(1, 3),
     D_FDIC[ID_FDIC], D_FDIC[Descr_FDIC]
 )</f>
        <v>FDIC_2</v>
      </c>
    </row>
  </sheetData>
  <autoFilter ref="A1:B56" xr:uid="{0A96A999-07A9-47B1-9610-FCE813DC4D3D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10FC-0815-4F14-80F6-0D53B51B59CF}">
  <dimension ref="A1:R182"/>
  <sheetViews>
    <sheetView topLeftCell="B1" zoomScale="70" zoomScaleNormal="70" workbookViewId="0">
      <pane ySplit="1" topLeftCell="A2" activePane="bottomLeft" state="frozen"/>
      <selection pane="bottomLeft" activeCell="F3" sqref="F3:K3"/>
    </sheetView>
  </sheetViews>
  <sheetFormatPr defaultRowHeight="18.75"/>
  <cols>
    <col min="1" max="1" width="13.19921875" bestFit="1" customWidth="1"/>
    <col min="2" max="2" width="16.3984375" bestFit="1" customWidth="1"/>
    <col min="3" max="3" width="18.3984375" bestFit="1" customWidth="1"/>
    <col min="4" max="4" width="15.3984375" bestFit="1" customWidth="1"/>
    <col min="5" max="5" width="13.19921875" bestFit="1" customWidth="1"/>
    <col min="6" max="6" width="18.3984375" bestFit="1" customWidth="1"/>
    <col min="7" max="7" width="10.19921875" bestFit="1" customWidth="1"/>
    <col min="8" max="8" width="12" bestFit="1" customWidth="1"/>
    <col min="9" max="9" width="10.19921875" bestFit="1" customWidth="1"/>
    <col min="10" max="11" width="19.5" bestFit="1" customWidth="1"/>
    <col min="12" max="12" width="17.3984375" bestFit="1" customWidth="1"/>
    <col min="13" max="13" width="19.5" bestFit="1" customWidth="1"/>
    <col min="14" max="15" width="10.19921875" bestFit="1" customWidth="1"/>
    <col min="16" max="16" width="17.3984375" bestFit="1" customWidth="1"/>
    <col min="17" max="17" width="15.3984375" bestFit="1" customWidth="1"/>
    <col min="18" max="18" width="17.3984375" bestFit="1" customWidth="1"/>
  </cols>
  <sheetData>
    <row r="1" spans="1:18">
      <c r="A1" t="s">
        <v>0</v>
      </c>
      <c r="B1" t="s">
        <v>1</v>
      </c>
      <c r="C1" t="s">
        <v>6</v>
      </c>
      <c r="D1" t="s">
        <v>3</v>
      </c>
      <c r="E1" t="s">
        <v>44</v>
      </c>
      <c r="F1" t="s">
        <v>4</v>
      </c>
      <c r="G1" t="s">
        <v>29</v>
      </c>
      <c r="H1" s="9" t="s">
        <v>45</v>
      </c>
      <c r="I1" s="9" t="s">
        <v>46</v>
      </c>
      <c r="J1" s="9" t="s">
        <v>47</v>
      </c>
      <c r="K1" s="9" t="s">
        <v>5</v>
      </c>
      <c r="L1" s="9" t="s">
        <v>9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7</v>
      </c>
    </row>
    <row r="2" spans="1:18">
      <c r="A2">
        <v>1234</v>
      </c>
      <c r="B2" t="s">
        <v>10</v>
      </c>
      <c r="C2" s="4">
        <v>2250</v>
      </c>
      <c r="D2" s="5">
        <v>44381</v>
      </c>
      <c r="E2">
        <v>30</v>
      </c>
      <c r="F2" s="5">
        <v>44411</v>
      </c>
      <c r="G2" t="s">
        <v>32</v>
      </c>
      <c r="H2">
        <f ca="1">IF(
     RANDBETWEEN(
         _xlfn.XLOOKUP(F_CTAS_RECEBER[[#This Row],[Ano_Mes]],D_DIAS_DESCONTO[Ano_Mes],D_DIAS_DESCONTO[de]),
         _xlfn.XLOOKUP(F_CTAS_RECEBER[[#This Row],[Ano_Mes]],D_DIAS_DESCONTO[Ano_Mes],D_DIAS_DESCONTO[até])
     ) &lt; 7,
     0,
     RANDBETWEEN(
         _xlfn.XLOOKUP(F_CTAS_RECEBER[[#This Row],[Ano_Mes]],D_DIAS_DESCONTO[Ano_Mes],D_DIAS_DESCONTO[de]),
         _xlfn.XLOOKUP(F_CTAS_RECEBER[[#This Row],[Ano_Mes]],D_DIAS_DESCONTO[Ano_Mes],D_DIAS_DESCONTO[até])
     )
 )</f>
        <v>19</v>
      </c>
      <c r="I2">
        <f ca="1">F_CTAS_RECEBER[[#This Row],[Data_Vencimento]]-F_CTAS_RECEBER[[#This Row],[Coluna1]] -F_CTAS_RECEBER[[#This Row],[Data_Emissão]]</f>
        <v>11</v>
      </c>
      <c r="J2">
        <f ca="1">IF(
     F_CTAS_RECEBER[[#This Row],[Coluna2]] &lt; 0,
     F_CTAS_RECEBER[[#This Row],[Prazo_PGTO]] -5,
     IF(
         AND(F_CTAS_RECEBER[[#This Row],[Coluna1]] &gt; 0, F_CTAS_RECEBER[[#This Row],[Coluna1]] &lt; 6),
         5,
         F_CTAS_RECEBER[[#This Row],[Coluna1]]
     )
 )</f>
        <v>19</v>
      </c>
      <c r="K2" s="5">
        <f ca="1">F_CTAS_RECEBER[[#This Row],[Data_Vencimento]]-F_CTAS_RECEBER[[#This Row],[Dias_Descontados]]</f>
        <v>44392</v>
      </c>
      <c r="L2" t="str">
        <f ca="1">IF(
     F_CTAS_RECEBER[[#This Row],[Dias_Descontados]] = 0,
     "",
     _xlfn.XLOOKUP(F_CTAS_RECEBER[[#This Row],[Data_Recebimento]],F_DATA_X_FDIC!A:A, F_DATA_X_FDIC!B:B)
 )</f>
        <v>FDIC_2</v>
      </c>
      <c r="M2" s="4">
        <f ca="1">SUMIFS(
     F_CTAS_RECEBER[Valor_a_Receber],
     F_CTAS_RECEBER[Descontado_com],  F_CTAS_RECEBER[[#This Row],[Descontado_com]],
     F_CTAS_RECEBER[Data_Recebimento],F_CTAS_RECEBER[[#This Row],[Data_Recebimento]]
 )</f>
        <v>2250</v>
      </c>
      <c r="N2">
        <f ca="1">_xlfn.XLOOKUP(F_CTAS_RECEBER[[#This Row],[Descontado_com]],D_FDIC[Descr_FDIC],D_FDIC[Parte_Fixa],"")</f>
        <v>20</v>
      </c>
      <c r="O2" s="10">
        <f ca="1">_xlfn.XLOOKUP(F_CTAS_RECEBER[[#This Row],[Descontado_com]],D_FDIC[Descr_FDIC],D_FDIC[Taxa_a_d],"")</f>
        <v>5.2925164279837183E-4</v>
      </c>
      <c r="P2" s="4">
        <f ca="1">IFERROR(
     PV(F_CTAS_RECEBER[[#This Row],[Coluna5]], F_CTAS_RECEBER[[#This Row],[Dias_Descontados]], ,-F_CTAS_RECEBER[[#This Row],[Valor_Futuro]]) -F_CTAS_RECEBER[[#This Row],[Coluna4]],
     ""
 )</f>
        <v>2207.4937958000446</v>
      </c>
      <c r="Q2" s="10">
        <f ca="1">IFERROR(
     RATE(F_CTAS_RECEBER[[#This Row],[Dias_Descontados]],,-F_CTAS_RECEBER[[#This Row],[Valor_Prezente]],F_CTAS_RECEBER[[#This Row],[Valor_Futuro]]),
     0
 )</f>
        <v>1.004313102961985E-3</v>
      </c>
      <c r="R2" s="4">
        <f ca="1">IFERROR(
     ROUND( PV(F_CTAS_RECEBER[[#This Row],[Taxa_Efetiva]], F_CTAS_RECEBER[[#This Row],[Dias_Descontados]],, -F_CTAS_RECEBER[[#This Row],[Valor_a_Receber]]), 2 ),
     F_CTAS_RECEBER[[#This Row],[Valor_a_Receber]]
 )</f>
        <v>2207.4899999999998</v>
      </c>
    </row>
    <row r="3" spans="1:18">
      <c r="A3">
        <v>1234</v>
      </c>
      <c r="B3" t="s">
        <v>10</v>
      </c>
      <c r="C3" s="4">
        <v>3655</v>
      </c>
      <c r="D3" s="5">
        <v>44383</v>
      </c>
      <c r="E3">
        <v>10</v>
      </c>
      <c r="F3" s="5">
        <v>44393</v>
      </c>
      <c r="G3" t="s">
        <v>31</v>
      </c>
      <c r="H3">
        <v>0</v>
      </c>
      <c r="I3">
        <v>10</v>
      </c>
      <c r="J3">
        <v>0</v>
      </c>
      <c r="K3" s="5">
        <v>44393</v>
      </c>
      <c r="L3" t="s">
        <v>17</v>
      </c>
      <c r="M3" s="4">
        <v>3655</v>
      </c>
      <c r="N3" t="s">
        <v>17</v>
      </c>
      <c r="O3" s="10" t="s">
        <v>17</v>
      </c>
      <c r="P3" s="4" t="s">
        <v>17</v>
      </c>
      <c r="Q3" s="10">
        <v>0</v>
      </c>
      <c r="R3" s="4">
        <v>3655</v>
      </c>
    </row>
    <row r="4" spans="1:18">
      <c r="A4">
        <v>1234</v>
      </c>
      <c r="B4" t="s">
        <v>10</v>
      </c>
      <c r="C4" s="4">
        <v>2295</v>
      </c>
      <c r="D4" s="5">
        <v>44380</v>
      </c>
      <c r="E4">
        <v>10</v>
      </c>
      <c r="F4" s="5">
        <v>44390</v>
      </c>
      <c r="G4" t="s">
        <v>31</v>
      </c>
      <c r="H4">
        <v>0</v>
      </c>
      <c r="I4">
        <v>10</v>
      </c>
      <c r="J4">
        <v>0</v>
      </c>
      <c r="K4" s="5">
        <v>44390</v>
      </c>
      <c r="L4" t="s">
        <v>17</v>
      </c>
      <c r="M4" s="4">
        <v>2295</v>
      </c>
      <c r="N4" t="s">
        <v>17</v>
      </c>
      <c r="O4" s="10" t="s">
        <v>17</v>
      </c>
      <c r="P4" s="4" t="s">
        <v>17</v>
      </c>
      <c r="Q4" s="10">
        <v>0</v>
      </c>
      <c r="R4" s="4">
        <v>2295</v>
      </c>
    </row>
    <row r="5" spans="1:18">
      <c r="A5">
        <v>1234</v>
      </c>
      <c r="B5" t="s">
        <v>10</v>
      </c>
      <c r="C5" s="4">
        <v>2295</v>
      </c>
      <c r="D5" s="5">
        <v>44380</v>
      </c>
      <c r="E5">
        <v>30</v>
      </c>
      <c r="F5" s="5">
        <v>44410</v>
      </c>
      <c r="G5" t="s">
        <v>32</v>
      </c>
      <c r="H5">
        <v>23</v>
      </c>
      <c r="I5">
        <v>7</v>
      </c>
      <c r="J5">
        <v>23</v>
      </c>
      <c r="K5" s="5">
        <v>44387</v>
      </c>
      <c r="L5" t="s">
        <v>16</v>
      </c>
      <c r="M5" s="4">
        <v>2295</v>
      </c>
      <c r="N5">
        <v>15</v>
      </c>
      <c r="O5" s="10">
        <v>5.9484078526439845E-4</v>
      </c>
      <c r="P5" s="4">
        <v>2248.8243489553533</v>
      </c>
      <c r="Q5" s="10">
        <v>8.8409821195076471E-4</v>
      </c>
      <c r="R5" s="4">
        <v>2248.8200000000002</v>
      </c>
    </row>
    <row r="6" spans="1:18">
      <c r="A6">
        <v>1234</v>
      </c>
      <c r="B6" t="s">
        <v>10</v>
      </c>
      <c r="C6" s="4">
        <v>2250</v>
      </c>
      <c r="D6" s="5">
        <v>44381</v>
      </c>
      <c r="E6">
        <v>10</v>
      </c>
      <c r="F6" s="5">
        <v>44391</v>
      </c>
      <c r="G6" t="s">
        <v>31</v>
      </c>
      <c r="H6">
        <v>13</v>
      </c>
      <c r="I6">
        <v>-3</v>
      </c>
      <c r="J6">
        <v>5</v>
      </c>
      <c r="K6" s="5">
        <v>44386</v>
      </c>
      <c r="L6" t="s">
        <v>16</v>
      </c>
      <c r="M6" s="4">
        <v>8155</v>
      </c>
      <c r="N6">
        <v>15</v>
      </c>
      <c r="O6" s="10">
        <v>5.9484078526439845E-4</v>
      </c>
      <c r="P6" s="4">
        <v>8115.7885899120265</v>
      </c>
      <c r="Q6" s="10">
        <v>9.6443737203813636E-4</v>
      </c>
      <c r="R6" s="4">
        <v>2239.1799999999998</v>
      </c>
    </row>
    <row r="7" spans="1:18">
      <c r="A7">
        <v>5678</v>
      </c>
      <c r="B7" t="s">
        <v>13</v>
      </c>
      <c r="C7" s="4">
        <v>24253</v>
      </c>
      <c r="D7" s="5">
        <v>44383</v>
      </c>
      <c r="E7">
        <v>30</v>
      </c>
      <c r="F7" s="5">
        <v>44413</v>
      </c>
      <c r="G7" t="s">
        <v>32</v>
      </c>
      <c r="H7">
        <v>25</v>
      </c>
      <c r="I7">
        <v>5</v>
      </c>
      <c r="J7">
        <v>25</v>
      </c>
      <c r="K7" s="5">
        <v>44388</v>
      </c>
      <c r="L7" t="s">
        <v>18</v>
      </c>
      <c r="M7" s="4">
        <v>54502</v>
      </c>
      <c r="N7">
        <v>30</v>
      </c>
      <c r="O7" s="10">
        <v>4.6353757265305305E-4</v>
      </c>
      <c r="P7" s="4">
        <v>53844.197026701018</v>
      </c>
      <c r="Q7" s="10">
        <v>4.8582846663033588E-4</v>
      </c>
      <c r="R7" s="4">
        <v>23960.28</v>
      </c>
    </row>
    <row r="8" spans="1:18">
      <c r="A8">
        <v>3456</v>
      </c>
      <c r="B8" t="s">
        <v>11</v>
      </c>
      <c r="C8" s="4">
        <v>8803</v>
      </c>
      <c r="D8" s="5">
        <v>44380</v>
      </c>
      <c r="E8">
        <v>15</v>
      </c>
      <c r="F8" s="5">
        <v>44395</v>
      </c>
      <c r="G8" t="s">
        <v>31</v>
      </c>
      <c r="H8">
        <v>17</v>
      </c>
      <c r="I8">
        <v>-2</v>
      </c>
      <c r="J8">
        <v>10</v>
      </c>
      <c r="K8" s="5">
        <v>44385</v>
      </c>
      <c r="L8" t="s">
        <v>16</v>
      </c>
      <c r="M8" s="4">
        <v>17606</v>
      </c>
      <c r="N8">
        <v>15</v>
      </c>
      <c r="O8" s="10">
        <v>5.9484078526439845E-4</v>
      </c>
      <c r="P8" s="4">
        <v>17486.614147267184</v>
      </c>
      <c r="Q8" s="10">
        <v>6.8063859634240234E-4</v>
      </c>
      <c r="R8" s="4">
        <v>8743.31</v>
      </c>
    </row>
    <row r="9" spans="1:18">
      <c r="A9">
        <v>2345</v>
      </c>
      <c r="B9" t="s">
        <v>12</v>
      </c>
      <c r="C9" s="4">
        <v>4993</v>
      </c>
      <c r="D9" s="5">
        <v>44389</v>
      </c>
      <c r="E9">
        <v>14</v>
      </c>
      <c r="F9" s="5">
        <v>44403</v>
      </c>
      <c r="G9" t="s">
        <v>31</v>
      </c>
      <c r="H9">
        <v>0</v>
      </c>
      <c r="I9">
        <v>14</v>
      </c>
      <c r="J9">
        <v>0</v>
      </c>
      <c r="K9" s="5">
        <v>44403</v>
      </c>
      <c r="L9" t="s">
        <v>17</v>
      </c>
      <c r="M9" s="4">
        <v>4993</v>
      </c>
      <c r="N9" t="s">
        <v>17</v>
      </c>
      <c r="O9" s="10" t="s">
        <v>17</v>
      </c>
      <c r="P9" s="4" t="s">
        <v>17</v>
      </c>
      <c r="Q9" s="10">
        <v>0</v>
      </c>
      <c r="R9" s="4">
        <v>4993</v>
      </c>
    </row>
    <row r="10" spans="1:18">
      <c r="A10">
        <v>1234</v>
      </c>
      <c r="B10" t="s">
        <v>10</v>
      </c>
      <c r="C10" s="4">
        <v>2295</v>
      </c>
      <c r="D10" s="5">
        <v>44380</v>
      </c>
      <c r="E10">
        <v>20</v>
      </c>
      <c r="F10" s="5">
        <v>44400</v>
      </c>
      <c r="G10" t="s">
        <v>31</v>
      </c>
      <c r="H10">
        <v>10</v>
      </c>
      <c r="I10">
        <v>10</v>
      </c>
      <c r="J10">
        <v>10</v>
      </c>
      <c r="K10" s="5">
        <v>44390</v>
      </c>
      <c r="L10" t="s">
        <v>18</v>
      </c>
      <c r="M10" s="4">
        <v>2295</v>
      </c>
      <c r="N10">
        <v>30</v>
      </c>
      <c r="O10" s="10">
        <v>4.6353757265305305E-4</v>
      </c>
      <c r="P10" s="4">
        <v>2254.3888840930845</v>
      </c>
      <c r="Q10" s="10">
        <v>1.7869859721479189E-3</v>
      </c>
      <c r="R10" s="4">
        <v>2254.39</v>
      </c>
    </row>
    <row r="11" spans="1:18">
      <c r="A11">
        <v>1234</v>
      </c>
      <c r="B11" t="s">
        <v>10</v>
      </c>
      <c r="C11" s="4">
        <v>3727</v>
      </c>
      <c r="D11" s="5">
        <v>44391</v>
      </c>
      <c r="E11">
        <v>30</v>
      </c>
      <c r="F11" s="5">
        <v>44421</v>
      </c>
      <c r="G11" t="s">
        <v>32</v>
      </c>
      <c r="H11">
        <v>33</v>
      </c>
      <c r="I11">
        <v>-3</v>
      </c>
      <c r="J11">
        <v>25</v>
      </c>
      <c r="K11" s="5">
        <v>44396</v>
      </c>
      <c r="L11" t="s">
        <v>19</v>
      </c>
      <c r="M11" s="4">
        <v>40888</v>
      </c>
      <c r="N11">
        <v>20</v>
      </c>
      <c r="O11" s="10">
        <v>5.2925164279837183E-4</v>
      </c>
      <c r="P11" s="4">
        <v>40330.703540115646</v>
      </c>
      <c r="Q11" s="10">
        <v>5.4909342254313997E-4</v>
      </c>
      <c r="R11" s="4">
        <v>3676.2</v>
      </c>
    </row>
    <row r="12" spans="1:18">
      <c r="A12">
        <v>1234</v>
      </c>
      <c r="B12" t="s">
        <v>10</v>
      </c>
      <c r="C12" s="4">
        <v>3727</v>
      </c>
      <c r="D12" s="5">
        <v>44391</v>
      </c>
      <c r="E12">
        <v>10</v>
      </c>
      <c r="F12" s="5">
        <v>44401</v>
      </c>
      <c r="G12" t="s">
        <v>31</v>
      </c>
      <c r="H12">
        <v>0</v>
      </c>
      <c r="I12">
        <v>10</v>
      </c>
      <c r="J12">
        <v>0</v>
      </c>
      <c r="K12" s="5">
        <v>44401</v>
      </c>
      <c r="L12" t="s">
        <v>17</v>
      </c>
      <c r="M12" s="4">
        <v>7082</v>
      </c>
      <c r="N12" t="s">
        <v>17</v>
      </c>
      <c r="O12" s="10" t="s">
        <v>17</v>
      </c>
      <c r="P12" s="4" t="s">
        <v>17</v>
      </c>
      <c r="Q12" s="10">
        <v>0</v>
      </c>
      <c r="R12" s="4">
        <v>3727</v>
      </c>
    </row>
    <row r="13" spans="1:18">
      <c r="A13">
        <v>1234</v>
      </c>
      <c r="B13" t="s">
        <v>10</v>
      </c>
      <c r="C13" s="4">
        <v>2250</v>
      </c>
      <c r="D13" s="5">
        <v>44381</v>
      </c>
      <c r="E13">
        <v>20</v>
      </c>
      <c r="F13" s="5">
        <v>44401</v>
      </c>
      <c r="G13" t="s">
        <v>31</v>
      </c>
      <c r="H13">
        <v>15</v>
      </c>
      <c r="I13">
        <v>5</v>
      </c>
      <c r="J13">
        <v>15</v>
      </c>
      <c r="K13" s="5">
        <v>44386</v>
      </c>
      <c r="L13" t="s">
        <v>16</v>
      </c>
      <c r="M13" s="4">
        <v>8155</v>
      </c>
      <c r="N13">
        <v>15</v>
      </c>
      <c r="O13" s="10">
        <v>5.9484078526439845E-4</v>
      </c>
      <c r="P13" s="4">
        <v>8067.5812003659512</v>
      </c>
      <c r="Q13" s="10">
        <v>7.1875992142937271E-4</v>
      </c>
      <c r="R13" s="4">
        <v>2225.88</v>
      </c>
    </row>
    <row r="14" spans="1:18">
      <c r="A14">
        <v>2345</v>
      </c>
      <c r="B14" t="s">
        <v>12</v>
      </c>
      <c r="C14" s="4">
        <v>3355</v>
      </c>
      <c r="D14" s="5">
        <v>44387</v>
      </c>
      <c r="E14">
        <v>14</v>
      </c>
      <c r="F14" s="5">
        <v>44401</v>
      </c>
      <c r="G14" t="s">
        <v>31</v>
      </c>
      <c r="H14">
        <v>0</v>
      </c>
      <c r="I14">
        <v>14</v>
      </c>
      <c r="J14">
        <v>0</v>
      </c>
      <c r="K14" s="5">
        <v>44401</v>
      </c>
      <c r="L14" t="s">
        <v>17</v>
      </c>
      <c r="M14" s="4">
        <v>7082</v>
      </c>
      <c r="N14" t="s">
        <v>17</v>
      </c>
      <c r="O14" s="10" t="s">
        <v>17</v>
      </c>
      <c r="P14" s="4" t="s">
        <v>17</v>
      </c>
      <c r="Q14" s="10">
        <v>0</v>
      </c>
      <c r="R14" s="4">
        <v>3355</v>
      </c>
    </row>
    <row r="15" spans="1:18">
      <c r="A15">
        <v>3456</v>
      </c>
      <c r="B15" t="s">
        <v>11</v>
      </c>
      <c r="C15" s="4">
        <v>17295</v>
      </c>
      <c r="D15" s="5">
        <v>44392</v>
      </c>
      <c r="E15">
        <v>30</v>
      </c>
      <c r="F15" s="5">
        <v>44422</v>
      </c>
      <c r="G15" t="s">
        <v>32</v>
      </c>
      <c r="H15">
        <v>29</v>
      </c>
      <c r="I15">
        <v>1</v>
      </c>
      <c r="J15">
        <v>29</v>
      </c>
      <c r="K15" s="5">
        <v>44393</v>
      </c>
      <c r="L15" t="s">
        <v>18</v>
      </c>
      <c r="M15" s="4">
        <v>41406</v>
      </c>
      <c r="N15">
        <v>30</v>
      </c>
      <c r="O15" s="10">
        <v>4.6353757265305305E-4</v>
      </c>
      <c r="P15" s="4">
        <v>40823.2477679804</v>
      </c>
      <c r="Q15" s="10">
        <v>4.8888085969169134E-4</v>
      </c>
      <c r="R15" s="4">
        <v>17051.59</v>
      </c>
    </row>
    <row r="16" spans="1:18">
      <c r="A16">
        <v>3456</v>
      </c>
      <c r="B16" t="s">
        <v>11</v>
      </c>
      <c r="C16" s="4">
        <v>15938</v>
      </c>
      <c r="D16" s="5">
        <v>44386</v>
      </c>
      <c r="E16">
        <v>15</v>
      </c>
      <c r="F16" s="5">
        <v>44401</v>
      </c>
      <c r="G16" t="s">
        <v>31</v>
      </c>
      <c r="H16">
        <v>10</v>
      </c>
      <c r="I16">
        <v>5</v>
      </c>
      <c r="J16">
        <v>10</v>
      </c>
      <c r="K16" s="5">
        <v>44391</v>
      </c>
      <c r="L16" t="s">
        <v>19</v>
      </c>
      <c r="M16" s="4">
        <v>56956</v>
      </c>
      <c r="N16">
        <v>20</v>
      </c>
      <c r="O16" s="10">
        <v>5.2925164279837183E-4</v>
      </c>
      <c r="P16" s="4">
        <v>56635.43503846298</v>
      </c>
      <c r="Q16" s="10">
        <v>5.6457829973353144E-4</v>
      </c>
      <c r="R16" s="4">
        <v>15848.3</v>
      </c>
    </row>
    <row r="17" spans="1:18">
      <c r="A17">
        <v>1234</v>
      </c>
      <c r="B17" t="s">
        <v>10</v>
      </c>
      <c r="C17" s="4">
        <v>3655</v>
      </c>
      <c r="D17" s="5">
        <v>44383</v>
      </c>
      <c r="E17">
        <v>20</v>
      </c>
      <c r="F17" s="5">
        <v>44403</v>
      </c>
      <c r="G17" t="s">
        <v>31</v>
      </c>
      <c r="H17">
        <v>6</v>
      </c>
      <c r="I17">
        <v>14</v>
      </c>
      <c r="J17">
        <v>6</v>
      </c>
      <c r="K17" s="5">
        <v>44397</v>
      </c>
      <c r="L17" t="s">
        <v>16</v>
      </c>
      <c r="M17" s="4">
        <v>3655</v>
      </c>
      <c r="N17">
        <v>15</v>
      </c>
      <c r="O17" s="10">
        <v>5.9484078526439845E-4</v>
      </c>
      <c r="P17" s="4">
        <v>3626.9822572049416</v>
      </c>
      <c r="Q17" s="10">
        <v>1.2833435778661082E-3</v>
      </c>
      <c r="R17" s="4">
        <v>3626.98</v>
      </c>
    </row>
    <row r="18" spans="1:18">
      <c r="A18">
        <v>5678</v>
      </c>
      <c r="B18" t="s">
        <v>13</v>
      </c>
      <c r="C18" s="4">
        <v>30249</v>
      </c>
      <c r="D18" s="5">
        <v>44383</v>
      </c>
      <c r="E18">
        <v>60</v>
      </c>
      <c r="F18" s="5">
        <v>44443</v>
      </c>
      <c r="G18" t="s">
        <v>33</v>
      </c>
      <c r="H18">
        <v>4</v>
      </c>
      <c r="I18">
        <v>56</v>
      </c>
      <c r="J18">
        <v>5</v>
      </c>
      <c r="K18" s="5">
        <v>44438</v>
      </c>
      <c r="L18" t="s">
        <v>18</v>
      </c>
      <c r="M18" s="4">
        <v>50782</v>
      </c>
      <c r="N18">
        <v>30</v>
      </c>
      <c r="O18" s="10">
        <v>4.6353757265305305E-4</v>
      </c>
      <c r="P18" s="4">
        <v>50634.466668769215</v>
      </c>
      <c r="Q18" s="10">
        <v>5.8206077454161565E-4</v>
      </c>
      <c r="R18" s="4">
        <v>30161.119999999999</v>
      </c>
    </row>
    <row r="19" spans="1:18">
      <c r="A19">
        <v>5678</v>
      </c>
      <c r="B19" t="s">
        <v>13</v>
      </c>
      <c r="C19" s="4">
        <v>17563</v>
      </c>
      <c r="D19" s="5">
        <v>44397</v>
      </c>
      <c r="E19">
        <v>30</v>
      </c>
      <c r="F19" s="5">
        <v>44427</v>
      </c>
      <c r="G19" t="s">
        <v>32</v>
      </c>
      <c r="H19">
        <v>21</v>
      </c>
      <c r="I19">
        <v>9</v>
      </c>
      <c r="J19">
        <v>21</v>
      </c>
      <c r="K19" s="5">
        <v>44406</v>
      </c>
      <c r="L19" t="s">
        <v>19</v>
      </c>
      <c r="M19" s="4">
        <v>17563</v>
      </c>
      <c r="N19">
        <v>20</v>
      </c>
      <c r="O19" s="10">
        <v>5.2925164279837183E-4</v>
      </c>
      <c r="P19" s="4">
        <v>17348.931635026314</v>
      </c>
      <c r="Q19" s="10">
        <v>5.8414622197230589E-4</v>
      </c>
      <c r="R19" s="4">
        <v>17348.93</v>
      </c>
    </row>
    <row r="20" spans="1:18">
      <c r="A20">
        <v>3456</v>
      </c>
      <c r="B20" t="s">
        <v>11</v>
      </c>
      <c r="C20" s="4">
        <v>8803</v>
      </c>
      <c r="D20" s="5">
        <v>44380</v>
      </c>
      <c r="E20">
        <v>30</v>
      </c>
      <c r="F20" s="5">
        <v>44410</v>
      </c>
      <c r="G20" t="s">
        <v>32</v>
      </c>
      <c r="H20">
        <v>32</v>
      </c>
      <c r="I20">
        <v>-2</v>
      </c>
      <c r="J20">
        <v>25</v>
      </c>
      <c r="K20" s="5">
        <v>44385</v>
      </c>
      <c r="L20" t="s">
        <v>16</v>
      </c>
      <c r="M20" s="4">
        <v>17606</v>
      </c>
      <c r="N20">
        <v>15</v>
      </c>
      <c r="O20" s="10">
        <v>5.9484078526439845E-4</v>
      </c>
      <c r="P20" s="4">
        <v>17331.19466373519</v>
      </c>
      <c r="Q20" s="10">
        <v>6.2946665202993023E-4</v>
      </c>
      <c r="R20" s="4">
        <v>8665.6</v>
      </c>
    </row>
    <row r="21" spans="1:18">
      <c r="A21">
        <v>3456</v>
      </c>
      <c r="B21" t="s">
        <v>11</v>
      </c>
      <c r="C21" s="4">
        <v>17295</v>
      </c>
      <c r="D21" s="5">
        <v>44392</v>
      </c>
      <c r="E21">
        <v>15</v>
      </c>
      <c r="F21" s="5">
        <v>44407</v>
      </c>
      <c r="G21" t="s">
        <v>31</v>
      </c>
      <c r="H21">
        <v>12</v>
      </c>
      <c r="I21">
        <v>3</v>
      </c>
      <c r="J21">
        <v>12</v>
      </c>
      <c r="K21" s="5">
        <v>44395</v>
      </c>
      <c r="L21" t="s">
        <v>19</v>
      </c>
      <c r="M21" s="4">
        <v>19545</v>
      </c>
      <c r="N21">
        <v>20</v>
      </c>
      <c r="O21" s="10">
        <v>5.2925164279837183E-4</v>
      </c>
      <c r="P21" s="4">
        <v>19401.295293482566</v>
      </c>
      <c r="Q21" s="10">
        <v>6.1516144260413241E-4</v>
      </c>
      <c r="R21" s="4">
        <v>17167.84</v>
      </c>
    </row>
    <row r="22" spans="1:18">
      <c r="A22">
        <v>2345</v>
      </c>
      <c r="B22" t="s">
        <v>12</v>
      </c>
      <c r="C22" s="4">
        <v>3355</v>
      </c>
      <c r="D22" s="5">
        <v>44387</v>
      </c>
      <c r="E22">
        <v>21</v>
      </c>
      <c r="F22" s="5">
        <v>44408</v>
      </c>
      <c r="G22" t="s">
        <v>31</v>
      </c>
      <c r="H22">
        <v>0</v>
      </c>
      <c r="I22">
        <v>21</v>
      </c>
      <c r="J22">
        <v>0</v>
      </c>
      <c r="K22" s="5">
        <v>44408</v>
      </c>
      <c r="L22" t="s">
        <v>17</v>
      </c>
      <c r="M22" s="4">
        <v>3355</v>
      </c>
      <c r="N22" t="s">
        <v>17</v>
      </c>
      <c r="O22" s="10" t="s">
        <v>17</v>
      </c>
      <c r="P22" s="4" t="s">
        <v>17</v>
      </c>
      <c r="Q22" s="10">
        <v>0</v>
      </c>
      <c r="R22" s="4">
        <v>3355</v>
      </c>
    </row>
    <row r="23" spans="1:18">
      <c r="A23">
        <v>5678</v>
      </c>
      <c r="B23" t="s">
        <v>13</v>
      </c>
      <c r="C23" s="4">
        <v>24111</v>
      </c>
      <c r="D23" s="5">
        <v>44388</v>
      </c>
      <c r="E23">
        <v>60</v>
      </c>
      <c r="F23" s="5">
        <v>44448</v>
      </c>
      <c r="G23" t="s">
        <v>33</v>
      </c>
      <c r="H23">
        <v>20</v>
      </c>
      <c r="I23">
        <v>40</v>
      </c>
      <c r="J23">
        <v>20</v>
      </c>
      <c r="K23" s="5">
        <v>44428</v>
      </c>
      <c r="L23" t="s">
        <v>18</v>
      </c>
      <c r="M23" s="4">
        <v>51255</v>
      </c>
      <c r="N23">
        <v>30</v>
      </c>
      <c r="O23" s="10">
        <v>4.6353757265305305E-4</v>
      </c>
      <c r="P23" s="4">
        <v>50752.132526137859</v>
      </c>
      <c r="Q23" s="10">
        <v>4.9309838189837997E-4</v>
      </c>
      <c r="R23" s="4">
        <v>23874.44</v>
      </c>
    </row>
    <row r="24" spans="1:18">
      <c r="A24">
        <v>1234</v>
      </c>
      <c r="B24" t="s">
        <v>10</v>
      </c>
      <c r="C24" s="4">
        <v>3655</v>
      </c>
      <c r="D24" s="5">
        <v>44383</v>
      </c>
      <c r="E24">
        <v>30</v>
      </c>
      <c r="F24" s="5">
        <v>44413</v>
      </c>
      <c r="G24" t="s">
        <v>32</v>
      </c>
      <c r="H24">
        <v>27</v>
      </c>
      <c r="I24">
        <v>3</v>
      </c>
      <c r="J24">
        <v>27</v>
      </c>
      <c r="K24" s="5">
        <v>44386</v>
      </c>
      <c r="L24" t="s">
        <v>16</v>
      </c>
      <c r="M24" s="4">
        <v>8155</v>
      </c>
      <c r="N24">
        <v>15</v>
      </c>
      <c r="O24" s="10">
        <v>5.9484078526439845E-4</v>
      </c>
      <c r="P24" s="4">
        <v>8010.1094676961529</v>
      </c>
      <c r="Q24" s="10">
        <v>6.6417634553369469E-4</v>
      </c>
      <c r="R24" s="4">
        <v>3590.06</v>
      </c>
    </row>
    <row r="25" spans="1:18">
      <c r="A25">
        <v>2345</v>
      </c>
      <c r="B25" t="s">
        <v>12</v>
      </c>
      <c r="C25" s="4">
        <v>4993</v>
      </c>
      <c r="D25" s="5">
        <v>44389</v>
      </c>
      <c r="E25">
        <v>21</v>
      </c>
      <c r="F25" s="5">
        <v>44410</v>
      </c>
      <c r="G25" t="s">
        <v>32</v>
      </c>
      <c r="H25">
        <v>27</v>
      </c>
      <c r="I25">
        <v>-6</v>
      </c>
      <c r="J25">
        <v>16</v>
      </c>
      <c r="K25" s="5">
        <v>44394</v>
      </c>
      <c r="L25" t="s">
        <v>18</v>
      </c>
      <c r="M25" s="4">
        <v>4993</v>
      </c>
      <c r="N25">
        <v>30</v>
      </c>
      <c r="O25" s="10">
        <v>4.6353757265305305E-4</v>
      </c>
      <c r="P25" s="4">
        <v>4926.1144105546382</v>
      </c>
      <c r="Q25" s="10">
        <v>8.4325573013352439E-4</v>
      </c>
      <c r="R25" s="4">
        <v>4926.1099999999997</v>
      </c>
    </row>
    <row r="26" spans="1:18">
      <c r="A26">
        <v>1234</v>
      </c>
      <c r="B26" t="s">
        <v>10</v>
      </c>
      <c r="C26" s="4">
        <v>3727</v>
      </c>
      <c r="D26" s="5">
        <v>44391</v>
      </c>
      <c r="E26">
        <v>20</v>
      </c>
      <c r="F26" s="5">
        <v>44411</v>
      </c>
      <c r="G26" t="s">
        <v>32</v>
      </c>
      <c r="H26">
        <v>23</v>
      </c>
      <c r="I26">
        <v>-3</v>
      </c>
      <c r="J26">
        <v>15</v>
      </c>
      <c r="K26" s="5">
        <v>44396</v>
      </c>
      <c r="L26" t="s">
        <v>19</v>
      </c>
      <c r="M26" s="4">
        <v>40888</v>
      </c>
      <c r="N26">
        <v>20</v>
      </c>
      <c r="O26" s="10">
        <v>5.2925164279837183E-4</v>
      </c>
      <c r="P26" s="4">
        <v>40544.769633673903</v>
      </c>
      <c r="Q26" s="10">
        <v>5.6214693406379649E-4</v>
      </c>
      <c r="R26" s="4">
        <v>3695.71</v>
      </c>
    </row>
    <row r="27" spans="1:18">
      <c r="A27">
        <v>2345</v>
      </c>
      <c r="B27" t="s">
        <v>12</v>
      </c>
      <c r="C27" s="4">
        <v>3355</v>
      </c>
      <c r="D27" s="5">
        <v>44387</v>
      </c>
      <c r="E27">
        <v>28</v>
      </c>
      <c r="F27" s="5">
        <v>44415</v>
      </c>
      <c r="G27" t="s">
        <v>32</v>
      </c>
      <c r="H27">
        <v>32</v>
      </c>
      <c r="I27">
        <v>-4</v>
      </c>
      <c r="J27">
        <v>23</v>
      </c>
      <c r="K27" s="5">
        <v>44392</v>
      </c>
      <c r="L27" t="s">
        <v>16</v>
      </c>
      <c r="M27" s="4">
        <v>31461</v>
      </c>
      <c r="N27">
        <v>15</v>
      </c>
      <c r="O27" s="10">
        <v>5.9484078526439845E-4</v>
      </c>
      <c r="P27" s="4">
        <v>31018.628689535672</v>
      </c>
      <c r="Q27" s="10">
        <v>6.1587366147351904E-4</v>
      </c>
      <c r="R27" s="4">
        <v>3307.83</v>
      </c>
    </row>
    <row r="28" spans="1:18">
      <c r="A28">
        <v>3456</v>
      </c>
      <c r="B28" t="s">
        <v>11</v>
      </c>
      <c r="C28" s="4">
        <v>11175</v>
      </c>
      <c r="D28" s="5">
        <v>44396</v>
      </c>
      <c r="E28">
        <v>15</v>
      </c>
      <c r="F28" s="5">
        <v>44411</v>
      </c>
      <c r="G28" t="s">
        <v>32</v>
      </c>
      <c r="H28">
        <v>30</v>
      </c>
      <c r="I28">
        <v>-15</v>
      </c>
      <c r="J28">
        <v>10</v>
      </c>
      <c r="K28" s="5">
        <v>44401</v>
      </c>
      <c r="L28" t="s">
        <v>16</v>
      </c>
      <c r="M28" s="4">
        <v>11175</v>
      </c>
      <c r="N28">
        <v>15</v>
      </c>
      <c r="O28" s="10">
        <v>5.9484078526439845E-4</v>
      </c>
      <c r="P28" s="4">
        <v>11093.743501971532</v>
      </c>
      <c r="Q28" s="10">
        <v>7.3005031329145722E-4</v>
      </c>
      <c r="R28" s="4">
        <v>11093.74</v>
      </c>
    </row>
    <row r="29" spans="1:18">
      <c r="A29">
        <v>4567</v>
      </c>
      <c r="B29" t="s">
        <v>14</v>
      </c>
      <c r="C29" s="4">
        <v>33434</v>
      </c>
      <c r="D29" s="5">
        <v>44381</v>
      </c>
      <c r="E29">
        <v>30</v>
      </c>
      <c r="F29" s="5">
        <v>44411</v>
      </c>
      <c r="G29" t="s">
        <v>32</v>
      </c>
      <c r="H29">
        <v>15</v>
      </c>
      <c r="I29">
        <v>15</v>
      </c>
      <c r="J29">
        <v>15</v>
      </c>
      <c r="K29" s="5">
        <v>44396</v>
      </c>
      <c r="L29" t="s">
        <v>19</v>
      </c>
      <c r="M29" s="4">
        <v>40888</v>
      </c>
      <c r="N29">
        <v>20</v>
      </c>
      <c r="O29" s="10">
        <v>5.2925164279837183E-4</v>
      </c>
      <c r="P29" s="4">
        <v>40544.769633673903</v>
      </c>
      <c r="Q29" s="10">
        <v>5.6214693406379649E-4</v>
      </c>
      <c r="R29" s="4">
        <v>33153.339999999997</v>
      </c>
    </row>
    <row r="30" spans="1:18">
      <c r="A30">
        <v>5678</v>
      </c>
      <c r="B30" t="s">
        <v>13</v>
      </c>
      <c r="C30" s="4">
        <v>25080</v>
      </c>
      <c r="D30" s="5">
        <v>44382</v>
      </c>
      <c r="E30">
        <v>30</v>
      </c>
      <c r="F30" s="5">
        <v>44412</v>
      </c>
      <c r="G30" t="s">
        <v>32</v>
      </c>
      <c r="H30">
        <v>21</v>
      </c>
      <c r="I30">
        <v>9</v>
      </c>
      <c r="J30">
        <v>21</v>
      </c>
      <c r="K30" s="5">
        <v>44391</v>
      </c>
      <c r="L30" t="s">
        <v>19</v>
      </c>
      <c r="M30" s="4">
        <v>56956</v>
      </c>
      <c r="N30">
        <v>20</v>
      </c>
      <c r="O30" s="10">
        <v>5.2925164279837183E-4</v>
      </c>
      <c r="P30" s="4">
        <v>56306.645231712049</v>
      </c>
      <c r="Q30" s="10">
        <v>5.4617191681178136E-4</v>
      </c>
      <c r="R30" s="4">
        <v>24794.06</v>
      </c>
    </row>
    <row r="31" spans="1:18">
      <c r="A31">
        <v>2345</v>
      </c>
      <c r="B31" t="s">
        <v>12</v>
      </c>
      <c r="C31" s="4">
        <v>4993</v>
      </c>
      <c r="D31" s="5">
        <v>44389</v>
      </c>
      <c r="E31">
        <v>28</v>
      </c>
      <c r="F31" s="5">
        <v>44417</v>
      </c>
      <c r="G31" t="s">
        <v>32</v>
      </c>
      <c r="H31">
        <v>25</v>
      </c>
      <c r="I31">
        <v>3</v>
      </c>
      <c r="J31">
        <v>25</v>
      </c>
      <c r="K31" s="5">
        <v>44392</v>
      </c>
      <c r="L31" t="s">
        <v>16</v>
      </c>
      <c r="M31" s="4">
        <v>31461</v>
      </c>
      <c r="N31">
        <v>15</v>
      </c>
      <c r="O31" s="10">
        <v>5.9484078526439845E-4</v>
      </c>
      <c r="P31" s="4">
        <v>30981.741469713328</v>
      </c>
      <c r="Q31" s="10">
        <v>6.1421404845963385E-4</v>
      </c>
      <c r="R31" s="4">
        <v>4916.9399999999996</v>
      </c>
    </row>
    <row r="32" spans="1:18">
      <c r="A32">
        <v>5678</v>
      </c>
      <c r="B32" t="s">
        <v>13</v>
      </c>
      <c r="C32" s="4">
        <v>30249</v>
      </c>
      <c r="D32" s="5">
        <v>44383</v>
      </c>
      <c r="E32">
        <v>30</v>
      </c>
      <c r="F32" s="5">
        <v>44413</v>
      </c>
      <c r="G32" t="s">
        <v>32</v>
      </c>
      <c r="H32">
        <v>31</v>
      </c>
      <c r="I32">
        <v>-1</v>
      </c>
      <c r="J32">
        <v>25</v>
      </c>
      <c r="K32" s="5">
        <v>44388</v>
      </c>
      <c r="L32" t="s">
        <v>18</v>
      </c>
      <c r="M32" s="4">
        <v>54502</v>
      </c>
      <c r="N32">
        <v>30</v>
      </c>
      <c r="O32" s="10">
        <v>4.6353757265305305E-4</v>
      </c>
      <c r="P32" s="4">
        <v>53844.197026701018</v>
      </c>
      <c r="Q32" s="10">
        <v>4.8582846663033588E-4</v>
      </c>
      <c r="R32" s="4">
        <v>29883.91</v>
      </c>
    </row>
    <row r="33" spans="1:18">
      <c r="A33">
        <v>5678</v>
      </c>
      <c r="B33" t="s">
        <v>13</v>
      </c>
      <c r="C33" s="4">
        <v>24111</v>
      </c>
      <c r="D33" s="5">
        <v>44388</v>
      </c>
      <c r="E33">
        <v>30</v>
      </c>
      <c r="F33" s="5">
        <v>44418</v>
      </c>
      <c r="G33" t="s">
        <v>32</v>
      </c>
      <c r="H33">
        <v>33</v>
      </c>
      <c r="I33">
        <v>-3</v>
      </c>
      <c r="J33">
        <v>25</v>
      </c>
      <c r="K33" s="5">
        <v>44393</v>
      </c>
      <c r="L33" t="s">
        <v>18</v>
      </c>
      <c r="M33" s="4">
        <v>41406</v>
      </c>
      <c r="N33">
        <v>30</v>
      </c>
      <c r="O33" s="10">
        <v>4.6353757265305305E-4</v>
      </c>
      <c r="P33" s="4">
        <v>40899.048513588168</v>
      </c>
      <c r="Q33" s="10">
        <v>4.9288137872201254E-4</v>
      </c>
      <c r="R33" s="4">
        <v>23815.8</v>
      </c>
    </row>
    <row r="34" spans="1:18">
      <c r="A34">
        <v>5678</v>
      </c>
      <c r="B34" t="s">
        <v>13</v>
      </c>
      <c r="C34" s="4">
        <v>24253</v>
      </c>
      <c r="D34" s="5">
        <v>44383</v>
      </c>
      <c r="E34">
        <v>60</v>
      </c>
      <c r="F34" s="5">
        <v>44443</v>
      </c>
      <c r="G34" t="s">
        <v>33</v>
      </c>
      <c r="H34">
        <v>0</v>
      </c>
      <c r="I34">
        <v>60</v>
      </c>
      <c r="J34">
        <v>0</v>
      </c>
      <c r="K34" s="5">
        <v>44443</v>
      </c>
      <c r="L34" t="s">
        <v>17</v>
      </c>
      <c r="M34" s="4">
        <v>24253</v>
      </c>
      <c r="N34" t="s">
        <v>17</v>
      </c>
      <c r="O34" s="10" t="s">
        <v>17</v>
      </c>
      <c r="P34" s="4" t="s">
        <v>17</v>
      </c>
      <c r="Q34" s="10">
        <v>0</v>
      </c>
      <c r="R34" s="4">
        <v>24253</v>
      </c>
    </row>
    <row r="35" spans="1:18">
      <c r="A35">
        <v>5678</v>
      </c>
      <c r="B35" t="s">
        <v>13</v>
      </c>
      <c r="C35" s="4">
        <v>23113</v>
      </c>
      <c r="D35" s="5">
        <v>44385</v>
      </c>
      <c r="E35">
        <v>30</v>
      </c>
      <c r="F35" s="5">
        <v>44415</v>
      </c>
      <c r="G35" t="s">
        <v>32</v>
      </c>
      <c r="H35">
        <v>23</v>
      </c>
      <c r="I35">
        <v>7</v>
      </c>
      <c r="J35">
        <v>23</v>
      </c>
      <c r="K35" s="5">
        <v>44392</v>
      </c>
      <c r="L35" t="s">
        <v>16</v>
      </c>
      <c r="M35" s="4">
        <v>31461</v>
      </c>
      <c r="N35">
        <v>15</v>
      </c>
      <c r="O35" s="10">
        <v>5.9484078526439845E-4</v>
      </c>
      <c r="P35" s="4">
        <v>31018.628689535672</v>
      </c>
      <c r="Q35" s="10">
        <v>6.1587366147351904E-4</v>
      </c>
      <c r="R35" s="4">
        <v>22788.01</v>
      </c>
    </row>
    <row r="36" spans="1:18">
      <c r="A36">
        <v>3456</v>
      </c>
      <c r="B36" t="s">
        <v>11</v>
      </c>
      <c r="C36" s="4">
        <v>15938</v>
      </c>
      <c r="D36" s="5">
        <v>44386</v>
      </c>
      <c r="E36">
        <v>30</v>
      </c>
      <c r="F36" s="5">
        <v>44416</v>
      </c>
      <c r="G36" t="s">
        <v>32</v>
      </c>
      <c r="H36">
        <v>31</v>
      </c>
      <c r="I36">
        <v>-1</v>
      </c>
      <c r="J36">
        <v>25</v>
      </c>
      <c r="K36" s="5">
        <v>44391</v>
      </c>
      <c r="L36" t="s">
        <v>19</v>
      </c>
      <c r="M36" s="4">
        <v>56956</v>
      </c>
      <c r="N36">
        <v>20</v>
      </c>
      <c r="O36" s="10">
        <v>5.2925164279837183E-4</v>
      </c>
      <c r="P36" s="4">
        <v>56187.5589618183</v>
      </c>
      <c r="Q36" s="10">
        <v>5.4349477224710974E-4</v>
      </c>
      <c r="R36" s="4">
        <v>15722.97</v>
      </c>
    </row>
    <row r="37" spans="1:18">
      <c r="A37">
        <v>2345</v>
      </c>
      <c r="B37" t="s">
        <v>12</v>
      </c>
      <c r="C37" s="4">
        <v>3492</v>
      </c>
      <c r="D37" s="5">
        <v>44407</v>
      </c>
      <c r="E37">
        <v>35</v>
      </c>
      <c r="F37" s="5">
        <v>44442</v>
      </c>
      <c r="G37" t="s">
        <v>33</v>
      </c>
      <c r="H37">
        <v>21</v>
      </c>
      <c r="I37">
        <v>14</v>
      </c>
      <c r="J37">
        <v>21</v>
      </c>
      <c r="K37" s="5">
        <v>44421</v>
      </c>
      <c r="L37" t="s">
        <v>18</v>
      </c>
      <c r="M37" s="4">
        <v>6596</v>
      </c>
      <c r="N37">
        <v>30</v>
      </c>
      <c r="O37" s="10">
        <v>4.6353757265305305E-4</v>
      </c>
      <c r="P37" s="4">
        <v>6502.1188571627554</v>
      </c>
      <c r="Q37" s="10">
        <v>6.8286651820655023E-4</v>
      </c>
      <c r="R37" s="4">
        <v>3442.3</v>
      </c>
    </row>
    <row r="38" spans="1:18">
      <c r="A38">
        <v>3456</v>
      </c>
      <c r="B38" t="s">
        <v>11</v>
      </c>
      <c r="C38" s="4">
        <v>16072</v>
      </c>
      <c r="D38" s="5">
        <v>44412</v>
      </c>
      <c r="E38">
        <v>30</v>
      </c>
      <c r="F38" s="5">
        <v>44442</v>
      </c>
      <c r="G38" t="s">
        <v>33</v>
      </c>
      <c r="H38">
        <v>0</v>
      </c>
      <c r="I38">
        <v>30</v>
      </c>
      <c r="J38">
        <v>0</v>
      </c>
      <c r="K38" s="5">
        <v>44442</v>
      </c>
      <c r="L38" t="s">
        <v>17</v>
      </c>
      <c r="M38" s="4">
        <v>16072</v>
      </c>
      <c r="N38" t="s">
        <v>17</v>
      </c>
      <c r="O38" s="10" t="s">
        <v>17</v>
      </c>
      <c r="P38" s="4" t="s">
        <v>17</v>
      </c>
      <c r="Q38" s="10">
        <v>0</v>
      </c>
      <c r="R38" s="4">
        <v>16072</v>
      </c>
    </row>
    <row r="39" spans="1:18">
      <c r="A39">
        <v>5678</v>
      </c>
      <c r="B39" t="s">
        <v>13</v>
      </c>
      <c r="C39" s="4">
        <v>25080</v>
      </c>
      <c r="D39" s="5">
        <v>44382</v>
      </c>
      <c r="E39">
        <v>60</v>
      </c>
      <c r="F39" s="5">
        <v>44442</v>
      </c>
      <c r="G39" t="s">
        <v>33</v>
      </c>
      <c r="H39">
        <v>12</v>
      </c>
      <c r="I39">
        <v>48</v>
      </c>
      <c r="J39">
        <v>12</v>
      </c>
      <c r="K39" s="5">
        <v>44430</v>
      </c>
      <c r="L39" t="s">
        <v>19</v>
      </c>
      <c r="M39" s="4">
        <v>25080</v>
      </c>
      <c r="N39">
        <v>20</v>
      </c>
      <c r="O39" s="10">
        <v>5.2925164279837183E-4</v>
      </c>
      <c r="P39" s="4">
        <v>24901.263032005256</v>
      </c>
      <c r="Q39" s="10">
        <v>5.9619343642904141E-4</v>
      </c>
      <c r="R39" s="4">
        <v>24901.26</v>
      </c>
    </row>
    <row r="40" spans="1:18">
      <c r="A40">
        <v>4567</v>
      </c>
      <c r="B40" t="s">
        <v>14</v>
      </c>
      <c r="C40" s="4">
        <v>21615</v>
      </c>
      <c r="D40" s="5">
        <v>44388</v>
      </c>
      <c r="E40">
        <v>30</v>
      </c>
      <c r="F40" s="5">
        <v>44418</v>
      </c>
      <c r="G40" t="s">
        <v>32</v>
      </c>
      <c r="H40">
        <v>19</v>
      </c>
      <c r="I40">
        <v>11</v>
      </c>
      <c r="J40">
        <v>19</v>
      </c>
      <c r="K40" s="5">
        <v>44399</v>
      </c>
      <c r="L40" t="s">
        <v>18</v>
      </c>
      <c r="M40" s="4">
        <v>37783</v>
      </c>
      <c r="N40">
        <v>30</v>
      </c>
      <c r="O40" s="10">
        <v>4.6353757265305305E-4</v>
      </c>
      <c r="P40" s="4">
        <v>37421.77452705981</v>
      </c>
      <c r="Q40" s="10">
        <v>5.057343881476582E-4</v>
      </c>
      <c r="R40" s="4">
        <v>21408.35</v>
      </c>
    </row>
    <row r="41" spans="1:18">
      <c r="A41">
        <v>4567</v>
      </c>
      <c r="B41" t="s">
        <v>14</v>
      </c>
      <c r="C41" s="4">
        <v>32809</v>
      </c>
      <c r="D41" s="5">
        <v>44409</v>
      </c>
      <c r="E41">
        <v>30</v>
      </c>
      <c r="F41" s="5">
        <v>44439</v>
      </c>
      <c r="G41" t="s">
        <v>32</v>
      </c>
      <c r="H41">
        <v>19</v>
      </c>
      <c r="I41">
        <v>11</v>
      </c>
      <c r="J41">
        <v>19</v>
      </c>
      <c r="K41" s="5">
        <v>44420</v>
      </c>
      <c r="L41" t="s">
        <v>19</v>
      </c>
      <c r="M41" s="4">
        <v>48818</v>
      </c>
      <c r="N41">
        <v>20</v>
      </c>
      <c r="O41" s="10">
        <v>5.2925164279837183E-4</v>
      </c>
      <c r="P41" s="4">
        <v>48309.685388162929</v>
      </c>
      <c r="Q41" s="10">
        <v>5.5104814590711685E-4</v>
      </c>
      <c r="R41" s="4">
        <v>32467.38</v>
      </c>
    </row>
    <row r="42" spans="1:18">
      <c r="A42">
        <v>1234</v>
      </c>
      <c r="B42" t="s">
        <v>10</v>
      </c>
      <c r="C42" s="4">
        <v>2608</v>
      </c>
      <c r="D42" s="5">
        <v>44410</v>
      </c>
      <c r="E42">
        <v>10</v>
      </c>
      <c r="F42" s="5">
        <v>44420</v>
      </c>
      <c r="G42" t="s">
        <v>32</v>
      </c>
      <c r="H42">
        <v>24</v>
      </c>
      <c r="I42">
        <v>-14</v>
      </c>
      <c r="J42">
        <v>5</v>
      </c>
      <c r="K42" s="5">
        <v>44415</v>
      </c>
      <c r="L42" t="s">
        <v>16</v>
      </c>
      <c r="M42" s="4">
        <v>5216</v>
      </c>
      <c r="N42">
        <v>15</v>
      </c>
      <c r="O42" s="10">
        <v>5.9484078526439845E-4</v>
      </c>
      <c r="P42" s="4">
        <v>5185.5141980356993</v>
      </c>
      <c r="Q42" s="10">
        <v>1.1730509975532786E-3</v>
      </c>
      <c r="R42" s="4">
        <v>2592.7600000000002</v>
      </c>
    </row>
    <row r="43" spans="1:18">
      <c r="A43">
        <v>2345</v>
      </c>
      <c r="B43" t="s">
        <v>12</v>
      </c>
      <c r="C43" s="4">
        <v>3492</v>
      </c>
      <c r="D43" s="5">
        <v>44407</v>
      </c>
      <c r="E43">
        <v>14</v>
      </c>
      <c r="F43" s="5">
        <v>44421</v>
      </c>
      <c r="G43" t="s">
        <v>32</v>
      </c>
      <c r="H43">
        <v>20</v>
      </c>
      <c r="I43">
        <v>-6</v>
      </c>
      <c r="J43">
        <v>9</v>
      </c>
      <c r="K43" s="5">
        <v>44412</v>
      </c>
      <c r="L43" t="s">
        <v>19</v>
      </c>
      <c r="M43" s="4">
        <v>14466</v>
      </c>
      <c r="N43">
        <v>20</v>
      </c>
      <c r="O43" s="10">
        <v>5.2925164279837183E-4</v>
      </c>
      <c r="P43" s="4">
        <v>14377.276599778685</v>
      </c>
      <c r="Q43" s="10">
        <v>6.8380281158538555E-4</v>
      </c>
      <c r="R43" s="4">
        <v>3470.58</v>
      </c>
    </row>
    <row r="44" spans="1:18">
      <c r="A44">
        <v>1234</v>
      </c>
      <c r="B44" t="s">
        <v>10</v>
      </c>
      <c r="C44" s="4">
        <v>2608</v>
      </c>
      <c r="D44" s="5">
        <v>44410</v>
      </c>
      <c r="E44">
        <v>30</v>
      </c>
      <c r="F44" s="5">
        <v>44440</v>
      </c>
      <c r="G44" t="s">
        <v>33</v>
      </c>
      <c r="H44">
        <v>9</v>
      </c>
      <c r="I44">
        <v>21</v>
      </c>
      <c r="J44">
        <v>9</v>
      </c>
      <c r="K44" s="5">
        <v>44431</v>
      </c>
      <c r="L44" t="s">
        <v>18</v>
      </c>
      <c r="M44" s="4">
        <v>6302</v>
      </c>
      <c r="N44">
        <v>30</v>
      </c>
      <c r="O44" s="10">
        <v>4.6353757265305305E-4</v>
      </c>
      <c r="P44" s="4">
        <v>6245.7699066876885</v>
      </c>
      <c r="Q44" s="10">
        <v>9.9634309359926095E-4</v>
      </c>
      <c r="R44" s="4">
        <v>2584.73</v>
      </c>
    </row>
    <row r="45" spans="1:18">
      <c r="A45">
        <v>2345</v>
      </c>
      <c r="B45" t="s">
        <v>12</v>
      </c>
      <c r="C45" s="4">
        <v>3355</v>
      </c>
      <c r="D45" s="5">
        <v>44387</v>
      </c>
      <c r="E45">
        <v>35</v>
      </c>
      <c r="F45" s="5">
        <v>44422</v>
      </c>
      <c r="G45" t="s">
        <v>32</v>
      </c>
      <c r="H45">
        <v>18</v>
      </c>
      <c r="I45">
        <v>17</v>
      </c>
      <c r="J45">
        <v>18</v>
      </c>
      <c r="K45" s="5">
        <v>44404</v>
      </c>
      <c r="L45" t="s">
        <v>19</v>
      </c>
      <c r="M45" s="4">
        <v>3355</v>
      </c>
      <c r="N45">
        <v>20</v>
      </c>
      <c r="O45" s="10">
        <v>5.2925164279837183E-4</v>
      </c>
      <c r="P45" s="4">
        <v>3303.1986268212972</v>
      </c>
      <c r="Q45" s="10">
        <v>8.6484546038857041E-4</v>
      </c>
      <c r="R45" s="4">
        <v>3303.2</v>
      </c>
    </row>
    <row r="46" spans="1:18">
      <c r="A46">
        <v>3456</v>
      </c>
      <c r="B46" t="s">
        <v>11</v>
      </c>
      <c r="C46" s="4">
        <v>11175</v>
      </c>
      <c r="D46" s="5">
        <v>44396</v>
      </c>
      <c r="E46">
        <v>30</v>
      </c>
      <c r="F46" s="5">
        <v>44426</v>
      </c>
      <c r="G46" t="s">
        <v>32</v>
      </c>
      <c r="H46">
        <v>27</v>
      </c>
      <c r="I46">
        <v>3</v>
      </c>
      <c r="J46">
        <v>27</v>
      </c>
      <c r="K46" s="5">
        <v>44399</v>
      </c>
      <c r="L46" t="s">
        <v>18</v>
      </c>
      <c r="M46" s="4">
        <v>37783</v>
      </c>
      <c r="N46">
        <v>30</v>
      </c>
      <c r="O46" s="10">
        <v>4.6353757265305305E-4</v>
      </c>
      <c r="P46" s="4">
        <v>37283.181340289499</v>
      </c>
      <c r="Q46" s="10">
        <v>4.9334178107978961E-4</v>
      </c>
      <c r="R46" s="4">
        <v>11027.17</v>
      </c>
    </row>
    <row r="47" spans="1:18">
      <c r="A47">
        <v>3456</v>
      </c>
      <c r="B47" t="s">
        <v>11</v>
      </c>
      <c r="C47" s="4">
        <v>7482</v>
      </c>
      <c r="D47" s="5">
        <v>44407</v>
      </c>
      <c r="E47">
        <v>15</v>
      </c>
      <c r="F47" s="5">
        <v>44422</v>
      </c>
      <c r="G47" t="s">
        <v>32</v>
      </c>
      <c r="H47">
        <v>29</v>
      </c>
      <c r="I47">
        <v>-14</v>
      </c>
      <c r="J47">
        <v>10</v>
      </c>
      <c r="K47" s="5">
        <v>44412</v>
      </c>
      <c r="L47" t="s">
        <v>19</v>
      </c>
      <c r="M47" s="4">
        <v>14466</v>
      </c>
      <c r="N47">
        <v>20</v>
      </c>
      <c r="O47" s="10">
        <v>5.2925164279837183E-4</v>
      </c>
      <c r="P47" s="4">
        <v>14369.660848135498</v>
      </c>
      <c r="Q47" s="10">
        <v>6.6842029305061478E-4</v>
      </c>
      <c r="R47" s="4">
        <v>7432.17</v>
      </c>
    </row>
    <row r="48" spans="1:18">
      <c r="A48">
        <v>5678</v>
      </c>
      <c r="B48" t="s">
        <v>13</v>
      </c>
      <c r="C48" s="4">
        <v>23113</v>
      </c>
      <c r="D48" s="5">
        <v>44385</v>
      </c>
      <c r="E48">
        <v>60</v>
      </c>
      <c r="F48" s="5">
        <v>44445</v>
      </c>
      <c r="G48" t="s">
        <v>33</v>
      </c>
      <c r="H48">
        <v>18</v>
      </c>
      <c r="I48">
        <v>42</v>
      </c>
      <c r="J48">
        <v>18</v>
      </c>
      <c r="K48" s="5">
        <v>44427</v>
      </c>
      <c r="L48" t="s">
        <v>16</v>
      </c>
      <c r="M48" s="4">
        <v>76592</v>
      </c>
      <c r="N48">
        <v>15</v>
      </c>
      <c r="O48" s="10">
        <v>5.9484078526439845E-4</v>
      </c>
      <c r="P48" s="4">
        <v>75761.535128337971</v>
      </c>
      <c r="Q48" s="10">
        <v>6.0584572449095219E-4</v>
      </c>
      <c r="R48" s="4">
        <v>22862.39</v>
      </c>
    </row>
    <row r="49" spans="1:18">
      <c r="A49">
        <v>2345</v>
      </c>
      <c r="B49" t="s">
        <v>12</v>
      </c>
      <c r="C49" s="4">
        <v>4993</v>
      </c>
      <c r="D49" s="5">
        <v>44389</v>
      </c>
      <c r="E49">
        <v>35</v>
      </c>
      <c r="F49" s="5">
        <v>44424</v>
      </c>
      <c r="G49" t="s">
        <v>32</v>
      </c>
      <c r="H49">
        <v>25</v>
      </c>
      <c r="I49">
        <v>10</v>
      </c>
      <c r="J49">
        <v>25</v>
      </c>
      <c r="K49" s="5">
        <v>44399</v>
      </c>
      <c r="L49" t="s">
        <v>18</v>
      </c>
      <c r="M49" s="4">
        <v>37783</v>
      </c>
      <c r="N49">
        <v>30</v>
      </c>
      <c r="O49" s="10">
        <v>4.6353757265305305E-4</v>
      </c>
      <c r="P49" s="4">
        <v>37317.781480676756</v>
      </c>
      <c r="Q49" s="10">
        <v>4.9569632325072882E-4</v>
      </c>
      <c r="R49" s="4">
        <v>4931.5200000000004</v>
      </c>
    </row>
    <row r="50" spans="1:18">
      <c r="A50">
        <v>3456</v>
      </c>
      <c r="B50" t="s">
        <v>11</v>
      </c>
      <c r="C50" s="4">
        <v>15825</v>
      </c>
      <c r="D50" s="5">
        <v>44411</v>
      </c>
      <c r="E50">
        <v>30</v>
      </c>
      <c r="F50" s="5">
        <v>44441</v>
      </c>
      <c r="G50" t="s">
        <v>33</v>
      </c>
      <c r="H50">
        <v>17</v>
      </c>
      <c r="I50">
        <v>13</v>
      </c>
      <c r="J50">
        <v>17</v>
      </c>
      <c r="K50" s="5">
        <v>44424</v>
      </c>
      <c r="L50" t="s">
        <v>18</v>
      </c>
      <c r="M50" s="4">
        <v>18929</v>
      </c>
      <c r="N50">
        <v>30</v>
      </c>
      <c r="O50" s="10">
        <v>4.6353757265305305E-4</v>
      </c>
      <c r="P50" s="4">
        <v>18750.457315748976</v>
      </c>
      <c r="Q50" s="10">
        <v>5.5762572909740405E-4</v>
      </c>
      <c r="R50" s="4">
        <v>15675.73</v>
      </c>
    </row>
    <row r="51" spans="1:18">
      <c r="A51">
        <v>3456</v>
      </c>
      <c r="B51" t="s">
        <v>11</v>
      </c>
      <c r="C51" s="4">
        <v>12905</v>
      </c>
      <c r="D51" s="5">
        <v>44409</v>
      </c>
      <c r="E51">
        <v>15</v>
      </c>
      <c r="F51" s="5">
        <v>44424</v>
      </c>
      <c r="G51" t="s">
        <v>32</v>
      </c>
      <c r="H51">
        <v>29</v>
      </c>
      <c r="I51">
        <v>-14</v>
      </c>
      <c r="J51">
        <v>10</v>
      </c>
      <c r="K51" s="5">
        <v>44414</v>
      </c>
      <c r="L51" t="s">
        <v>19</v>
      </c>
      <c r="M51" s="4">
        <v>12905</v>
      </c>
      <c r="N51">
        <v>20</v>
      </c>
      <c r="O51" s="10">
        <v>5.2925164279837183E-4</v>
      </c>
      <c r="P51" s="4">
        <v>12816.898468490848</v>
      </c>
      <c r="Q51" s="10">
        <v>6.8526869763425586E-4</v>
      </c>
      <c r="R51" s="4">
        <v>12816.9</v>
      </c>
    </row>
    <row r="52" spans="1:18">
      <c r="A52">
        <v>2345</v>
      </c>
      <c r="B52" t="s">
        <v>12</v>
      </c>
      <c r="C52" s="4">
        <v>3104</v>
      </c>
      <c r="D52" s="5">
        <v>44416</v>
      </c>
      <c r="E52">
        <v>35</v>
      </c>
      <c r="F52" s="5">
        <v>44451</v>
      </c>
      <c r="G52" t="s">
        <v>33</v>
      </c>
      <c r="H52">
        <v>27</v>
      </c>
      <c r="I52">
        <v>8</v>
      </c>
      <c r="J52">
        <v>27</v>
      </c>
      <c r="K52" s="5">
        <v>44424</v>
      </c>
      <c r="L52" t="s">
        <v>18</v>
      </c>
      <c r="M52" s="4">
        <v>18929</v>
      </c>
      <c r="N52">
        <v>30</v>
      </c>
      <c r="O52" s="10">
        <v>4.6353757265305305E-4</v>
      </c>
      <c r="P52" s="4">
        <v>18663.624370493075</v>
      </c>
      <c r="Q52" s="10">
        <v>5.2305263293665901E-4</v>
      </c>
      <c r="R52" s="4">
        <v>3060.48</v>
      </c>
    </row>
    <row r="53" spans="1:18">
      <c r="A53">
        <v>5678</v>
      </c>
      <c r="B53" t="s">
        <v>13</v>
      </c>
      <c r="C53" s="4">
        <v>20904</v>
      </c>
      <c r="D53" s="5">
        <v>44401</v>
      </c>
      <c r="E53">
        <v>60</v>
      </c>
      <c r="F53" s="5">
        <v>44461</v>
      </c>
      <c r="G53" t="s">
        <v>33</v>
      </c>
      <c r="H53">
        <v>0</v>
      </c>
      <c r="I53">
        <v>60</v>
      </c>
      <c r="J53">
        <v>0</v>
      </c>
      <c r="K53" s="5">
        <v>44461</v>
      </c>
      <c r="L53" t="s">
        <v>17</v>
      </c>
      <c r="M53" s="4">
        <v>20904</v>
      </c>
      <c r="N53" t="s">
        <v>17</v>
      </c>
      <c r="O53" s="10" t="s">
        <v>17</v>
      </c>
      <c r="P53" s="4" t="s">
        <v>17</v>
      </c>
      <c r="Q53" s="10">
        <v>0</v>
      </c>
      <c r="R53" s="4">
        <v>20904</v>
      </c>
    </row>
    <row r="54" spans="1:18">
      <c r="A54">
        <v>3456</v>
      </c>
      <c r="B54" t="s">
        <v>11</v>
      </c>
      <c r="C54" s="4">
        <v>15825</v>
      </c>
      <c r="D54" s="5">
        <v>44411</v>
      </c>
      <c r="E54">
        <v>15</v>
      </c>
      <c r="F54" s="5">
        <v>44426</v>
      </c>
      <c r="G54" t="s">
        <v>32</v>
      </c>
      <c r="H54">
        <v>19</v>
      </c>
      <c r="I54">
        <v>-4</v>
      </c>
      <c r="J54">
        <v>10</v>
      </c>
      <c r="K54" s="5">
        <v>44416</v>
      </c>
      <c r="L54" t="s">
        <v>16</v>
      </c>
      <c r="M54" s="4">
        <v>15825</v>
      </c>
      <c r="N54">
        <v>15</v>
      </c>
      <c r="O54" s="10">
        <v>5.9484078526439845E-4</v>
      </c>
      <c r="P54" s="4">
        <v>15716.173683999954</v>
      </c>
      <c r="Q54" s="10">
        <v>6.9029964546409451E-4</v>
      </c>
      <c r="R54" s="4">
        <v>15716.17</v>
      </c>
    </row>
    <row r="55" spans="1:18">
      <c r="A55">
        <v>4567</v>
      </c>
      <c r="B55" t="s">
        <v>14</v>
      </c>
      <c r="C55" s="4">
        <v>34555</v>
      </c>
      <c r="D55" s="5">
        <v>44414</v>
      </c>
      <c r="E55">
        <v>30</v>
      </c>
      <c r="F55" s="5">
        <v>44444</v>
      </c>
      <c r="G55" t="s">
        <v>33</v>
      </c>
      <c r="H55">
        <v>9</v>
      </c>
      <c r="I55">
        <v>21</v>
      </c>
      <c r="J55">
        <v>9</v>
      </c>
      <c r="K55" s="5">
        <v>44435</v>
      </c>
      <c r="L55" t="s">
        <v>16</v>
      </c>
      <c r="M55" s="4">
        <v>38829</v>
      </c>
      <c r="N55">
        <v>15</v>
      </c>
      <c r="O55" s="10">
        <v>5.9484078526439845E-4</v>
      </c>
      <c r="P55" s="4">
        <v>38606.743256912843</v>
      </c>
      <c r="Q55" s="10">
        <v>6.3802935866406169E-4</v>
      </c>
      <c r="R55" s="4">
        <v>34357.21</v>
      </c>
    </row>
    <row r="56" spans="1:18">
      <c r="A56">
        <v>3456</v>
      </c>
      <c r="B56" t="s">
        <v>11</v>
      </c>
      <c r="C56" s="4">
        <v>16072</v>
      </c>
      <c r="D56" s="5">
        <v>44412</v>
      </c>
      <c r="E56">
        <v>15</v>
      </c>
      <c r="F56" s="5">
        <v>44427</v>
      </c>
      <c r="G56" t="s">
        <v>32</v>
      </c>
      <c r="H56">
        <v>23</v>
      </c>
      <c r="I56">
        <v>-8</v>
      </c>
      <c r="J56">
        <v>10</v>
      </c>
      <c r="K56" s="5">
        <v>44417</v>
      </c>
      <c r="L56" t="s">
        <v>18</v>
      </c>
      <c r="M56" s="4">
        <v>16072</v>
      </c>
      <c r="N56">
        <v>30</v>
      </c>
      <c r="O56" s="10">
        <v>4.6353757265305305E-4</v>
      </c>
      <c r="P56" s="4">
        <v>15967.68982359218</v>
      </c>
      <c r="Q56" s="10">
        <v>6.5134533404936153E-4</v>
      </c>
      <c r="R56" s="4">
        <v>15967.69</v>
      </c>
    </row>
    <row r="57" spans="1:18">
      <c r="A57">
        <v>5678</v>
      </c>
      <c r="B57" t="s">
        <v>13</v>
      </c>
      <c r="C57" s="4">
        <v>27011</v>
      </c>
      <c r="D57" s="5">
        <v>44407</v>
      </c>
      <c r="E57">
        <v>60</v>
      </c>
      <c r="F57" s="5">
        <v>44467</v>
      </c>
      <c r="G57" t="s">
        <v>33</v>
      </c>
      <c r="H57">
        <v>17</v>
      </c>
      <c r="I57">
        <v>43</v>
      </c>
      <c r="J57">
        <v>17</v>
      </c>
      <c r="K57" s="5">
        <v>44450</v>
      </c>
      <c r="L57" t="s">
        <v>16</v>
      </c>
      <c r="M57" s="4">
        <v>27011</v>
      </c>
      <c r="N57">
        <v>15</v>
      </c>
      <c r="O57" s="10">
        <v>5.9484078526439845E-4</v>
      </c>
      <c r="P57" s="4">
        <v>26724.313641961005</v>
      </c>
      <c r="Q57" s="10">
        <v>6.278685628358585E-4</v>
      </c>
      <c r="R57" s="4">
        <v>26724.31</v>
      </c>
    </row>
    <row r="58" spans="1:18">
      <c r="A58">
        <v>5678</v>
      </c>
      <c r="B58" t="s">
        <v>13</v>
      </c>
      <c r="C58" s="4">
        <v>17563</v>
      </c>
      <c r="D58" s="5">
        <v>44397</v>
      </c>
      <c r="E58">
        <v>60</v>
      </c>
      <c r="F58" s="5">
        <v>44457</v>
      </c>
      <c r="G58" t="s">
        <v>33</v>
      </c>
      <c r="H58">
        <v>25</v>
      </c>
      <c r="I58">
        <v>35</v>
      </c>
      <c r="J58">
        <v>25</v>
      </c>
      <c r="K58" s="5">
        <v>44432</v>
      </c>
      <c r="L58" t="s">
        <v>16</v>
      </c>
      <c r="M58" s="4">
        <v>17563</v>
      </c>
      <c r="N58">
        <v>15</v>
      </c>
      <c r="O58" s="10">
        <v>5.9484078526439845E-4</v>
      </c>
      <c r="P58" s="4">
        <v>17288.829199090149</v>
      </c>
      <c r="Q58" s="10">
        <v>6.2955146578112125E-4</v>
      </c>
      <c r="R58" s="4">
        <v>17288.830000000002</v>
      </c>
    </row>
    <row r="59" spans="1:18">
      <c r="A59">
        <v>2345</v>
      </c>
      <c r="B59" t="s">
        <v>12</v>
      </c>
      <c r="C59" s="4">
        <v>4274</v>
      </c>
      <c r="D59" s="5">
        <v>44422</v>
      </c>
      <c r="E59">
        <v>28</v>
      </c>
      <c r="F59" s="5">
        <v>44450</v>
      </c>
      <c r="G59" t="s">
        <v>33</v>
      </c>
      <c r="H59">
        <v>30</v>
      </c>
      <c r="I59">
        <v>-2</v>
      </c>
      <c r="J59">
        <v>23</v>
      </c>
      <c r="K59" s="5">
        <v>44427</v>
      </c>
      <c r="L59" t="s">
        <v>16</v>
      </c>
      <c r="M59" s="4">
        <v>76592</v>
      </c>
      <c r="N59">
        <v>15</v>
      </c>
      <c r="O59" s="10">
        <v>5.9484078526439845E-4</v>
      </c>
      <c r="P59" s="4">
        <v>75536.561888970988</v>
      </c>
      <c r="Q59" s="10">
        <v>6.0347898468666788E-4</v>
      </c>
      <c r="R59" s="4">
        <v>4215.1000000000004</v>
      </c>
    </row>
    <row r="60" spans="1:18">
      <c r="A60">
        <v>2345</v>
      </c>
      <c r="B60" t="s">
        <v>12</v>
      </c>
      <c r="C60" s="4">
        <v>3492</v>
      </c>
      <c r="D60" s="5">
        <v>44407</v>
      </c>
      <c r="E60">
        <v>21</v>
      </c>
      <c r="F60" s="5">
        <v>44428</v>
      </c>
      <c r="G60" t="s">
        <v>32</v>
      </c>
      <c r="H60">
        <v>16</v>
      </c>
      <c r="I60">
        <v>5</v>
      </c>
      <c r="J60">
        <v>16</v>
      </c>
      <c r="K60" s="5">
        <v>44412</v>
      </c>
      <c r="L60" t="s">
        <v>19</v>
      </c>
      <c r="M60" s="4">
        <v>14466</v>
      </c>
      <c r="N60">
        <v>20</v>
      </c>
      <c r="O60" s="10">
        <v>5.2925164279837183E-4</v>
      </c>
      <c r="P60" s="4">
        <v>14324.050862588167</v>
      </c>
      <c r="Q60" s="10">
        <v>6.1650655161560861E-4</v>
      </c>
      <c r="R60" s="4">
        <v>3457.73</v>
      </c>
    </row>
    <row r="61" spans="1:18">
      <c r="A61">
        <v>1234</v>
      </c>
      <c r="B61" t="s">
        <v>10</v>
      </c>
      <c r="C61" s="4">
        <v>2608</v>
      </c>
      <c r="D61" s="5">
        <v>44410</v>
      </c>
      <c r="E61">
        <v>20</v>
      </c>
      <c r="F61" s="5">
        <v>44430</v>
      </c>
      <c r="G61" t="s">
        <v>32</v>
      </c>
      <c r="H61">
        <v>32</v>
      </c>
      <c r="I61">
        <v>-12</v>
      </c>
      <c r="J61">
        <v>15</v>
      </c>
      <c r="K61" s="5">
        <v>44415</v>
      </c>
      <c r="L61" t="s">
        <v>16</v>
      </c>
      <c r="M61" s="4">
        <v>5216</v>
      </c>
      <c r="N61">
        <v>15</v>
      </c>
      <c r="O61" s="10">
        <v>5.9484078526439845E-4</v>
      </c>
      <c r="P61" s="4">
        <v>5154.6803851758186</v>
      </c>
      <c r="Q61" s="10">
        <v>7.8869152128293479E-4</v>
      </c>
      <c r="R61" s="4">
        <v>2577.34</v>
      </c>
    </row>
    <row r="62" spans="1:18">
      <c r="A62">
        <v>1234</v>
      </c>
      <c r="B62" t="s">
        <v>10</v>
      </c>
      <c r="C62" s="4">
        <v>1456</v>
      </c>
      <c r="D62" s="5">
        <v>44420</v>
      </c>
      <c r="E62">
        <v>10</v>
      </c>
      <c r="F62" s="5">
        <v>44430</v>
      </c>
      <c r="G62" t="s">
        <v>32</v>
      </c>
      <c r="H62">
        <v>25</v>
      </c>
      <c r="I62">
        <v>-15</v>
      </c>
      <c r="J62">
        <v>5</v>
      </c>
      <c r="K62" s="5">
        <v>44425</v>
      </c>
      <c r="L62" t="s">
        <v>19</v>
      </c>
      <c r="M62" s="4">
        <v>5150</v>
      </c>
      <c r="N62">
        <v>20</v>
      </c>
      <c r="O62" s="10">
        <v>5.2925164279837183E-4</v>
      </c>
      <c r="P62" s="4">
        <v>5116.3933817936677</v>
      </c>
      <c r="Q62" s="10">
        <v>1.3102459153931222E-3</v>
      </c>
      <c r="R62" s="4">
        <v>1446.5</v>
      </c>
    </row>
    <row r="63" spans="1:18">
      <c r="A63">
        <v>1234</v>
      </c>
      <c r="B63" t="s">
        <v>10</v>
      </c>
      <c r="C63" s="4">
        <v>3694</v>
      </c>
      <c r="D63" s="5">
        <v>44420</v>
      </c>
      <c r="E63">
        <v>10</v>
      </c>
      <c r="F63" s="5">
        <v>44430</v>
      </c>
      <c r="G63" t="s">
        <v>32</v>
      </c>
      <c r="H63">
        <v>19</v>
      </c>
      <c r="I63">
        <v>-9</v>
      </c>
      <c r="J63">
        <v>5</v>
      </c>
      <c r="K63" s="5">
        <v>44425</v>
      </c>
      <c r="L63" t="s">
        <v>19</v>
      </c>
      <c r="M63" s="4">
        <v>5150</v>
      </c>
      <c r="N63">
        <v>20</v>
      </c>
      <c r="O63" s="10">
        <v>5.2925164279837183E-4</v>
      </c>
      <c r="P63" s="4">
        <v>5116.3933817936677</v>
      </c>
      <c r="Q63" s="10">
        <v>1.3102459153931222E-3</v>
      </c>
      <c r="R63" s="4">
        <v>3669.89</v>
      </c>
    </row>
    <row r="64" spans="1:18">
      <c r="A64">
        <v>2345</v>
      </c>
      <c r="B64" t="s">
        <v>12</v>
      </c>
      <c r="C64" s="4">
        <v>3104</v>
      </c>
      <c r="D64" s="5">
        <v>44416</v>
      </c>
      <c r="E64">
        <v>14</v>
      </c>
      <c r="F64" s="5">
        <v>44430</v>
      </c>
      <c r="G64" t="s">
        <v>32</v>
      </c>
      <c r="H64">
        <v>27</v>
      </c>
      <c r="I64">
        <v>-13</v>
      </c>
      <c r="J64">
        <v>9</v>
      </c>
      <c r="K64" s="5">
        <v>44421</v>
      </c>
      <c r="L64" t="s">
        <v>18</v>
      </c>
      <c r="M64" s="4">
        <v>6596</v>
      </c>
      <c r="N64">
        <v>30</v>
      </c>
      <c r="O64" s="10">
        <v>4.6353757265305305E-4</v>
      </c>
      <c r="P64" s="4">
        <v>6538.5462241370979</v>
      </c>
      <c r="Q64" s="10">
        <v>9.7253414111388397E-4</v>
      </c>
      <c r="R64" s="4">
        <v>3076.96</v>
      </c>
    </row>
    <row r="65" spans="1:18">
      <c r="A65">
        <v>4567</v>
      </c>
      <c r="B65" t="s">
        <v>14</v>
      </c>
      <c r="C65" s="4">
        <v>26619</v>
      </c>
      <c r="D65" s="5">
        <v>44400</v>
      </c>
      <c r="E65">
        <v>30</v>
      </c>
      <c r="F65" s="5">
        <v>44430</v>
      </c>
      <c r="G65" t="s">
        <v>32</v>
      </c>
      <c r="H65">
        <v>33</v>
      </c>
      <c r="I65">
        <v>-3</v>
      </c>
      <c r="J65">
        <v>25</v>
      </c>
      <c r="K65" s="5">
        <v>44405</v>
      </c>
      <c r="L65" t="s">
        <v>19</v>
      </c>
      <c r="M65" s="4">
        <v>44182</v>
      </c>
      <c r="N65">
        <v>20</v>
      </c>
      <c r="O65" s="10">
        <v>5.2925164279837183E-4</v>
      </c>
      <c r="P65" s="4">
        <v>43581.4181131234</v>
      </c>
      <c r="Q65" s="10">
        <v>5.4761376072962617E-4</v>
      </c>
      <c r="R65" s="4">
        <v>26257.16</v>
      </c>
    </row>
    <row r="66" spans="1:18">
      <c r="A66">
        <v>3456</v>
      </c>
      <c r="B66" t="s">
        <v>11</v>
      </c>
      <c r="C66" s="4">
        <v>10418</v>
      </c>
      <c r="D66" s="5">
        <v>44424</v>
      </c>
      <c r="E66">
        <v>30</v>
      </c>
      <c r="F66" s="5">
        <v>44454</v>
      </c>
      <c r="G66" t="s">
        <v>33</v>
      </c>
      <c r="H66">
        <v>4</v>
      </c>
      <c r="I66">
        <v>26</v>
      </c>
      <c r="J66">
        <v>5</v>
      </c>
      <c r="K66" s="5">
        <v>44449</v>
      </c>
      <c r="L66" t="s">
        <v>19</v>
      </c>
      <c r="M66" s="4">
        <v>24856</v>
      </c>
      <c r="N66">
        <v>20</v>
      </c>
      <c r="O66" s="10">
        <v>5.2925164279837183E-4</v>
      </c>
      <c r="P66" s="4">
        <v>24770.328912206485</v>
      </c>
      <c r="Q66" s="10">
        <v>6.9076847588781941E-4</v>
      </c>
      <c r="R66" s="4">
        <v>10382.09</v>
      </c>
    </row>
    <row r="67" spans="1:18">
      <c r="A67">
        <v>5678</v>
      </c>
      <c r="B67" t="s">
        <v>13</v>
      </c>
      <c r="C67" s="4">
        <v>20904</v>
      </c>
      <c r="D67" s="5">
        <v>44401</v>
      </c>
      <c r="E67">
        <v>30</v>
      </c>
      <c r="F67" s="5">
        <v>44431</v>
      </c>
      <c r="G67" t="s">
        <v>32</v>
      </c>
      <c r="H67">
        <v>24</v>
      </c>
      <c r="I67">
        <v>6</v>
      </c>
      <c r="J67">
        <v>24</v>
      </c>
      <c r="K67" s="5">
        <v>44407</v>
      </c>
      <c r="L67" t="s">
        <v>19</v>
      </c>
      <c r="M67" s="4">
        <v>20904</v>
      </c>
      <c r="N67">
        <v>20</v>
      </c>
      <c r="O67" s="10">
        <v>5.2925164279837183E-4</v>
      </c>
      <c r="P67" s="4">
        <v>20620.22514812509</v>
      </c>
      <c r="Q67" s="10">
        <v>5.6966764775510091E-4</v>
      </c>
      <c r="R67" s="4">
        <v>20620.23</v>
      </c>
    </row>
    <row r="68" spans="1:18">
      <c r="A68">
        <v>5678</v>
      </c>
      <c r="B68" t="s">
        <v>13</v>
      </c>
      <c r="C68" s="4">
        <v>17563</v>
      </c>
      <c r="D68" s="5">
        <v>44402</v>
      </c>
      <c r="E68">
        <v>30</v>
      </c>
      <c r="F68" s="5">
        <v>44432</v>
      </c>
      <c r="G68" t="s">
        <v>32</v>
      </c>
      <c r="H68">
        <v>27</v>
      </c>
      <c r="I68">
        <v>3</v>
      </c>
      <c r="J68">
        <v>27</v>
      </c>
      <c r="K68" s="5">
        <v>44405</v>
      </c>
      <c r="L68" t="s">
        <v>19</v>
      </c>
      <c r="M68" s="4">
        <v>44182</v>
      </c>
      <c r="N68">
        <v>20</v>
      </c>
      <c r="O68" s="10">
        <v>5.2925164279837183E-4</v>
      </c>
      <c r="P68" s="4">
        <v>43535.302482182604</v>
      </c>
      <c r="Q68" s="10">
        <v>5.4627159795879628E-4</v>
      </c>
      <c r="R68" s="4">
        <v>17305.93</v>
      </c>
    </row>
    <row r="69" spans="1:18">
      <c r="A69">
        <v>5678</v>
      </c>
      <c r="B69" t="s">
        <v>13</v>
      </c>
      <c r="C69" s="4">
        <v>24397</v>
      </c>
      <c r="D69" s="5">
        <v>44404</v>
      </c>
      <c r="E69">
        <v>60</v>
      </c>
      <c r="F69" s="5">
        <v>44464</v>
      </c>
      <c r="G69" t="s">
        <v>33</v>
      </c>
      <c r="H69">
        <v>10</v>
      </c>
      <c r="I69">
        <v>50</v>
      </c>
      <c r="J69">
        <v>10</v>
      </c>
      <c r="K69" s="5">
        <v>44454</v>
      </c>
      <c r="L69" t="s">
        <v>18</v>
      </c>
      <c r="M69" s="4">
        <v>50034</v>
      </c>
      <c r="N69">
        <v>30</v>
      </c>
      <c r="O69" s="10">
        <v>4.6353757265305305E-4</v>
      </c>
      <c r="P69" s="4">
        <v>49772.663802489493</v>
      </c>
      <c r="Q69" s="10">
        <v>5.2382321174265908E-4</v>
      </c>
      <c r="R69" s="4">
        <v>24269.57</v>
      </c>
    </row>
    <row r="70" spans="1:18">
      <c r="A70">
        <v>1234</v>
      </c>
      <c r="B70" t="s">
        <v>10</v>
      </c>
      <c r="C70" s="4">
        <v>1456</v>
      </c>
      <c r="D70" s="5">
        <v>44420</v>
      </c>
      <c r="E70">
        <v>30</v>
      </c>
      <c r="F70" s="5">
        <v>44450</v>
      </c>
      <c r="G70" t="s">
        <v>33</v>
      </c>
      <c r="H70">
        <v>0</v>
      </c>
      <c r="I70">
        <v>30</v>
      </c>
      <c r="J70">
        <v>0</v>
      </c>
      <c r="K70" s="5">
        <v>44450</v>
      </c>
      <c r="L70" t="s">
        <v>17</v>
      </c>
      <c r="M70" s="4">
        <v>1456</v>
      </c>
      <c r="N70" t="s">
        <v>17</v>
      </c>
      <c r="O70" s="10" t="s">
        <v>17</v>
      </c>
      <c r="P70" s="4" t="s">
        <v>17</v>
      </c>
      <c r="Q70" s="10">
        <v>0</v>
      </c>
      <c r="R70" s="4">
        <v>1456</v>
      </c>
    </row>
    <row r="71" spans="1:18">
      <c r="A71">
        <v>2345</v>
      </c>
      <c r="B71" t="s">
        <v>12</v>
      </c>
      <c r="C71" s="4">
        <v>4274</v>
      </c>
      <c r="D71" s="5">
        <v>44422</v>
      </c>
      <c r="E71">
        <v>35</v>
      </c>
      <c r="F71" s="5">
        <v>44457</v>
      </c>
      <c r="G71" t="s">
        <v>33</v>
      </c>
      <c r="H71">
        <v>6</v>
      </c>
      <c r="I71">
        <v>29</v>
      </c>
      <c r="J71">
        <v>6</v>
      </c>
      <c r="K71" s="5">
        <v>44451</v>
      </c>
      <c r="L71" t="s">
        <v>16</v>
      </c>
      <c r="M71" s="4">
        <v>36965</v>
      </c>
      <c r="N71">
        <v>15</v>
      </c>
      <c r="O71" s="10">
        <v>5.9484078526439845E-4</v>
      </c>
      <c r="P71" s="4">
        <v>36818.344497286089</v>
      </c>
      <c r="Q71" s="10">
        <v>6.6277057974036392E-4</v>
      </c>
      <c r="R71" s="4">
        <v>4257.04</v>
      </c>
    </row>
    <row r="72" spans="1:18">
      <c r="A72">
        <v>5678</v>
      </c>
      <c r="B72" t="s">
        <v>13</v>
      </c>
      <c r="C72" s="4">
        <v>24397</v>
      </c>
      <c r="D72" s="5">
        <v>44404</v>
      </c>
      <c r="E72">
        <v>30</v>
      </c>
      <c r="F72" s="5">
        <v>44434</v>
      </c>
      <c r="G72" t="s">
        <v>32</v>
      </c>
      <c r="H72">
        <v>23</v>
      </c>
      <c r="I72">
        <v>7</v>
      </c>
      <c r="J72">
        <v>23</v>
      </c>
      <c r="K72" s="5">
        <v>44411</v>
      </c>
      <c r="L72" t="s">
        <v>16</v>
      </c>
      <c r="M72" s="4">
        <v>51408</v>
      </c>
      <c r="N72">
        <v>15</v>
      </c>
      <c r="O72" s="10">
        <v>5.9484078526439845E-4</v>
      </c>
      <c r="P72" s="4">
        <v>50694.665416599913</v>
      </c>
      <c r="Q72" s="10">
        <v>6.0771136089152525E-4</v>
      </c>
      <c r="R72" s="4">
        <v>24058.47</v>
      </c>
    </row>
    <row r="73" spans="1:18">
      <c r="A73">
        <v>2345</v>
      </c>
      <c r="B73" t="s">
        <v>12</v>
      </c>
      <c r="C73" s="4">
        <v>3492</v>
      </c>
      <c r="D73" s="5">
        <v>44407</v>
      </c>
      <c r="E73">
        <v>28</v>
      </c>
      <c r="F73" s="5">
        <v>44435</v>
      </c>
      <c r="G73" t="s">
        <v>32</v>
      </c>
      <c r="H73">
        <v>22</v>
      </c>
      <c r="I73">
        <v>6</v>
      </c>
      <c r="J73">
        <v>22</v>
      </c>
      <c r="K73" s="5">
        <v>44413</v>
      </c>
      <c r="L73" t="s">
        <v>18</v>
      </c>
      <c r="M73" s="4">
        <v>3492</v>
      </c>
      <c r="N73">
        <v>30</v>
      </c>
      <c r="O73" s="10">
        <v>4.6353757265305305E-4</v>
      </c>
      <c r="P73" s="4">
        <v>3426.5783175161187</v>
      </c>
      <c r="Q73" s="10">
        <v>8.6002641885849016E-4</v>
      </c>
      <c r="R73" s="4">
        <v>3426.58</v>
      </c>
    </row>
    <row r="74" spans="1:18">
      <c r="A74">
        <v>2345</v>
      </c>
      <c r="B74" t="s">
        <v>12</v>
      </c>
      <c r="C74" s="4">
        <v>4274</v>
      </c>
      <c r="D74" s="5">
        <v>44422</v>
      </c>
      <c r="E74">
        <v>14</v>
      </c>
      <c r="F74" s="5">
        <v>44436</v>
      </c>
      <c r="G74" t="s">
        <v>32</v>
      </c>
      <c r="H74">
        <v>21</v>
      </c>
      <c r="I74">
        <v>-7</v>
      </c>
      <c r="J74">
        <v>9</v>
      </c>
      <c r="K74" s="5">
        <v>44427</v>
      </c>
      <c r="L74" t="s">
        <v>16</v>
      </c>
      <c r="M74" s="4">
        <v>76592</v>
      </c>
      <c r="N74">
        <v>15</v>
      </c>
      <c r="O74" s="10">
        <v>5.9484078526439845E-4</v>
      </c>
      <c r="P74" s="4">
        <v>76168.176479782342</v>
      </c>
      <c r="Q74" s="10">
        <v>6.1673328946158562E-4</v>
      </c>
      <c r="R74" s="4">
        <v>4250.3500000000004</v>
      </c>
    </row>
    <row r="75" spans="1:18">
      <c r="A75">
        <v>2345</v>
      </c>
      <c r="B75" t="s">
        <v>12</v>
      </c>
      <c r="C75" s="4">
        <v>3788</v>
      </c>
      <c r="D75" s="5">
        <v>44422</v>
      </c>
      <c r="E75">
        <v>14</v>
      </c>
      <c r="F75" s="5">
        <v>44436</v>
      </c>
      <c r="G75" t="s">
        <v>32</v>
      </c>
      <c r="H75">
        <v>19</v>
      </c>
      <c r="I75">
        <v>-5</v>
      </c>
      <c r="J75">
        <v>9</v>
      </c>
      <c r="K75" s="5">
        <v>44427</v>
      </c>
      <c r="L75" t="s">
        <v>16</v>
      </c>
      <c r="M75" s="4">
        <v>76592</v>
      </c>
      <c r="N75">
        <v>15</v>
      </c>
      <c r="O75" s="10">
        <v>5.9484078526439845E-4</v>
      </c>
      <c r="P75" s="4">
        <v>76168.176479782342</v>
      </c>
      <c r="Q75" s="10">
        <v>6.1673328946158562E-4</v>
      </c>
      <c r="R75" s="4">
        <v>3767.04</v>
      </c>
    </row>
    <row r="76" spans="1:18">
      <c r="A76">
        <v>2345</v>
      </c>
      <c r="B76" t="s">
        <v>12</v>
      </c>
      <c r="C76" s="4">
        <v>3788</v>
      </c>
      <c r="D76" s="5">
        <v>44422</v>
      </c>
      <c r="E76">
        <v>35</v>
      </c>
      <c r="F76" s="5">
        <v>44457</v>
      </c>
      <c r="G76" t="s">
        <v>33</v>
      </c>
      <c r="H76">
        <v>0</v>
      </c>
      <c r="I76">
        <v>35</v>
      </c>
      <c r="J76">
        <v>0</v>
      </c>
      <c r="K76" s="5">
        <v>44457</v>
      </c>
      <c r="L76" t="s">
        <v>17</v>
      </c>
      <c r="M76" s="4">
        <v>3788</v>
      </c>
      <c r="N76" t="s">
        <v>17</v>
      </c>
      <c r="O76" s="10" t="s">
        <v>17</v>
      </c>
      <c r="P76" s="4" t="s">
        <v>17</v>
      </c>
      <c r="Q76" s="10">
        <v>0</v>
      </c>
      <c r="R76" s="4">
        <v>3788</v>
      </c>
    </row>
    <row r="77" spans="1:18">
      <c r="A77">
        <v>2345</v>
      </c>
      <c r="B77" t="s">
        <v>12</v>
      </c>
      <c r="C77" s="4">
        <v>3104</v>
      </c>
      <c r="D77" s="5">
        <v>44416</v>
      </c>
      <c r="E77">
        <v>21</v>
      </c>
      <c r="F77" s="5">
        <v>44437</v>
      </c>
      <c r="G77" t="s">
        <v>32</v>
      </c>
      <c r="H77">
        <v>17</v>
      </c>
      <c r="I77">
        <v>4</v>
      </c>
      <c r="J77">
        <v>17</v>
      </c>
      <c r="K77" s="5">
        <v>44420</v>
      </c>
      <c r="L77" t="s">
        <v>19</v>
      </c>
      <c r="M77" s="4">
        <v>48818</v>
      </c>
      <c r="N77">
        <v>20</v>
      </c>
      <c r="O77" s="10">
        <v>5.2925164279837183E-4</v>
      </c>
      <c r="P77" s="4">
        <v>48360.856056435907</v>
      </c>
      <c r="Q77" s="10">
        <v>5.535867004134293E-4</v>
      </c>
      <c r="R77" s="4">
        <v>3074.93</v>
      </c>
    </row>
    <row r="78" spans="1:18">
      <c r="A78">
        <v>3456</v>
      </c>
      <c r="B78" t="s">
        <v>11</v>
      </c>
      <c r="C78" s="4">
        <v>16087</v>
      </c>
      <c r="D78" s="5">
        <v>44422</v>
      </c>
      <c r="E78">
        <v>15</v>
      </c>
      <c r="F78" s="5">
        <v>44437</v>
      </c>
      <c r="G78" t="s">
        <v>32</v>
      </c>
      <c r="H78">
        <v>26</v>
      </c>
      <c r="I78">
        <v>-11</v>
      </c>
      <c r="J78">
        <v>10</v>
      </c>
      <c r="K78" s="5">
        <v>44427</v>
      </c>
      <c r="L78" t="s">
        <v>16</v>
      </c>
      <c r="M78" s="4">
        <v>76592</v>
      </c>
      <c r="N78">
        <v>15</v>
      </c>
      <c r="O78" s="10">
        <v>5.9484078526439845E-4</v>
      </c>
      <c r="P78" s="4">
        <v>76122.886559552891</v>
      </c>
      <c r="Q78" s="10">
        <v>6.1455573904406274E-4</v>
      </c>
      <c r="R78" s="4">
        <v>15988.47</v>
      </c>
    </row>
    <row r="79" spans="1:18">
      <c r="A79">
        <v>3456</v>
      </c>
      <c r="B79" t="s">
        <v>11</v>
      </c>
      <c r="C79" s="4">
        <v>7482</v>
      </c>
      <c r="D79" s="5">
        <v>44407</v>
      </c>
      <c r="E79">
        <v>30</v>
      </c>
      <c r="F79" s="5">
        <v>44437</v>
      </c>
      <c r="G79" t="s">
        <v>32</v>
      </c>
      <c r="H79">
        <v>19</v>
      </c>
      <c r="I79">
        <v>11</v>
      </c>
      <c r="J79">
        <v>19</v>
      </c>
      <c r="K79" s="5">
        <v>44418</v>
      </c>
      <c r="L79" t="s">
        <v>16</v>
      </c>
      <c r="M79" s="4">
        <v>7482</v>
      </c>
      <c r="N79">
        <v>15</v>
      </c>
      <c r="O79" s="10">
        <v>5.9484078526439845E-4</v>
      </c>
      <c r="P79" s="4">
        <v>7382.9395415795288</v>
      </c>
      <c r="Q79" s="10">
        <v>7.0173371892590184E-4</v>
      </c>
      <c r="R79" s="4">
        <v>7382.94</v>
      </c>
    </row>
    <row r="80" spans="1:18">
      <c r="A80">
        <v>5678</v>
      </c>
      <c r="B80" t="s">
        <v>13</v>
      </c>
      <c r="C80" s="4">
        <v>27011</v>
      </c>
      <c r="D80" s="5">
        <v>44407</v>
      </c>
      <c r="E80">
        <v>30</v>
      </c>
      <c r="F80" s="5">
        <v>44437</v>
      </c>
      <c r="G80" t="s">
        <v>32</v>
      </c>
      <c r="H80">
        <v>26</v>
      </c>
      <c r="I80">
        <v>4</v>
      </c>
      <c r="J80">
        <v>26</v>
      </c>
      <c r="K80" s="5">
        <v>44411</v>
      </c>
      <c r="L80" t="s">
        <v>16</v>
      </c>
      <c r="M80" s="4">
        <v>51408</v>
      </c>
      <c r="N80">
        <v>15</v>
      </c>
      <c r="O80" s="10">
        <v>5.9484078526439845E-4</v>
      </c>
      <c r="P80" s="4">
        <v>50604.280435669854</v>
      </c>
      <c r="Q80" s="10">
        <v>6.0624661891992828E-4</v>
      </c>
      <c r="R80" s="4">
        <v>26588.71</v>
      </c>
    </row>
    <row r="81" spans="1:18">
      <c r="A81">
        <v>1234</v>
      </c>
      <c r="B81" t="s">
        <v>10</v>
      </c>
      <c r="C81" s="4">
        <v>4489</v>
      </c>
      <c r="D81" s="5">
        <v>44429</v>
      </c>
      <c r="E81">
        <v>10</v>
      </c>
      <c r="F81" s="5">
        <v>44439</v>
      </c>
      <c r="G81" t="s">
        <v>32</v>
      </c>
      <c r="H81">
        <v>30</v>
      </c>
      <c r="I81">
        <v>-20</v>
      </c>
      <c r="J81">
        <v>5</v>
      </c>
      <c r="K81" s="5">
        <v>44434</v>
      </c>
      <c r="L81" t="s">
        <v>18</v>
      </c>
      <c r="M81" s="4">
        <v>5945</v>
      </c>
      <c r="N81">
        <v>30</v>
      </c>
      <c r="O81" s="10">
        <v>4.6353757265305305E-4</v>
      </c>
      <c r="P81" s="4">
        <v>5901.240485719999</v>
      </c>
      <c r="Q81" s="10">
        <v>1.4786820766102022E-3</v>
      </c>
      <c r="R81" s="4">
        <v>4455.96</v>
      </c>
    </row>
    <row r="82" spans="1:18">
      <c r="A82">
        <v>3456</v>
      </c>
      <c r="B82" t="s">
        <v>11</v>
      </c>
      <c r="C82" s="4">
        <v>10418</v>
      </c>
      <c r="D82" s="5">
        <v>44424</v>
      </c>
      <c r="E82">
        <v>15</v>
      </c>
      <c r="F82" s="5">
        <v>44439</v>
      </c>
      <c r="G82" t="s">
        <v>32</v>
      </c>
      <c r="H82">
        <v>32</v>
      </c>
      <c r="I82">
        <v>-17</v>
      </c>
      <c r="J82">
        <v>10</v>
      </c>
      <c r="K82" s="5">
        <v>44429</v>
      </c>
      <c r="L82" t="s">
        <v>19</v>
      </c>
      <c r="M82" s="4">
        <v>42513</v>
      </c>
      <c r="N82">
        <v>20</v>
      </c>
      <c r="O82" s="10">
        <v>5.2925164279837183E-4</v>
      </c>
      <c r="P82" s="4">
        <v>42268.652816036527</v>
      </c>
      <c r="Q82" s="10">
        <v>5.7658299652692637E-4</v>
      </c>
      <c r="R82" s="4">
        <v>10358.120000000001</v>
      </c>
    </row>
    <row r="83" spans="1:18">
      <c r="A83">
        <v>3456</v>
      </c>
      <c r="B83" t="s">
        <v>11</v>
      </c>
      <c r="C83" s="4">
        <v>12905</v>
      </c>
      <c r="D83" s="5">
        <v>44409</v>
      </c>
      <c r="E83">
        <v>30</v>
      </c>
      <c r="F83" s="5">
        <v>44439</v>
      </c>
      <c r="G83" t="s">
        <v>32</v>
      </c>
      <c r="H83">
        <v>19</v>
      </c>
      <c r="I83">
        <v>11</v>
      </c>
      <c r="J83">
        <v>19</v>
      </c>
      <c r="K83" s="5">
        <v>44420</v>
      </c>
      <c r="L83" t="s">
        <v>19</v>
      </c>
      <c r="M83" s="4">
        <v>48818</v>
      </c>
      <c r="N83">
        <v>20</v>
      </c>
      <c r="O83" s="10">
        <v>5.2925164279837183E-4</v>
      </c>
      <c r="P83" s="4">
        <v>48309.685388162929</v>
      </c>
      <c r="Q83" s="10">
        <v>5.5104814590711685E-4</v>
      </c>
      <c r="R83" s="4">
        <v>12770.63</v>
      </c>
    </row>
    <row r="84" spans="1:18">
      <c r="A84">
        <v>1234</v>
      </c>
      <c r="B84" t="s">
        <v>10</v>
      </c>
      <c r="C84" s="4">
        <v>1456</v>
      </c>
      <c r="D84" s="5">
        <v>44420</v>
      </c>
      <c r="E84">
        <v>20</v>
      </c>
      <c r="F84" s="5">
        <v>44440</v>
      </c>
      <c r="G84" t="s">
        <v>33</v>
      </c>
      <c r="H84">
        <v>6</v>
      </c>
      <c r="I84">
        <v>14</v>
      </c>
      <c r="J84">
        <v>6</v>
      </c>
      <c r="K84" s="5">
        <v>44434</v>
      </c>
      <c r="L84" t="s">
        <v>18</v>
      </c>
      <c r="M84" s="4">
        <v>5945</v>
      </c>
      <c r="N84">
        <v>30</v>
      </c>
      <c r="O84" s="10">
        <v>4.6353757265305305E-4</v>
      </c>
      <c r="P84" s="4">
        <v>5898.4924067402853</v>
      </c>
      <c r="Q84" s="10">
        <v>1.3098130842347337E-3</v>
      </c>
      <c r="R84" s="4">
        <v>1444.61</v>
      </c>
    </row>
    <row r="85" spans="1:18">
      <c r="A85">
        <v>1234</v>
      </c>
      <c r="B85" t="s">
        <v>10</v>
      </c>
      <c r="C85" s="4">
        <v>3694</v>
      </c>
      <c r="D85" s="5">
        <v>44420</v>
      </c>
      <c r="E85">
        <v>20</v>
      </c>
      <c r="F85" s="5">
        <v>44440</v>
      </c>
      <c r="G85" t="s">
        <v>33</v>
      </c>
      <c r="H85">
        <v>0</v>
      </c>
      <c r="I85">
        <v>20</v>
      </c>
      <c r="J85">
        <v>0</v>
      </c>
      <c r="K85" s="5">
        <v>44440</v>
      </c>
      <c r="L85" t="s">
        <v>17</v>
      </c>
      <c r="M85" s="4">
        <v>3694</v>
      </c>
      <c r="N85" t="s">
        <v>17</v>
      </c>
      <c r="O85" s="10" t="s">
        <v>17</v>
      </c>
      <c r="P85" s="4" t="s">
        <v>17</v>
      </c>
      <c r="Q85" s="10">
        <v>0</v>
      </c>
      <c r="R85" s="4">
        <v>3694</v>
      </c>
    </row>
    <row r="86" spans="1:18">
      <c r="A86">
        <v>5678</v>
      </c>
      <c r="B86" t="s">
        <v>13</v>
      </c>
      <c r="C86" s="4">
        <v>17563</v>
      </c>
      <c r="D86" s="5">
        <v>44402</v>
      </c>
      <c r="E86">
        <v>60</v>
      </c>
      <c r="F86" s="5">
        <v>44462</v>
      </c>
      <c r="G86" t="s">
        <v>33</v>
      </c>
      <c r="H86">
        <v>11</v>
      </c>
      <c r="I86">
        <v>49</v>
      </c>
      <c r="J86">
        <v>11</v>
      </c>
      <c r="K86" s="5">
        <v>44451</v>
      </c>
      <c r="L86" t="s">
        <v>16</v>
      </c>
      <c r="M86" s="4">
        <v>36965</v>
      </c>
      <c r="N86">
        <v>15</v>
      </c>
      <c r="O86" s="10">
        <v>5.9484078526439845E-4</v>
      </c>
      <c r="P86" s="4">
        <v>36708.989842652692</v>
      </c>
      <c r="Q86" s="10">
        <v>6.3200318486008385E-4</v>
      </c>
      <c r="R86" s="4">
        <v>17441.36</v>
      </c>
    </row>
    <row r="87" spans="1:18">
      <c r="A87">
        <v>2345</v>
      </c>
      <c r="B87" t="s">
        <v>12</v>
      </c>
      <c r="C87" s="4">
        <v>4274</v>
      </c>
      <c r="D87" s="5">
        <v>44422</v>
      </c>
      <c r="E87">
        <v>21</v>
      </c>
      <c r="F87" s="5">
        <v>44443</v>
      </c>
      <c r="G87" t="s">
        <v>33</v>
      </c>
      <c r="H87">
        <v>8</v>
      </c>
      <c r="I87">
        <v>13</v>
      </c>
      <c r="J87">
        <v>8</v>
      </c>
      <c r="K87" s="5">
        <v>44435</v>
      </c>
      <c r="L87" t="s">
        <v>16</v>
      </c>
      <c r="M87" s="4">
        <v>38829</v>
      </c>
      <c r="N87">
        <v>15</v>
      </c>
      <c r="O87" s="10">
        <v>5.9484078526439845E-4</v>
      </c>
      <c r="P87" s="4">
        <v>38629.71704500007</v>
      </c>
      <c r="Q87" s="10">
        <v>6.4339917058939332E-4</v>
      </c>
      <c r="R87" s="4">
        <v>4252.0600000000004</v>
      </c>
    </row>
    <row r="88" spans="1:18">
      <c r="A88">
        <v>2345</v>
      </c>
      <c r="B88" t="s">
        <v>12</v>
      </c>
      <c r="C88" s="4">
        <v>3788</v>
      </c>
      <c r="D88" s="5">
        <v>44422</v>
      </c>
      <c r="E88">
        <v>21</v>
      </c>
      <c r="F88" s="5">
        <v>44443</v>
      </c>
      <c r="G88" t="s">
        <v>33</v>
      </c>
      <c r="H88">
        <v>5</v>
      </c>
      <c r="I88">
        <v>16</v>
      </c>
      <c r="J88">
        <v>5</v>
      </c>
      <c r="K88" s="5">
        <v>44438</v>
      </c>
      <c r="L88" t="s">
        <v>18</v>
      </c>
      <c r="M88" s="4">
        <v>50782</v>
      </c>
      <c r="N88">
        <v>30</v>
      </c>
      <c r="O88" s="10">
        <v>4.6353757265305305E-4</v>
      </c>
      <c r="P88" s="4">
        <v>50634.466668769215</v>
      </c>
      <c r="Q88" s="10">
        <v>5.8206077454161565E-4</v>
      </c>
      <c r="R88" s="4">
        <v>3776.99</v>
      </c>
    </row>
    <row r="89" spans="1:18">
      <c r="A89">
        <v>2345</v>
      </c>
      <c r="B89" t="s">
        <v>12</v>
      </c>
      <c r="C89" s="4">
        <v>3104</v>
      </c>
      <c r="D89" s="5">
        <v>44416</v>
      </c>
      <c r="E89">
        <v>28</v>
      </c>
      <c r="F89" s="5">
        <v>44444</v>
      </c>
      <c r="G89" t="s">
        <v>33</v>
      </c>
      <c r="H89">
        <v>15</v>
      </c>
      <c r="I89">
        <v>13</v>
      </c>
      <c r="J89">
        <v>15</v>
      </c>
      <c r="K89" s="5">
        <v>44429</v>
      </c>
      <c r="L89" t="s">
        <v>19</v>
      </c>
      <c r="M89" s="4">
        <v>42513</v>
      </c>
      <c r="N89">
        <v>20</v>
      </c>
      <c r="O89" s="10">
        <v>5.2925164279837183E-4</v>
      </c>
      <c r="P89" s="4">
        <v>42156.923582380616</v>
      </c>
      <c r="Q89" s="10">
        <v>5.6088923941409029E-4</v>
      </c>
      <c r="R89" s="4">
        <v>3078</v>
      </c>
    </row>
    <row r="90" spans="1:18">
      <c r="A90">
        <v>2345</v>
      </c>
      <c r="B90" t="s">
        <v>12</v>
      </c>
      <c r="C90" s="4">
        <v>3788</v>
      </c>
      <c r="D90" s="5">
        <v>44422</v>
      </c>
      <c r="E90">
        <v>28</v>
      </c>
      <c r="F90" s="5">
        <v>44450</v>
      </c>
      <c r="G90" t="s">
        <v>33</v>
      </c>
      <c r="H90">
        <v>21</v>
      </c>
      <c r="I90">
        <v>7</v>
      </c>
      <c r="J90">
        <v>21</v>
      </c>
      <c r="K90" s="5">
        <v>44429</v>
      </c>
      <c r="L90" t="s">
        <v>19</v>
      </c>
      <c r="M90" s="4">
        <v>42513</v>
      </c>
      <c r="N90">
        <v>20</v>
      </c>
      <c r="O90" s="10">
        <v>5.2925164279837183E-4</v>
      </c>
      <c r="P90" s="4">
        <v>42023.238091435043</v>
      </c>
      <c r="Q90" s="10">
        <v>5.5192169768898019E-4</v>
      </c>
      <c r="R90" s="4">
        <v>3744.36</v>
      </c>
    </row>
    <row r="91" spans="1:18">
      <c r="A91">
        <v>5678</v>
      </c>
      <c r="B91" t="s">
        <v>13</v>
      </c>
      <c r="C91" s="4">
        <v>25056</v>
      </c>
      <c r="D91" s="5">
        <v>44417</v>
      </c>
      <c r="E91">
        <v>30</v>
      </c>
      <c r="F91" s="5">
        <v>44447</v>
      </c>
      <c r="G91" t="s">
        <v>33</v>
      </c>
      <c r="H91">
        <v>20</v>
      </c>
      <c r="I91">
        <v>10</v>
      </c>
      <c r="J91">
        <v>20</v>
      </c>
      <c r="K91" s="5">
        <v>44427</v>
      </c>
      <c r="L91" t="s">
        <v>16</v>
      </c>
      <c r="M91" s="4">
        <v>76592</v>
      </c>
      <c r="N91">
        <v>15</v>
      </c>
      <c r="O91" s="10">
        <v>5.9484078526439845E-4</v>
      </c>
      <c r="P91" s="4">
        <v>75671.465554566326</v>
      </c>
      <c r="Q91" s="10">
        <v>6.047570129260446E-4</v>
      </c>
      <c r="R91" s="4">
        <v>24754.86</v>
      </c>
    </row>
    <row r="92" spans="1:18">
      <c r="A92">
        <v>3456</v>
      </c>
      <c r="B92" t="s">
        <v>11</v>
      </c>
      <c r="C92" s="4">
        <v>16087</v>
      </c>
      <c r="D92" s="5">
        <v>44422</v>
      </c>
      <c r="E92">
        <v>30</v>
      </c>
      <c r="F92" s="5">
        <v>44452</v>
      </c>
      <c r="G92" t="s">
        <v>33</v>
      </c>
      <c r="H92">
        <v>13</v>
      </c>
      <c r="I92">
        <v>17</v>
      </c>
      <c r="J92">
        <v>13</v>
      </c>
      <c r="K92" s="5">
        <v>44439</v>
      </c>
      <c r="L92" t="s">
        <v>16</v>
      </c>
      <c r="M92" s="4">
        <v>16087</v>
      </c>
      <c r="N92">
        <v>15</v>
      </c>
      <c r="O92" s="10">
        <v>5.9484078526439845E-4</v>
      </c>
      <c r="P92" s="4">
        <v>15948.116800690632</v>
      </c>
      <c r="Q92" s="10">
        <v>6.6720240905147996E-4</v>
      </c>
      <c r="R92" s="4">
        <v>15948.12</v>
      </c>
    </row>
    <row r="93" spans="1:18">
      <c r="A93">
        <v>3456</v>
      </c>
      <c r="B93" t="s">
        <v>11</v>
      </c>
      <c r="C93" s="4">
        <v>16745</v>
      </c>
      <c r="D93" s="5">
        <v>44433</v>
      </c>
      <c r="E93">
        <v>15</v>
      </c>
      <c r="F93" s="5">
        <v>44448</v>
      </c>
      <c r="G93" t="s">
        <v>33</v>
      </c>
      <c r="H93">
        <v>26</v>
      </c>
      <c r="I93">
        <v>-11</v>
      </c>
      <c r="J93">
        <v>10</v>
      </c>
      <c r="K93" s="5">
        <v>44438</v>
      </c>
      <c r="L93" t="s">
        <v>18</v>
      </c>
      <c r="M93" s="4">
        <v>50782</v>
      </c>
      <c r="N93">
        <v>30</v>
      </c>
      <c r="O93" s="10">
        <v>4.6353757265305305E-4</v>
      </c>
      <c r="P93" s="4">
        <v>50517.205364712419</v>
      </c>
      <c r="Q93" s="10">
        <v>5.2293493665893842E-4</v>
      </c>
      <c r="R93" s="4">
        <v>16657.689999999999</v>
      </c>
    </row>
    <row r="94" spans="1:18">
      <c r="A94">
        <v>1234</v>
      </c>
      <c r="B94" t="s">
        <v>10</v>
      </c>
      <c r="C94" s="4">
        <v>4489</v>
      </c>
      <c r="D94" s="5">
        <v>44429</v>
      </c>
      <c r="E94">
        <v>20</v>
      </c>
      <c r="F94" s="5">
        <v>44449</v>
      </c>
      <c r="G94" t="s">
        <v>33</v>
      </c>
      <c r="H94">
        <v>16</v>
      </c>
      <c r="I94">
        <v>4</v>
      </c>
      <c r="J94">
        <v>16</v>
      </c>
      <c r="K94" s="5">
        <v>44433</v>
      </c>
      <c r="L94" t="s">
        <v>16</v>
      </c>
      <c r="M94" s="4">
        <v>4489</v>
      </c>
      <c r="N94">
        <v>15</v>
      </c>
      <c r="O94" s="10">
        <v>5.9484078526439845E-4</v>
      </c>
      <c r="P94" s="4">
        <v>4431.4914046590038</v>
      </c>
      <c r="Q94" s="10">
        <v>8.0618555591107656E-4</v>
      </c>
      <c r="R94" s="4">
        <v>4431.49</v>
      </c>
    </row>
    <row r="95" spans="1:18">
      <c r="A95">
        <v>1234</v>
      </c>
      <c r="B95" t="s">
        <v>10</v>
      </c>
      <c r="C95" s="4">
        <v>3694</v>
      </c>
      <c r="D95" s="5">
        <v>44420</v>
      </c>
      <c r="E95">
        <v>30</v>
      </c>
      <c r="F95" s="5">
        <v>44450</v>
      </c>
      <c r="G95" t="s">
        <v>33</v>
      </c>
      <c r="H95">
        <v>19</v>
      </c>
      <c r="I95">
        <v>11</v>
      </c>
      <c r="J95">
        <v>19</v>
      </c>
      <c r="K95" s="5">
        <v>44431</v>
      </c>
      <c r="L95" t="s">
        <v>18</v>
      </c>
      <c r="M95" s="4">
        <v>6302</v>
      </c>
      <c r="N95">
        <v>30</v>
      </c>
      <c r="O95" s="10">
        <v>4.6353757265305305E-4</v>
      </c>
      <c r="P95" s="4">
        <v>6216.7533829905224</v>
      </c>
      <c r="Q95" s="10">
        <v>7.1705891193548981E-4</v>
      </c>
      <c r="R95" s="4">
        <v>3644.03</v>
      </c>
    </row>
    <row r="96" spans="1:18">
      <c r="A96">
        <v>4567</v>
      </c>
      <c r="B96" t="s">
        <v>14</v>
      </c>
      <c r="C96" s="4">
        <v>27144</v>
      </c>
      <c r="D96" s="5">
        <v>44425</v>
      </c>
      <c r="E96">
        <v>30</v>
      </c>
      <c r="F96" s="5">
        <v>44455</v>
      </c>
      <c r="G96" t="s">
        <v>33</v>
      </c>
      <c r="H96">
        <v>27</v>
      </c>
      <c r="I96">
        <v>3</v>
      </c>
      <c r="J96">
        <v>27</v>
      </c>
      <c r="K96" s="5">
        <v>44428</v>
      </c>
      <c r="L96" t="s">
        <v>18</v>
      </c>
      <c r="M96" s="4">
        <v>51255</v>
      </c>
      <c r="N96">
        <v>30</v>
      </c>
      <c r="O96" s="10">
        <v>4.6353757265305305E-4</v>
      </c>
      <c r="P96" s="4">
        <v>50587.661636093959</v>
      </c>
      <c r="Q96" s="10">
        <v>4.8550555524262142E-4</v>
      </c>
      <c r="R96" s="4">
        <v>26790.59</v>
      </c>
    </row>
    <row r="97" spans="1:18">
      <c r="A97">
        <v>3456</v>
      </c>
      <c r="B97" t="s">
        <v>11</v>
      </c>
      <c r="C97" s="4">
        <v>14438</v>
      </c>
      <c r="D97" s="5">
        <v>44439</v>
      </c>
      <c r="E97">
        <v>30</v>
      </c>
      <c r="F97" s="5">
        <v>44469</v>
      </c>
      <c r="G97" t="s">
        <v>33</v>
      </c>
      <c r="H97">
        <v>14</v>
      </c>
      <c r="I97">
        <v>16</v>
      </c>
      <c r="J97">
        <v>14</v>
      </c>
      <c r="K97" s="5">
        <v>44455</v>
      </c>
      <c r="L97" t="s">
        <v>19</v>
      </c>
      <c r="M97" s="4">
        <v>14438</v>
      </c>
      <c r="N97">
        <v>20</v>
      </c>
      <c r="O97" s="10">
        <v>5.2925164279837183E-4</v>
      </c>
      <c r="P97" s="4">
        <v>14311.444750876175</v>
      </c>
      <c r="Q97" s="10">
        <v>6.290599407719707E-4</v>
      </c>
      <c r="R97" s="4">
        <v>14311.44</v>
      </c>
    </row>
    <row r="98" spans="1:18">
      <c r="A98">
        <v>3456</v>
      </c>
      <c r="B98" t="s">
        <v>11</v>
      </c>
      <c r="C98" s="4">
        <v>7947</v>
      </c>
      <c r="D98" s="5">
        <v>44440</v>
      </c>
      <c r="E98">
        <v>30</v>
      </c>
      <c r="F98" s="5">
        <v>44470</v>
      </c>
      <c r="G98" t="s">
        <v>34</v>
      </c>
      <c r="H98">
        <v>19</v>
      </c>
      <c r="I98">
        <v>11</v>
      </c>
      <c r="J98">
        <v>19</v>
      </c>
      <c r="K98" s="5">
        <v>44451</v>
      </c>
      <c r="L98" t="s">
        <v>16</v>
      </c>
      <c r="M98" s="4">
        <v>36965</v>
      </c>
      <c r="N98">
        <v>15</v>
      </c>
      <c r="O98" s="10">
        <v>5.9484078526439845E-4</v>
      </c>
      <c r="P98" s="4">
        <v>36534.697294104153</v>
      </c>
      <c r="Q98" s="10">
        <v>6.1645830961020505E-4</v>
      </c>
      <c r="R98" s="4">
        <v>7854.49</v>
      </c>
    </row>
    <row r="99" spans="1:18">
      <c r="A99">
        <v>3456</v>
      </c>
      <c r="B99" t="s">
        <v>11</v>
      </c>
      <c r="C99" s="4">
        <v>14438</v>
      </c>
      <c r="D99" s="5">
        <v>44439</v>
      </c>
      <c r="E99">
        <v>15</v>
      </c>
      <c r="F99" s="5">
        <v>44454</v>
      </c>
      <c r="G99" t="s">
        <v>33</v>
      </c>
      <c r="H99">
        <v>4</v>
      </c>
      <c r="I99">
        <v>11</v>
      </c>
      <c r="J99">
        <v>5</v>
      </c>
      <c r="K99" s="5">
        <v>44449</v>
      </c>
      <c r="L99" t="s">
        <v>19</v>
      </c>
      <c r="M99" s="4">
        <v>24856</v>
      </c>
      <c r="N99">
        <v>20</v>
      </c>
      <c r="O99" s="10">
        <v>5.2925164279837183E-4</v>
      </c>
      <c r="P99" s="4">
        <v>24770.328912206485</v>
      </c>
      <c r="Q99" s="10">
        <v>6.9076847588781941E-4</v>
      </c>
      <c r="R99" s="4">
        <v>14388.24</v>
      </c>
    </row>
    <row r="100" spans="1:18">
      <c r="A100">
        <v>2345</v>
      </c>
      <c r="B100" t="s">
        <v>12</v>
      </c>
      <c r="C100" s="4">
        <v>2821</v>
      </c>
      <c r="D100" s="5">
        <v>44446</v>
      </c>
      <c r="E100">
        <v>28</v>
      </c>
      <c r="F100" s="5">
        <v>44474</v>
      </c>
      <c r="G100" t="s">
        <v>34</v>
      </c>
      <c r="H100">
        <v>0</v>
      </c>
      <c r="I100">
        <v>28</v>
      </c>
      <c r="J100">
        <v>0</v>
      </c>
      <c r="K100" s="5">
        <v>44474</v>
      </c>
      <c r="L100" t="s">
        <v>17</v>
      </c>
      <c r="M100" s="4">
        <v>2821</v>
      </c>
      <c r="N100" t="s">
        <v>17</v>
      </c>
      <c r="O100" s="10" t="s">
        <v>17</v>
      </c>
      <c r="P100" s="4" t="s">
        <v>17</v>
      </c>
      <c r="Q100" s="10">
        <v>0</v>
      </c>
      <c r="R100" s="4">
        <v>2821</v>
      </c>
    </row>
    <row r="101" spans="1:18">
      <c r="A101">
        <v>3456</v>
      </c>
      <c r="B101" t="s">
        <v>11</v>
      </c>
      <c r="C101" s="4">
        <v>7947</v>
      </c>
      <c r="D101" s="5">
        <v>44440</v>
      </c>
      <c r="E101">
        <v>15</v>
      </c>
      <c r="F101" s="5">
        <v>44455</v>
      </c>
      <c r="G101" t="s">
        <v>33</v>
      </c>
      <c r="H101">
        <v>14</v>
      </c>
      <c r="I101">
        <v>1</v>
      </c>
      <c r="J101">
        <v>14</v>
      </c>
      <c r="K101" s="5">
        <v>44441</v>
      </c>
      <c r="L101" t="s">
        <v>16</v>
      </c>
      <c r="M101" s="4">
        <v>7947</v>
      </c>
      <c r="N101">
        <v>15</v>
      </c>
      <c r="O101" s="10">
        <v>5.9484078526439845E-4</v>
      </c>
      <c r="P101" s="4">
        <v>7866.1135223665815</v>
      </c>
      <c r="Q101" s="10">
        <v>7.3100941582918025E-4</v>
      </c>
      <c r="R101" s="4">
        <v>7866.11</v>
      </c>
    </row>
    <row r="102" spans="1:18">
      <c r="A102">
        <v>1234</v>
      </c>
      <c r="B102" t="s">
        <v>10</v>
      </c>
      <c r="C102" s="4">
        <v>2180</v>
      </c>
      <c r="D102" s="5">
        <v>44446</v>
      </c>
      <c r="E102">
        <v>10</v>
      </c>
      <c r="F102" s="5">
        <v>44456</v>
      </c>
      <c r="G102" t="s">
        <v>33</v>
      </c>
      <c r="H102">
        <v>16</v>
      </c>
      <c r="I102">
        <v>-6</v>
      </c>
      <c r="J102">
        <v>5</v>
      </c>
      <c r="K102" s="5">
        <v>44451</v>
      </c>
      <c r="L102" t="s">
        <v>16</v>
      </c>
      <c r="M102" s="4">
        <v>36965</v>
      </c>
      <c r="N102">
        <v>15</v>
      </c>
      <c r="O102" s="10">
        <v>5.9484078526439845E-4</v>
      </c>
      <c r="P102" s="4">
        <v>36840.254472850771</v>
      </c>
      <c r="Q102" s="10">
        <v>6.7630861978677673E-4</v>
      </c>
      <c r="R102" s="4">
        <v>2172.64</v>
      </c>
    </row>
    <row r="103" spans="1:18">
      <c r="A103">
        <v>4567</v>
      </c>
      <c r="B103" t="s">
        <v>14</v>
      </c>
      <c r="C103" s="4">
        <v>25203</v>
      </c>
      <c r="D103" s="5">
        <v>44426</v>
      </c>
      <c r="E103">
        <v>30</v>
      </c>
      <c r="F103" s="5">
        <v>44456</v>
      </c>
      <c r="G103" t="s">
        <v>33</v>
      </c>
      <c r="H103">
        <v>27</v>
      </c>
      <c r="I103">
        <v>3</v>
      </c>
      <c r="J103">
        <v>27</v>
      </c>
      <c r="K103" s="5">
        <v>44429</v>
      </c>
      <c r="L103" t="s">
        <v>19</v>
      </c>
      <c r="M103" s="4">
        <v>42513</v>
      </c>
      <c r="N103">
        <v>20</v>
      </c>
      <c r="O103" s="10">
        <v>5.2925164279837183E-4</v>
      </c>
      <c r="P103" s="4">
        <v>41889.976334820269</v>
      </c>
      <c r="Q103" s="10">
        <v>5.4693994262807041E-4</v>
      </c>
      <c r="R103" s="4">
        <v>24833.65</v>
      </c>
    </row>
    <row r="104" spans="1:18">
      <c r="A104">
        <v>2345</v>
      </c>
      <c r="B104" t="s">
        <v>12</v>
      </c>
      <c r="C104" s="4">
        <v>4808</v>
      </c>
      <c r="D104" s="5">
        <v>44445</v>
      </c>
      <c r="E104">
        <v>35</v>
      </c>
      <c r="F104" s="5">
        <v>44480</v>
      </c>
      <c r="G104" t="s">
        <v>34</v>
      </c>
      <c r="H104">
        <v>17</v>
      </c>
      <c r="I104">
        <v>18</v>
      </c>
      <c r="J104">
        <v>17</v>
      </c>
      <c r="K104" s="5">
        <v>44463</v>
      </c>
      <c r="L104" t="s">
        <v>16</v>
      </c>
      <c r="M104" s="4">
        <v>29864</v>
      </c>
      <c r="N104">
        <v>15</v>
      </c>
      <c r="O104" s="10">
        <v>5.9484078526439845E-4</v>
      </c>
      <c r="P104" s="4">
        <v>29548.617141295155</v>
      </c>
      <c r="Q104" s="10">
        <v>6.2471246949980831E-4</v>
      </c>
      <c r="R104" s="4">
        <v>4757.22</v>
      </c>
    </row>
    <row r="105" spans="1:18">
      <c r="A105">
        <v>1234</v>
      </c>
      <c r="B105" t="s">
        <v>10</v>
      </c>
      <c r="C105" s="4">
        <v>4489</v>
      </c>
      <c r="D105" s="5">
        <v>44429</v>
      </c>
      <c r="E105">
        <v>30</v>
      </c>
      <c r="F105" s="5">
        <v>44459</v>
      </c>
      <c r="G105" t="s">
        <v>33</v>
      </c>
      <c r="H105">
        <v>2</v>
      </c>
      <c r="I105">
        <v>28</v>
      </c>
      <c r="J105">
        <v>5</v>
      </c>
      <c r="K105" s="5">
        <v>44454</v>
      </c>
      <c r="L105" t="s">
        <v>18</v>
      </c>
      <c r="M105" s="4">
        <v>50034</v>
      </c>
      <c r="N105">
        <v>30</v>
      </c>
      <c r="O105" s="10">
        <v>4.6353757265305305E-4</v>
      </c>
      <c r="P105" s="4">
        <v>49888.197891087373</v>
      </c>
      <c r="Q105" s="10">
        <v>5.8383331601088268E-4</v>
      </c>
      <c r="R105" s="4">
        <v>4475.92</v>
      </c>
    </row>
    <row r="106" spans="1:18">
      <c r="A106">
        <v>2345</v>
      </c>
      <c r="B106" t="s">
        <v>12</v>
      </c>
      <c r="C106" s="4">
        <v>4808</v>
      </c>
      <c r="D106" s="5">
        <v>44445</v>
      </c>
      <c r="E106">
        <v>14</v>
      </c>
      <c r="F106" s="5">
        <v>44459</v>
      </c>
      <c r="G106" t="s">
        <v>33</v>
      </c>
      <c r="H106">
        <v>0</v>
      </c>
      <c r="I106">
        <v>14</v>
      </c>
      <c r="J106">
        <v>0</v>
      </c>
      <c r="K106" s="5">
        <v>44459</v>
      </c>
      <c r="L106" t="s">
        <v>17</v>
      </c>
      <c r="M106" s="4">
        <v>4808</v>
      </c>
      <c r="N106" t="s">
        <v>17</v>
      </c>
      <c r="O106" s="10" t="s">
        <v>17</v>
      </c>
      <c r="P106" s="4" t="s">
        <v>17</v>
      </c>
      <c r="Q106" s="10">
        <v>0</v>
      </c>
      <c r="R106" s="4">
        <v>4808</v>
      </c>
    </row>
    <row r="107" spans="1:18">
      <c r="A107">
        <v>2345</v>
      </c>
      <c r="B107" t="s">
        <v>12</v>
      </c>
      <c r="C107" s="4">
        <v>2821</v>
      </c>
      <c r="D107" s="5">
        <v>44446</v>
      </c>
      <c r="E107">
        <v>14</v>
      </c>
      <c r="F107" s="5">
        <v>44460</v>
      </c>
      <c r="G107" t="s">
        <v>33</v>
      </c>
      <c r="H107">
        <v>17</v>
      </c>
      <c r="I107">
        <v>-3</v>
      </c>
      <c r="J107">
        <v>9</v>
      </c>
      <c r="K107" s="5">
        <v>44451</v>
      </c>
      <c r="L107" t="s">
        <v>16</v>
      </c>
      <c r="M107" s="4">
        <v>36965</v>
      </c>
      <c r="N107">
        <v>15</v>
      </c>
      <c r="O107" s="10">
        <v>5.9484078526439845E-4</v>
      </c>
      <c r="P107" s="4">
        <v>36752.692690818287</v>
      </c>
      <c r="Q107" s="10">
        <v>6.4020768283773845E-4</v>
      </c>
      <c r="R107" s="4">
        <v>2804.8</v>
      </c>
    </row>
    <row r="108" spans="1:18">
      <c r="A108">
        <v>5678</v>
      </c>
      <c r="B108" t="s">
        <v>13</v>
      </c>
      <c r="C108" s="4">
        <v>25056</v>
      </c>
      <c r="D108" s="5">
        <v>44417</v>
      </c>
      <c r="E108">
        <v>60</v>
      </c>
      <c r="F108" s="5">
        <v>44477</v>
      </c>
      <c r="G108" t="s">
        <v>34</v>
      </c>
      <c r="H108">
        <v>14</v>
      </c>
      <c r="I108">
        <v>46</v>
      </c>
      <c r="J108">
        <v>14</v>
      </c>
      <c r="K108" s="5">
        <v>44463</v>
      </c>
      <c r="L108" t="s">
        <v>16</v>
      </c>
      <c r="M108" s="4">
        <v>29864</v>
      </c>
      <c r="N108">
        <v>15</v>
      </c>
      <c r="O108" s="10">
        <v>5.9484078526439845E-4</v>
      </c>
      <c r="P108" s="4">
        <v>29601.405465201406</v>
      </c>
      <c r="Q108" s="10">
        <v>6.3104899033182343E-4</v>
      </c>
      <c r="R108" s="4">
        <v>24835.68</v>
      </c>
    </row>
    <row r="109" spans="1:18">
      <c r="A109">
        <v>2345</v>
      </c>
      <c r="B109" t="s">
        <v>12</v>
      </c>
      <c r="C109" s="4">
        <v>3524</v>
      </c>
      <c r="D109" s="5">
        <v>44456</v>
      </c>
      <c r="E109">
        <v>35</v>
      </c>
      <c r="F109" s="5">
        <v>44491</v>
      </c>
      <c r="G109" t="s">
        <v>34</v>
      </c>
      <c r="H109">
        <v>6</v>
      </c>
      <c r="I109">
        <v>29</v>
      </c>
      <c r="J109">
        <v>6</v>
      </c>
      <c r="K109" s="5">
        <v>44485</v>
      </c>
      <c r="L109" t="s">
        <v>18</v>
      </c>
      <c r="M109" s="4">
        <v>3524</v>
      </c>
      <c r="N109">
        <v>30</v>
      </c>
      <c r="O109" s="10">
        <v>4.6353757265305305E-4</v>
      </c>
      <c r="P109" s="4">
        <v>3484.2148429525259</v>
      </c>
      <c r="Q109" s="10">
        <v>1.8941224854177557E-3</v>
      </c>
      <c r="R109" s="4">
        <v>3484.21</v>
      </c>
    </row>
    <row r="110" spans="1:18">
      <c r="A110">
        <v>2345</v>
      </c>
      <c r="B110" t="s">
        <v>12</v>
      </c>
      <c r="C110" s="4">
        <v>4808</v>
      </c>
      <c r="D110" s="5">
        <v>44445</v>
      </c>
      <c r="E110">
        <v>28</v>
      </c>
      <c r="F110" s="5">
        <v>44473</v>
      </c>
      <c r="G110" t="s">
        <v>34</v>
      </c>
      <c r="H110">
        <v>0</v>
      </c>
      <c r="I110">
        <v>28</v>
      </c>
      <c r="J110">
        <v>0</v>
      </c>
      <c r="K110" s="5">
        <v>44473</v>
      </c>
      <c r="L110" t="s">
        <v>17</v>
      </c>
      <c r="M110" s="4">
        <v>7718</v>
      </c>
      <c r="N110" t="s">
        <v>17</v>
      </c>
      <c r="O110" s="10" t="s">
        <v>17</v>
      </c>
      <c r="P110" s="4" t="s">
        <v>17</v>
      </c>
      <c r="Q110" s="10">
        <v>0</v>
      </c>
      <c r="R110" s="4">
        <v>4808</v>
      </c>
    </row>
    <row r="111" spans="1:18">
      <c r="A111">
        <v>2345</v>
      </c>
      <c r="B111" t="s">
        <v>12</v>
      </c>
      <c r="C111" s="4">
        <v>3524</v>
      </c>
      <c r="D111" s="5">
        <v>44456</v>
      </c>
      <c r="E111">
        <v>21</v>
      </c>
      <c r="F111" s="5">
        <v>44477</v>
      </c>
      <c r="G111" t="s">
        <v>34</v>
      </c>
      <c r="H111">
        <v>13</v>
      </c>
      <c r="I111">
        <v>8</v>
      </c>
      <c r="J111">
        <v>13</v>
      </c>
      <c r="K111" s="5">
        <v>44464</v>
      </c>
      <c r="L111" t="s">
        <v>19</v>
      </c>
      <c r="M111" s="4">
        <v>8704</v>
      </c>
      <c r="N111">
        <v>20</v>
      </c>
      <c r="O111" s="10">
        <v>5.2925164279837183E-4</v>
      </c>
      <c r="P111" s="4">
        <v>8624.3353951577901</v>
      </c>
      <c r="Q111" s="10">
        <v>7.0754140558759076E-4</v>
      </c>
      <c r="R111" s="4">
        <v>3491.75</v>
      </c>
    </row>
    <row r="112" spans="1:18">
      <c r="A112">
        <v>1234</v>
      </c>
      <c r="B112" t="s">
        <v>10</v>
      </c>
      <c r="C112" s="4">
        <v>2910</v>
      </c>
      <c r="D112" s="5">
        <v>44453</v>
      </c>
      <c r="E112">
        <v>10</v>
      </c>
      <c r="F112" s="5">
        <v>44463</v>
      </c>
      <c r="G112" t="s">
        <v>33</v>
      </c>
      <c r="H112">
        <v>26</v>
      </c>
      <c r="I112">
        <v>-16</v>
      </c>
      <c r="J112">
        <v>5</v>
      </c>
      <c r="K112" s="5">
        <v>44458</v>
      </c>
      <c r="L112" t="s">
        <v>16</v>
      </c>
      <c r="M112" s="4">
        <v>2910</v>
      </c>
      <c r="N112">
        <v>15</v>
      </c>
      <c r="O112" s="10">
        <v>5.9484078526439845E-4</v>
      </c>
      <c r="P112" s="4">
        <v>2886.360490085101</v>
      </c>
      <c r="Q112" s="10">
        <v>1.6326751036539679E-3</v>
      </c>
      <c r="R112" s="4">
        <v>2886.36</v>
      </c>
    </row>
    <row r="113" spans="1:18">
      <c r="A113">
        <v>3456</v>
      </c>
      <c r="B113" t="s">
        <v>11</v>
      </c>
      <c r="C113" s="4">
        <v>16745</v>
      </c>
      <c r="D113" s="5">
        <v>44433</v>
      </c>
      <c r="E113">
        <v>30</v>
      </c>
      <c r="F113" s="5">
        <v>44463</v>
      </c>
      <c r="G113" t="s">
        <v>33</v>
      </c>
      <c r="H113">
        <v>17</v>
      </c>
      <c r="I113">
        <v>13</v>
      </c>
      <c r="J113">
        <v>17</v>
      </c>
      <c r="K113" s="5">
        <v>44446</v>
      </c>
      <c r="L113" t="s">
        <v>18</v>
      </c>
      <c r="M113" s="4">
        <v>16745</v>
      </c>
      <c r="N113">
        <v>30</v>
      </c>
      <c r="O113" s="10">
        <v>4.6353757265305305E-4</v>
      </c>
      <c r="P113" s="4">
        <v>16583.595950774819</v>
      </c>
      <c r="Q113" s="10">
        <v>5.6990911343911331E-4</v>
      </c>
      <c r="R113" s="4">
        <v>16583.599999999999</v>
      </c>
    </row>
    <row r="114" spans="1:18">
      <c r="A114">
        <v>1234</v>
      </c>
      <c r="B114" t="s">
        <v>10</v>
      </c>
      <c r="C114" s="4">
        <v>1719</v>
      </c>
      <c r="D114" s="5">
        <v>44459</v>
      </c>
      <c r="E114">
        <v>20</v>
      </c>
      <c r="F114" s="5">
        <v>44479</v>
      </c>
      <c r="G114" t="s">
        <v>34</v>
      </c>
      <c r="H114">
        <v>13</v>
      </c>
      <c r="I114">
        <v>7</v>
      </c>
      <c r="J114">
        <v>13</v>
      </c>
      <c r="K114" s="5">
        <v>44466</v>
      </c>
      <c r="L114" t="s">
        <v>19</v>
      </c>
      <c r="M114" s="4">
        <v>5180</v>
      </c>
      <c r="N114">
        <v>20</v>
      </c>
      <c r="O114" s="10">
        <v>5.2925164279837183E-4</v>
      </c>
      <c r="P114" s="4">
        <v>5124.4918826881149</v>
      </c>
      <c r="Q114" s="10">
        <v>8.2908819717963467E-4</v>
      </c>
      <c r="R114" s="4">
        <v>1700.58</v>
      </c>
    </row>
    <row r="115" spans="1:18">
      <c r="A115">
        <v>2345</v>
      </c>
      <c r="B115" t="s">
        <v>12</v>
      </c>
      <c r="C115" s="4">
        <v>3963</v>
      </c>
      <c r="D115" s="5">
        <v>44458</v>
      </c>
      <c r="E115">
        <v>14</v>
      </c>
      <c r="F115" s="5">
        <v>44472</v>
      </c>
      <c r="G115" t="s">
        <v>34</v>
      </c>
      <c r="H115">
        <v>13</v>
      </c>
      <c r="I115">
        <v>1</v>
      </c>
      <c r="J115">
        <v>13</v>
      </c>
      <c r="K115" s="5">
        <v>44459</v>
      </c>
      <c r="L115" t="s">
        <v>18</v>
      </c>
      <c r="M115" s="4">
        <v>3963</v>
      </c>
      <c r="N115">
        <v>30</v>
      </c>
      <c r="O115" s="10">
        <v>4.6353757265305305E-4</v>
      </c>
      <c r="P115" s="4">
        <v>3909.1963166936998</v>
      </c>
      <c r="Q115" s="10">
        <v>1.0520535552190147E-3</v>
      </c>
      <c r="R115" s="4">
        <v>3909.2</v>
      </c>
    </row>
    <row r="116" spans="1:18">
      <c r="A116">
        <v>2345</v>
      </c>
      <c r="B116" t="s">
        <v>12</v>
      </c>
      <c r="C116" s="4">
        <v>3963</v>
      </c>
      <c r="D116" s="5">
        <v>44458</v>
      </c>
      <c r="E116">
        <v>21</v>
      </c>
      <c r="F116" s="5">
        <v>44479</v>
      </c>
      <c r="G116" t="s">
        <v>34</v>
      </c>
      <c r="H116">
        <v>6</v>
      </c>
      <c r="I116">
        <v>15</v>
      </c>
      <c r="J116">
        <v>6</v>
      </c>
      <c r="K116" s="5">
        <v>44473</v>
      </c>
      <c r="L116" t="s">
        <v>19</v>
      </c>
      <c r="M116" s="4">
        <v>10820</v>
      </c>
      <c r="N116">
        <v>20</v>
      </c>
      <c r="O116" s="10">
        <v>5.2925164279837183E-4</v>
      </c>
      <c r="P116" s="4">
        <v>10765.704539611437</v>
      </c>
      <c r="Q116" s="10">
        <v>8.38801179920579E-4</v>
      </c>
      <c r="R116" s="4">
        <v>3943.11</v>
      </c>
    </row>
    <row r="117" spans="1:18">
      <c r="A117">
        <v>1234</v>
      </c>
      <c r="B117" t="s">
        <v>10</v>
      </c>
      <c r="C117" s="4">
        <v>2910</v>
      </c>
      <c r="D117" s="5">
        <v>44453</v>
      </c>
      <c r="E117">
        <v>20</v>
      </c>
      <c r="F117" s="5">
        <v>44473</v>
      </c>
      <c r="G117" t="s">
        <v>34</v>
      </c>
      <c r="H117">
        <v>0</v>
      </c>
      <c r="I117">
        <v>20</v>
      </c>
      <c r="J117">
        <v>0</v>
      </c>
      <c r="K117" s="5">
        <v>44473</v>
      </c>
      <c r="L117" t="s">
        <v>17</v>
      </c>
      <c r="M117" s="4">
        <v>7718</v>
      </c>
      <c r="N117" t="s">
        <v>17</v>
      </c>
      <c r="O117" s="10" t="s">
        <v>17</v>
      </c>
      <c r="P117" s="4" t="s">
        <v>17</v>
      </c>
      <c r="Q117" s="10">
        <v>0</v>
      </c>
      <c r="R117" s="4">
        <v>2910</v>
      </c>
    </row>
    <row r="118" spans="1:18">
      <c r="A118">
        <v>1234</v>
      </c>
      <c r="B118" t="s">
        <v>10</v>
      </c>
      <c r="C118" s="4">
        <v>2180</v>
      </c>
      <c r="D118" s="5">
        <v>44446</v>
      </c>
      <c r="E118">
        <v>20</v>
      </c>
      <c r="F118" s="5">
        <v>44466</v>
      </c>
      <c r="G118" t="s">
        <v>33</v>
      </c>
      <c r="H118">
        <v>25</v>
      </c>
      <c r="I118">
        <v>-5</v>
      </c>
      <c r="J118">
        <v>15</v>
      </c>
      <c r="K118" s="5">
        <v>44451</v>
      </c>
      <c r="L118" t="s">
        <v>16</v>
      </c>
      <c r="M118" s="4">
        <v>36965</v>
      </c>
      <c r="N118">
        <v>15</v>
      </c>
      <c r="O118" s="10">
        <v>5.9484078526439845E-4</v>
      </c>
      <c r="P118" s="4">
        <v>36621.739922934074</v>
      </c>
      <c r="Q118" s="10">
        <v>6.2215799182990437E-4</v>
      </c>
      <c r="R118" s="4">
        <v>2159.7600000000002</v>
      </c>
    </row>
    <row r="119" spans="1:18">
      <c r="A119">
        <v>2345</v>
      </c>
      <c r="B119" t="s">
        <v>12</v>
      </c>
      <c r="C119" s="4">
        <v>3524</v>
      </c>
      <c r="D119" s="5">
        <v>44456</v>
      </c>
      <c r="E119">
        <v>14</v>
      </c>
      <c r="F119" s="5">
        <v>44470</v>
      </c>
      <c r="G119" t="s">
        <v>34</v>
      </c>
      <c r="H119">
        <v>0</v>
      </c>
      <c r="I119">
        <v>14</v>
      </c>
      <c r="J119">
        <v>0</v>
      </c>
      <c r="K119" s="5">
        <v>44470</v>
      </c>
      <c r="L119" t="s">
        <v>17</v>
      </c>
      <c r="M119" s="4">
        <v>3524</v>
      </c>
      <c r="N119" t="s">
        <v>17</v>
      </c>
      <c r="O119" s="10" t="s">
        <v>17</v>
      </c>
      <c r="P119" s="4" t="s">
        <v>17</v>
      </c>
      <c r="Q119" s="10">
        <v>0</v>
      </c>
      <c r="R119" s="4">
        <v>3524</v>
      </c>
    </row>
    <row r="120" spans="1:18">
      <c r="A120">
        <v>2345</v>
      </c>
      <c r="B120" t="s">
        <v>12</v>
      </c>
      <c r="C120" s="4">
        <v>4808</v>
      </c>
      <c r="D120" s="5">
        <v>44445</v>
      </c>
      <c r="E120">
        <v>21</v>
      </c>
      <c r="F120" s="5">
        <v>44466</v>
      </c>
      <c r="G120" t="s">
        <v>33</v>
      </c>
      <c r="H120">
        <v>0</v>
      </c>
      <c r="I120">
        <v>21</v>
      </c>
      <c r="J120">
        <v>0</v>
      </c>
      <c r="K120" s="5">
        <v>44466</v>
      </c>
      <c r="L120" t="s">
        <v>17</v>
      </c>
      <c r="M120" s="4">
        <v>4808</v>
      </c>
      <c r="N120" t="s">
        <v>17</v>
      </c>
      <c r="O120" s="10" t="s">
        <v>17</v>
      </c>
      <c r="P120" s="4" t="s">
        <v>17</v>
      </c>
      <c r="Q120" s="10">
        <v>0</v>
      </c>
      <c r="R120" s="4">
        <v>4808</v>
      </c>
    </row>
    <row r="121" spans="1:18">
      <c r="A121">
        <v>2345</v>
      </c>
      <c r="B121" t="s">
        <v>12</v>
      </c>
      <c r="C121" s="4">
        <v>2821</v>
      </c>
      <c r="D121" s="5">
        <v>44446</v>
      </c>
      <c r="E121">
        <v>21</v>
      </c>
      <c r="F121" s="5">
        <v>44467</v>
      </c>
      <c r="G121" t="s">
        <v>33</v>
      </c>
      <c r="H121">
        <v>0</v>
      </c>
      <c r="I121">
        <v>21</v>
      </c>
      <c r="J121">
        <v>0</v>
      </c>
      <c r="K121" s="5">
        <v>44467</v>
      </c>
      <c r="L121" t="s">
        <v>17</v>
      </c>
      <c r="M121" s="4">
        <v>2821</v>
      </c>
      <c r="N121" t="s">
        <v>17</v>
      </c>
      <c r="O121" s="10" t="s">
        <v>17</v>
      </c>
      <c r="P121" s="4" t="s">
        <v>17</v>
      </c>
      <c r="Q121" s="10">
        <v>0</v>
      </c>
      <c r="R121" s="4">
        <v>2821</v>
      </c>
    </row>
    <row r="122" spans="1:18">
      <c r="A122">
        <v>5678</v>
      </c>
      <c r="B122" t="s">
        <v>13</v>
      </c>
      <c r="C122" s="4">
        <v>24233</v>
      </c>
      <c r="D122" s="5">
        <v>44462</v>
      </c>
      <c r="E122">
        <v>30</v>
      </c>
      <c r="F122" s="5">
        <v>44492</v>
      </c>
      <c r="G122" t="s">
        <v>34</v>
      </c>
      <c r="H122">
        <v>8</v>
      </c>
      <c r="I122">
        <v>22</v>
      </c>
      <c r="J122">
        <v>8</v>
      </c>
      <c r="K122" s="5">
        <v>44484</v>
      </c>
      <c r="L122" t="s">
        <v>19</v>
      </c>
      <c r="M122" s="4">
        <v>26985</v>
      </c>
      <c r="N122">
        <v>20</v>
      </c>
      <c r="O122" s="10">
        <v>5.2925164279837183E-4</v>
      </c>
      <c r="P122" s="4">
        <v>26851.016789035275</v>
      </c>
      <c r="Q122" s="10">
        <v>6.2237692056085151E-4</v>
      </c>
      <c r="R122" s="4">
        <v>24112.68</v>
      </c>
    </row>
    <row r="123" spans="1:18">
      <c r="A123">
        <v>1234</v>
      </c>
      <c r="B123" t="s">
        <v>10</v>
      </c>
      <c r="C123" s="4">
        <v>1719</v>
      </c>
      <c r="D123" s="5">
        <v>44459</v>
      </c>
      <c r="E123">
        <v>10</v>
      </c>
      <c r="F123" s="5">
        <v>44469</v>
      </c>
      <c r="G123" t="s">
        <v>33</v>
      </c>
      <c r="H123">
        <v>25</v>
      </c>
      <c r="I123">
        <v>-15</v>
      </c>
      <c r="J123">
        <v>5</v>
      </c>
      <c r="K123" s="5">
        <v>44464</v>
      </c>
      <c r="L123" t="s">
        <v>19</v>
      </c>
      <c r="M123" s="4">
        <v>8704</v>
      </c>
      <c r="N123">
        <v>20</v>
      </c>
      <c r="O123" s="10">
        <v>5.2925164279837183E-4</v>
      </c>
      <c r="P123" s="4">
        <v>8661.003494200404</v>
      </c>
      <c r="Q123" s="10">
        <v>9.9091009212113343E-4</v>
      </c>
      <c r="R123" s="4">
        <v>1710.51</v>
      </c>
    </row>
    <row r="124" spans="1:18">
      <c r="A124">
        <v>2345</v>
      </c>
      <c r="B124" t="s">
        <v>12</v>
      </c>
      <c r="C124" s="4">
        <v>3461</v>
      </c>
      <c r="D124" s="5">
        <v>44455</v>
      </c>
      <c r="E124">
        <v>14</v>
      </c>
      <c r="F124" s="5">
        <v>44469</v>
      </c>
      <c r="G124" t="s">
        <v>33</v>
      </c>
      <c r="H124">
        <v>7</v>
      </c>
      <c r="I124">
        <v>7</v>
      </c>
      <c r="J124">
        <v>7</v>
      </c>
      <c r="K124" s="5">
        <v>44462</v>
      </c>
      <c r="L124" t="s">
        <v>19</v>
      </c>
      <c r="M124" s="4">
        <v>3461</v>
      </c>
      <c r="N124">
        <v>20</v>
      </c>
      <c r="O124" s="10">
        <v>5.2925164279837183E-4</v>
      </c>
      <c r="P124" s="4">
        <v>3428.204922046215</v>
      </c>
      <c r="Q124" s="10">
        <v>1.3610377741079551E-3</v>
      </c>
      <c r="R124" s="4">
        <v>3428.2</v>
      </c>
    </row>
    <row r="125" spans="1:18">
      <c r="A125">
        <v>4567</v>
      </c>
      <c r="B125" t="s">
        <v>14</v>
      </c>
      <c r="C125" s="4">
        <v>25189</v>
      </c>
      <c r="D125" s="5">
        <v>44444</v>
      </c>
      <c r="E125">
        <v>30</v>
      </c>
      <c r="F125" s="5">
        <v>44474</v>
      </c>
      <c r="G125" t="s">
        <v>34</v>
      </c>
      <c r="H125">
        <v>2</v>
      </c>
      <c r="I125">
        <v>28</v>
      </c>
      <c r="J125">
        <v>5</v>
      </c>
      <c r="K125" s="5">
        <v>44469</v>
      </c>
      <c r="L125" t="s">
        <v>19</v>
      </c>
      <c r="M125" s="4">
        <v>25189</v>
      </c>
      <c r="N125">
        <v>20</v>
      </c>
      <c r="O125" s="10">
        <v>5.2925164279837183E-4</v>
      </c>
      <c r="P125" s="4">
        <v>25102.449105631204</v>
      </c>
      <c r="Q125" s="10">
        <v>6.886321936134405E-4</v>
      </c>
      <c r="R125" s="4">
        <v>25102.45</v>
      </c>
    </row>
    <row r="126" spans="1:18">
      <c r="A126">
        <v>5678</v>
      </c>
      <c r="B126" t="s">
        <v>13</v>
      </c>
      <c r="C126" s="4">
        <v>21148</v>
      </c>
      <c r="D126" s="5">
        <v>44443</v>
      </c>
      <c r="E126">
        <v>30</v>
      </c>
      <c r="F126" s="5">
        <v>44473</v>
      </c>
      <c r="G126" t="s">
        <v>34</v>
      </c>
      <c r="H126">
        <v>19</v>
      </c>
      <c r="I126">
        <v>11</v>
      </c>
      <c r="J126">
        <v>19</v>
      </c>
      <c r="K126" s="5">
        <v>44454</v>
      </c>
      <c r="L126" t="s">
        <v>18</v>
      </c>
      <c r="M126" s="4">
        <v>50034</v>
      </c>
      <c r="N126">
        <v>30</v>
      </c>
      <c r="O126" s="10">
        <v>4.6353757265305305E-4</v>
      </c>
      <c r="P126" s="4">
        <v>49565.375875047255</v>
      </c>
      <c r="Q126" s="10">
        <v>4.9539905905447614E-4</v>
      </c>
      <c r="R126" s="4">
        <v>20949.93</v>
      </c>
    </row>
    <row r="127" spans="1:18">
      <c r="A127">
        <v>2345</v>
      </c>
      <c r="B127" t="s">
        <v>12</v>
      </c>
      <c r="C127" s="4">
        <v>3524</v>
      </c>
      <c r="D127" s="5">
        <v>44456</v>
      </c>
      <c r="E127">
        <v>28</v>
      </c>
      <c r="F127" s="5">
        <v>44484</v>
      </c>
      <c r="G127" t="s">
        <v>34</v>
      </c>
      <c r="H127">
        <v>0</v>
      </c>
      <c r="I127">
        <v>28</v>
      </c>
      <c r="J127">
        <v>0</v>
      </c>
      <c r="K127" s="5">
        <v>44484</v>
      </c>
      <c r="L127" t="s">
        <v>17</v>
      </c>
      <c r="M127" s="4">
        <v>3524</v>
      </c>
      <c r="N127" t="s">
        <v>17</v>
      </c>
      <c r="O127" s="10" t="s">
        <v>17</v>
      </c>
      <c r="P127" s="4" t="s">
        <v>17</v>
      </c>
      <c r="Q127" s="10">
        <v>0</v>
      </c>
      <c r="R127" s="4">
        <v>3524</v>
      </c>
    </row>
    <row r="128" spans="1:18">
      <c r="A128">
        <v>1234</v>
      </c>
      <c r="B128" t="s">
        <v>10</v>
      </c>
      <c r="C128" s="4">
        <v>2894</v>
      </c>
      <c r="D128" s="5">
        <v>44461</v>
      </c>
      <c r="E128">
        <v>10</v>
      </c>
      <c r="F128" s="5">
        <v>44471</v>
      </c>
      <c r="G128" t="s">
        <v>34</v>
      </c>
      <c r="H128">
        <v>0</v>
      </c>
      <c r="I128">
        <v>10</v>
      </c>
      <c r="J128">
        <v>0</v>
      </c>
      <c r="K128" s="5">
        <v>44471</v>
      </c>
      <c r="L128" t="s">
        <v>17</v>
      </c>
      <c r="M128" s="4">
        <v>2894</v>
      </c>
      <c r="N128" t="s">
        <v>17</v>
      </c>
      <c r="O128" s="10" t="s">
        <v>17</v>
      </c>
      <c r="P128" s="4" t="s">
        <v>17</v>
      </c>
      <c r="Q128" s="10">
        <v>0</v>
      </c>
      <c r="R128" s="4">
        <v>2894</v>
      </c>
    </row>
    <row r="129" spans="1:18">
      <c r="A129">
        <v>2345</v>
      </c>
      <c r="B129" t="s">
        <v>12</v>
      </c>
      <c r="C129" s="4">
        <v>3461</v>
      </c>
      <c r="D129" s="5">
        <v>44455</v>
      </c>
      <c r="E129">
        <v>28</v>
      </c>
      <c r="F129" s="5">
        <v>44483</v>
      </c>
      <c r="G129" t="s">
        <v>34</v>
      </c>
      <c r="H129">
        <v>19</v>
      </c>
      <c r="I129">
        <v>9</v>
      </c>
      <c r="J129">
        <v>19</v>
      </c>
      <c r="K129" s="5">
        <v>44464</v>
      </c>
      <c r="L129" t="s">
        <v>19</v>
      </c>
      <c r="M129" s="4">
        <v>8704</v>
      </c>
      <c r="N129">
        <v>20</v>
      </c>
      <c r="O129" s="10">
        <v>5.2925164279837183E-4</v>
      </c>
      <c r="P129" s="4">
        <v>8596.9359993971502</v>
      </c>
      <c r="Q129" s="10">
        <v>6.5162429308476876E-4</v>
      </c>
      <c r="R129" s="4">
        <v>3418.43</v>
      </c>
    </row>
    <row r="130" spans="1:18">
      <c r="A130">
        <v>2345</v>
      </c>
      <c r="B130" t="s">
        <v>12</v>
      </c>
      <c r="C130" s="4">
        <v>2821</v>
      </c>
      <c r="D130" s="5">
        <v>44446</v>
      </c>
      <c r="E130">
        <v>35</v>
      </c>
      <c r="F130" s="5">
        <v>44481</v>
      </c>
      <c r="G130" t="s">
        <v>34</v>
      </c>
      <c r="H130">
        <v>0</v>
      </c>
      <c r="I130">
        <v>35</v>
      </c>
      <c r="J130">
        <v>0</v>
      </c>
      <c r="K130" s="5">
        <v>44481</v>
      </c>
      <c r="L130" t="s">
        <v>17</v>
      </c>
      <c r="M130" s="4">
        <v>5715</v>
      </c>
      <c r="N130" t="s">
        <v>17</v>
      </c>
      <c r="O130" s="10" t="s">
        <v>17</v>
      </c>
      <c r="P130" s="4" t="s">
        <v>17</v>
      </c>
      <c r="Q130" s="10">
        <v>0</v>
      </c>
      <c r="R130" s="4">
        <v>2821</v>
      </c>
    </row>
    <row r="131" spans="1:18">
      <c r="A131">
        <v>2345</v>
      </c>
      <c r="B131" t="s">
        <v>12</v>
      </c>
      <c r="C131" s="4">
        <v>3461</v>
      </c>
      <c r="D131" s="5">
        <v>44455</v>
      </c>
      <c r="E131">
        <v>21</v>
      </c>
      <c r="F131" s="5">
        <v>44476</v>
      </c>
      <c r="G131" t="s">
        <v>34</v>
      </c>
      <c r="H131">
        <v>10</v>
      </c>
      <c r="I131">
        <v>11</v>
      </c>
      <c r="J131">
        <v>10</v>
      </c>
      <c r="K131" s="5">
        <v>44466</v>
      </c>
      <c r="L131" t="s">
        <v>19</v>
      </c>
      <c r="M131" s="4">
        <v>5180</v>
      </c>
      <c r="N131">
        <v>20</v>
      </c>
      <c r="O131" s="10">
        <v>5.2925164279837183E-4</v>
      </c>
      <c r="P131" s="4">
        <v>5132.6643988208134</v>
      </c>
      <c r="Q131" s="10">
        <v>9.1843709821548731E-4</v>
      </c>
      <c r="R131" s="4">
        <v>3429.37</v>
      </c>
    </row>
    <row r="132" spans="1:18">
      <c r="A132">
        <v>4567</v>
      </c>
      <c r="B132" t="s">
        <v>14</v>
      </c>
      <c r="C132" s="4">
        <v>26865</v>
      </c>
      <c r="D132" s="5">
        <v>44455</v>
      </c>
      <c r="E132">
        <v>30</v>
      </c>
      <c r="F132" s="5">
        <v>44485</v>
      </c>
      <c r="G132" t="s">
        <v>34</v>
      </c>
      <c r="H132">
        <v>0</v>
      </c>
      <c r="I132">
        <v>30</v>
      </c>
      <c r="J132">
        <v>0</v>
      </c>
      <c r="K132" s="5">
        <v>44485</v>
      </c>
      <c r="L132" t="s">
        <v>17</v>
      </c>
      <c r="M132" s="4">
        <v>26865</v>
      </c>
      <c r="N132" t="s">
        <v>17</v>
      </c>
      <c r="O132" s="10" t="s">
        <v>17</v>
      </c>
      <c r="P132" s="4" t="s">
        <v>17</v>
      </c>
      <c r="Q132" s="10">
        <v>0</v>
      </c>
      <c r="R132" s="4">
        <v>26865</v>
      </c>
    </row>
    <row r="133" spans="1:18">
      <c r="A133">
        <v>2345</v>
      </c>
      <c r="B133" t="s">
        <v>12</v>
      </c>
      <c r="C133" s="4">
        <v>3461</v>
      </c>
      <c r="D133" s="5">
        <v>44455</v>
      </c>
      <c r="E133">
        <v>35</v>
      </c>
      <c r="F133" s="5">
        <v>44490</v>
      </c>
      <c r="G133" t="s">
        <v>34</v>
      </c>
      <c r="H133">
        <v>0</v>
      </c>
      <c r="I133">
        <v>35</v>
      </c>
      <c r="J133">
        <v>0</v>
      </c>
      <c r="K133" s="5">
        <v>44490</v>
      </c>
      <c r="L133" t="s">
        <v>17</v>
      </c>
      <c r="M133" s="4">
        <v>3461</v>
      </c>
      <c r="N133" t="s">
        <v>17</v>
      </c>
      <c r="O133" s="10" t="s">
        <v>17</v>
      </c>
      <c r="P133" s="4" t="s">
        <v>17</v>
      </c>
      <c r="Q133" s="10">
        <v>0</v>
      </c>
      <c r="R133" s="4">
        <v>3461</v>
      </c>
    </row>
    <row r="134" spans="1:18">
      <c r="A134">
        <v>1234</v>
      </c>
      <c r="B134" t="s">
        <v>10</v>
      </c>
      <c r="C134" s="4">
        <v>2180</v>
      </c>
      <c r="D134" s="5">
        <v>44446</v>
      </c>
      <c r="E134">
        <v>30</v>
      </c>
      <c r="F134" s="5">
        <v>44476</v>
      </c>
      <c r="G134" t="s">
        <v>34</v>
      </c>
      <c r="H134">
        <v>0</v>
      </c>
      <c r="I134">
        <v>30</v>
      </c>
      <c r="J134">
        <v>0</v>
      </c>
      <c r="K134" s="5">
        <v>44476</v>
      </c>
      <c r="L134" t="s">
        <v>17</v>
      </c>
      <c r="M134" s="4">
        <v>2180</v>
      </c>
      <c r="N134" t="s">
        <v>17</v>
      </c>
      <c r="O134" s="10" t="s">
        <v>17</v>
      </c>
      <c r="P134" s="4" t="s">
        <v>17</v>
      </c>
      <c r="Q134" s="10">
        <v>0</v>
      </c>
      <c r="R134" s="4">
        <v>2180</v>
      </c>
    </row>
    <row r="135" spans="1:18">
      <c r="A135">
        <v>2345</v>
      </c>
      <c r="B135" t="s">
        <v>12</v>
      </c>
      <c r="C135" s="4">
        <v>3963</v>
      </c>
      <c r="D135" s="5">
        <v>44458</v>
      </c>
      <c r="E135">
        <v>28</v>
      </c>
      <c r="F135" s="5">
        <v>44486</v>
      </c>
      <c r="G135" t="s">
        <v>34</v>
      </c>
      <c r="H135">
        <v>0</v>
      </c>
      <c r="I135">
        <v>28</v>
      </c>
      <c r="J135">
        <v>0</v>
      </c>
      <c r="K135" s="5">
        <v>44486</v>
      </c>
      <c r="L135" t="s">
        <v>17</v>
      </c>
      <c r="M135" s="4">
        <v>7694</v>
      </c>
      <c r="N135" t="s">
        <v>17</v>
      </c>
      <c r="O135" s="10" t="s">
        <v>17</v>
      </c>
      <c r="P135" s="4" t="s">
        <v>17</v>
      </c>
      <c r="Q135" s="10">
        <v>0</v>
      </c>
      <c r="R135" s="4">
        <v>3963</v>
      </c>
    </row>
    <row r="136" spans="1:18">
      <c r="A136">
        <v>2345</v>
      </c>
      <c r="B136" t="s">
        <v>12</v>
      </c>
      <c r="C136" s="4">
        <v>3049</v>
      </c>
      <c r="D136" s="5">
        <v>44468</v>
      </c>
      <c r="E136">
        <v>28</v>
      </c>
      <c r="F136" s="5">
        <v>44496</v>
      </c>
      <c r="G136" t="s">
        <v>34</v>
      </c>
      <c r="H136">
        <v>2</v>
      </c>
      <c r="I136">
        <v>26</v>
      </c>
      <c r="J136">
        <v>5</v>
      </c>
      <c r="K136" s="5">
        <v>44491</v>
      </c>
      <c r="L136" t="s">
        <v>18</v>
      </c>
      <c r="M136" s="4">
        <v>5876</v>
      </c>
      <c r="N136">
        <v>30</v>
      </c>
      <c r="O136" s="10">
        <v>4.6353757265305305E-4</v>
      </c>
      <c r="P136" s="4">
        <v>5832.400184035444</v>
      </c>
      <c r="Q136" s="10">
        <v>1.4906393595445976E-3</v>
      </c>
      <c r="R136" s="4">
        <v>3026.38</v>
      </c>
    </row>
    <row r="137" spans="1:18">
      <c r="A137">
        <v>5678</v>
      </c>
      <c r="B137" t="s">
        <v>13</v>
      </c>
      <c r="C137" s="4">
        <v>21148</v>
      </c>
      <c r="D137" s="5">
        <v>44443</v>
      </c>
      <c r="E137">
        <v>60</v>
      </c>
      <c r="F137" s="5">
        <v>44503</v>
      </c>
      <c r="G137" t="s">
        <v>35</v>
      </c>
      <c r="H137">
        <v>0</v>
      </c>
      <c r="I137">
        <v>60</v>
      </c>
      <c r="J137">
        <v>0</v>
      </c>
      <c r="K137" s="5">
        <v>44503</v>
      </c>
      <c r="L137" t="s">
        <v>17</v>
      </c>
      <c r="M137" s="4">
        <v>24197</v>
      </c>
      <c r="N137" t="s">
        <v>17</v>
      </c>
      <c r="O137" s="10" t="s">
        <v>17</v>
      </c>
      <c r="P137" s="4" t="s">
        <v>17</v>
      </c>
      <c r="Q137" s="10">
        <v>0</v>
      </c>
      <c r="R137" s="4">
        <v>21148</v>
      </c>
    </row>
    <row r="138" spans="1:18">
      <c r="A138">
        <v>1234</v>
      </c>
      <c r="B138" t="s">
        <v>10</v>
      </c>
      <c r="C138" s="4">
        <v>2910</v>
      </c>
      <c r="D138" s="5">
        <v>44453</v>
      </c>
      <c r="E138">
        <v>30</v>
      </c>
      <c r="F138" s="5">
        <v>44483</v>
      </c>
      <c r="G138" t="s">
        <v>34</v>
      </c>
      <c r="H138">
        <v>0</v>
      </c>
      <c r="I138">
        <v>30</v>
      </c>
      <c r="J138">
        <v>0</v>
      </c>
      <c r="K138" s="5">
        <v>44483</v>
      </c>
      <c r="L138" t="s">
        <v>17</v>
      </c>
      <c r="M138" s="4">
        <v>2910</v>
      </c>
      <c r="N138" t="s">
        <v>17</v>
      </c>
      <c r="O138" s="10" t="s">
        <v>17</v>
      </c>
      <c r="P138" s="4" t="s">
        <v>17</v>
      </c>
      <c r="Q138" s="10">
        <v>0</v>
      </c>
      <c r="R138" s="4">
        <v>2910</v>
      </c>
    </row>
    <row r="139" spans="1:18">
      <c r="A139">
        <v>3456</v>
      </c>
      <c r="B139" t="s">
        <v>11</v>
      </c>
      <c r="C139" s="4">
        <v>12555</v>
      </c>
      <c r="D139" s="5">
        <v>44473</v>
      </c>
      <c r="E139">
        <v>30</v>
      </c>
      <c r="F139" s="5">
        <v>44503</v>
      </c>
      <c r="G139" t="s">
        <v>35</v>
      </c>
      <c r="H139">
        <v>22</v>
      </c>
      <c r="I139">
        <v>8</v>
      </c>
      <c r="J139">
        <v>22</v>
      </c>
      <c r="K139" s="5">
        <v>44481</v>
      </c>
      <c r="L139" t="s">
        <v>18</v>
      </c>
      <c r="M139" s="4">
        <v>12555</v>
      </c>
      <c r="N139">
        <v>30</v>
      </c>
      <c r="O139" s="10">
        <v>4.6353757265305305E-4</v>
      </c>
      <c r="P139" s="4">
        <v>12397.646270450994</v>
      </c>
      <c r="Q139" s="10">
        <v>5.7345322124680541E-4</v>
      </c>
      <c r="R139" s="4">
        <v>12397.65</v>
      </c>
    </row>
    <row r="140" spans="1:18">
      <c r="A140">
        <v>4567</v>
      </c>
      <c r="B140" t="s">
        <v>14</v>
      </c>
      <c r="C140" s="4">
        <v>26009</v>
      </c>
      <c r="D140" s="5">
        <v>44473</v>
      </c>
      <c r="E140">
        <v>30</v>
      </c>
      <c r="F140" s="5">
        <v>44503</v>
      </c>
      <c r="G140" t="s">
        <v>35</v>
      </c>
      <c r="H140">
        <v>13</v>
      </c>
      <c r="I140">
        <v>17</v>
      </c>
      <c r="J140">
        <v>13</v>
      </c>
      <c r="K140" s="5">
        <v>44490</v>
      </c>
      <c r="L140" t="s">
        <v>18</v>
      </c>
      <c r="M140" s="4">
        <v>26009</v>
      </c>
      <c r="N140">
        <v>30</v>
      </c>
      <c r="O140" s="10">
        <v>4.6353757265305305E-4</v>
      </c>
      <c r="P140" s="4">
        <v>25822.777441556002</v>
      </c>
      <c r="Q140" s="10">
        <v>5.5289763392844869E-4</v>
      </c>
      <c r="R140" s="4">
        <v>25822.78</v>
      </c>
    </row>
    <row r="141" spans="1:18">
      <c r="A141">
        <v>5678</v>
      </c>
      <c r="B141" t="s">
        <v>13</v>
      </c>
      <c r="C141" s="4">
        <v>18856</v>
      </c>
      <c r="D141" s="5">
        <v>44471</v>
      </c>
      <c r="E141">
        <v>30</v>
      </c>
      <c r="F141" s="5">
        <v>44501</v>
      </c>
      <c r="G141" t="s">
        <v>35</v>
      </c>
      <c r="H141">
        <v>0</v>
      </c>
      <c r="I141">
        <v>30</v>
      </c>
      <c r="J141">
        <v>0</v>
      </c>
      <c r="K141" s="5">
        <v>44501</v>
      </c>
      <c r="L141" t="s">
        <v>17</v>
      </c>
      <c r="M141" s="4">
        <v>32130</v>
      </c>
      <c r="N141" t="s">
        <v>17</v>
      </c>
      <c r="O141" s="10" t="s">
        <v>17</v>
      </c>
      <c r="P141" s="4" t="s">
        <v>17</v>
      </c>
      <c r="Q141" s="10">
        <v>0</v>
      </c>
      <c r="R141" s="4">
        <v>18856</v>
      </c>
    </row>
    <row r="142" spans="1:18">
      <c r="A142">
        <v>2345</v>
      </c>
      <c r="B142" t="s">
        <v>12</v>
      </c>
      <c r="C142" s="4">
        <v>3731</v>
      </c>
      <c r="D142" s="5">
        <v>44472</v>
      </c>
      <c r="E142">
        <v>35</v>
      </c>
      <c r="F142" s="5">
        <v>44507</v>
      </c>
      <c r="G142" t="s">
        <v>35</v>
      </c>
      <c r="H142">
        <v>0</v>
      </c>
      <c r="I142">
        <v>35</v>
      </c>
      <c r="J142">
        <v>0</v>
      </c>
      <c r="K142" s="5">
        <v>44507</v>
      </c>
      <c r="L142" t="s">
        <v>17</v>
      </c>
      <c r="M142" s="4">
        <v>6558</v>
      </c>
      <c r="N142" t="s">
        <v>17</v>
      </c>
      <c r="O142" s="10" t="s">
        <v>17</v>
      </c>
      <c r="P142" s="4" t="s">
        <v>17</v>
      </c>
      <c r="Q142" s="10">
        <v>0</v>
      </c>
      <c r="R142" s="4">
        <v>3731</v>
      </c>
    </row>
    <row r="143" spans="1:18">
      <c r="A143">
        <v>1234</v>
      </c>
      <c r="B143" t="s">
        <v>10</v>
      </c>
      <c r="C143" s="4">
        <v>2894</v>
      </c>
      <c r="D143" s="5">
        <v>44461</v>
      </c>
      <c r="E143">
        <v>20</v>
      </c>
      <c r="F143" s="5">
        <v>44481</v>
      </c>
      <c r="G143" t="s">
        <v>34</v>
      </c>
      <c r="H143">
        <v>0</v>
      </c>
      <c r="I143">
        <v>20</v>
      </c>
      <c r="J143">
        <v>0</v>
      </c>
      <c r="K143" s="5">
        <v>44481</v>
      </c>
      <c r="L143" t="s">
        <v>17</v>
      </c>
      <c r="M143" s="4">
        <v>5715</v>
      </c>
      <c r="N143" t="s">
        <v>17</v>
      </c>
      <c r="O143" s="10" t="s">
        <v>17</v>
      </c>
      <c r="P143" s="4" t="s">
        <v>17</v>
      </c>
      <c r="Q143" s="10">
        <v>0</v>
      </c>
      <c r="R143" s="4">
        <v>2894</v>
      </c>
    </row>
    <row r="144" spans="1:18">
      <c r="A144">
        <v>2345</v>
      </c>
      <c r="B144" t="s">
        <v>12</v>
      </c>
      <c r="C144" s="4">
        <v>3049</v>
      </c>
      <c r="D144" s="5">
        <v>44468</v>
      </c>
      <c r="E144">
        <v>14</v>
      </c>
      <c r="F144" s="5">
        <v>44482</v>
      </c>
      <c r="G144" t="s">
        <v>34</v>
      </c>
      <c r="H144">
        <v>0</v>
      </c>
      <c r="I144">
        <v>14</v>
      </c>
      <c r="J144">
        <v>0</v>
      </c>
      <c r="K144" s="5">
        <v>44482</v>
      </c>
      <c r="L144" t="s">
        <v>17</v>
      </c>
      <c r="M144" s="4">
        <v>3049</v>
      </c>
      <c r="N144" t="s">
        <v>17</v>
      </c>
      <c r="O144" s="10" t="s">
        <v>17</v>
      </c>
      <c r="P144" s="4" t="s">
        <v>17</v>
      </c>
      <c r="Q144" s="10">
        <v>0</v>
      </c>
      <c r="R144" s="4">
        <v>3049</v>
      </c>
    </row>
    <row r="145" spans="1:18">
      <c r="A145">
        <v>1234</v>
      </c>
      <c r="B145" t="s">
        <v>10</v>
      </c>
      <c r="C145" s="4">
        <v>1376</v>
      </c>
      <c r="D145" s="5">
        <v>44477</v>
      </c>
      <c r="E145">
        <v>10</v>
      </c>
      <c r="F145" s="5">
        <v>44487</v>
      </c>
      <c r="G145" t="s">
        <v>34</v>
      </c>
      <c r="H145">
        <v>0</v>
      </c>
      <c r="I145">
        <v>10</v>
      </c>
      <c r="J145">
        <v>0</v>
      </c>
      <c r="K145" s="5">
        <v>44487</v>
      </c>
      <c r="L145" t="s">
        <v>17</v>
      </c>
      <c r="M145" s="4">
        <v>1376</v>
      </c>
      <c r="N145" t="s">
        <v>17</v>
      </c>
      <c r="O145" s="10" t="s">
        <v>17</v>
      </c>
      <c r="P145" s="4" t="s">
        <v>17</v>
      </c>
      <c r="Q145" s="10">
        <v>0</v>
      </c>
      <c r="R145" s="4">
        <v>1376</v>
      </c>
    </row>
    <row r="146" spans="1:18">
      <c r="A146">
        <v>1234</v>
      </c>
      <c r="B146" t="s">
        <v>10</v>
      </c>
      <c r="C146" s="4">
        <v>1719</v>
      </c>
      <c r="D146" s="5">
        <v>44459</v>
      </c>
      <c r="E146">
        <v>30</v>
      </c>
      <c r="F146" s="5">
        <v>44489</v>
      </c>
      <c r="G146" t="s">
        <v>34</v>
      </c>
      <c r="H146">
        <v>0</v>
      </c>
      <c r="I146">
        <v>30</v>
      </c>
      <c r="J146">
        <v>0</v>
      </c>
      <c r="K146" s="5">
        <v>44489</v>
      </c>
      <c r="L146" t="s">
        <v>17</v>
      </c>
      <c r="M146" s="4">
        <v>1719</v>
      </c>
      <c r="N146" t="s">
        <v>17</v>
      </c>
      <c r="O146" s="10" t="s">
        <v>17</v>
      </c>
      <c r="P146" s="4" t="s">
        <v>17</v>
      </c>
      <c r="Q146" s="10">
        <v>0</v>
      </c>
      <c r="R146" s="4">
        <v>1719</v>
      </c>
    </row>
    <row r="147" spans="1:18">
      <c r="A147">
        <v>4567</v>
      </c>
      <c r="B147" t="s">
        <v>14</v>
      </c>
      <c r="C147" s="4">
        <v>32234</v>
      </c>
      <c r="D147" s="5">
        <v>44466</v>
      </c>
      <c r="E147">
        <v>30</v>
      </c>
      <c r="F147" s="5">
        <v>44496</v>
      </c>
      <c r="G147" t="s">
        <v>34</v>
      </c>
      <c r="H147">
        <v>0</v>
      </c>
      <c r="I147">
        <v>30</v>
      </c>
      <c r="J147">
        <v>0</v>
      </c>
      <c r="K147" s="5">
        <v>44496</v>
      </c>
      <c r="L147" t="s">
        <v>17</v>
      </c>
      <c r="M147" s="4">
        <v>32234</v>
      </c>
      <c r="N147" t="s">
        <v>17</v>
      </c>
      <c r="O147" s="10" t="s">
        <v>17</v>
      </c>
      <c r="P147" s="4" t="s">
        <v>17</v>
      </c>
      <c r="Q147" s="10">
        <v>0</v>
      </c>
      <c r="R147" s="4">
        <v>32234</v>
      </c>
    </row>
    <row r="148" spans="1:18">
      <c r="A148">
        <v>4567</v>
      </c>
      <c r="B148" t="s">
        <v>14</v>
      </c>
      <c r="C148" s="4">
        <v>28128</v>
      </c>
      <c r="D148" s="5">
        <v>44457</v>
      </c>
      <c r="E148">
        <v>30</v>
      </c>
      <c r="F148" s="5">
        <v>44487</v>
      </c>
      <c r="G148" t="s">
        <v>34</v>
      </c>
      <c r="H148">
        <v>8</v>
      </c>
      <c r="I148">
        <v>22</v>
      </c>
      <c r="J148">
        <v>8</v>
      </c>
      <c r="K148" s="5">
        <v>44479</v>
      </c>
      <c r="L148" t="s">
        <v>19</v>
      </c>
      <c r="M148" s="4">
        <v>28128</v>
      </c>
      <c r="N148">
        <v>20</v>
      </c>
      <c r="O148" s="10">
        <v>5.2925164279837183E-4</v>
      </c>
      <c r="P148" s="4">
        <v>27989.188817564729</v>
      </c>
      <c r="Q148" s="10">
        <v>6.1859119204530461E-4</v>
      </c>
      <c r="R148" s="4">
        <v>27989.19</v>
      </c>
    </row>
    <row r="149" spans="1:18">
      <c r="A149">
        <v>1234</v>
      </c>
      <c r="B149" t="s">
        <v>10</v>
      </c>
      <c r="C149" s="4">
        <v>2894</v>
      </c>
      <c r="D149" s="5">
        <v>44461</v>
      </c>
      <c r="E149">
        <v>30</v>
      </c>
      <c r="F149" s="5">
        <v>44491</v>
      </c>
      <c r="G149" t="s">
        <v>34</v>
      </c>
      <c r="H149">
        <v>18</v>
      </c>
      <c r="I149">
        <v>12</v>
      </c>
      <c r="J149">
        <v>18</v>
      </c>
      <c r="K149" s="5">
        <v>44473</v>
      </c>
      <c r="L149" t="s">
        <v>19</v>
      </c>
      <c r="M149" s="4">
        <v>10820</v>
      </c>
      <c r="N149">
        <v>20</v>
      </c>
      <c r="O149" s="10">
        <v>5.2925164279837183E-4</v>
      </c>
      <c r="P149" s="4">
        <v>10697.439386648713</v>
      </c>
      <c r="Q149" s="10">
        <v>6.3308199240614778E-4</v>
      </c>
      <c r="R149" s="4">
        <v>2861.22</v>
      </c>
    </row>
    <row r="150" spans="1:18">
      <c r="A150">
        <v>2345</v>
      </c>
      <c r="B150" t="s">
        <v>12</v>
      </c>
      <c r="C150" s="4">
        <v>3963</v>
      </c>
      <c r="D150" s="5">
        <v>44458</v>
      </c>
      <c r="E150">
        <v>35</v>
      </c>
      <c r="F150" s="5">
        <v>44493</v>
      </c>
      <c r="G150" t="s">
        <v>34</v>
      </c>
      <c r="H150">
        <v>20</v>
      </c>
      <c r="I150">
        <v>15</v>
      </c>
      <c r="J150">
        <v>20</v>
      </c>
      <c r="K150" s="5">
        <v>44473</v>
      </c>
      <c r="L150" t="s">
        <v>19</v>
      </c>
      <c r="M150" s="4">
        <v>10820</v>
      </c>
      <c r="N150">
        <v>20</v>
      </c>
      <c r="O150" s="10">
        <v>5.2925164279837183E-4</v>
      </c>
      <c r="P150" s="4">
        <v>10686.103941592713</v>
      </c>
      <c r="Q150" s="10">
        <v>6.2279750967072947E-4</v>
      </c>
      <c r="R150" s="4">
        <v>3913.96</v>
      </c>
    </row>
    <row r="151" spans="1:18">
      <c r="A151">
        <v>2345</v>
      </c>
      <c r="B151" t="s">
        <v>12</v>
      </c>
      <c r="C151" s="4">
        <v>3731</v>
      </c>
      <c r="D151" s="5">
        <v>44472</v>
      </c>
      <c r="E151">
        <v>14</v>
      </c>
      <c r="F151" s="5">
        <v>44486</v>
      </c>
      <c r="G151" t="s">
        <v>34</v>
      </c>
      <c r="H151">
        <v>0</v>
      </c>
      <c r="I151">
        <v>14</v>
      </c>
      <c r="J151">
        <v>0</v>
      </c>
      <c r="K151" s="5">
        <v>44486</v>
      </c>
      <c r="L151" t="s">
        <v>17</v>
      </c>
      <c r="M151" s="4">
        <v>7694</v>
      </c>
      <c r="N151" t="s">
        <v>17</v>
      </c>
      <c r="O151" s="10" t="s">
        <v>17</v>
      </c>
      <c r="P151" s="4" t="s">
        <v>17</v>
      </c>
      <c r="Q151" s="10">
        <v>0</v>
      </c>
      <c r="R151" s="4">
        <v>3731</v>
      </c>
    </row>
    <row r="152" spans="1:18">
      <c r="A152">
        <v>3456</v>
      </c>
      <c r="B152" t="s">
        <v>11</v>
      </c>
      <c r="C152" s="4">
        <v>12555</v>
      </c>
      <c r="D152" s="5">
        <v>44473</v>
      </c>
      <c r="E152">
        <v>15</v>
      </c>
      <c r="F152" s="5">
        <v>44488</v>
      </c>
      <c r="G152" t="s">
        <v>34</v>
      </c>
      <c r="H152">
        <v>18</v>
      </c>
      <c r="I152">
        <v>-3</v>
      </c>
      <c r="J152">
        <v>10</v>
      </c>
      <c r="K152" s="5">
        <v>44478</v>
      </c>
      <c r="L152" t="s">
        <v>18</v>
      </c>
      <c r="M152" s="4">
        <v>12555</v>
      </c>
      <c r="N152">
        <v>30</v>
      </c>
      <c r="O152" s="10">
        <v>4.6353757265305305E-4</v>
      </c>
      <c r="P152" s="4">
        <v>12466.950954156286</v>
      </c>
      <c r="Q152" s="10">
        <v>7.0402504015813587E-4</v>
      </c>
      <c r="R152" s="4">
        <v>12466.95</v>
      </c>
    </row>
    <row r="153" spans="1:18">
      <c r="A153">
        <v>2345</v>
      </c>
      <c r="B153" t="s">
        <v>12</v>
      </c>
      <c r="C153" s="4">
        <v>3049</v>
      </c>
      <c r="D153" s="5">
        <v>44468</v>
      </c>
      <c r="E153">
        <v>21</v>
      </c>
      <c r="F153" s="5">
        <v>44489</v>
      </c>
      <c r="G153" t="s">
        <v>34</v>
      </c>
      <c r="H153">
        <v>17</v>
      </c>
      <c r="I153">
        <v>4</v>
      </c>
      <c r="J153">
        <v>17</v>
      </c>
      <c r="K153" s="5">
        <v>44472</v>
      </c>
      <c r="L153" t="s">
        <v>16</v>
      </c>
      <c r="M153" s="4">
        <v>3049</v>
      </c>
      <c r="N153">
        <v>15</v>
      </c>
      <c r="O153" s="10">
        <v>5.9484078526439845E-4</v>
      </c>
      <c r="P153" s="4">
        <v>3003.3320608026029</v>
      </c>
      <c r="Q153" s="10">
        <v>8.8811818833528489E-4</v>
      </c>
      <c r="R153" s="4">
        <v>3003.33</v>
      </c>
    </row>
    <row r="154" spans="1:18">
      <c r="A154">
        <v>5678</v>
      </c>
      <c r="B154" t="s">
        <v>13</v>
      </c>
      <c r="C154" s="4">
        <v>18856</v>
      </c>
      <c r="D154" s="5">
        <v>44471</v>
      </c>
      <c r="E154">
        <v>60</v>
      </c>
      <c r="F154" s="5">
        <v>44531</v>
      </c>
      <c r="G154" t="s">
        <v>36</v>
      </c>
      <c r="H154">
        <v>24</v>
      </c>
      <c r="I154">
        <v>36</v>
      </c>
      <c r="J154">
        <v>24</v>
      </c>
      <c r="K154" s="5">
        <v>44507</v>
      </c>
      <c r="L154" t="s">
        <v>18</v>
      </c>
      <c r="M154" s="4">
        <v>22900</v>
      </c>
      <c r="N154">
        <v>30</v>
      </c>
      <c r="O154" s="10">
        <v>4.6353757265305305E-4</v>
      </c>
      <c r="P154" s="4">
        <v>22616.70997530227</v>
      </c>
      <c r="Q154" s="10">
        <v>5.1879694737873533E-4</v>
      </c>
      <c r="R154" s="4">
        <v>18622.740000000002</v>
      </c>
    </row>
    <row r="155" spans="1:18">
      <c r="A155">
        <v>1234</v>
      </c>
      <c r="B155" t="s">
        <v>10</v>
      </c>
      <c r="C155" s="4">
        <v>2799</v>
      </c>
      <c r="D155" s="5">
        <v>44481</v>
      </c>
      <c r="E155">
        <v>10</v>
      </c>
      <c r="F155" s="5">
        <v>44491</v>
      </c>
      <c r="G155" t="s">
        <v>34</v>
      </c>
      <c r="H155">
        <v>17</v>
      </c>
      <c r="I155">
        <v>-7</v>
      </c>
      <c r="J155">
        <v>5</v>
      </c>
      <c r="K155" s="5">
        <v>44486</v>
      </c>
      <c r="L155" t="s">
        <v>16</v>
      </c>
      <c r="M155" s="4">
        <v>36813</v>
      </c>
      <c r="N155">
        <v>15</v>
      </c>
      <c r="O155" s="10">
        <v>5.9484078526439845E-4</v>
      </c>
      <c r="P155" s="4">
        <v>36688.705746220898</v>
      </c>
      <c r="Q155" s="10">
        <v>6.7664508104627171E-4</v>
      </c>
      <c r="R155" s="4">
        <v>2789.55</v>
      </c>
    </row>
    <row r="156" spans="1:18">
      <c r="A156">
        <v>1234</v>
      </c>
      <c r="B156" t="s">
        <v>10</v>
      </c>
      <c r="C156" s="4">
        <v>2799</v>
      </c>
      <c r="D156" s="5">
        <v>44481</v>
      </c>
      <c r="E156">
        <v>30</v>
      </c>
      <c r="F156" s="5">
        <v>44511</v>
      </c>
      <c r="G156" t="s">
        <v>35</v>
      </c>
      <c r="H156">
        <v>15</v>
      </c>
      <c r="I156">
        <v>15</v>
      </c>
      <c r="J156">
        <v>15</v>
      </c>
      <c r="K156" s="5">
        <v>44496</v>
      </c>
      <c r="L156" t="s">
        <v>16</v>
      </c>
      <c r="M156" s="4">
        <v>5598</v>
      </c>
      <c r="N156">
        <v>15</v>
      </c>
      <c r="O156" s="10">
        <v>5.9484078526439845E-4</v>
      </c>
      <c r="P156" s="4">
        <v>5533.2881127711335</v>
      </c>
      <c r="Q156" s="10">
        <v>7.7544428978700919E-4</v>
      </c>
      <c r="R156" s="4">
        <v>2766.64</v>
      </c>
    </row>
    <row r="157" spans="1:18">
      <c r="A157">
        <v>2345</v>
      </c>
      <c r="B157" t="s">
        <v>12</v>
      </c>
      <c r="C157" s="4">
        <v>2827</v>
      </c>
      <c r="D157" s="5">
        <v>44486</v>
      </c>
      <c r="E157">
        <v>28</v>
      </c>
      <c r="F157" s="5">
        <v>44514</v>
      </c>
      <c r="G157" t="s">
        <v>35</v>
      </c>
      <c r="H157">
        <v>19</v>
      </c>
      <c r="I157">
        <v>9</v>
      </c>
      <c r="J157">
        <v>19</v>
      </c>
      <c r="K157" s="5">
        <v>44495</v>
      </c>
      <c r="L157" t="s">
        <v>19</v>
      </c>
      <c r="M157" s="4">
        <v>2827</v>
      </c>
      <c r="N157">
        <v>20</v>
      </c>
      <c r="O157" s="10">
        <v>5.2925164279837183E-4</v>
      </c>
      <c r="P157" s="4">
        <v>2778.7222047674341</v>
      </c>
      <c r="Q157" s="10">
        <v>9.0698449641837613E-4</v>
      </c>
      <c r="R157" s="4">
        <v>2778.72</v>
      </c>
    </row>
    <row r="158" spans="1:18">
      <c r="A158">
        <v>4567</v>
      </c>
      <c r="B158" t="s">
        <v>14</v>
      </c>
      <c r="C158" s="4">
        <v>34014</v>
      </c>
      <c r="D158" s="5">
        <v>44465</v>
      </c>
      <c r="E158">
        <v>30</v>
      </c>
      <c r="F158" s="5">
        <v>44495</v>
      </c>
      <c r="G158" t="s">
        <v>34</v>
      </c>
      <c r="H158">
        <v>9</v>
      </c>
      <c r="I158">
        <v>21</v>
      </c>
      <c r="J158">
        <v>9</v>
      </c>
      <c r="K158" s="5">
        <v>44486</v>
      </c>
      <c r="L158" t="s">
        <v>16</v>
      </c>
      <c r="M158" s="4">
        <v>36813</v>
      </c>
      <c r="N158">
        <v>15</v>
      </c>
      <c r="O158" s="10">
        <v>5.9484078526439845E-4</v>
      </c>
      <c r="P158" s="4">
        <v>36601.504018046631</v>
      </c>
      <c r="Q158" s="10">
        <v>6.403950443227965E-4</v>
      </c>
      <c r="R158" s="4">
        <v>33818.58</v>
      </c>
    </row>
    <row r="159" spans="1:18">
      <c r="A159">
        <v>5678</v>
      </c>
      <c r="B159" t="s">
        <v>13</v>
      </c>
      <c r="C159" s="4">
        <v>24233</v>
      </c>
      <c r="D159" s="5">
        <v>44462</v>
      </c>
      <c r="E159">
        <v>60</v>
      </c>
      <c r="F159" s="5">
        <v>44522</v>
      </c>
      <c r="G159" t="s">
        <v>35</v>
      </c>
      <c r="H159">
        <v>21</v>
      </c>
      <c r="I159">
        <v>39</v>
      </c>
      <c r="J159">
        <v>21</v>
      </c>
      <c r="K159" s="5">
        <v>44501</v>
      </c>
      <c r="L159" t="s">
        <v>19</v>
      </c>
      <c r="M159" s="4">
        <v>24233</v>
      </c>
      <c r="N159">
        <v>20</v>
      </c>
      <c r="O159" s="10">
        <v>5.2925164279837183E-4</v>
      </c>
      <c r="P159" s="4">
        <v>23945.229192711533</v>
      </c>
      <c r="Q159" s="10">
        <v>5.6903018097418799E-4</v>
      </c>
      <c r="R159" s="4">
        <v>23945.23</v>
      </c>
    </row>
    <row r="160" spans="1:18">
      <c r="A160">
        <v>1234</v>
      </c>
      <c r="B160" t="s">
        <v>10</v>
      </c>
      <c r="C160" s="4">
        <v>1376</v>
      </c>
      <c r="D160" s="5">
        <v>44477</v>
      </c>
      <c r="E160">
        <v>20</v>
      </c>
      <c r="F160" s="5">
        <v>44497</v>
      </c>
      <c r="G160" t="s">
        <v>34</v>
      </c>
      <c r="H160">
        <v>13</v>
      </c>
      <c r="I160">
        <v>7</v>
      </c>
      <c r="J160">
        <v>13</v>
      </c>
      <c r="K160" s="5">
        <v>44484</v>
      </c>
      <c r="L160" t="s">
        <v>19</v>
      </c>
      <c r="M160" s="4">
        <v>26985</v>
      </c>
      <c r="N160">
        <v>20</v>
      </c>
      <c r="O160" s="10">
        <v>5.2925164279837183E-4</v>
      </c>
      <c r="P160" s="4">
        <v>26780.021902382003</v>
      </c>
      <c r="Q160" s="10">
        <v>5.8671035065024609E-4</v>
      </c>
      <c r="R160" s="4">
        <v>1365.55</v>
      </c>
    </row>
    <row r="161" spans="1:18">
      <c r="A161">
        <v>2345</v>
      </c>
      <c r="B161" t="s">
        <v>12</v>
      </c>
      <c r="C161" s="4">
        <v>3731</v>
      </c>
      <c r="D161" s="5">
        <v>44472</v>
      </c>
      <c r="E161">
        <v>21</v>
      </c>
      <c r="F161" s="5">
        <v>44493</v>
      </c>
      <c r="G161" t="s">
        <v>34</v>
      </c>
      <c r="H161">
        <v>0</v>
      </c>
      <c r="I161">
        <v>21</v>
      </c>
      <c r="J161">
        <v>0</v>
      </c>
      <c r="K161" s="5">
        <v>44493</v>
      </c>
      <c r="L161" t="s">
        <v>17</v>
      </c>
      <c r="M161" s="4">
        <v>3731</v>
      </c>
      <c r="N161" t="s">
        <v>17</v>
      </c>
      <c r="O161" s="10" t="s">
        <v>17</v>
      </c>
      <c r="P161" s="4" t="s">
        <v>17</v>
      </c>
      <c r="Q161" s="10">
        <v>0</v>
      </c>
      <c r="R161" s="4">
        <v>3731</v>
      </c>
    </row>
    <row r="162" spans="1:18">
      <c r="A162">
        <v>2345</v>
      </c>
      <c r="B162" t="s">
        <v>12</v>
      </c>
      <c r="C162" s="4">
        <v>4044</v>
      </c>
      <c r="D162" s="5">
        <v>44488</v>
      </c>
      <c r="E162">
        <v>21</v>
      </c>
      <c r="F162" s="5">
        <v>44509</v>
      </c>
      <c r="G162" t="s">
        <v>35</v>
      </c>
      <c r="H162">
        <v>25</v>
      </c>
      <c r="I162">
        <v>-4</v>
      </c>
      <c r="J162">
        <v>16</v>
      </c>
      <c r="K162" s="5">
        <v>44493</v>
      </c>
      <c r="L162" t="s">
        <v>18</v>
      </c>
      <c r="M162" s="4">
        <v>8088</v>
      </c>
      <c r="N162">
        <v>30</v>
      </c>
      <c r="O162" s="10">
        <v>4.6353757265305305E-4</v>
      </c>
      <c r="P162" s="4">
        <v>7998.2502208223341</v>
      </c>
      <c r="Q162" s="10">
        <v>6.9766114983220765E-4</v>
      </c>
      <c r="R162" s="4">
        <v>3999.13</v>
      </c>
    </row>
    <row r="163" spans="1:18">
      <c r="A163">
        <v>2345</v>
      </c>
      <c r="B163" t="s">
        <v>12</v>
      </c>
      <c r="C163" s="4">
        <v>2827</v>
      </c>
      <c r="D163" s="5">
        <v>44486</v>
      </c>
      <c r="E163">
        <v>35</v>
      </c>
      <c r="F163" s="5">
        <v>44521</v>
      </c>
      <c r="G163" t="s">
        <v>35</v>
      </c>
      <c r="H163">
        <v>0</v>
      </c>
      <c r="I163">
        <v>35</v>
      </c>
      <c r="J163">
        <v>0</v>
      </c>
      <c r="K163" s="5">
        <v>44521</v>
      </c>
      <c r="L163" t="s">
        <v>17</v>
      </c>
      <c r="M163" s="4">
        <v>2827</v>
      </c>
      <c r="N163" t="s">
        <v>17</v>
      </c>
      <c r="O163" s="10" t="s">
        <v>17</v>
      </c>
      <c r="P163" s="4" t="s">
        <v>17</v>
      </c>
      <c r="Q163" s="10">
        <v>0</v>
      </c>
      <c r="R163" s="4">
        <v>2827</v>
      </c>
    </row>
    <row r="164" spans="1:18">
      <c r="A164">
        <v>1234</v>
      </c>
      <c r="B164" t="s">
        <v>10</v>
      </c>
      <c r="C164" s="4">
        <v>2931</v>
      </c>
      <c r="D164" s="5">
        <v>44484</v>
      </c>
      <c r="E164">
        <v>10</v>
      </c>
      <c r="F164" s="5">
        <v>44494</v>
      </c>
      <c r="G164" t="s">
        <v>34</v>
      </c>
      <c r="H164">
        <v>15</v>
      </c>
      <c r="I164">
        <v>-5</v>
      </c>
      <c r="J164">
        <v>5</v>
      </c>
      <c r="K164" s="5">
        <v>44489</v>
      </c>
      <c r="L164" t="s">
        <v>18</v>
      </c>
      <c r="M164" s="4">
        <v>2931</v>
      </c>
      <c r="N164">
        <v>30</v>
      </c>
      <c r="O164" s="10">
        <v>4.6353757265305305E-4</v>
      </c>
      <c r="P164" s="4">
        <v>2894.2162932961005</v>
      </c>
      <c r="Q164" s="10">
        <v>2.5290522278860182E-3</v>
      </c>
      <c r="R164" s="4">
        <v>2894.22</v>
      </c>
    </row>
    <row r="165" spans="1:18">
      <c r="A165">
        <v>5678</v>
      </c>
      <c r="B165" t="s">
        <v>13</v>
      </c>
      <c r="C165" s="4">
        <v>31177</v>
      </c>
      <c r="D165" s="5">
        <v>44464</v>
      </c>
      <c r="E165">
        <v>30</v>
      </c>
      <c r="F165" s="5">
        <v>44494</v>
      </c>
      <c r="G165" t="s">
        <v>34</v>
      </c>
      <c r="H165">
        <v>11</v>
      </c>
      <c r="I165">
        <v>19</v>
      </c>
      <c r="J165">
        <v>11</v>
      </c>
      <c r="K165" s="5">
        <v>44483</v>
      </c>
      <c r="L165" t="s">
        <v>18</v>
      </c>
      <c r="M165" s="4">
        <v>31177</v>
      </c>
      <c r="N165">
        <v>30</v>
      </c>
      <c r="O165" s="10">
        <v>4.6353757265305305E-4</v>
      </c>
      <c r="P165" s="4">
        <v>30988.472421549312</v>
      </c>
      <c r="Q165" s="10">
        <v>5.5154891249329708E-4</v>
      </c>
      <c r="R165" s="4">
        <v>30988.47</v>
      </c>
    </row>
    <row r="166" spans="1:18">
      <c r="A166">
        <v>2345</v>
      </c>
      <c r="B166" t="s">
        <v>12</v>
      </c>
      <c r="C166" s="4">
        <v>2827</v>
      </c>
      <c r="D166" s="5">
        <v>44486</v>
      </c>
      <c r="E166">
        <v>14</v>
      </c>
      <c r="F166" s="5">
        <v>44500</v>
      </c>
      <c r="G166" t="s">
        <v>34</v>
      </c>
      <c r="H166">
        <v>16</v>
      </c>
      <c r="I166">
        <v>-2</v>
      </c>
      <c r="J166">
        <v>9</v>
      </c>
      <c r="K166" s="5">
        <v>44491</v>
      </c>
      <c r="L166" t="s">
        <v>18</v>
      </c>
      <c r="M166" s="4">
        <v>5876</v>
      </c>
      <c r="N166">
        <v>30</v>
      </c>
      <c r="O166" s="10">
        <v>4.6353757265305305E-4</v>
      </c>
      <c r="P166" s="4">
        <v>5821.5429977303802</v>
      </c>
      <c r="Q166" s="10">
        <v>1.0350810849874394E-3</v>
      </c>
      <c r="R166" s="4">
        <v>2800.8</v>
      </c>
    </row>
    <row r="167" spans="1:18">
      <c r="A167">
        <v>3456</v>
      </c>
      <c r="B167" t="s">
        <v>11</v>
      </c>
      <c r="C167" s="4">
        <v>13274</v>
      </c>
      <c r="D167" s="5">
        <v>44486</v>
      </c>
      <c r="E167">
        <v>30</v>
      </c>
      <c r="F167" s="5">
        <v>44516</v>
      </c>
      <c r="G167" t="s">
        <v>35</v>
      </c>
      <c r="H167">
        <v>14</v>
      </c>
      <c r="I167">
        <v>16</v>
      </c>
      <c r="J167">
        <v>14</v>
      </c>
      <c r="K167" s="5">
        <v>44502</v>
      </c>
      <c r="L167" t="s">
        <v>18</v>
      </c>
      <c r="M167" s="4">
        <v>13274</v>
      </c>
      <c r="N167">
        <v>30</v>
      </c>
      <c r="O167" s="10">
        <v>4.6353757265305305E-4</v>
      </c>
      <c r="P167" s="4">
        <v>13158.156768033454</v>
      </c>
      <c r="Q167" s="10">
        <v>6.2629474468175171E-4</v>
      </c>
      <c r="R167" s="4">
        <v>13158.16</v>
      </c>
    </row>
    <row r="168" spans="1:18">
      <c r="A168">
        <v>1234</v>
      </c>
      <c r="B168" t="s">
        <v>10</v>
      </c>
      <c r="C168" s="4">
        <v>2799</v>
      </c>
      <c r="D168" s="5">
        <v>44481</v>
      </c>
      <c r="E168">
        <v>20</v>
      </c>
      <c r="F168" s="5">
        <v>44501</v>
      </c>
      <c r="G168" t="s">
        <v>35</v>
      </c>
      <c r="H168">
        <v>3</v>
      </c>
      <c r="I168">
        <v>17</v>
      </c>
      <c r="J168">
        <v>5</v>
      </c>
      <c r="K168" s="5">
        <v>44496</v>
      </c>
      <c r="L168" t="s">
        <v>16</v>
      </c>
      <c r="M168" s="4">
        <v>5598</v>
      </c>
      <c r="N168">
        <v>15</v>
      </c>
      <c r="O168" s="10">
        <v>5.9484078526439845E-4</v>
      </c>
      <c r="P168" s="4">
        <v>5566.380076802885</v>
      </c>
      <c r="Q168" s="10">
        <v>1.133530935721306E-3</v>
      </c>
      <c r="R168" s="4">
        <v>2783.19</v>
      </c>
    </row>
    <row r="169" spans="1:18">
      <c r="A169">
        <v>2345</v>
      </c>
      <c r="B169" t="s">
        <v>12</v>
      </c>
      <c r="C169" s="4">
        <v>3049</v>
      </c>
      <c r="D169" s="5">
        <v>44468</v>
      </c>
      <c r="E169">
        <v>35</v>
      </c>
      <c r="F169" s="5">
        <v>44503</v>
      </c>
      <c r="G169" t="s">
        <v>35</v>
      </c>
      <c r="H169">
        <v>0</v>
      </c>
      <c r="I169">
        <v>35</v>
      </c>
      <c r="J169">
        <v>0</v>
      </c>
      <c r="K169" s="5">
        <v>44503</v>
      </c>
      <c r="L169" t="s">
        <v>17</v>
      </c>
      <c r="M169" s="4">
        <v>24197</v>
      </c>
      <c r="N169" t="s">
        <v>17</v>
      </c>
      <c r="O169" s="10" t="s">
        <v>17</v>
      </c>
      <c r="P169" s="4" t="s">
        <v>17</v>
      </c>
      <c r="Q169" s="10">
        <v>0</v>
      </c>
      <c r="R169" s="4">
        <v>3049</v>
      </c>
    </row>
    <row r="170" spans="1:18">
      <c r="A170">
        <v>4567</v>
      </c>
      <c r="B170" t="s">
        <v>14</v>
      </c>
      <c r="C170" s="4">
        <v>25446</v>
      </c>
      <c r="D170" s="5">
        <v>44486</v>
      </c>
      <c r="E170">
        <v>30</v>
      </c>
      <c r="F170" s="5">
        <v>44516</v>
      </c>
      <c r="G170" t="s">
        <v>35</v>
      </c>
      <c r="H170">
        <v>3</v>
      </c>
      <c r="I170">
        <v>27</v>
      </c>
      <c r="J170">
        <v>5</v>
      </c>
      <c r="K170" s="5">
        <v>44511</v>
      </c>
      <c r="L170" t="s">
        <v>16</v>
      </c>
      <c r="M170" s="4">
        <v>25446</v>
      </c>
      <c r="N170">
        <v>15</v>
      </c>
      <c r="O170" s="10">
        <v>5.9484078526439845E-4</v>
      </c>
      <c r="P170" s="4">
        <v>25355.45327515652</v>
      </c>
      <c r="Q170" s="10">
        <v>7.1320090342468976E-4</v>
      </c>
      <c r="R170" s="4">
        <v>25355.45</v>
      </c>
    </row>
    <row r="171" spans="1:18">
      <c r="A171">
        <v>2345</v>
      </c>
      <c r="B171" t="s">
        <v>12</v>
      </c>
      <c r="C171" s="4">
        <v>3731</v>
      </c>
      <c r="D171" s="5">
        <v>44472</v>
      </c>
      <c r="E171">
        <v>28</v>
      </c>
      <c r="F171" s="5">
        <v>44500</v>
      </c>
      <c r="G171" t="s">
        <v>34</v>
      </c>
      <c r="H171">
        <v>20</v>
      </c>
      <c r="I171">
        <v>8</v>
      </c>
      <c r="J171">
        <v>20</v>
      </c>
      <c r="K171" s="5">
        <v>44480</v>
      </c>
      <c r="L171" t="s">
        <v>19</v>
      </c>
      <c r="M171" s="4">
        <v>3731</v>
      </c>
      <c r="N171">
        <v>20</v>
      </c>
      <c r="O171" s="10">
        <v>5.2925164279837183E-4</v>
      </c>
      <c r="P171" s="4">
        <v>3671.7258600815539</v>
      </c>
      <c r="Q171" s="10">
        <v>8.0104472050246541E-4</v>
      </c>
      <c r="R171" s="4">
        <v>3671.73</v>
      </c>
    </row>
    <row r="172" spans="1:18">
      <c r="A172">
        <v>3456</v>
      </c>
      <c r="B172" t="s">
        <v>11</v>
      </c>
      <c r="C172" s="4">
        <v>13274</v>
      </c>
      <c r="D172" s="5">
        <v>44486</v>
      </c>
      <c r="E172">
        <v>15</v>
      </c>
      <c r="F172" s="5">
        <v>44501</v>
      </c>
      <c r="G172" t="s">
        <v>35</v>
      </c>
      <c r="H172">
        <v>0</v>
      </c>
      <c r="I172">
        <v>15</v>
      </c>
      <c r="J172">
        <v>0</v>
      </c>
      <c r="K172" s="5">
        <v>44501</v>
      </c>
      <c r="L172" t="s">
        <v>17</v>
      </c>
      <c r="M172" s="4">
        <v>32130</v>
      </c>
      <c r="N172" t="s">
        <v>17</v>
      </c>
      <c r="O172" s="10" t="s">
        <v>17</v>
      </c>
      <c r="P172" s="4" t="s">
        <v>17</v>
      </c>
      <c r="Q172" s="10">
        <v>0</v>
      </c>
      <c r="R172" s="4">
        <v>13274</v>
      </c>
    </row>
    <row r="173" spans="1:18">
      <c r="A173">
        <v>2345</v>
      </c>
      <c r="B173" t="s">
        <v>12</v>
      </c>
      <c r="C173" s="4">
        <v>4044</v>
      </c>
      <c r="D173" s="5">
        <v>44488</v>
      </c>
      <c r="E173">
        <v>14</v>
      </c>
      <c r="F173" s="5">
        <v>44502</v>
      </c>
      <c r="G173" t="s">
        <v>35</v>
      </c>
      <c r="H173">
        <v>17</v>
      </c>
      <c r="I173">
        <v>-3</v>
      </c>
      <c r="J173">
        <v>9</v>
      </c>
      <c r="K173" s="5">
        <v>44493</v>
      </c>
      <c r="L173" t="s">
        <v>18</v>
      </c>
      <c r="M173" s="4">
        <v>8088</v>
      </c>
      <c r="N173">
        <v>30</v>
      </c>
      <c r="O173" s="10">
        <v>4.6353757265305305E-4</v>
      </c>
      <c r="P173" s="4">
        <v>8024.3362433021302</v>
      </c>
      <c r="Q173" s="10">
        <v>8.7844418827252131E-4</v>
      </c>
      <c r="R173" s="4">
        <v>4012.17</v>
      </c>
    </row>
    <row r="174" spans="1:18">
      <c r="A174">
        <v>1234</v>
      </c>
      <c r="B174" t="s">
        <v>10</v>
      </c>
      <c r="C174" s="4">
        <v>2931</v>
      </c>
      <c r="D174" s="5">
        <v>44484</v>
      </c>
      <c r="E174">
        <v>20</v>
      </c>
      <c r="F174" s="5">
        <v>44504</v>
      </c>
      <c r="G174" t="s">
        <v>35</v>
      </c>
      <c r="H174">
        <v>0</v>
      </c>
      <c r="I174">
        <v>20</v>
      </c>
      <c r="J174">
        <v>0</v>
      </c>
      <c r="K174" s="5">
        <v>44504</v>
      </c>
      <c r="L174" t="s">
        <v>17</v>
      </c>
      <c r="M174" s="4">
        <v>2931</v>
      </c>
      <c r="N174" t="s">
        <v>17</v>
      </c>
      <c r="O174" s="10" t="s">
        <v>17</v>
      </c>
      <c r="P174" s="4" t="s">
        <v>17</v>
      </c>
      <c r="Q174" s="10">
        <v>0</v>
      </c>
      <c r="R174" s="4">
        <v>2931</v>
      </c>
    </row>
    <row r="175" spans="1:18">
      <c r="A175">
        <v>5678</v>
      </c>
      <c r="B175" t="s">
        <v>13</v>
      </c>
      <c r="C175" s="4">
        <v>31177</v>
      </c>
      <c r="D175" s="5">
        <v>44464</v>
      </c>
      <c r="E175">
        <v>60</v>
      </c>
      <c r="F175" s="5">
        <v>44524</v>
      </c>
      <c r="G175" t="s">
        <v>35</v>
      </c>
      <c r="H175">
        <v>5</v>
      </c>
      <c r="I175">
        <v>55</v>
      </c>
      <c r="J175">
        <v>5</v>
      </c>
      <c r="K175" s="5">
        <v>44519</v>
      </c>
      <c r="L175" t="s">
        <v>16</v>
      </c>
      <c r="M175" s="4">
        <v>31177</v>
      </c>
      <c r="N175">
        <v>15</v>
      </c>
      <c r="O175" s="10">
        <v>5.9484078526439845E-4</v>
      </c>
      <c r="P175" s="4">
        <v>31069.438487760544</v>
      </c>
      <c r="Q175" s="10">
        <v>6.9143747784196005E-4</v>
      </c>
      <c r="R175" s="4">
        <v>31069.439999999999</v>
      </c>
    </row>
    <row r="176" spans="1:18">
      <c r="A176">
        <v>1234</v>
      </c>
      <c r="B176" t="s">
        <v>10</v>
      </c>
      <c r="C176" s="4">
        <v>1376</v>
      </c>
      <c r="D176" s="5">
        <v>44477</v>
      </c>
      <c r="E176">
        <v>30</v>
      </c>
      <c r="F176" s="5">
        <v>44507</v>
      </c>
      <c r="G176" t="s">
        <v>35</v>
      </c>
      <c r="H176">
        <v>23</v>
      </c>
      <c r="I176">
        <v>7</v>
      </c>
      <c r="J176">
        <v>23</v>
      </c>
      <c r="K176" s="5">
        <v>44484</v>
      </c>
      <c r="L176" t="s">
        <v>19</v>
      </c>
      <c r="M176" s="4">
        <v>26985</v>
      </c>
      <c r="N176">
        <v>20</v>
      </c>
      <c r="O176" s="10">
        <v>5.2925164279837183E-4</v>
      </c>
      <c r="P176" s="4">
        <v>26638.594352127755</v>
      </c>
      <c r="Q176" s="10">
        <v>5.6190025685169372E-4</v>
      </c>
      <c r="R176" s="4">
        <v>1358.34</v>
      </c>
    </row>
    <row r="177" spans="1:18">
      <c r="A177">
        <v>2345</v>
      </c>
      <c r="B177" t="s">
        <v>12</v>
      </c>
      <c r="C177" s="4">
        <v>2827</v>
      </c>
      <c r="D177" s="5">
        <v>44486</v>
      </c>
      <c r="E177">
        <v>21</v>
      </c>
      <c r="F177" s="5">
        <v>44507</v>
      </c>
      <c r="G177" t="s">
        <v>35</v>
      </c>
      <c r="H177">
        <v>0</v>
      </c>
      <c r="I177">
        <v>21</v>
      </c>
      <c r="J177">
        <v>0</v>
      </c>
      <c r="K177" s="5">
        <v>44507</v>
      </c>
      <c r="L177" t="s">
        <v>17</v>
      </c>
      <c r="M177" s="4">
        <v>6558</v>
      </c>
      <c r="N177" t="s">
        <v>17</v>
      </c>
      <c r="O177" s="10" t="s">
        <v>17</v>
      </c>
      <c r="P177" s="4" t="s">
        <v>17</v>
      </c>
      <c r="Q177" s="10">
        <v>0</v>
      </c>
      <c r="R177" s="4">
        <v>2827</v>
      </c>
    </row>
    <row r="178" spans="1:18">
      <c r="A178">
        <v>1234</v>
      </c>
      <c r="B178" t="s">
        <v>10</v>
      </c>
      <c r="C178" s="4">
        <v>2931</v>
      </c>
      <c r="D178" s="5">
        <v>44484</v>
      </c>
      <c r="E178">
        <v>30</v>
      </c>
      <c r="F178" s="5">
        <v>44514</v>
      </c>
      <c r="G178" t="s">
        <v>35</v>
      </c>
      <c r="H178">
        <v>2</v>
      </c>
      <c r="I178">
        <v>28</v>
      </c>
      <c r="J178">
        <v>5</v>
      </c>
      <c r="K178" s="5">
        <v>44509</v>
      </c>
      <c r="L178" t="s">
        <v>16</v>
      </c>
      <c r="M178" s="4">
        <v>2931</v>
      </c>
      <c r="N178">
        <v>15</v>
      </c>
      <c r="O178" s="10">
        <v>5.9484078526439845E-4</v>
      </c>
      <c r="P178" s="4">
        <v>2907.2981431063336</v>
      </c>
      <c r="Q178" s="10">
        <v>1.6252162353141493E-3</v>
      </c>
      <c r="R178" s="4">
        <v>2907.3</v>
      </c>
    </row>
    <row r="179" spans="1:18">
      <c r="A179">
        <v>4567</v>
      </c>
      <c r="B179" t="s">
        <v>14</v>
      </c>
      <c r="C179" s="4">
        <v>26655</v>
      </c>
      <c r="D179" s="5">
        <v>44488</v>
      </c>
      <c r="E179">
        <v>30</v>
      </c>
      <c r="F179" s="5">
        <v>44518</v>
      </c>
      <c r="G179" t="s">
        <v>35</v>
      </c>
      <c r="H179">
        <v>20</v>
      </c>
      <c r="I179">
        <v>10</v>
      </c>
      <c r="J179">
        <v>20</v>
      </c>
      <c r="K179" s="5">
        <v>44498</v>
      </c>
      <c r="L179" t="s">
        <v>18</v>
      </c>
      <c r="M179" s="4">
        <v>26655</v>
      </c>
      <c r="N179">
        <v>30</v>
      </c>
      <c r="O179" s="10">
        <v>4.6353757265305305E-4</v>
      </c>
      <c r="P179" s="4">
        <v>26379.086771714072</v>
      </c>
      <c r="Q179" s="10">
        <v>5.2039644883469717E-4</v>
      </c>
      <c r="R179" s="4">
        <v>26379.09</v>
      </c>
    </row>
    <row r="180" spans="1:18">
      <c r="A180">
        <v>2345</v>
      </c>
      <c r="B180" t="s">
        <v>12</v>
      </c>
      <c r="C180" s="4">
        <v>4044</v>
      </c>
      <c r="D180" s="5">
        <v>44488</v>
      </c>
      <c r="E180">
        <v>28</v>
      </c>
      <c r="F180" s="5">
        <v>44516</v>
      </c>
      <c r="G180" t="s">
        <v>35</v>
      </c>
      <c r="H180">
        <v>9</v>
      </c>
      <c r="I180">
        <v>19</v>
      </c>
      <c r="J180">
        <v>9</v>
      </c>
      <c r="K180" s="5">
        <v>44507</v>
      </c>
      <c r="L180" t="s">
        <v>18</v>
      </c>
      <c r="M180" s="4">
        <v>22900</v>
      </c>
      <c r="N180">
        <v>30</v>
      </c>
      <c r="O180" s="10">
        <v>4.6353757265305305E-4</v>
      </c>
      <c r="P180" s="4">
        <v>22774.685950991439</v>
      </c>
      <c r="Q180" s="10">
        <v>6.0988109170295333E-4</v>
      </c>
      <c r="R180" s="4">
        <v>4021.87</v>
      </c>
    </row>
    <row r="181" spans="1:18">
      <c r="A181">
        <v>2345</v>
      </c>
      <c r="B181" t="s">
        <v>12</v>
      </c>
      <c r="C181" s="4">
        <v>4044</v>
      </c>
      <c r="D181" s="5">
        <v>44488</v>
      </c>
      <c r="E181">
        <v>35</v>
      </c>
      <c r="F181" s="5">
        <v>44523</v>
      </c>
      <c r="G181" t="s">
        <v>35</v>
      </c>
      <c r="H181">
        <v>24</v>
      </c>
      <c r="I181">
        <v>11</v>
      </c>
      <c r="J181">
        <v>24</v>
      </c>
      <c r="K181" s="5">
        <v>44499</v>
      </c>
      <c r="L181" t="s">
        <v>16</v>
      </c>
      <c r="M181" s="4">
        <v>4044</v>
      </c>
      <c r="N181">
        <v>15</v>
      </c>
      <c r="O181" s="10">
        <v>5.9484078526439845E-4</v>
      </c>
      <c r="P181" s="4">
        <v>3971.6942018757263</v>
      </c>
      <c r="Q181" s="10">
        <v>7.5201372020301479E-4</v>
      </c>
      <c r="R181" s="4">
        <v>3971.69</v>
      </c>
    </row>
    <row r="182" spans="1:18">
      <c r="C182" s="13">
        <f>SUBTOTAL(109,F_CTAS_RECEBER[Valor_a_Receber])</f>
        <v>1873150</v>
      </c>
      <c r="D182" s="5"/>
      <c r="E182">
        <f>SUMPRODUCT(F_CTAS_RECEBER[Prazo_PGTO],F_CTAS_RECEBER[Valor_a_Receber])
/ SUM(F_CTAS_RECEBER[Valor_a_Receber])</f>
        <v>32.798706457037611</v>
      </c>
      <c r="F182" s="5"/>
      <c r="H182">
        <f ca="1">SUMPRODUCT(F_CTAS_RECEBER[Coluna1],F_CTAS_RECEBER[Valor_a_Receber])
/ SUM(F_CTAS_RECEBER[Valor_a_Receber])</f>
        <v>15.286274991324774</v>
      </c>
      <c r="J182">
        <f ca="1">SUMPRODUCT(F_CTAS_RECEBER[Dias_Descontados],F_CTAS_RECEBER[Valor_a_Receber])
/ SUM(F_CTAS_RECEBER[Valor_a_Receber])</f>
        <v>13.480152150121453</v>
      </c>
      <c r="Q182" s="7"/>
      <c r="R182" s="13">
        <f ca="1">SUBTOTAL(109,F_CTAS_RECEBER[Valor_Recebido])</f>
        <v>1858233.709999999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30DF-08B2-4D34-8ED9-955DAED0ED56}">
  <dimension ref="A1:A165"/>
  <sheetViews>
    <sheetView workbookViewId="0">
      <selection activeCell="F18" sqref="F18"/>
    </sheetView>
  </sheetViews>
  <sheetFormatPr defaultRowHeight="18.75"/>
  <cols>
    <col min="1" max="1" width="10.8984375" style="5" bestFit="1" customWidth="1"/>
  </cols>
  <sheetData>
    <row r="1" spans="1:1">
      <c r="A1" s="5" t="s">
        <v>53</v>
      </c>
    </row>
    <row r="2" spans="1:1">
      <c r="A2" s="5">
        <v>44368</v>
      </c>
    </row>
    <row r="3" spans="1:1">
      <c r="A3" s="5">
        <v>44369</v>
      </c>
    </row>
    <row r="4" spans="1:1">
      <c r="A4" s="5">
        <v>44370</v>
      </c>
    </row>
    <row r="5" spans="1:1">
      <c r="A5" s="5">
        <v>44371</v>
      </c>
    </row>
    <row r="6" spans="1:1">
      <c r="A6" s="5">
        <v>44372</v>
      </c>
    </row>
    <row r="7" spans="1:1">
      <c r="A7" s="5">
        <v>44373</v>
      </c>
    </row>
    <row r="8" spans="1:1">
      <c r="A8" s="5">
        <v>44374</v>
      </c>
    </row>
    <row r="9" spans="1:1">
      <c r="A9" s="5">
        <v>44375</v>
      </c>
    </row>
    <row r="10" spans="1:1">
      <c r="A10" s="5">
        <v>44376</v>
      </c>
    </row>
    <row r="11" spans="1:1">
      <c r="A11" s="5">
        <v>44377</v>
      </c>
    </row>
    <row r="12" spans="1:1">
      <c r="A12" s="5">
        <v>44378</v>
      </c>
    </row>
    <row r="13" spans="1:1">
      <c r="A13" s="5">
        <v>44379</v>
      </c>
    </row>
    <row r="14" spans="1:1">
      <c r="A14" s="5">
        <v>44380</v>
      </c>
    </row>
    <row r="15" spans="1:1">
      <c r="A15" s="5">
        <v>44381</v>
      </c>
    </row>
    <row r="16" spans="1:1">
      <c r="A16" s="5">
        <v>44382</v>
      </c>
    </row>
    <row r="17" spans="1:1">
      <c r="A17" s="5">
        <v>44383</v>
      </c>
    </row>
    <row r="18" spans="1:1">
      <c r="A18" s="5">
        <v>44384</v>
      </c>
    </row>
    <row r="19" spans="1:1">
      <c r="A19" s="5">
        <v>44385</v>
      </c>
    </row>
    <row r="20" spans="1:1">
      <c r="A20" s="5">
        <v>44386</v>
      </c>
    </row>
    <row r="21" spans="1:1">
      <c r="A21" s="5">
        <v>44387</v>
      </c>
    </row>
    <row r="22" spans="1:1">
      <c r="A22" s="5">
        <v>44388</v>
      </c>
    </row>
    <row r="23" spans="1:1">
      <c r="A23" s="5">
        <v>44389</v>
      </c>
    </row>
    <row r="24" spans="1:1">
      <c r="A24" s="5">
        <v>44390</v>
      </c>
    </row>
    <row r="25" spans="1:1">
      <c r="A25" s="5">
        <v>44391</v>
      </c>
    </row>
    <row r="26" spans="1:1">
      <c r="A26" s="5">
        <v>44392</v>
      </c>
    </row>
    <row r="27" spans="1:1">
      <c r="A27" s="5">
        <v>44393</v>
      </c>
    </row>
    <row r="28" spans="1:1">
      <c r="A28" s="5">
        <v>44394</v>
      </c>
    </row>
    <row r="29" spans="1:1">
      <c r="A29" s="5">
        <v>44395</v>
      </c>
    </row>
    <row r="30" spans="1:1">
      <c r="A30" s="5">
        <v>44396</v>
      </c>
    </row>
    <row r="31" spans="1:1">
      <c r="A31" s="5">
        <v>44397</v>
      </c>
    </row>
    <row r="32" spans="1:1">
      <c r="A32" s="5">
        <v>44398</v>
      </c>
    </row>
    <row r="33" spans="1:1">
      <c r="A33" s="5">
        <v>44399</v>
      </c>
    </row>
    <row r="34" spans="1:1">
      <c r="A34" s="5">
        <v>44400</v>
      </c>
    </row>
    <row r="35" spans="1:1">
      <c r="A35" s="5">
        <v>44401</v>
      </c>
    </row>
    <row r="36" spans="1:1">
      <c r="A36" s="5">
        <v>44402</v>
      </c>
    </row>
    <row r="37" spans="1:1">
      <c r="A37" s="5">
        <v>44403</v>
      </c>
    </row>
    <row r="38" spans="1:1">
      <c r="A38" s="5">
        <v>44404</v>
      </c>
    </row>
    <row r="39" spans="1:1">
      <c r="A39" s="5">
        <v>44405</v>
      </c>
    </row>
    <row r="40" spans="1:1">
      <c r="A40" s="5">
        <v>44406</v>
      </c>
    </row>
    <row r="41" spans="1:1">
      <c r="A41" s="5">
        <v>44407</v>
      </c>
    </row>
    <row r="42" spans="1:1">
      <c r="A42" s="5">
        <v>44408</v>
      </c>
    </row>
    <row r="43" spans="1:1">
      <c r="A43" s="5">
        <v>44409</v>
      </c>
    </row>
    <row r="44" spans="1:1">
      <c r="A44" s="5">
        <v>44410</v>
      </c>
    </row>
    <row r="45" spans="1:1">
      <c r="A45" s="5">
        <v>44411</v>
      </c>
    </row>
    <row r="46" spans="1:1">
      <c r="A46" s="5">
        <v>44412</v>
      </c>
    </row>
    <row r="47" spans="1:1">
      <c r="A47" s="5">
        <v>44413</v>
      </c>
    </row>
    <row r="48" spans="1:1">
      <c r="A48" s="5">
        <v>44414</v>
      </c>
    </row>
    <row r="49" spans="1:1">
      <c r="A49" s="5">
        <v>44415</v>
      </c>
    </row>
    <row r="50" spans="1:1">
      <c r="A50" s="5">
        <v>44416</v>
      </c>
    </row>
    <row r="51" spans="1:1">
      <c r="A51" s="5">
        <v>44417</v>
      </c>
    </row>
    <row r="52" spans="1:1">
      <c r="A52" s="5">
        <v>44418</v>
      </c>
    </row>
    <row r="53" spans="1:1">
      <c r="A53" s="5">
        <v>44419</v>
      </c>
    </row>
    <row r="54" spans="1:1">
      <c r="A54" s="5">
        <v>44420</v>
      </c>
    </row>
    <row r="55" spans="1:1">
      <c r="A55" s="5">
        <v>44421</v>
      </c>
    </row>
    <row r="56" spans="1:1">
      <c r="A56" s="5">
        <v>44422</v>
      </c>
    </row>
    <row r="57" spans="1:1">
      <c r="A57" s="5">
        <v>44423</v>
      </c>
    </row>
    <row r="58" spans="1:1">
      <c r="A58" s="5">
        <v>44424</v>
      </c>
    </row>
    <row r="59" spans="1:1">
      <c r="A59" s="5">
        <v>44425</v>
      </c>
    </row>
    <row r="60" spans="1:1">
      <c r="A60" s="5">
        <v>44426</v>
      </c>
    </row>
    <row r="61" spans="1:1">
      <c r="A61" s="5">
        <v>44427</v>
      </c>
    </row>
    <row r="62" spans="1:1">
      <c r="A62" s="5">
        <v>44428</v>
      </c>
    </row>
    <row r="63" spans="1:1">
      <c r="A63" s="5">
        <v>44429</v>
      </c>
    </row>
    <row r="64" spans="1:1">
      <c r="A64" s="5">
        <v>44430</v>
      </c>
    </row>
    <row r="65" spans="1:1">
      <c r="A65" s="5">
        <v>44431</v>
      </c>
    </row>
    <row r="66" spans="1:1">
      <c r="A66" s="5">
        <v>44432</v>
      </c>
    </row>
    <row r="67" spans="1:1">
      <c r="A67" s="5">
        <v>44433</v>
      </c>
    </row>
    <row r="68" spans="1:1">
      <c r="A68" s="5">
        <v>44434</v>
      </c>
    </row>
    <row r="69" spans="1:1">
      <c r="A69" s="5">
        <v>44435</v>
      </c>
    </row>
    <row r="70" spans="1:1">
      <c r="A70" s="5">
        <v>44436</v>
      </c>
    </row>
    <row r="71" spans="1:1">
      <c r="A71" s="5">
        <v>44437</v>
      </c>
    </row>
    <row r="72" spans="1:1">
      <c r="A72" s="5">
        <v>44438</v>
      </c>
    </row>
    <row r="73" spans="1:1">
      <c r="A73" s="5">
        <v>44439</v>
      </c>
    </row>
    <row r="74" spans="1:1">
      <c r="A74" s="5">
        <v>44440</v>
      </c>
    </row>
    <row r="75" spans="1:1">
      <c r="A75" s="5">
        <v>44441</v>
      </c>
    </row>
    <row r="76" spans="1:1">
      <c r="A76" s="5">
        <v>44442</v>
      </c>
    </row>
    <row r="77" spans="1:1">
      <c r="A77" s="5">
        <v>44443</v>
      </c>
    </row>
    <row r="78" spans="1:1">
      <c r="A78" s="5">
        <v>44444</v>
      </c>
    </row>
    <row r="79" spans="1:1">
      <c r="A79" s="5">
        <v>44445</v>
      </c>
    </row>
    <row r="80" spans="1:1">
      <c r="A80" s="5">
        <v>44446</v>
      </c>
    </row>
    <row r="81" spans="1:1">
      <c r="A81" s="5">
        <v>44447</v>
      </c>
    </row>
    <row r="82" spans="1:1">
      <c r="A82" s="5">
        <v>44448</v>
      </c>
    </row>
    <row r="83" spans="1:1">
      <c r="A83" s="5">
        <v>44449</v>
      </c>
    </row>
    <row r="84" spans="1:1">
      <c r="A84" s="5">
        <v>44450</v>
      </c>
    </row>
    <row r="85" spans="1:1">
      <c r="A85" s="5">
        <v>44451</v>
      </c>
    </row>
    <row r="86" spans="1:1">
      <c r="A86" s="5">
        <v>44452</v>
      </c>
    </row>
    <row r="87" spans="1:1">
      <c r="A87" s="5">
        <v>44453</v>
      </c>
    </row>
    <row r="88" spans="1:1">
      <c r="A88" s="5">
        <v>44454</v>
      </c>
    </row>
    <row r="89" spans="1:1">
      <c r="A89" s="5">
        <v>44455</v>
      </c>
    </row>
    <row r="90" spans="1:1">
      <c r="A90" s="5">
        <v>44456</v>
      </c>
    </row>
    <row r="91" spans="1:1">
      <c r="A91" s="5">
        <v>44457</v>
      </c>
    </row>
    <row r="92" spans="1:1">
      <c r="A92" s="5">
        <v>44458</v>
      </c>
    </row>
    <row r="93" spans="1:1">
      <c r="A93" s="5">
        <v>44459</v>
      </c>
    </row>
    <row r="94" spans="1:1">
      <c r="A94" s="5">
        <v>44460</v>
      </c>
    </row>
    <row r="95" spans="1:1">
      <c r="A95" s="5">
        <v>44461</v>
      </c>
    </row>
    <row r="96" spans="1:1">
      <c r="A96" s="5">
        <v>44462</v>
      </c>
    </row>
    <row r="97" spans="1:1">
      <c r="A97" s="5">
        <v>44463</v>
      </c>
    </row>
    <row r="98" spans="1:1">
      <c r="A98" s="5">
        <v>44464</v>
      </c>
    </row>
    <row r="99" spans="1:1">
      <c r="A99" s="5">
        <v>44465</v>
      </c>
    </row>
    <row r="100" spans="1:1">
      <c r="A100" s="5">
        <v>44466</v>
      </c>
    </row>
    <row r="101" spans="1:1">
      <c r="A101" s="5">
        <v>44467</v>
      </c>
    </row>
    <row r="102" spans="1:1">
      <c r="A102" s="5">
        <v>44468</v>
      </c>
    </row>
    <row r="103" spans="1:1">
      <c r="A103" s="5">
        <v>44469</v>
      </c>
    </row>
    <row r="104" spans="1:1">
      <c r="A104" s="5">
        <v>44470</v>
      </c>
    </row>
    <row r="105" spans="1:1">
      <c r="A105" s="5">
        <v>44471</v>
      </c>
    </row>
    <row r="106" spans="1:1">
      <c r="A106" s="5">
        <v>44472</v>
      </c>
    </row>
    <row r="107" spans="1:1">
      <c r="A107" s="5">
        <v>44473</v>
      </c>
    </row>
    <row r="108" spans="1:1">
      <c r="A108" s="5">
        <v>44474</v>
      </c>
    </row>
    <row r="109" spans="1:1">
      <c r="A109" s="5">
        <v>44475</v>
      </c>
    </row>
    <row r="110" spans="1:1">
      <c r="A110" s="5">
        <v>44476</v>
      </c>
    </row>
    <row r="111" spans="1:1">
      <c r="A111" s="5">
        <v>44477</v>
      </c>
    </row>
    <row r="112" spans="1:1">
      <c r="A112" s="5">
        <v>44478</v>
      </c>
    </row>
    <row r="113" spans="1:1">
      <c r="A113" s="5">
        <v>44479</v>
      </c>
    </row>
    <row r="114" spans="1:1">
      <c r="A114" s="5">
        <v>44480</v>
      </c>
    </row>
    <row r="115" spans="1:1">
      <c r="A115" s="5">
        <v>44481</v>
      </c>
    </row>
    <row r="116" spans="1:1">
      <c r="A116" s="5">
        <v>44482</v>
      </c>
    </row>
    <row r="117" spans="1:1">
      <c r="A117" s="5">
        <v>44483</v>
      </c>
    </row>
    <row r="118" spans="1:1">
      <c r="A118" s="5">
        <v>44484</v>
      </c>
    </row>
    <row r="119" spans="1:1">
      <c r="A119" s="5">
        <v>44485</v>
      </c>
    </row>
    <row r="120" spans="1:1">
      <c r="A120" s="5">
        <v>44486</v>
      </c>
    </row>
    <row r="121" spans="1:1">
      <c r="A121" s="5">
        <v>44487</v>
      </c>
    </row>
    <row r="122" spans="1:1">
      <c r="A122" s="5">
        <v>44488</v>
      </c>
    </row>
    <row r="123" spans="1:1">
      <c r="A123" s="5">
        <v>44489</v>
      </c>
    </row>
    <row r="124" spans="1:1">
      <c r="A124" s="5">
        <v>44490</v>
      </c>
    </row>
    <row r="125" spans="1:1">
      <c r="A125" s="5">
        <v>44491</v>
      </c>
    </row>
    <row r="126" spans="1:1">
      <c r="A126" s="5">
        <v>44492</v>
      </c>
    </row>
    <row r="127" spans="1:1">
      <c r="A127" s="5">
        <v>44493</v>
      </c>
    </row>
    <row r="128" spans="1:1">
      <c r="A128" s="5">
        <v>44494</v>
      </c>
    </row>
    <row r="129" spans="1:1">
      <c r="A129" s="5">
        <v>44495</v>
      </c>
    </row>
    <row r="130" spans="1:1">
      <c r="A130" s="5">
        <v>44496</v>
      </c>
    </row>
    <row r="131" spans="1:1">
      <c r="A131" s="5">
        <v>44497</v>
      </c>
    </row>
    <row r="132" spans="1:1">
      <c r="A132" s="5">
        <v>44498</v>
      </c>
    </row>
    <row r="133" spans="1:1">
      <c r="A133" s="5">
        <v>44499</v>
      </c>
    </row>
    <row r="134" spans="1:1">
      <c r="A134" s="5">
        <v>44500</v>
      </c>
    </row>
    <row r="135" spans="1:1">
      <c r="A135" s="5">
        <v>44501</v>
      </c>
    </row>
    <row r="136" spans="1:1">
      <c r="A136" s="5">
        <v>44502</v>
      </c>
    </row>
    <row r="137" spans="1:1">
      <c r="A137" s="5">
        <v>44503</v>
      </c>
    </row>
    <row r="138" spans="1:1">
      <c r="A138" s="5">
        <v>44504</v>
      </c>
    </row>
    <row r="139" spans="1:1">
      <c r="A139" s="5">
        <v>44505</v>
      </c>
    </row>
    <row r="140" spans="1:1">
      <c r="A140" s="5">
        <v>44506</v>
      </c>
    </row>
    <row r="141" spans="1:1">
      <c r="A141" s="5">
        <v>44507</v>
      </c>
    </row>
    <row r="142" spans="1:1">
      <c r="A142" s="5">
        <v>44508</v>
      </c>
    </row>
    <row r="143" spans="1:1">
      <c r="A143" s="5">
        <v>44509</v>
      </c>
    </row>
    <row r="144" spans="1:1">
      <c r="A144" s="5">
        <v>44510</v>
      </c>
    </row>
    <row r="145" spans="1:1">
      <c r="A145" s="5">
        <v>44511</v>
      </c>
    </row>
    <row r="146" spans="1:1">
      <c r="A146" s="5">
        <v>44512</v>
      </c>
    </row>
    <row r="147" spans="1:1">
      <c r="A147" s="5">
        <v>44513</v>
      </c>
    </row>
    <row r="148" spans="1:1">
      <c r="A148" s="5">
        <v>44514</v>
      </c>
    </row>
    <row r="149" spans="1:1">
      <c r="A149" s="5">
        <v>44515</v>
      </c>
    </row>
    <row r="150" spans="1:1">
      <c r="A150" s="5">
        <v>44516</v>
      </c>
    </row>
    <row r="151" spans="1:1">
      <c r="A151" s="5">
        <v>44517</v>
      </c>
    </row>
    <row r="152" spans="1:1">
      <c r="A152" s="5">
        <v>44518</v>
      </c>
    </row>
    <row r="153" spans="1:1">
      <c r="A153" s="5">
        <v>44519</v>
      </c>
    </row>
    <row r="154" spans="1:1">
      <c r="A154" s="5">
        <v>44520</v>
      </c>
    </row>
    <row r="155" spans="1:1">
      <c r="A155" s="5">
        <v>44521</v>
      </c>
    </row>
    <row r="156" spans="1:1">
      <c r="A156" s="5">
        <v>44522</v>
      </c>
    </row>
    <row r="157" spans="1:1">
      <c r="A157" s="5">
        <v>44523</v>
      </c>
    </row>
    <row r="158" spans="1:1">
      <c r="A158" s="5">
        <v>44524</v>
      </c>
    </row>
    <row r="159" spans="1:1">
      <c r="A159" s="5">
        <v>44525</v>
      </c>
    </row>
    <row r="160" spans="1:1">
      <c r="A160" s="5">
        <v>44526</v>
      </c>
    </row>
    <row r="161" spans="1:1">
      <c r="A161" s="5">
        <v>44527</v>
      </c>
    </row>
    <row r="162" spans="1:1">
      <c r="A162" s="5">
        <v>44528</v>
      </c>
    </row>
    <row r="163" spans="1:1">
      <c r="A163" s="5">
        <v>44529</v>
      </c>
    </row>
    <row r="164" spans="1:1">
      <c r="A164" s="5">
        <v>44530</v>
      </c>
    </row>
    <row r="165" spans="1:1">
      <c r="A165" s="5">
        <v>44531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9907A45-2BCB-4C48-899F-68EE9AF9E479}"/>
</file>

<file path=customXml/itemProps2.xml><?xml version="1.0" encoding="utf-8"?>
<ds:datastoreItem xmlns:ds="http://schemas.openxmlformats.org/officeDocument/2006/customXml" ds:itemID="{D6912CD3-DE23-4613-BA94-7751F09ECC10}"/>
</file>

<file path=customXml/itemProps3.xml><?xml version="1.0" encoding="utf-8"?>
<ds:datastoreItem xmlns:ds="http://schemas.openxmlformats.org/officeDocument/2006/customXml" ds:itemID="{FACF637F-BE54-4140-B9E1-12DCD02909F0}"/>
</file>

<file path=customXml/itemProps4.xml><?xml version="1.0" encoding="utf-8"?>
<ds:datastoreItem xmlns:ds="http://schemas.openxmlformats.org/officeDocument/2006/customXml" ds:itemID="{135E2576-4412-4C7A-8C16-C14AA798CA03}"/>
</file>

<file path=customXml/itemProps5.xml><?xml version="1.0" encoding="utf-8"?>
<ds:datastoreItem xmlns:ds="http://schemas.openxmlformats.org/officeDocument/2006/customXml" ds:itemID="{E6C592A2-8A03-45D2-B4CA-011FE9A6E2D2}"/>
</file>

<file path=customXml/itemProps6.xml><?xml version="1.0" encoding="utf-8"?>
<ds:datastoreItem xmlns:ds="http://schemas.openxmlformats.org/officeDocument/2006/customXml" ds:itemID="{6CADCAF8-7421-470B-9A39-8368A72D86CD}"/>
</file>

<file path=customXml/itemProps7.xml><?xml version="1.0" encoding="utf-8"?>
<ds:datastoreItem xmlns:ds="http://schemas.openxmlformats.org/officeDocument/2006/customXml" ds:itemID="{530A6450-54D6-4C45-9AD4-C82D328E883D}"/>
</file>

<file path=customXml/itemProps8.xml><?xml version="1.0" encoding="utf-8"?>
<ds:datastoreItem xmlns:ds="http://schemas.openxmlformats.org/officeDocument/2006/customXml" ds:itemID="{8CCC9331-65CB-41EA-A842-8792DD301ECE}"/>
</file>

<file path=customXml/itemProps9.xml><?xml version="1.0" encoding="utf-8"?>
<ds:datastoreItem xmlns:ds="http://schemas.openxmlformats.org/officeDocument/2006/customXml" ds:itemID="{EA5C22FA-72DE-4D23-A04B-F8829F8A301E}"/>
</file>

<file path=customXml/itemProps10.xml><?xml version="1.0" encoding="utf-8"?>
<ds:datastoreItem xmlns:ds="http://schemas.openxmlformats.org/officeDocument/2006/customXml" ds:itemID="{598F16C8-B570-4BFF-81D5-FEAE9F6F3ED2}"/>
</file>

<file path=customXml/itemProps11.xml><?xml version="1.0" encoding="utf-8"?>
<ds:datastoreItem xmlns:ds="http://schemas.openxmlformats.org/officeDocument/2006/customXml" ds:itemID="{7AB3793F-6B37-48F2-B56F-F2EB03CCAA2C}"/>
</file>

<file path=customXml/itemProps12.xml><?xml version="1.0" encoding="utf-8"?>
<ds:datastoreItem xmlns:ds="http://schemas.openxmlformats.org/officeDocument/2006/customXml" ds:itemID="{4E2CAA6A-EF9D-4A01-B895-288AB8E325D7}"/>
</file>

<file path=customXml/itemProps13.xml><?xml version="1.0" encoding="utf-8"?>
<ds:datastoreItem xmlns:ds="http://schemas.openxmlformats.org/officeDocument/2006/customXml" ds:itemID="{BAFFFEA2-7430-4440-95E0-A0E66E0FF0D9}"/>
</file>

<file path=customXml/itemProps14.xml><?xml version="1.0" encoding="utf-8"?>
<ds:datastoreItem xmlns:ds="http://schemas.openxmlformats.org/officeDocument/2006/customXml" ds:itemID="{F09AE69F-63ED-4737-AED5-A37459C6FFDA}"/>
</file>

<file path=customXml/itemProps15.xml><?xml version="1.0" encoding="utf-8"?>
<ds:datastoreItem xmlns:ds="http://schemas.openxmlformats.org/officeDocument/2006/customXml" ds:itemID="{9BCE1408-8559-4175-A930-45FA0388A098}"/>
</file>

<file path=customXml/itemProps16.xml><?xml version="1.0" encoding="utf-8"?>
<ds:datastoreItem xmlns:ds="http://schemas.openxmlformats.org/officeDocument/2006/customXml" ds:itemID="{1CE3B6B0-3B77-4758-8CF6-0086A5391592}"/>
</file>

<file path=customXml/itemProps17.xml><?xml version="1.0" encoding="utf-8"?>
<ds:datastoreItem xmlns:ds="http://schemas.openxmlformats.org/officeDocument/2006/customXml" ds:itemID="{DB8B7C56-0945-4801-A12D-C9FB62EB2267}"/>
</file>

<file path=customXml/itemProps18.xml><?xml version="1.0" encoding="utf-8"?>
<ds:datastoreItem xmlns:ds="http://schemas.openxmlformats.org/officeDocument/2006/customXml" ds:itemID="{A7D24AA8-E934-4EA1-88FD-101FAAFF74B7}"/>
</file>

<file path=customXml/itemProps19.xml><?xml version="1.0" encoding="utf-8"?>
<ds:datastoreItem xmlns:ds="http://schemas.openxmlformats.org/officeDocument/2006/customXml" ds:itemID="{8351D0B5-4606-41DE-94FE-CD687436709F}"/>
</file>

<file path=customXml/itemProps20.xml><?xml version="1.0" encoding="utf-8"?>
<ds:datastoreItem xmlns:ds="http://schemas.openxmlformats.org/officeDocument/2006/customXml" ds:itemID="{1F401954-A8D2-4873-B7E2-02EBCCC8EFF2}"/>
</file>

<file path=customXml/itemProps21.xml><?xml version="1.0" encoding="utf-8"?>
<ds:datastoreItem xmlns:ds="http://schemas.openxmlformats.org/officeDocument/2006/customXml" ds:itemID="{F78C27E6-C699-4E7F-8FF1-3BD903F67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Carajiliascov</dc:creator>
  <cp:keywords/>
  <dc:description/>
  <cp:lastModifiedBy>ANGELA Carajiliascov</cp:lastModifiedBy>
  <cp:revision/>
  <dcterms:created xsi:type="dcterms:W3CDTF">2022-03-27T15:43:18Z</dcterms:created>
  <dcterms:modified xsi:type="dcterms:W3CDTF">2022-10-29T20:35:36Z</dcterms:modified>
  <cp:category/>
  <cp:contentStatus/>
</cp:coreProperties>
</file>