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9\"/>
    </mc:Choice>
  </mc:AlternateContent>
  <xr:revisionPtr revIDLastSave="0" documentId="13_ncr:1_{610E2A8D-125F-4EDA-87A2-683BBC2A15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ício" sheetId="2" r:id="rId1"/>
    <sheet name="Orçamento de marketing do canal" sheetId="1" r:id="rId2"/>
  </sheets>
  <definedNames>
    <definedName name="_xlnm.Print_Titles" localSheetId="1">'Orçamento de marketing do canal'!$3:$3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1" l="1"/>
  <c r="P25" i="1"/>
  <c r="P26" i="1"/>
  <c r="E5" i="1"/>
  <c r="P30" i="1"/>
  <c r="P31" i="1"/>
  <c r="P32" i="1"/>
  <c r="P21" i="1"/>
  <c r="P22" i="1"/>
  <c r="P23" i="1"/>
  <c r="P14" i="1"/>
  <c r="P16" i="1"/>
  <c r="P37" i="1"/>
  <c r="P38" i="1"/>
  <c r="P39" i="1"/>
  <c r="P45" i="1"/>
  <c r="P46" i="1"/>
  <c r="P47" i="1"/>
  <c r="P53" i="1"/>
  <c r="P54" i="1"/>
  <c r="P59" i="1"/>
  <c r="P60" i="1"/>
  <c r="P61" i="1"/>
  <c r="P3" i="1"/>
  <c r="H8" i="1"/>
  <c r="D68" i="1"/>
  <c r="E68" i="1"/>
  <c r="F68" i="1"/>
  <c r="G68" i="1"/>
  <c r="H68" i="1"/>
  <c r="I68" i="1"/>
  <c r="J68" i="1"/>
  <c r="K68" i="1"/>
  <c r="L68" i="1"/>
  <c r="M68" i="1"/>
  <c r="N68" i="1"/>
  <c r="C68" i="1"/>
  <c r="D62" i="1"/>
  <c r="E62" i="1"/>
  <c r="F62" i="1"/>
  <c r="G62" i="1"/>
  <c r="H62" i="1"/>
  <c r="I62" i="1"/>
  <c r="J62" i="1"/>
  <c r="K62" i="1"/>
  <c r="L62" i="1"/>
  <c r="M62" i="1"/>
  <c r="N62" i="1"/>
  <c r="C62" i="1"/>
  <c r="D33" i="1"/>
  <c r="E33" i="1"/>
  <c r="F33" i="1"/>
  <c r="G33" i="1"/>
  <c r="H33" i="1"/>
  <c r="I33" i="1"/>
  <c r="J33" i="1"/>
  <c r="K33" i="1"/>
  <c r="L33" i="1"/>
  <c r="M33" i="1"/>
  <c r="N33" i="1"/>
  <c r="C33" i="1"/>
  <c r="C40" i="1"/>
  <c r="C41" i="1"/>
  <c r="P67" i="1"/>
  <c r="P66" i="1"/>
  <c r="P65" i="1"/>
  <c r="M5" i="1"/>
  <c r="N55" i="1"/>
  <c r="N56" i="1" s="1"/>
  <c r="M55" i="1"/>
  <c r="M56" i="1" s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E56" i="1" s="1"/>
  <c r="D55" i="1"/>
  <c r="D56" i="1" s="1"/>
  <c r="C55" i="1"/>
  <c r="C56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N20" i="1"/>
  <c r="N27" i="1" s="1"/>
  <c r="M20" i="1"/>
  <c r="M27" i="1" s="1"/>
  <c r="L20" i="1"/>
  <c r="L27" i="1" s="1"/>
  <c r="K20" i="1"/>
  <c r="K27" i="1" s="1"/>
  <c r="J20" i="1"/>
  <c r="J27" i="1" s="1"/>
  <c r="I20" i="1"/>
  <c r="I27" i="1" s="1"/>
  <c r="H20" i="1"/>
  <c r="H27" i="1" s="1"/>
  <c r="G20" i="1"/>
  <c r="G27" i="1" s="1"/>
  <c r="F20" i="1"/>
  <c r="F27" i="1" s="1"/>
  <c r="E20" i="1"/>
  <c r="E27" i="1" s="1"/>
  <c r="D20" i="1"/>
  <c r="D27" i="1" s="1"/>
  <c r="C20" i="1"/>
  <c r="C27" i="1" s="1"/>
  <c r="N15" i="1"/>
  <c r="M15" i="1"/>
  <c r="L15" i="1"/>
  <c r="K15" i="1"/>
  <c r="J15" i="1"/>
  <c r="I15" i="1"/>
  <c r="H15" i="1"/>
  <c r="G15" i="1"/>
  <c r="F15" i="1"/>
  <c r="E15" i="1"/>
  <c r="D15" i="1"/>
  <c r="C15" i="1"/>
  <c r="N13" i="1"/>
  <c r="M13" i="1"/>
  <c r="M17" i="1" s="1"/>
  <c r="L13" i="1"/>
  <c r="K13" i="1"/>
  <c r="J13" i="1"/>
  <c r="J17" i="1" s="1"/>
  <c r="I13" i="1"/>
  <c r="I17" i="1" s="1"/>
  <c r="H13" i="1"/>
  <c r="H17" i="1" s="1"/>
  <c r="G13" i="1"/>
  <c r="F13" i="1"/>
  <c r="E13" i="1"/>
  <c r="D13" i="1"/>
  <c r="C13" i="1"/>
  <c r="C17" i="1" s="1"/>
  <c r="N8" i="1"/>
  <c r="M8" i="1"/>
  <c r="L8" i="1"/>
  <c r="K8" i="1"/>
  <c r="J8" i="1"/>
  <c r="I8" i="1"/>
  <c r="G8" i="1"/>
  <c r="F8" i="1"/>
  <c r="E8" i="1"/>
  <c r="D8" i="1"/>
  <c r="C8" i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F9" i="1" s="1"/>
  <c r="E6" i="1"/>
  <c r="E7" i="1" s="1"/>
  <c r="D6" i="1"/>
  <c r="D7" i="1" s="1"/>
  <c r="C6" i="1"/>
  <c r="C7" i="1" s="1"/>
  <c r="N5" i="1"/>
  <c r="L5" i="1"/>
  <c r="K5" i="1"/>
  <c r="J5" i="1"/>
  <c r="I5" i="1"/>
  <c r="H5" i="1"/>
  <c r="G5" i="1"/>
  <c r="F5" i="1"/>
  <c r="D5" i="1"/>
  <c r="C5" i="1"/>
  <c r="N17" i="1" l="1"/>
  <c r="G42" i="1"/>
  <c r="P33" i="1"/>
  <c r="P68" i="1"/>
  <c r="L17" i="1"/>
  <c r="F17" i="1"/>
  <c r="F34" i="1" s="1"/>
  <c r="D42" i="1"/>
  <c r="F42" i="1"/>
  <c r="I9" i="1"/>
  <c r="N34" i="1"/>
  <c r="L9" i="1"/>
  <c r="D9" i="1"/>
  <c r="H42" i="1"/>
  <c r="L42" i="1"/>
  <c r="P8" i="1"/>
  <c r="G9" i="1"/>
  <c r="H9" i="1"/>
  <c r="P62" i="1"/>
  <c r="P41" i="1"/>
  <c r="M42" i="1"/>
  <c r="P15" i="1"/>
  <c r="N42" i="1"/>
  <c r="L34" i="1"/>
  <c r="P48" i="1"/>
  <c r="P49" i="1" s="1"/>
  <c r="P13" i="1"/>
  <c r="J42" i="1"/>
  <c r="G17" i="1"/>
  <c r="G34" i="1" s="1"/>
  <c r="K9" i="1"/>
  <c r="M9" i="1"/>
  <c r="M34" i="1"/>
  <c r="N9" i="1"/>
  <c r="C34" i="1"/>
  <c r="I42" i="1"/>
  <c r="C42" i="1"/>
  <c r="E9" i="1"/>
  <c r="J9" i="1"/>
  <c r="E17" i="1"/>
  <c r="E34" i="1" s="1"/>
  <c r="P55" i="1"/>
  <c r="P56" i="1" s="1"/>
  <c r="D17" i="1"/>
  <c r="D34" i="1" s="1"/>
  <c r="D70" i="1" s="1"/>
  <c r="K17" i="1"/>
  <c r="K34" i="1" s="1"/>
  <c r="P20" i="1"/>
  <c r="P27" i="1" s="1"/>
  <c r="K42" i="1"/>
  <c r="I34" i="1"/>
  <c r="H34" i="1"/>
  <c r="H70" i="1" s="1"/>
  <c r="P17" i="1"/>
  <c r="C9" i="1"/>
  <c r="P7" i="1"/>
  <c r="P9" i="1" s="1"/>
  <c r="J34" i="1"/>
  <c r="E42" i="1"/>
  <c r="P40" i="1"/>
  <c r="G70" i="1" l="1"/>
  <c r="F70" i="1"/>
  <c r="L70" i="1"/>
  <c r="N70" i="1"/>
  <c r="P42" i="1"/>
  <c r="K70" i="1"/>
  <c r="C70" i="1"/>
  <c r="E70" i="1"/>
  <c r="M70" i="1"/>
  <c r="J70" i="1"/>
  <c r="I70" i="1"/>
  <c r="P34" i="1"/>
  <c r="P70" i="1" l="1"/>
</calcChain>
</file>

<file path=xl/sharedStrings.xml><?xml version="1.0" encoding="utf-8"?>
<sst xmlns="http://schemas.openxmlformats.org/spreadsheetml/2006/main" count="207" uniqueCount="78">
  <si>
    <t>SOBRE ESTE MODELO</t>
  </si>
  <si>
    <t>Use este modelo para criar um Orçamento de marketing de canal.</t>
  </si>
  <si>
    <t>Insira as Vendas previstas para cada mês e outros detalhes nas tabelas.</t>
  </si>
  <si>
    <t>Os totais são calculados automaticamente e os minigráficos são atualizados.</t>
  </si>
  <si>
    <t>Observação: </t>
  </si>
  <si>
    <t>Para saber mais sobre tabelas, pressione Shift e F10 dentro de uma tabela, selecione a opção TABELA e, em seguida, selecione TEXTO ALTERNATIVO.</t>
  </si>
  <si>
    <t xml:space="preserve"> </t>
  </si>
  <si>
    <t>TOTAL DE VENDAS PREVISTAS R$ (000)</t>
  </si>
  <si>
    <t>Itens de funcionários</t>
  </si>
  <si>
    <t>FUNCIONÁRIOS (% DO TOTAL DE VENDAS)</t>
  </si>
  <si>
    <t>Recursos Humanos ‒ Quantidade de funcionários</t>
  </si>
  <si>
    <t>Recursos Humanos ‒ Custo</t>
  </si>
  <si>
    <t>Comissão</t>
  </si>
  <si>
    <t>Total de funcionários R$ (000)</t>
  </si>
  <si>
    <t>ITENS DE MARKETING DIRETO</t>
  </si>
  <si>
    <t>MARKETING DIRETO (% DO TOTAL DE VENDAS)</t>
  </si>
  <si>
    <t>Telemarketing (% das vendas diretas)</t>
  </si>
  <si>
    <t>Suporte à infraestrutura</t>
  </si>
  <si>
    <t>Treinamento</t>
  </si>
  <si>
    <t>Total de telemarketing R$ (000)</t>
  </si>
  <si>
    <t>ITENS DE MARKETING DA INTERNET</t>
  </si>
  <si>
    <t>MARKETING DA INTERNET (% DE VENDAS DIRETAS)</t>
  </si>
  <si>
    <t>Desenvolvimento do site (custo único)</t>
  </si>
  <si>
    <t>Hospedagem</t>
  </si>
  <si>
    <t>Suporte e manutenção</t>
  </si>
  <si>
    <t>Facebook</t>
  </si>
  <si>
    <t>Twitter</t>
  </si>
  <si>
    <t>YouTube</t>
  </si>
  <si>
    <t>Total de marketing da Internet R$ (000)</t>
  </si>
  <si>
    <t>ITENS DE MALA DIRETA</t>
  </si>
  <si>
    <t>MALA DIRETA (% DAS VENDAS DIRETAS)</t>
  </si>
  <si>
    <t>Material</t>
  </si>
  <si>
    <t>Postagem</t>
  </si>
  <si>
    <t>Total de mala direta R$ (000)</t>
  </si>
  <si>
    <t>Total de marketing direto R$ (000)</t>
  </si>
  <si>
    <t>AGENTE/AGENTE INTERMEDIÁRIO ITENS</t>
  </si>
  <si>
    <t>AGENTE/CORRETOR (% DO TOTAL DE VENDAS)</t>
  </si>
  <si>
    <t>Comunicação</t>
  </si>
  <si>
    <t>Promoções</t>
  </si>
  <si>
    <t>Descontos</t>
  </si>
  <si>
    <t>Comissão (% das vendas do corretor)</t>
  </si>
  <si>
    <t>Total de agente/corretor R$ (000)</t>
  </si>
  <si>
    <t>ITENS DE DISTRIBUIDORES</t>
  </si>
  <si>
    <t>DISTRIBUIDORES (% DO TOTAL DE VENDAS)</t>
  </si>
  <si>
    <t>Comissão/Descontos (% das vendas de distribuidores)</t>
  </si>
  <si>
    <t>Total de distribuidores R$ (000)</t>
  </si>
  <si>
    <t>ITENS DE VAREJO</t>
  </si>
  <si>
    <t>REVENDEDORES (% DO TOTAL DE VENDAS)</t>
  </si>
  <si>
    <t>Comissão/Descontos (% das vendas de varejo)</t>
  </si>
  <si>
    <t>Total de revendedores R$ (000)</t>
  </si>
  <si>
    <t>ITENS DE AQUISIÇÃO E RETENÇÃO DE CLIENTES (ARC)</t>
  </si>
  <si>
    <t>AQUISIÇÃO E RETENÇÃO DE CLIENTES (ARC)</t>
  </si>
  <si>
    <t>Recursos humanos</t>
  </si>
  <si>
    <t>Comunicações</t>
  </si>
  <si>
    <t>Promoções/Cupons</t>
  </si>
  <si>
    <t>Total de ARC R$ (000)</t>
  </si>
  <si>
    <t>ITENS DE OUTRAS DESPESAS</t>
  </si>
  <si>
    <t>OUTRAS DESPESAS</t>
  </si>
  <si>
    <t>Viagem</t>
  </si>
  <si>
    <t>Infraestrutura (computador, telefone, etc.)</t>
  </si>
  <si>
    <t>Suporte ao canal</t>
  </si>
  <si>
    <t>Total de outras despesas R$ (000)</t>
  </si>
  <si>
    <t>ORÇAMENTO DE MARKETING TOTAL:</t>
  </si>
  <si>
    <t>Taxa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</si>
  <si>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</si>
  <si>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</si>
  <si>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</si>
  <si>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</si>
  <si>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</si>
  <si>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</si>
  <si>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</si>
  <si>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</si>
  <si>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</si>
  <si>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</si>
  <si>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</si>
  <si>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</si>
  <si>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Total</t>
  </si>
  <si>
    <t>Há instruções adicionais na coluna A da planilha ORÇAMENTO DE MARKETING DE CANAL. Este texto está oculto de propósito. Para removê-lo, selecione a coluna A e selecione Excluir. Para reexibir o texto, selecione a coluna A e altere a cor da fonte.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</si>
</sst>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75" x14ac:knownFonts="1">
    <font>
      <sz val="10"/>
      <color theme="1" tint="0.1499679555650502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1.5"/>
      <color theme="1" tint="0.14999847407452621"/>
      <name val="Franklin Gothic Book"/>
      <family val="2"/>
      <scheme val="minor"/>
    </font>
    <font>
      <sz val="11"/>
      <color theme="4"/>
      <name val="Franklin Gothic Medium"/>
      <family val="2"/>
      <scheme val="major"/>
    </font>
    <font>
      <sz val="11.5"/>
      <color theme="4"/>
      <name val="Franklin Gothic Book"/>
      <family val="2"/>
      <scheme val="minor"/>
    </font>
    <font>
      <sz val="11"/>
      <color theme="0"/>
      <name val="Franklin Gothic Medium"/>
      <family val="2"/>
      <scheme val="major"/>
    </font>
    <font>
      <b/>
      <sz val="26"/>
      <color theme="4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1"/>
      <color theme="0"/>
      <name val="Franklin Gothic Book"/>
      <family val="2"/>
      <scheme val="minor"/>
    </font>
    <font>
      <b/>
      <sz val="16"/>
      <color theme="0"/>
      <name val="Arial"/>
      <family val="2"/>
    </font>
    <font>
      <sz val="11"/>
      <color theme="1" tint="0.14996795556505021"/>
      <name val="Calibri"/>
      <family val="2"/>
    </font>
    <font>
      <b/>
      <sz val="11"/>
      <color theme="1" tint="0.14996795556505021"/>
      <name val="Calibri"/>
      <family val="2"/>
    </font>
    <font>
      <b/>
      <sz val="48"/>
      <color rgb="FF12355B"/>
      <name val="Franklin Gothic Medium"/>
      <family val="2"/>
      <scheme val="major"/>
    </font>
    <font>
      <sz val="12"/>
      <color theme="1" tint="0.14999847407452621"/>
      <name val="Franklin Gothic Book"/>
      <family val="2"/>
      <scheme val="minor"/>
    </font>
    <font>
      <b/>
      <sz val="13"/>
      <color theme="0"/>
      <name val="Franklin Gothic Medium"/>
      <family val="2"/>
      <scheme val="major"/>
    </font>
    <font>
      <b/>
      <sz val="12"/>
      <color theme="0"/>
      <name val="Franklin Gothic Medium"/>
      <family val="2"/>
      <scheme val="major"/>
    </font>
    <font>
      <b/>
      <sz val="13"/>
      <color rgb="FFE2F0FD"/>
      <name val="Franklin Gothic Medium"/>
      <family val="2"/>
      <scheme val="major"/>
    </font>
    <font>
      <b/>
      <sz val="13"/>
      <color theme="2"/>
      <name val="Franklin Gothic Medium"/>
      <family val="2"/>
      <scheme val="major"/>
    </font>
    <font>
      <b/>
      <sz val="12"/>
      <color theme="2"/>
      <name val="Franklin Gothic Medium"/>
      <family val="2"/>
      <scheme val="major"/>
    </font>
    <font>
      <sz val="11"/>
      <color theme="1" tint="0.14999847407452621"/>
      <name val="Franklin Gothic Medium"/>
      <family val="2"/>
      <scheme val="major"/>
    </font>
    <font>
      <b/>
      <sz val="13"/>
      <color rgb="FF12355B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sz val="11"/>
      <color theme="4"/>
      <name val="Franklin Gothic Book"/>
      <family val="2"/>
      <scheme val="minor"/>
    </font>
    <font>
      <sz val="11"/>
      <color theme="9"/>
      <name val="Franklin Gothic Book"/>
      <family val="2"/>
      <scheme val="minor"/>
    </font>
    <font>
      <b/>
      <sz val="12"/>
      <color rgb="FF1B335A"/>
      <name val="Franklin Gothic Book"/>
      <family val="2"/>
      <scheme val="minor"/>
    </font>
    <font>
      <sz val="13"/>
      <color theme="3" tint="0.249977111117893"/>
      <name val="Franklin Gothic Book"/>
      <family val="2"/>
      <scheme val="minor"/>
    </font>
    <font>
      <sz val="12"/>
      <color theme="3" tint="0.249977111117893"/>
      <name val="Franklin Gothic Book"/>
      <family val="2"/>
      <scheme val="minor"/>
    </font>
    <font>
      <sz val="12"/>
      <color theme="3" tint="0.34998626667073579"/>
      <name val="Franklin Gothic Book"/>
      <family val="2"/>
      <scheme val="minor"/>
    </font>
    <font>
      <b/>
      <sz val="18"/>
      <color theme="1" tint="0.14999847407452621"/>
      <name val="Franklin Gothic Book"/>
      <family val="2"/>
      <scheme val="minor"/>
    </font>
    <font>
      <sz val="12"/>
      <color rgb="FFF16C20"/>
      <name val="Franklin Gothic Book"/>
      <family val="2"/>
      <scheme val="minor"/>
    </font>
    <font>
      <b/>
      <sz val="13"/>
      <color rgb="FF1B335A"/>
      <name val="Franklin Gothic Book"/>
      <family val="2"/>
      <scheme val="minor"/>
    </font>
    <font>
      <sz val="12"/>
      <color rgb="FF1B335A"/>
      <name val="Franklin Gothic Book"/>
      <family val="2"/>
      <scheme val="minor"/>
    </font>
    <font>
      <b/>
      <sz val="12"/>
      <color rgb="FFE76052"/>
      <name val="Franklin Gothic Book"/>
      <family val="2"/>
      <scheme val="minor"/>
    </font>
    <font>
      <b/>
      <sz val="14"/>
      <color rgb="FF1B335A"/>
      <name val="Franklin Gothic Book"/>
      <family val="2"/>
      <scheme val="minor"/>
    </font>
    <font>
      <sz val="12"/>
      <color theme="1" tint="0.249977111117893"/>
      <name val="Franklin Gothic Book"/>
      <family val="2"/>
      <scheme val="minor"/>
    </font>
    <font>
      <sz val="11"/>
      <color theme="3" tint="0.249977111117893"/>
      <name val="Franklin Gothic Book"/>
      <family val="2"/>
      <scheme val="minor"/>
    </font>
    <font>
      <sz val="11"/>
      <color rgb="FF00B050"/>
      <name val="Franklin Gothic Book"/>
      <family val="2"/>
      <scheme val="minor"/>
    </font>
    <font>
      <sz val="11"/>
      <color rgb="FF3595BA"/>
      <name val="Franklin Gothic Book"/>
      <family val="2"/>
      <scheme val="minor"/>
    </font>
    <font>
      <sz val="12"/>
      <color rgb="FF3180B9"/>
      <name val="Franklin Gothic Book"/>
      <family val="2"/>
      <scheme val="minor"/>
    </font>
    <font>
      <b/>
      <sz val="11"/>
      <color rgb="FF3180B9"/>
      <name val="Franklin Gothic Book"/>
      <family val="2"/>
      <scheme val="minor"/>
    </font>
    <font>
      <sz val="13"/>
      <color rgb="FF1B335A"/>
      <name val="Franklin Gothic Book"/>
      <family val="2"/>
      <scheme val="minor"/>
    </font>
    <font>
      <b/>
      <sz val="12"/>
      <color theme="3" tint="0.249977111117893"/>
      <name val="Franklin Gothic Book"/>
      <family val="2"/>
      <scheme val="minor"/>
    </font>
    <font>
      <sz val="12"/>
      <color rgb="FFA2B86C"/>
      <name val="Franklin Gothic Book"/>
      <family val="2"/>
      <scheme val="minor"/>
    </font>
    <font>
      <sz val="11"/>
      <color rgb="FFA2B86C"/>
      <name val="Franklin Gothic Book"/>
      <family val="2"/>
      <scheme val="minor"/>
    </font>
    <font>
      <b/>
      <sz val="12"/>
      <color rgb="FF38424C"/>
      <name val="Franklin Gothic Book"/>
      <family val="2"/>
      <scheme val="minor"/>
    </font>
    <font>
      <sz val="12"/>
      <color rgb="FF38424C"/>
      <name val="Franklin Gothic Book"/>
      <family val="2"/>
      <scheme val="minor"/>
    </font>
    <font>
      <sz val="12"/>
      <color rgb="FF2A897B"/>
      <name val="Franklin Gothic Book"/>
      <family val="2"/>
      <scheme val="minor"/>
    </font>
    <font>
      <b/>
      <sz val="12"/>
      <color rgb="FF2A897B"/>
      <name val="Franklin Gothic Book"/>
      <family val="2"/>
      <scheme val="minor"/>
    </font>
    <font>
      <sz val="12"/>
      <color theme="4" tint="-0.249977111117893"/>
      <name val="Franklin Gothic Book"/>
      <family val="2"/>
      <scheme val="minor"/>
    </font>
    <font>
      <sz val="12"/>
      <color rgb="FF3595BA"/>
      <name val="Franklin Gothic Book"/>
      <family val="2"/>
      <scheme val="minor"/>
    </font>
    <font>
      <sz val="12"/>
      <color rgb="FF3CACC2"/>
      <name val="Franklin Gothic Book"/>
      <family val="2"/>
      <scheme val="minor"/>
    </font>
    <font>
      <sz val="11"/>
      <color rgb="FF3CACC2"/>
      <name val="Franklin Gothic Book"/>
      <family val="2"/>
      <scheme val="minor"/>
    </font>
    <font>
      <b/>
      <sz val="11.5"/>
      <color theme="4"/>
      <name val="Franklin Gothic Book"/>
      <family val="2"/>
      <scheme val="minor"/>
    </font>
    <font>
      <b/>
      <sz val="13"/>
      <color rgb="FF12355B"/>
      <name val="Franklin Gothic Medium"/>
      <family val="2"/>
      <scheme val="major"/>
    </font>
    <font>
      <sz val="13"/>
      <color theme="1" tint="0.14999847407452621"/>
      <name val="Franklin Gothic Medium"/>
      <family val="2"/>
      <scheme val="major"/>
    </font>
    <font>
      <b/>
      <sz val="13"/>
      <color theme="4"/>
      <name val="Franklin Gothic Medium"/>
      <family val="2"/>
      <scheme val="major"/>
    </font>
    <font>
      <sz val="11.5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Medium"/>
      <family val="2"/>
      <scheme val="major"/>
    </font>
    <font>
      <b/>
      <sz val="10"/>
      <color theme="0"/>
      <name val="Franklin Gothic Medium"/>
      <family val="2"/>
      <scheme val="major"/>
    </font>
    <font>
      <b/>
      <sz val="11"/>
      <color theme="1" tint="0.14999847407452621"/>
      <name val="Franklin Gothic Medium"/>
      <family val="2"/>
      <scheme val="major"/>
    </font>
    <font>
      <sz val="10"/>
      <color theme="1" tint="0.1499679555650502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8424C"/>
        <bgColor indexed="64"/>
      </patternFill>
    </fill>
    <fill>
      <patternFill patternType="solid">
        <fgColor rgb="FF12355B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E2F0FD"/>
        <bgColor indexed="64"/>
      </patternFill>
    </fill>
    <fill>
      <patternFill patternType="solid">
        <fgColor rgb="FFC8F2FF"/>
        <bgColor indexed="64"/>
      </patternFill>
    </fill>
    <fill>
      <patternFill patternType="solid">
        <fgColor rgb="FF79DDFF"/>
        <bgColor indexed="64"/>
      </patternFill>
    </fill>
    <fill>
      <patternFill patternType="solid">
        <fgColor rgb="FF1B335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4" borderId="1" applyNumberFormat="0" applyProtection="0">
      <alignment vertical="center"/>
    </xf>
    <xf numFmtId="0" fontId="5" fillId="2" borderId="2" applyNumberFormat="0" applyProtection="0">
      <alignment vertical="center"/>
    </xf>
    <xf numFmtId="165" fontId="62" fillId="0" borderId="0" applyFont="0" applyFill="0" applyBorder="0" applyAlignment="0" applyProtection="0"/>
    <xf numFmtId="16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4" fillId="17" borderId="0" applyNumberFormat="0" applyBorder="0" applyAlignment="0" applyProtection="0"/>
    <xf numFmtId="0" fontId="65" fillId="18" borderId="0" applyNumberFormat="0" applyBorder="0" applyAlignment="0" applyProtection="0"/>
    <xf numFmtId="0" fontId="66" fillId="19" borderId="0" applyNumberFormat="0" applyBorder="0" applyAlignment="0" applyProtection="0"/>
    <xf numFmtId="0" fontId="67" fillId="20" borderId="4" applyNumberFormat="0" applyAlignment="0" applyProtection="0"/>
    <xf numFmtId="0" fontId="68" fillId="21" borderId="5" applyNumberFormat="0" applyAlignment="0" applyProtection="0"/>
    <xf numFmtId="0" fontId="69" fillId="21" borderId="4" applyNumberFormat="0" applyAlignment="0" applyProtection="0"/>
    <xf numFmtId="0" fontId="70" fillId="0" borderId="6" applyNumberFormat="0" applyFill="0" applyAlignment="0" applyProtection="0"/>
    <xf numFmtId="0" fontId="71" fillId="22" borderId="7" applyNumberFormat="0" applyAlignment="0" applyProtection="0"/>
    <xf numFmtId="0" fontId="72" fillId="0" borderId="0" applyNumberFormat="0" applyFill="0" applyBorder="0" applyAlignment="0" applyProtection="0"/>
    <xf numFmtId="0" fontId="62" fillId="23" borderId="8" applyNumberFormat="0" applyFont="0" applyAlignment="0" applyProtection="0"/>
    <xf numFmtId="0" fontId="73" fillId="0" borderId="0" applyNumberFormat="0" applyFill="0" applyBorder="0" applyAlignment="0" applyProtection="0"/>
    <xf numFmtId="0" fontId="74" fillId="0" borderId="9" applyNumberFormat="0" applyFill="0" applyAlignment="0" applyProtection="0"/>
    <xf numFmtId="0" fontId="1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0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0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0" fontId="11" fillId="3" borderId="0" xfId="3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4" fontId="3" fillId="8" borderId="0" xfId="0" applyNumberFormat="1" applyFont="1" applyFill="1" applyAlignment="1">
      <alignment horizontal="left" indent="2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10"/>
    </xf>
    <xf numFmtId="4" fontId="3" fillId="6" borderId="0" xfId="0" applyNumberFormat="1" applyFont="1" applyFill="1" applyAlignment="1">
      <alignment horizontal="left" indent="2"/>
    </xf>
    <xf numFmtId="4" fontId="15" fillId="8" borderId="0" xfId="0" applyNumberFormat="1" applyFont="1" applyFill="1" applyAlignment="1">
      <alignment horizontal="left" indent="2"/>
    </xf>
    <xf numFmtId="0" fontId="16" fillId="11" borderId="0" xfId="0" applyFont="1" applyFill="1" applyAlignment="1">
      <alignment horizontal="left" vertical="center" indent="2"/>
    </xf>
    <xf numFmtId="0" fontId="17" fillId="11" borderId="0" xfId="0" applyFont="1" applyFill="1" applyAlignment="1">
      <alignment horizontal="left" vertical="center" indent="10"/>
    </xf>
    <xf numFmtId="0" fontId="18" fillId="11" borderId="0" xfId="1" applyFont="1" applyFill="1" applyAlignment="1">
      <alignment horizontal="left" vertical="center" indent="2"/>
    </xf>
    <xf numFmtId="0" fontId="21" fillId="0" borderId="0" xfId="0" applyFont="1" applyAlignment="1">
      <alignment horizontal="left"/>
    </xf>
    <xf numFmtId="0" fontId="22" fillId="13" borderId="0" xfId="0" applyFont="1" applyFill="1" applyAlignment="1">
      <alignment horizontal="left" vertical="center" indent="10"/>
    </xf>
    <xf numFmtId="3" fontId="22" fillId="13" borderId="0" xfId="0" applyNumberFormat="1" applyFont="1" applyFill="1" applyAlignment="1">
      <alignment horizontal="left" vertical="center" indent="2"/>
    </xf>
    <xf numFmtId="0" fontId="22" fillId="13" borderId="0" xfId="0" applyFont="1" applyFill="1" applyAlignment="1">
      <alignment horizontal="left" vertical="center" indent="2"/>
    </xf>
    <xf numFmtId="0" fontId="23" fillId="10" borderId="0" xfId="0" applyFont="1" applyFill="1" applyAlignment="1">
      <alignment horizontal="left" vertical="center" indent="2"/>
    </xf>
    <xf numFmtId="0" fontId="24" fillId="10" borderId="0" xfId="0" applyFont="1" applyFill="1"/>
    <xf numFmtId="0" fontId="26" fillId="15" borderId="0" xfId="2" applyFont="1" applyFill="1" applyAlignment="1">
      <alignment horizontal="left" vertical="center" indent="10"/>
    </xf>
    <xf numFmtId="9" fontId="26" fillId="15" borderId="0" xfId="0" applyNumberFormat="1" applyFont="1" applyFill="1" applyAlignment="1">
      <alignment horizontal="left" vertical="center" indent="2"/>
    </xf>
    <xf numFmtId="0" fontId="24" fillId="0" borderId="0" xfId="0" applyFont="1"/>
    <xf numFmtId="0" fontId="27" fillId="8" borderId="0" xfId="0" applyFont="1" applyFill="1" applyAlignment="1">
      <alignment horizontal="left" vertical="center" indent="10"/>
    </xf>
    <xf numFmtId="0" fontId="28" fillId="8" borderId="0" xfId="0" applyFont="1" applyFill="1" applyAlignment="1">
      <alignment horizontal="left" vertical="center" indent="2"/>
    </xf>
    <xf numFmtId="0" fontId="29" fillId="9" borderId="0" xfId="0" applyFont="1" applyFill="1" applyAlignment="1">
      <alignment horizontal="left" indent="2"/>
    </xf>
    <xf numFmtId="0" fontId="30" fillId="0" borderId="0" xfId="0" applyFont="1"/>
    <xf numFmtId="0" fontId="27" fillId="7" borderId="0" xfId="0" applyFont="1" applyFill="1" applyAlignment="1">
      <alignment horizontal="left" vertical="center" indent="10"/>
    </xf>
    <xf numFmtId="0" fontId="28" fillId="7" borderId="0" xfId="0" applyFont="1" applyFill="1" applyAlignment="1">
      <alignment horizontal="left" vertical="center" indent="2"/>
    </xf>
    <xf numFmtId="4" fontId="28" fillId="7" borderId="0" xfId="0" applyNumberFormat="1" applyFont="1" applyFill="1" applyAlignment="1">
      <alignment horizontal="left" vertical="center" indent="2"/>
    </xf>
    <xf numFmtId="4" fontId="26" fillId="7" borderId="3" xfId="0" applyNumberFormat="1" applyFont="1" applyFill="1" applyBorder="1" applyAlignment="1">
      <alignment horizontal="left" vertical="center" indent="2"/>
    </xf>
    <xf numFmtId="4" fontId="31" fillId="7" borderId="0" xfId="0" applyNumberFormat="1" applyFont="1" applyFill="1" applyAlignment="1">
      <alignment horizontal="left" vertical="center" indent="2"/>
    </xf>
    <xf numFmtId="10" fontId="28" fillId="8" borderId="0" xfId="0" applyNumberFormat="1" applyFont="1" applyFill="1" applyAlignment="1">
      <alignment horizontal="left" vertical="center" indent="2"/>
    </xf>
    <xf numFmtId="4" fontId="28" fillId="8" borderId="0" xfId="0" applyNumberFormat="1" applyFont="1" applyFill="1" applyAlignment="1">
      <alignment horizontal="left" vertical="center" indent="2"/>
    </xf>
    <xf numFmtId="4" fontId="26" fillId="8" borderId="3" xfId="0" applyNumberFormat="1" applyFont="1" applyFill="1" applyBorder="1" applyAlignment="1">
      <alignment horizontal="left" vertical="center" indent="2"/>
    </xf>
    <xf numFmtId="4" fontId="31" fillId="8" borderId="0" xfId="0" applyNumberFormat="1" applyFont="1" applyFill="1" applyAlignment="1">
      <alignment horizontal="left" vertical="center" indent="2"/>
    </xf>
    <xf numFmtId="0" fontId="32" fillId="7" borderId="0" xfId="0" applyFont="1" applyFill="1" applyAlignment="1">
      <alignment horizontal="left" vertical="center" indent="10"/>
    </xf>
    <xf numFmtId="0" fontId="26" fillId="7" borderId="0" xfId="0" applyFont="1" applyFill="1" applyAlignment="1">
      <alignment horizontal="left" vertical="center" indent="2"/>
    </xf>
    <xf numFmtId="4" fontId="26" fillId="7" borderId="0" xfId="0" applyNumberFormat="1" applyFont="1" applyFill="1" applyAlignment="1">
      <alignment horizontal="left" vertical="center" indent="2"/>
    </xf>
    <xf numFmtId="4" fontId="34" fillId="7" borderId="0" xfId="0" applyNumberFormat="1" applyFont="1" applyFill="1" applyAlignment="1">
      <alignment horizontal="left" vertical="center" indent="2"/>
    </xf>
    <xf numFmtId="0" fontId="15" fillId="7" borderId="0" xfId="0" applyFont="1" applyFill="1" applyAlignment="1">
      <alignment horizontal="left" vertical="center" indent="2"/>
    </xf>
    <xf numFmtId="4" fontId="15" fillId="7" borderId="0" xfId="0" applyNumberFormat="1" applyFont="1" applyFill="1" applyAlignment="1">
      <alignment horizontal="left" vertical="center" indent="2"/>
    </xf>
    <xf numFmtId="0" fontId="32" fillId="15" borderId="0" xfId="2" applyFont="1" applyFill="1" applyAlignment="1">
      <alignment horizontal="left" vertical="center" indent="10"/>
    </xf>
    <xf numFmtId="9" fontId="32" fillId="15" borderId="0" xfId="0" applyNumberFormat="1" applyFont="1" applyFill="1" applyAlignment="1">
      <alignment horizontal="left" vertical="center" indent="2"/>
    </xf>
    <xf numFmtId="0" fontId="32" fillId="15" borderId="0" xfId="0" applyFont="1" applyFill="1" applyAlignment="1">
      <alignment horizontal="left" vertical="center" indent="2"/>
    </xf>
    <xf numFmtId="4" fontId="32" fillId="15" borderId="3" xfId="0" applyNumberFormat="1" applyFont="1" applyFill="1" applyBorder="1" applyAlignment="1">
      <alignment horizontal="left" vertical="center" indent="2"/>
    </xf>
    <xf numFmtId="4" fontId="32" fillId="15" borderId="0" xfId="0" applyNumberFormat="1" applyFont="1" applyFill="1" applyAlignment="1">
      <alignment horizontal="left" vertical="center" indent="2"/>
    </xf>
    <xf numFmtId="4" fontId="35" fillId="15" borderId="0" xfId="0" applyNumberFormat="1" applyFont="1" applyFill="1" applyAlignment="1">
      <alignment horizontal="left" vertical="center" indent="2"/>
    </xf>
    <xf numFmtId="0" fontId="27" fillId="6" borderId="0" xfId="0" applyFont="1" applyFill="1" applyAlignment="1">
      <alignment horizontal="left" vertical="center" indent="10"/>
    </xf>
    <xf numFmtId="0" fontId="28" fillId="6" borderId="0" xfId="0" applyFont="1" applyFill="1" applyAlignment="1">
      <alignment horizontal="left" vertical="center" indent="2"/>
    </xf>
    <xf numFmtId="9" fontId="28" fillId="6" borderId="0" xfId="0" applyNumberFormat="1" applyFont="1" applyFill="1" applyAlignment="1">
      <alignment horizontal="left" vertical="center" indent="2"/>
    </xf>
    <xf numFmtId="0" fontId="36" fillId="6" borderId="0" xfId="0" applyFont="1" applyFill="1" applyAlignment="1">
      <alignment horizontal="left" vertical="center" indent="2"/>
    </xf>
    <xf numFmtId="4" fontId="28" fillId="6" borderId="3" xfId="0" applyNumberFormat="1" applyFont="1" applyFill="1" applyBorder="1" applyAlignment="1">
      <alignment horizontal="left" vertical="center" indent="2"/>
    </xf>
    <xf numFmtId="4" fontId="37" fillId="6" borderId="0" xfId="0" applyNumberFormat="1" applyFont="1" applyFill="1" applyAlignment="1">
      <alignment horizontal="left" vertical="center" indent="2"/>
    </xf>
    <xf numFmtId="0" fontId="36" fillId="8" borderId="0" xfId="0" applyFont="1" applyFill="1" applyAlignment="1">
      <alignment horizontal="left" vertical="center" indent="2"/>
    </xf>
    <xf numFmtId="4" fontId="38" fillId="8" borderId="0" xfId="0" applyNumberFormat="1" applyFont="1" applyFill="1" applyAlignment="1">
      <alignment horizontal="left" vertical="center" indent="2"/>
    </xf>
    <xf numFmtId="4" fontId="26" fillId="6" borderId="3" xfId="0" applyNumberFormat="1" applyFont="1" applyFill="1" applyBorder="1" applyAlignment="1">
      <alignment horizontal="left" vertical="center" indent="2"/>
    </xf>
    <xf numFmtId="4" fontId="38" fillId="6" borderId="0" xfId="0" applyNumberFormat="1" applyFont="1" applyFill="1" applyAlignment="1">
      <alignment horizontal="left" vertical="center" indent="2"/>
    </xf>
    <xf numFmtId="0" fontId="32" fillId="8" borderId="0" xfId="0" applyFont="1" applyFill="1" applyAlignment="1">
      <alignment horizontal="left" vertical="center" indent="10"/>
    </xf>
    <xf numFmtId="0" fontId="26" fillId="8" borderId="0" xfId="0" applyFont="1" applyFill="1" applyAlignment="1">
      <alignment horizontal="left" vertical="center" indent="2"/>
    </xf>
    <xf numFmtId="4" fontId="26" fillId="8" borderId="0" xfId="0" applyNumberFormat="1" applyFont="1" applyFill="1" applyAlignment="1">
      <alignment horizontal="left" vertical="center" indent="2"/>
    </xf>
    <xf numFmtId="0" fontId="33" fillId="8" borderId="0" xfId="0" applyFont="1" applyFill="1" applyAlignment="1">
      <alignment horizontal="left" indent="2"/>
    </xf>
    <xf numFmtId="0" fontId="32" fillId="15" borderId="0" xfId="0" applyFont="1" applyFill="1" applyAlignment="1">
      <alignment horizontal="left" vertical="center" indent="10"/>
    </xf>
    <xf numFmtId="0" fontId="26" fillId="15" borderId="0" xfId="0" applyFont="1" applyFill="1" applyAlignment="1">
      <alignment horizontal="left" vertical="center" indent="2"/>
    </xf>
    <xf numFmtId="4" fontId="39" fillId="8" borderId="0" xfId="0" applyNumberFormat="1" applyFont="1" applyFill="1" applyAlignment="1">
      <alignment horizontal="left" vertical="center" indent="2"/>
    </xf>
    <xf numFmtId="4" fontId="39" fillId="6" borderId="0" xfId="0" applyNumberFormat="1" applyFont="1" applyFill="1" applyAlignment="1">
      <alignment horizontal="left" vertical="center" indent="2"/>
    </xf>
    <xf numFmtId="4" fontId="28" fillId="6" borderId="0" xfId="0" applyNumberFormat="1" applyFont="1" applyFill="1" applyAlignment="1">
      <alignment horizontal="left" vertical="center" indent="2"/>
    </xf>
    <xf numFmtId="0" fontId="32" fillId="6" borderId="0" xfId="0" applyFont="1" applyFill="1" applyAlignment="1">
      <alignment horizontal="left" vertical="center" indent="10"/>
    </xf>
    <xf numFmtId="0" fontId="26" fillId="6" borderId="0" xfId="0" applyFont="1" applyFill="1" applyAlignment="1">
      <alignment horizontal="left" vertical="center" indent="2"/>
    </xf>
    <xf numFmtId="4" fontId="26" fillId="6" borderId="0" xfId="0" applyNumberFormat="1" applyFont="1" applyFill="1" applyAlignment="1">
      <alignment horizontal="left" vertical="center" indent="2"/>
    </xf>
    <xf numFmtId="0" fontId="40" fillId="6" borderId="0" xfId="0" applyFont="1" applyFill="1" applyAlignment="1">
      <alignment horizontal="left" indent="2"/>
    </xf>
    <xf numFmtId="4" fontId="41" fillId="6" borderId="0" xfId="0" applyNumberFormat="1" applyFont="1" applyFill="1" applyAlignment="1">
      <alignment horizontal="left" vertical="center" indent="2"/>
    </xf>
    <xf numFmtId="0" fontId="2" fillId="6" borderId="0" xfId="0" applyFont="1" applyFill="1" applyAlignment="1">
      <alignment horizontal="left" indent="2"/>
    </xf>
    <xf numFmtId="0" fontId="32" fillId="6" borderId="0" xfId="3" applyFont="1" applyFill="1" applyBorder="1" applyAlignment="1">
      <alignment horizontal="left" vertical="center" indent="10"/>
    </xf>
    <xf numFmtId="4" fontId="26" fillId="6" borderId="0" xfId="3" applyNumberFormat="1" applyFont="1" applyFill="1" applyBorder="1" applyAlignment="1">
      <alignment horizontal="left" vertical="center" indent="2"/>
    </xf>
    <xf numFmtId="4" fontId="26" fillId="6" borderId="0" xfId="0" applyNumberFormat="1" applyFont="1" applyFill="1" applyAlignment="1">
      <alignment horizontal="left" indent="2"/>
    </xf>
    <xf numFmtId="10" fontId="28" fillId="6" borderId="0" xfId="0" applyNumberFormat="1" applyFont="1" applyFill="1" applyAlignment="1">
      <alignment horizontal="left" vertical="center" indent="2"/>
    </xf>
    <xf numFmtId="4" fontId="33" fillId="8" borderId="0" xfId="0" applyNumberFormat="1" applyFont="1" applyFill="1" applyAlignment="1">
      <alignment horizontal="left" vertical="center" indent="2"/>
    </xf>
    <xf numFmtId="4" fontId="33" fillId="6" borderId="0" xfId="0" applyNumberFormat="1" applyFont="1" applyFill="1" applyAlignment="1">
      <alignment horizontal="left" vertical="center" indent="2"/>
    </xf>
    <xf numFmtId="4" fontId="44" fillId="6" borderId="0" xfId="0" applyNumberFormat="1" applyFont="1" applyFill="1" applyAlignment="1">
      <alignment horizontal="left" vertical="center" indent="2"/>
    </xf>
    <xf numFmtId="4" fontId="45" fillId="6" borderId="0" xfId="0" applyNumberFormat="1" applyFont="1" applyFill="1" applyAlignment="1">
      <alignment horizontal="left" vertical="center" indent="2"/>
    </xf>
    <xf numFmtId="4" fontId="44" fillId="8" borderId="0" xfId="0" applyNumberFormat="1" applyFont="1" applyFill="1" applyAlignment="1">
      <alignment horizontal="left" vertical="center" indent="2"/>
    </xf>
    <xf numFmtId="4" fontId="45" fillId="8" borderId="0" xfId="0" applyNumberFormat="1" applyFont="1" applyFill="1" applyAlignment="1">
      <alignment horizontal="left" vertical="center" indent="2"/>
    </xf>
    <xf numFmtId="0" fontId="32" fillId="12" borderId="0" xfId="0" applyFont="1" applyFill="1" applyAlignment="1">
      <alignment horizontal="left" vertical="center" indent="10"/>
    </xf>
    <xf numFmtId="0" fontId="26" fillId="12" borderId="0" xfId="0" applyFont="1" applyFill="1" applyAlignment="1">
      <alignment horizontal="left" vertical="center" indent="2"/>
    </xf>
    <xf numFmtId="4" fontId="26" fillId="12" borderId="0" xfId="0" applyNumberFormat="1" applyFont="1" applyFill="1" applyAlignment="1">
      <alignment horizontal="left" vertical="center" indent="2"/>
    </xf>
    <xf numFmtId="0" fontId="44" fillId="12" borderId="0" xfId="0" applyFont="1" applyFill="1" applyAlignment="1">
      <alignment horizontal="left" vertical="center" indent="2"/>
    </xf>
    <xf numFmtId="0" fontId="28" fillId="12" borderId="0" xfId="0" applyFont="1" applyFill="1" applyAlignment="1">
      <alignment horizontal="left" vertical="center" indent="2"/>
    </xf>
    <xf numFmtId="4" fontId="3" fillId="12" borderId="0" xfId="0" applyNumberFormat="1" applyFont="1" applyFill="1" applyAlignment="1">
      <alignment horizontal="left" indent="2"/>
    </xf>
    <xf numFmtId="4" fontId="32" fillId="15" borderId="0" xfId="0" applyNumberFormat="1" applyFont="1" applyFill="1" applyAlignment="1">
      <alignment horizontal="left" indent="2"/>
    </xf>
    <xf numFmtId="4" fontId="46" fillId="6" borderId="3" xfId="0" applyNumberFormat="1" applyFont="1" applyFill="1" applyBorder="1" applyAlignment="1">
      <alignment horizontal="left" vertical="center" indent="2"/>
    </xf>
    <xf numFmtId="4" fontId="46" fillId="6" borderId="0" xfId="0" applyNumberFormat="1" applyFont="1" applyFill="1" applyAlignment="1">
      <alignment horizontal="left" vertical="center" indent="2"/>
    </xf>
    <xf numFmtId="4" fontId="47" fillId="8" borderId="0" xfId="0" applyNumberFormat="1" applyFont="1" applyFill="1" applyAlignment="1">
      <alignment horizontal="left" vertical="center" indent="2"/>
    </xf>
    <xf numFmtId="4" fontId="47" fillId="6" borderId="0" xfId="0" applyNumberFormat="1" applyFont="1" applyFill="1" applyAlignment="1">
      <alignment horizontal="left" vertical="center" indent="2"/>
    </xf>
    <xf numFmtId="4" fontId="43" fillId="6" borderId="0" xfId="0" applyNumberFormat="1" applyFont="1" applyFill="1" applyAlignment="1">
      <alignment horizontal="left" vertical="center" indent="2"/>
    </xf>
    <xf numFmtId="4" fontId="28" fillId="6" borderId="0" xfId="0" applyNumberFormat="1" applyFont="1" applyFill="1" applyAlignment="1">
      <alignment horizontal="left" indent="2"/>
    </xf>
    <xf numFmtId="0" fontId="42" fillId="15" borderId="0" xfId="0" applyFont="1" applyFill="1" applyAlignment="1">
      <alignment horizontal="left" vertical="center" indent="2"/>
    </xf>
    <xf numFmtId="4" fontId="48" fillId="6" borderId="0" xfId="0" applyNumberFormat="1" applyFont="1" applyFill="1" applyAlignment="1">
      <alignment horizontal="left" vertical="center" indent="2"/>
    </xf>
    <xf numFmtId="4" fontId="48" fillId="8" borderId="0" xfId="0" applyNumberFormat="1" applyFont="1" applyFill="1" applyAlignment="1">
      <alignment horizontal="left" vertical="center" indent="2"/>
    </xf>
    <xf numFmtId="4" fontId="50" fillId="8" borderId="0" xfId="0" applyNumberFormat="1" applyFont="1" applyFill="1" applyAlignment="1">
      <alignment horizontal="left" indent="2"/>
    </xf>
    <xf numFmtId="4" fontId="51" fillId="6" borderId="0" xfId="0" applyNumberFormat="1" applyFont="1" applyFill="1" applyAlignment="1">
      <alignment horizontal="left" vertical="center" indent="2"/>
    </xf>
    <xf numFmtId="4" fontId="51" fillId="8" borderId="0" xfId="0" applyNumberFormat="1" applyFont="1" applyFill="1" applyAlignment="1">
      <alignment horizontal="left" vertical="center" indent="2"/>
    </xf>
    <xf numFmtId="0" fontId="52" fillId="8" borderId="0" xfId="0" applyFont="1" applyFill="1" applyAlignment="1">
      <alignment horizontal="left" vertical="center" indent="2"/>
    </xf>
    <xf numFmtId="0" fontId="2" fillId="9" borderId="0" xfId="0" applyFont="1" applyFill="1" applyAlignment="1">
      <alignment horizontal="left" indent="2"/>
    </xf>
    <xf numFmtId="0" fontId="19" fillId="11" borderId="0" xfId="0" applyFont="1" applyFill="1" applyAlignment="1">
      <alignment horizontal="left" vertical="center" indent="10"/>
    </xf>
    <xf numFmtId="0" fontId="56" fillId="13" borderId="0" xfId="0" applyFont="1" applyFill="1" applyAlignment="1">
      <alignment horizontal="left" indent="2"/>
    </xf>
    <xf numFmtId="4" fontId="57" fillId="13" borderId="0" xfId="0" applyNumberFormat="1" applyFont="1" applyFill="1" applyAlignment="1">
      <alignment horizontal="center" vertical="center"/>
    </xf>
    <xf numFmtId="0" fontId="21" fillId="0" borderId="0" xfId="0" applyFont="1"/>
    <xf numFmtId="0" fontId="19" fillId="11" borderId="0" xfId="0" applyFont="1" applyFill="1" applyAlignment="1">
      <alignment horizontal="left" vertical="center" indent="2"/>
    </xf>
    <xf numFmtId="0" fontId="19" fillId="11" borderId="0" xfId="0" applyFont="1" applyFill="1" applyAlignment="1">
      <alignment horizontal="left" indent="2"/>
    </xf>
    <xf numFmtId="0" fontId="58" fillId="0" borderId="0" xfId="0" applyFont="1"/>
    <xf numFmtId="0" fontId="59" fillId="0" borderId="0" xfId="0" applyFont="1"/>
    <xf numFmtId="0" fontId="16" fillId="11" borderId="0" xfId="0" applyFont="1" applyFill="1" applyAlignment="1">
      <alignment horizontal="left" vertical="center" indent="10"/>
    </xf>
    <xf numFmtId="0" fontId="60" fillId="11" borderId="0" xfId="0" applyFont="1" applyFill="1" applyAlignment="1">
      <alignment horizontal="left" vertical="center" indent="2"/>
    </xf>
    <xf numFmtId="0" fontId="61" fillId="0" borderId="0" xfId="0" applyFont="1"/>
    <xf numFmtId="0" fontId="16" fillId="11" borderId="3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7" fillId="11" borderId="0" xfId="0" applyFont="1" applyFill="1" applyAlignment="1">
      <alignment horizontal="left" vertical="center"/>
    </xf>
    <xf numFmtId="0" fontId="19" fillId="11" borderId="3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 vertical="center" indent="10"/>
    </xf>
    <xf numFmtId="0" fontId="3" fillId="8" borderId="0" xfId="0" applyFont="1" applyFill="1" applyAlignment="1">
      <alignment horizontal="left" indent="2"/>
    </xf>
    <xf numFmtId="0" fontId="33" fillId="6" borderId="0" xfId="0" applyFont="1" applyFill="1" applyAlignment="1">
      <alignment horizontal="left" indent="2"/>
    </xf>
    <xf numFmtId="4" fontId="53" fillId="8" borderId="0" xfId="0" applyNumberFormat="1" applyFont="1" applyFill="1" applyAlignment="1">
      <alignment horizontal="left" indent="2"/>
    </xf>
    <xf numFmtId="4" fontId="21" fillId="13" borderId="0" xfId="0" applyNumberFormat="1" applyFont="1" applyFill="1" applyAlignment="1">
      <alignment horizontal="left" indent="2"/>
    </xf>
    <xf numFmtId="0" fontId="54" fillId="5" borderId="3" xfId="0" applyFont="1" applyFill="1" applyBorder="1" applyAlignment="1">
      <alignment horizontal="left" indent="2"/>
    </xf>
    <xf numFmtId="0" fontId="24" fillId="10" borderId="0" xfId="0" applyFont="1" applyFill="1" applyAlignment="1">
      <alignment horizontal="left" vertical="center" indent="2"/>
    </xf>
    <xf numFmtId="0" fontId="26" fillId="15" borderId="0" xfId="0" applyFont="1" applyFill="1" applyAlignment="1">
      <alignment horizontal="left" indent="2"/>
    </xf>
    <xf numFmtId="0" fontId="33" fillId="7" borderId="0" xfId="0" applyFont="1" applyFill="1" applyAlignment="1">
      <alignment horizontal="left" indent="2"/>
    </xf>
    <xf numFmtId="0" fontId="31" fillId="6" borderId="0" xfId="0" applyFont="1" applyFill="1" applyAlignment="1">
      <alignment horizontal="left" indent="2"/>
    </xf>
    <xf numFmtId="0" fontId="43" fillId="8" borderId="0" xfId="0" applyFont="1" applyFill="1" applyAlignment="1">
      <alignment horizontal="left" vertical="center" indent="2"/>
    </xf>
    <xf numFmtId="0" fontId="33" fillId="8" borderId="0" xfId="0" applyFont="1" applyFill="1" applyAlignment="1">
      <alignment horizontal="left" vertical="center" indent="2"/>
    </xf>
    <xf numFmtId="0" fontId="42" fillId="15" borderId="0" xfId="0" applyFont="1" applyFill="1" applyAlignment="1">
      <alignment horizontal="left" indent="2"/>
    </xf>
    <xf numFmtId="0" fontId="43" fillId="6" borderId="0" xfId="0" applyFont="1" applyFill="1" applyAlignment="1">
      <alignment horizontal="left" vertical="center" indent="2"/>
    </xf>
    <xf numFmtId="0" fontId="49" fillId="8" borderId="0" xfId="0" applyFont="1" applyFill="1" applyAlignment="1">
      <alignment horizontal="left" vertical="center" indent="2"/>
    </xf>
    <xf numFmtId="0" fontId="26" fillId="6" borderId="0" xfId="3" applyFont="1" applyFill="1" applyBorder="1" applyAlignment="1">
      <alignment horizontal="left" vertical="center" indent="2"/>
    </xf>
    <xf numFmtId="0" fontId="32" fillId="15" borderId="0" xfId="2" applyFont="1" applyFill="1" applyAlignment="1">
      <alignment horizontal="left" vertical="center" indent="2"/>
    </xf>
    <xf numFmtId="0" fontId="55" fillId="13" borderId="0" xfId="0" applyFont="1" applyFill="1" applyAlignment="1">
      <alignment horizontal="left" vertical="center" indent="2"/>
    </xf>
    <xf numFmtId="0" fontId="24" fillId="10" borderId="0" xfId="0" applyFont="1" applyFill="1" applyAlignment="1">
      <alignment horizontal="left" indent="2"/>
    </xf>
    <xf numFmtId="0" fontId="25" fillId="10" borderId="0" xfId="0" applyFont="1" applyFill="1" applyAlignment="1">
      <alignment horizontal="left" vertical="center" indent="2"/>
    </xf>
    <xf numFmtId="4" fontId="57" fillId="13" borderId="3" xfId="0" applyNumberFormat="1" applyFont="1" applyFill="1" applyBorder="1" applyAlignment="1">
      <alignment horizontal="left" vertical="center" indent="2"/>
    </xf>
    <xf numFmtId="4" fontId="55" fillId="13" borderId="0" xfId="0" applyNumberFormat="1" applyFont="1" applyFill="1" applyAlignment="1">
      <alignment horizontal="left" vertical="center" indent="2"/>
    </xf>
    <xf numFmtId="0" fontId="14" fillId="14" borderId="0" xfId="1" applyFont="1" applyFill="1" applyAlignment="1">
      <alignment horizontal="center" vertical="center"/>
    </xf>
    <xf numFmtId="0" fontId="19" fillId="16" borderId="3" xfId="0" applyFont="1" applyFill="1" applyBorder="1" applyAlignment="1">
      <alignment horizontal="left" vertical="center" indent="2"/>
    </xf>
    <xf numFmtId="0" fontId="20" fillId="16" borderId="0" xfId="0" applyFont="1" applyFill="1" applyAlignment="1">
      <alignment horizontal="left" vertical="center" indent="2"/>
    </xf>
    <xf numFmtId="3" fontId="22" fillId="13" borderId="3" xfId="0" applyNumberFormat="1" applyFont="1" applyFill="1" applyBorder="1" applyAlignment="1">
      <alignment horizontal="left" vertical="center" indent="2"/>
    </xf>
    <xf numFmtId="3" fontId="22" fillId="13" borderId="0" xfId="0" applyNumberFormat="1" applyFont="1" applyFill="1" applyAlignment="1">
      <alignment horizontal="left" vertical="center" indent="2"/>
    </xf>
    <xf numFmtId="0" fontId="19" fillId="11" borderId="3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4" fontId="32" fillId="15" borderId="3" xfId="0" applyNumberFormat="1" applyFont="1" applyFill="1" applyBorder="1" applyAlignment="1">
      <alignment horizontal="left" vertical="center" indent="2"/>
    </xf>
    <xf numFmtId="4" fontId="32" fillId="15" borderId="0" xfId="0" applyNumberFormat="1" applyFont="1" applyFill="1" applyAlignment="1">
      <alignment horizontal="left" vertical="center" indent="2"/>
    </xf>
    <xf numFmtId="4" fontId="26" fillId="8" borderId="3" xfId="0" applyNumberFormat="1" applyFont="1" applyFill="1" applyBorder="1" applyAlignment="1">
      <alignment horizontal="left" vertical="center" indent="2"/>
    </xf>
    <xf numFmtId="4" fontId="26" fillId="8" borderId="0" xfId="0" applyNumberFormat="1" applyFont="1" applyFill="1" applyAlignment="1">
      <alignment horizontal="left" vertical="center" indent="2"/>
    </xf>
    <xf numFmtId="4" fontId="26" fillId="6" borderId="3" xfId="0" applyNumberFormat="1" applyFont="1" applyFill="1" applyBorder="1" applyAlignment="1">
      <alignment horizontal="left" vertical="center" indent="2"/>
    </xf>
    <xf numFmtId="4" fontId="26" fillId="6" borderId="0" xfId="0" applyNumberFormat="1" applyFont="1" applyFill="1" applyAlignment="1">
      <alignment horizontal="left" vertical="center" indent="2"/>
    </xf>
    <xf numFmtId="4" fontId="26" fillId="15" borderId="3" xfId="0" applyNumberFormat="1" applyFont="1" applyFill="1" applyBorder="1" applyAlignment="1">
      <alignment horizontal="center"/>
    </xf>
    <xf numFmtId="4" fontId="26" fillId="15" borderId="0" xfId="0" applyNumberFormat="1" applyFont="1" applyFill="1" applyAlignment="1">
      <alignment horizontal="center"/>
    </xf>
    <xf numFmtId="4" fontId="29" fillId="8" borderId="3" xfId="0" applyNumberFormat="1" applyFont="1" applyFill="1" applyBorder="1" applyAlignment="1">
      <alignment horizontal="left" indent="2"/>
    </xf>
    <xf numFmtId="4" fontId="29" fillId="8" borderId="0" xfId="0" applyNumberFormat="1" applyFont="1" applyFill="1" applyAlignment="1">
      <alignment horizontal="left" indent="2"/>
    </xf>
    <xf numFmtId="4" fontId="26" fillId="12" borderId="3" xfId="0" applyNumberFormat="1" applyFont="1" applyFill="1" applyBorder="1" applyAlignment="1">
      <alignment horizontal="left" vertical="center" indent="2"/>
    </xf>
    <xf numFmtId="4" fontId="26" fillId="12" borderId="0" xfId="0" applyNumberFormat="1" applyFont="1" applyFill="1" applyAlignment="1">
      <alignment horizontal="left" vertical="center" indent="2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7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9" builtinId="5" customBuiltin="1"/>
    <cellStyle name="Ruim" xfId="12" builtinId="27" customBuiltin="1"/>
    <cellStyle name="Saída" xfId="15" builtinId="21" customBuiltin="1"/>
    <cellStyle name="Separador de milhares [0]" xfId="6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0" builtinId="19" customBuiltin="1"/>
    <cellStyle name="Total" xfId="22" builtinId="25" customBuiltin="1"/>
    <cellStyle name="Vírgula" xfId="5" builtinId="3" customBuiltin="1"/>
  </cellStyles>
  <dxfs count="273"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10" justifyLastLine="0" shrinkToFit="0"/>
    </dxf>
    <dxf>
      <border outline="0">
        <top style="medium">
          <color theme="4"/>
        </top>
        <bottom style="medium">
          <color theme="8"/>
        </bottom>
      </border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Franklin Gothic Book"/>
        <scheme val="minor"/>
      </font>
      <fill>
        <patternFill patternType="solid">
          <fgColor indexed="64"/>
          <bgColor rgb="FF38424C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color theme="3" tint="0.249977111117893"/>
        <name val="Franklin Gothic Book"/>
        <scheme val="minor"/>
      </font>
      <alignment horizontal="left" vertical="center" textRotation="0" wrapText="0" indent="10" justifyLastLine="0" shrinkToFit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textRotation="0" wrapText="0" indent="10" justifyLastLine="0" shrinkToFit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rgb="FFF8F8F8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name val="Franklin Gothic Book"/>
        <scheme val="minor"/>
      </font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rgb="FFF8F8F8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theme="2" tint="-4.9989318521683403E-2"/>
        </patternFill>
      </fill>
      <alignment horizontal="left" vertical="center" textRotation="0" wrapText="0" indent="1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1499984740745262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theme="2" tint="-4.9989318521683403E-2"/>
        </patternFill>
      </fill>
      <alignment horizontal="left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name val="Franklin Gothic Book"/>
        <scheme val="minor"/>
      </font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wrapText="0" indent="2" justifyLastLine="0" shrinkToFit="0"/>
    </dxf>
    <dxf>
      <border outline="0">
        <top style="medium">
          <color theme="5"/>
        </top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77111117893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 tint="0.249977111117893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3"/>
        <name val="Franklin Gothic Book"/>
        <scheme val="minor"/>
      </font>
      <alignment horizontal="left" wrapText="0" indent="10" justifyLastLine="0" shrinkToFit="0"/>
    </dxf>
    <dxf>
      <font>
        <strike val="0"/>
        <outline val="0"/>
        <shadow val="0"/>
        <u val="none"/>
        <vertAlign val="baseline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wrapText="0" indent="2" justifyLastLine="0" shrinkToFit="0"/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numFmt numFmtId="4" formatCode="#,##0.00"/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family val="2"/>
        <scheme val="minor"/>
      </font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family val="2"/>
        <scheme val="minor"/>
      </font>
      <fill>
        <patternFill patternType="solid">
          <fgColor indexed="64"/>
          <bgColor rgb="FFF8F8F8"/>
        </patternFill>
      </fill>
      <alignment horizontal="left" vertical="center" textRotation="0" wrapText="0" indent="1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sz val="11"/>
        <color rgb="FF1B335A"/>
        <name val="Franklin Gothic Book"/>
        <scheme val="minor"/>
      </font>
      <fill>
        <patternFill patternType="solid">
          <fgColor indexed="64"/>
          <bgColor rgb="FFF8F8F8"/>
        </patternFill>
      </fill>
      <alignment horizontal="left" vertical="center" textRotation="0" wrapText="0" indent="2" justifyLastLine="0" shrinkToFit="0"/>
    </dxf>
    <dxf>
      <border outline="0"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24997711111789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numFmt numFmtId="4" formatCode="#,##0.00"/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vertical="center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vertical="center" textRotation="0" wrapText="0" indent="1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1499984740745262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0" justifyLastLine="0" shrinkToFit="0" readingOrder="0"/>
    </dxf>
    <dxf>
      <font>
        <strike val="0"/>
        <outline val="0"/>
        <shadow val="0"/>
        <u val="none"/>
        <vertAlign val="baseline"/>
        <color rgb="FF1B335A"/>
        <name val="Franklin Gothic Book"/>
        <scheme val="minor"/>
      </font>
      <fill>
        <patternFill patternType="solid">
          <fgColor indexed="64"/>
          <bgColor rgb="FFE8E8E8"/>
        </patternFill>
      </fill>
      <alignment horizontal="left" textRotation="0" wrapText="0" indent="2" justifyLastLine="0" shrinkToFit="0"/>
    </dxf>
    <dxf>
      <border outline="0">
        <bottom style="medium">
          <color theme="8"/>
        </bottom>
      </border>
    </dxf>
    <dxf>
      <font>
        <strike val="0"/>
        <outline val="0"/>
        <shadow val="0"/>
        <u val="none"/>
        <vertAlign val="baseline"/>
        <name val="Franklin Gothic Book"/>
        <scheme val="minor"/>
      </font>
      <alignment horizontal="left" wrapText="0" indent="2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Franklin Gothic Medium"/>
        <scheme val="major"/>
      </font>
      <fill>
        <patternFill patternType="solid">
          <fgColor indexed="64"/>
          <bgColor rgb="FF12355B"/>
        </patternFill>
      </fill>
      <alignment horizontal="left" vertical="center" textRotation="0" wrapText="0" indent="2" justifyLastLine="0" shrinkToFit="0" readingOrder="0"/>
    </dxf>
  </dxfs>
  <tableStyles count="0" defaultTableStyle="TableStyleMedium2" defaultPivotStyle="PivotStyleLight16"/>
  <colors>
    <mruColors>
      <color rgb="FFF8F8F8"/>
      <color rgb="FFE8E8E8"/>
      <color rgb="FFC8F2FF"/>
      <color rgb="FF1B335A"/>
      <color rgb="FF38424C"/>
      <color rgb="FF79DDFF"/>
      <color rgb="FF12355B"/>
      <color rgb="FF3595BA"/>
      <color rgb="FFE2F0FD"/>
      <color rgb="FF2A89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451937</xdr:colOff>
      <xdr:row>1</xdr:row>
      <xdr:rowOff>229</xdr:rowOff>
    </xdr:to>
    <xdr:pic>
      <xdr:nvPicPr>
        <xdr:cNvPr id="2" name="Imagem 1" descr="mão apontando para o gráfico com caneta e outra mão digitando na calculad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0"/>
          <a:ext cx="16912800" cy="2455562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0</xdr:row>
      <xdr:rowOff>342900</xdr:rowOff>
    </xdr:from>
    <xdr:to>
      <xdr:col>17</xdr:col>
      <xdr:colOff>38100</xdr:colOff>
      <xdr:row>0</xdr:row>
      <xdr:rowOff>2082800</xdr:rowOff>
    </xdr:to>
    <xdr:sp macro="" textlink="">
      <xdr:nvSpPr>
        <xdr:cNvPr id="1031" name="Caixa de texto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7264400" y="342900"/>
          <a:ext cx="122047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rtlCol="0" anchor="ctr" upright="1"/>
        <a:lstStyle/>
        <a:p>
          <a:pPr algn="ctr" rtl="0">
            <a:defRPr sz="1000"/>
          </a:pPr>
          <a:r>
            <a:rPr lang="pt-br" sz="5000" b="0" i="0" u="none" strike="noStrike" baseline="0">
              <a:solidFill>
                <a:srgbClr val="12355B"/>
              </a:solidFill>
              <a:latin typeface="Franklin Gothic Medium" panose="020B0603020102020204" pitchFamily="34" charset="0"/>
              <a:ea typeface="Franklin Gothic Heavy" charset="0"/>
              <a:cs typeface="Franklin Gothic Heavy" charset="0"/>
            </a:rPr>
            <a:t>ORÇAMENTO DE MARKETING DO CANAL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arketingDireto" displayName="MarketingDireto" ref="A10:N17" totalsRowCount="1" headerRowDxfId="272" dataDxfId="271" totalsRowDxfId="269" tableBorderDxfId="270">
  <autoFilter ref="A10:N1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ITENS DE MARKETING DIRETO" totalsRowLabel="Total de telemarketing R$ (000)" dataDxfId="268" totalsRowDxfId="267"/>
    <tableColumn id="2" xr3:uid="{00000000-0010-0000-0000-000002000000}" name="Taxa" dataDxfId="266" totalsRowDxfId="265"/>
    <tableColumn id="3" xr3:uid="{00000000-0010-0000-0000-000003000000}" name="Mês 1" totalsRowFunction="custom" dataDxfId="264" totalsRowDxfId="263">
      <totalsRowFormula>SUM(C13:C16)</totalsRowFormula>
    </tableColumn>
    <tableColumn id="4" xr3:uid="{00000000-0010-0000-0000-000004000000}" name="Mês 2" totalsRowFunction="custom" dataDxfId="262" totalsRowDxfId="261">
      <totalsRowFormula>SUM(D13:D16)</totalsRowFormula>
    </tableColumn>
    <tableColumn id="5" xr3:uid="{00000000-0010-0000-0000-000005000000}" name="Mês 3" totalsRowFunction="custom" dataDxfId="260" totalsRowDxfId="259">
      <totalsRowFormula>SUM(E13:E16)</totalsRowFormula>
    </tableColumn>
    <tableColumn id="6" xr3:uid="{00000000-0010-0000-0000-000006000000}" name="Mês 4" totalsRowFunction="custom" dataDxfId="258" totalsRowDxfId="257">
      <totalsRowFormula>SUM(F13:F16)</totalsRowFormula>
    </tableColumn>
    <tableColumn id="7" xr3:uid="{00000000-0010-0000-0000-000007000000}" name="Mês 5" totalsRowFunction="custom" dataDxfId="256" totalsRowDxfId="255">
      <totalsRowFormula>SUM(G13:G16)</totalsRowFormula>
    </tableColumn>
    <tableColumn id="8" xr3:uid="{00000000-0010-0000-0000-000008000000}" name="Mês 6" totalsRowFunction="custom" dataDxfId="254" totalsRowDxfId="253">
      <totalsRowFormula>SUM(H13:H16)</totalsRowFormula>
    </tableColumn>
    <tableColumn id="9" xr3:uid="{00000000-0010-0000-0000-000009000000}" name="Mês 7" totalsRowFunction="custom" dataDxfId="252" totalsRowDxfId="251">
      <totalsRowFormula>SUM(I13:I16)</totalsRowFormula>
    </tableColumn>
    <tableColumn id="10" xr3:uid="{00000000-0010-0000-0000-00000A000000}" name="Mês 8" totalsRowFunction="custom" dataDxfId="250" totalsRowDxfId="249">
      <totalsRowFormula>SUM(J13:J16)</totalsRowFormula>
    </tableColumn>
    <tableColumn id="11" xr3:uid="{00000000-0010-0000-0000-00000B000000}" name="Mês 9" totalsRowFunction="custom" dataDxfId="248" totalsRowDxfId="247">
      <totalsRowFormula>SUM(K13:K16)</totalsRowFormula>
    </tableColumn>
    <tableColumn id="12" xr3:uid="{00000000-0010-0000-0000-00000C000000}" name="Mês 10" totalsRowFunction="custom" dataDxfId="246" totalsRowDxfId="245">
      <totalsRowFormula>SUM(L13:L16)</totalsRowFormula>
    </tableColumn>
    <tableColumn id="13" xr3:uid="{00000000-0010-0000-0000-00000D000000}" name="Mês 11" totalsRowFunction="custom" dataDxfId="244" totalsRowDxfId="243">
      <totalsRowFormula>SUM(M13:M16)</totalsRowFormula>
    </tableColumn>
    <tableColumn id="14" xr3:uid="{00000000-0010-0000-0000-00000E000000}" name="Mês 12" totalsRowFunction="custom" dataDxfId="242" totalsRowDxfId="241">
      <totalsRowFormula>SUM(N13:N16)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marketing direto das vendas totais e valores mensais. Os Totais mensais são calculados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arketingDaInternet" displayName="MarketingDaInternet" ref="A18:N27" totalsRowCount="1" headerRowDxfId="240" dataDxfId="239" totalsRowDxfId="237" tableBorderDxfId="238">
  <autoFilter ref="A18:N2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ITENS DE MARKETING DA INTERNET" totalsRowLabel="Total de marketing da Internet R$ (000)" dataDxfId="236" totalsRowDxfId="235"/>
    <tableColumn id="2" xr3:uid="{00000000-0010-0000-0100-000002000000}" name="Taxa" dataDxfId="234" totalsRowDxfId="233"/>
    <tableColumn id="3" xr3:uid="{00000000-0010-0000-0100-000003000000}" name="Mês 1" totalsRowFunction="custom" dataDxfId="232" totalsRowDxfId="231">
      <totalsRowFormula>SUM(C20:C26)</totalsRowFormula>
    </tableColumn>
    <tableColumn id="4" xr3:uid="{00000000-0010-0000-0100-000004000000}" name="Mês 2" totalsRowFunction="custom" dataDxfId="230" totalsRowDxfId="229">
      <totalsRowFormula>SUM(D20:D26)</totalsRowFormula>
    </tableColumn>
    <tableColumn id="5" xr3:uid="{00000000-0010-0000-0100-000005000000}" name="Mês 3" totalsRowFunction="custom" dataDxfId="228" totalsRowDxfId="227">
      <totalsRowFormula>SUM(E20:E26)</totalsRowFormula>
    </tableColumn>
    <tableColumn id="6" xr3:uid="{00000000-0010-0000-0100-000006000000}" name="Mês 4" totalsRowFunction="custom" dataDxfId="226" totalsRowDxfId="225">
      <totalsRowFormula>SUM(F20:F26)</totalsRowFormula>
    </tableColumn>
    <tableColumn id="7" xr3:uid="{00000000-0010-0000-0100-000007000000}" name="Mês 5" totalsRowFunction="custom" dataDxfId="224" totalsRowDxfId="223">
      <totalsRowFormula>SUM(G20:G26)</totalsRowFormula>
    </tableColumn>
    <tableColumn id="8" xr3:uid="{00000000-0010-0000-0100-000008000000}" name="Mês 6" totalsRowFunction="custom" dataDxfId="222" totalsRowDxfId="221">
      <totalsRowFormula>SUM(H20:H26)</totalsRowFormula>
    </tableColumn>
    <tableColumn id="9" xr3:uid="{00000000-0010-0000-0100-000009000000}" name="Mês 7" totalsRowFunction="custom" dataDxfId="220" totalsRowDxfId="219">
      <totalsRowFormula>SUM(I20:I26)</totalsRowFormula>
    </tableColumn>
    <tableColumn id="10" xr3:uid="{00000000-0010-0000-0100-00000A000000}" name="Mês 8" totalsRowFunction="custom" dataDxfId="218" totalsRowDxfId="217">
      <totalsRowFormula>SUM(J20:J26)</totalsRowFormula>
    </tableColumn>
    <tableColumn id="11" xr3:uid="{00000000-0010-0000-0100-00000B000000}" name="Mês 9" totalsRowFunction="custom" dataDxfId="216" totalsRowDxfId="215">
      <totalsRowFormula>SUM(K20:K26)</totalsRowFormula>
    </tableColumn>
    <tableColumn id="12" xr3:uid="{00000000-0010-0000-0100-00000C000000}" name="Mês 10" totalsRowFunction="custom" dataDxfId="214" totalsRowDxfId="213">
      <totalsRowFormula>SUM(L20:L26)</totalsRowFormula>
    </tableColumn>
    <tableColumn id="13" xr3:uid="{00000000-0010-0000-0100-00000D000000}" name="Mês 11" totalsRowFunction="custom" dataDxfId="212" totalsRowDxfId="211">
      <totalsRowFormula>SUM(M20:M26)</totalsRowFormula>
    </tableColumn>
    <tableColumn id="14" xr3:uid="{00000000-0010-0000-0100-00000E000000}" name="Mês 12" totalsRowFunction="custom" dataDxfId="210" totalsRowDxfId="209">
      <totalsRowFormula>SUM(N20:N26)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marketing de Internet de vendas diretas e valores mensais. Os Totais mensais são calculados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alaDireta" displayName="MalaDireta" ref="A28:N33" totalsRowCount="1" headerRowDxfId="208" dataDxfId="207" totalsRowDxfId="205" tableBorderDxfId="206">
  <autoFilter ref="A28:N3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ITENS DE MALA DIRETA" totalsRowLabel="Total de mala direta R$ (000)" dataDxfId="204" totalsRowDxfId="203"/>
    <tableColumn id="2" xr3:uid="{00000000-0010-0000-0200-000002000000}" name="Taxa" dataDxfId="202" totalsRowDxfId="201"/>
    <tableColumn id="3" xr3:uid="{00000000-0010-0000-0200-000003000000}" name="Mês 1" totalsRowFunction="custom" dataDxfId="200" totalsRowDxfId="199">
      <totalsRowFormula>SUM(C30:C32)</totalsRowFormula>
    </tableColumn>
    <tableColumn id="4" xr3:uid="{00000000-0010-0000-0200-000004000000}" name="Mês 2" totalsRowFunction="custom" dataDxfId="198" totalsRowDxfId="197">
      <totalsRowFormula>SUM(D30:D32)</totalsRowFormula>
    </tableColumn>
    <tableColumn id="5" xr3:uid="{00000000-0010-0000-0200-000005000000}" name="Mês 3" totalsRowFunction="custom" dataDxfId="196" totalsRowDxfId="195">
      <totalsRowFormula>SUM(E30:E32)</totalsRowFormula>
    </tableColumn>
    <tableColumn id="6" xr3:uid="{00000000-0010-0000-0200-000006000000}" name="Mês 4" totalsRowFunction="custom" dataDxfId="194" totalsRowDxfId="193">
      <totalsRowFormula>SUM(F30:F32)</totalsRowFormula>
    </tableColumn>
    <tableColumn id="7" xr3:uid="{00000000-0010-0000-0200-000007000000}" name="Mês 5" totalsRowFunction="custom" dataDxfId="192" totalsRowDxfId="191">
      <totalsRowFormula>SUM(G30:G32)</totalsRowFormula>
    </tableColumn>
    <tableColumn id="8" xr3:uid="{00000000-0010-0000-0200-000008000000}" name="Mês 6" totalsRowFunction="custom" dataDxfId="190" totalsRowDxfId="189">
      <totalsRowFormula>SUM(H30:H32)</totalsRowFormula>
    </tableColumn>
    <tableColumn id="9" xr3:uid="{00000000-0010-0000-0200-000009000000}" name="Mês 7" totalsRowFunction="custom" dataDxfId="188" totalsRowDxfId="187">
      <totalsRowFormula>SUM(I30:I32)</totalsRowFormula>
    </tableColumn>
    <tableColumn id="10" xr3:uid="{00000000-0010-0000-0200-00000A000000}" name="Mês 8" totalsRowFunction="custom" dataDxfId="186" totalsRowDxfId="185">
      <totalsRowFormula>SUM(J30:J32)</totalsRowFormula>
    </tableColumn>
    <tableColumn id="11" xr3:uid="{00000000-0010-0000-0200-00000B000000}" name="Mês 9" totalsRowFunction="custom" dataDxfId="184" totalsRowDxfId="183">
      <totalsRowFormula>SUM(K30:K32)</totalsRowFormula>
    </tableColumn>
    <tableColumn id="12" xr3:uid="{00000000-0010-0000-0200-00000C000000}" name="Mês 10" totalsRowFunction="custom" dataDxfId="182" totalsRowDxfId="181">
      <totalsRowFormula>SUM(L30:L32)</totalsRowFormula>
    </tableColumn>
    <tableColumn id="13" xr3:uid="{00000000-0010-0000-0200-00000D000000}" name="Mês 11" totalsRowFunction="custom" dataDxfId="180" totalsRowDxfId="179">
      <totalsRowFormula>SUM(M30:M32)</totalsRowFormula>
    </tableColumn>
    <tableColumn id="14" xr3:uid="{00000000-0010-0000-0200-00000E000000}" name="Mês 12" totalsRowFunction="custom" dataDxfId="178" totalsRowDxfId="177">
      <totalsRowFormula>SUM(N30:N32)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mala direta das vendas diretas e valores mensais. Os Totais mensais são calculados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genteCorretor" displayName="AgenteCorretor" ref="A35:N42" totalsRowCount="1" headerRowDxfId="176" dataDxfId="175" totalsRowDxfId="173" tableBorderDxfId="174">
  <autoFilter ref="A35:N41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300-000001000000}" name="AGENTE/AGENTE INTERMEDIÁRIO ITENS" totalsRowLabel="Total de agente/corretor R$ (000)" dataDxfId="172" totalsRowDxfId="171"/>
    <tableColumn id="2" xr3:uid="{00000000-0010-0000-0300-000002000000}" name="Taxa" dataDxfId="170" totalsRowDxfId="169"/>
    <tableColumn id="3" xr3:uid="{00000000-0010-0000-0300-000003000000}" name="Mês 1" totalsRowFunction="custom" dataDxfId="168" totalsRowDxfId="167">
      <totalsRowFormula>SUM(C37:C41)</totalsRowFormula>
    </tableColumn>
    <tableColumn id="4" xr3:uid="{00000000-0010-0000-0300-000004000000}" name="Mês 2" totalsRowFunction="custom" dataDxfId="166" totalsRowDxfId="165">
      <totalsRowFormula>SUM(D37:D41)</totalsRowFormula>
    </tableColumn>
    <tableColumn id="5" xr3:uid="{00000000-0010-0000-0300-000005000000}" name="Mês 3" totalsRowFunction="custom" dataDxfId="164" totalsRowDxfId="163">
      <totalsRowFormula>SUM(E37:E41)</totalsRowFormula>
    </tableColumn>
    <tableColumn id="6" xr3:uid="{00000000-0010-0000-0300-000006000000}" name="Mês 4" totalsRowFunction="custom" dataDxfId="162" totalsRowDxfId="161">
      <totalsRowFormula>SUM(F37:F41)</totalsRowFormula>
    </tableColumn>
    <tableColumn id="7" xr3:uid="{00000000-0010-0000-0300-000007000000}" name="Mês 5" totalsRowFunction="custom" dataDxfId="160" totalsRowDxfId="159">
      <totalsRowFormula>SUM(G37:G41)</totalsRowFormula>
    </tableColumn>
    <tableColumn id="8" xr3:uid="{00000000-0010-0000-0300-000008000000}" name="Mês 6" totalsRowFunction="custom" dataDxfId="158" totalsRowDxfId="157">
      <totalsRowFormula>SUM(H37:H41)</totalsRowFormula>
    </tableColumn>
    <tableColumn id="9" xr3:uid="{00000000-0010-0000-0300-000009000000}" name="Mês 7" totalsRowFunction="custom" dataDxfId="156" totalsRowDxfId="155">
      <totalsRowFormula>SUM(I37:I41)</totalsRowFormula>
    </tableColumn>
    <tableColumn id="10" xr3:uid="{00000000-0010-0000-0300-00000A000000}" name="Mês 8" totalsRowFunction="custom" dataDxfId="154" totalsRowDxfId="153">
      <totalsRowFormula>SUM(J37:J41)</totalsRowFormula>
    </tableColumn>
    <tableColumn id="11" xr3:uid="{00000000-0010-0000-0300-00000B000000}" name="Mês 9" totalsRowFunction="custom" dataDxfId="152" totalsRowDxfId="151">
      <totalsRowFormula>SUM(K37:K41)</totalsRowFormula>
    </tableColumn>
    <tableColumn id="12" xr3:uid="{00000000-0010-0000-0300-00000C000000}" name="Mês 10" totalsRowFunction="custom" dataDxfId="150" totalsRowDxfId="149">
      <totalsRowFormula>SUM(L37:L41)</totalsRowFormula>
    </tableColumn>
    <tableColumn id="13" xr3:uid="{00000000-0010-0000-0300-00000D000000}" name="Mês 11" totalsRowFunction="custom" dataDxfId="148" totalsRowDxfId="147">
      <totalsRowFormula>SUM(M37:M41)</totalsRowFormula>
    </tableColumn>
    <tableColumn id="14" xr3:uid="{00000000-0010-0000-0300-00000E000000}" name="Mês 12" totalsRowFunction="custom" dataDxfId="146" totalsRowDxfId="145">
      <totalsRowFormula>SUM(N37:N41)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agente e corretor do total de vendas e valores mensais. Os Totais mensais são calculados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istribuidores" displayName="Distribuidores" ref="A43:N49" totalsRowCount="1" headerRowDxfId="144" dataDxfId="143" totalsRowDxfId="141" tableBorderDxfId="142">
  <autoFilter ref="A43:N4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400-000001000000}" name="ITENS DE DISTRIBUIDORES" totalsRowLabel="Total de distribuidores R$ (000)" dataDxfId="140" totalsRowDxfId="139"/>
    <tableColumn id="2" xr3:uid="{00000000-0010-0000-0400-000002000000}" name="Taxa" dataDxfId="138" totalsRowDxfId="137"/>
    <tableColumn id="3" xr3:uid="{00000000-0010-0000-0400-000003000000}" name="Mês 1" totalsRowFunction="custom" dataDxfId="136" totalsRowDxfId="135">
      <totalsRowFormula>SUM(C45:C48)</totalsRowFormula>
    </tableColumn>
    <tableColumn id="4" xr3:uid="{00000000-0010-0000-0400-000004000000}" name="Mês 2" totalsRowFunction="custom" dataDxfId="134" totalsRowDxfId="133">
      <totalsRowFormula>SUM(D45:D48)</totalsRowFormula>
    </tableColumn>
    <tableColumn id="5" xr3:uid="{00000000-0010-0000-0400-000005000000}" name="Mês 3" totalsRowFunction="custom" dataDxfId="132" totalsRowDxfId="131">
      <totalsRowFormula>SUM(E45:E48)</totalsRowFormula>
    </tableColumn>
    <tableColumn id="6" xr3:uid="{00000000-0010-0000-0400-000006000000}" name="Mês 4" totalsRowFunction="custom" dataDxfId="130" totalsRowDxfId="129">
      <totalsRowFormula>SUM(F45:F48)</totalsRowFormula>
    </tableColumn>
    <tableColumn id="7" xr3:uid="{00000000-0010-0000-0400-000007000000}" name="Mês 5" totalsRowFunction="custom" dataDxfId="128" totalsRowDxfId="127">
      <totalsRowFormula>SUM(G45:G48)</totalsRowFormula>
    </tableColumn>
    <tableColumn id="8" xr3:uid="{00000000-0010-0000-0400-000008000000}" name="Mês 6" totalsRowFunction="custom" dataDxfId="126" totalsRowDxfId="125">
      <totalsRowFormula>SUM(H45:H48)</totalsRowFormula>
    </tableColumn>
    <tableColumn id="9" xr3:uid="{00000000-0010-0000-0400-000009000000}" name="Mês 7" totalsRowFunction="custom" dataDxfId="124" totalsRowDxfId="123">
      <totalsRowFormula>SUM(I45:I48)</totalsRowFormula>
    </tableColumn>
    <tableColumn id="10" xr3:uid="{00000000-0010-0000-0400-00000A000000}" name="Mês 8" totalsRowFunction="custom" dataDxfId="122" totalsRowDxfId="121">
      <totalsRowFormula>SUM(J45:J48)</totalsRowFormula>
    </tableColumn>
    <tableColumn id="11" xr3:uid="{00000000-0010-0000-0400-00000B000000}" name="Mês 9" totalsRowFunction="custom" dataDxfId="120" totalsRowDxfId="119">
      <totalsRowFormula>SUM(K45:K48)</totalsRowFormula>
    </tableColumn>
    <tableColumn id="12" xr3:uid="{00000000-0010-0000-0400-00000C000000}" name="Mês 10" totalsRowFunction="custom" dataDxfId="118" totalsRowDxfId="117">
      <totalsRowFormula>SUM(L45:L48)</totalsRowFormula>
    </tableColumn>
    <tableColumn id="13" xr3:uid="{00000000-0010-0000-0400-00000D000000}" name="Mês 11" totalsRowFunction="custom" dataDxfId="116" totalsRowDxfId="115">
      <totalsRowFormula>SUM(M45:M48)</totalsRowFormula>
    </tableColumn>
    <tableColumn id="14" xr3:uid="{00000000-0010-0000-0400-00000E000000}" name="Mês 12" totalsRowFunction="custom" dataDxfId="114" totalsRowDxfId="113">
      <totalsRowFormula>SUM(N45:N48)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distribuidores do total de vendas e valores mensais. Os Totais mensais são calculados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Revendedor" displayName="Revendedor" ref="A50:N56" totalsRowCount="1" headerRowDxfId="112" dataDxfId="111" totalsRowDxfId="109" tableBorderDxfId="110">
  <autoFilter ref="A50:N55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500-000001000000}" name="ITENS DE VAREJO" totalsRowLabel="Total de revendedores R$ (000)" dataDxfId="108" totalsRowDxfId="107"/>
    <tableColumn id="2" xr3:uid="{00000000-0010-0000-0500-000002000000}" name="Taxa" dataDxfId="106" totalsRowDxfId="105"/>
    <tableColumn id="3" xr3:uid="{00000000-0010-0000-0500-000003000000}" name="Mês 1" totalsRowFunction="custom" dataDxfId="104" totalsRowDxfId="103">
      <totalsRowFormula>SUM(C52:C55)</totalsRowFormula>
    </tableColumn>
    <tableColumn id="4" xr3:uid="{00000000-0010-0000-0500-000004000000}" name="Mês 2" totalsRowFunction="custom" dataDxfId="102" totalsRowDxfId="101">
      <totalsRowFormula>SUM(D52:D55)</totalsRowFormula>
    </tableColumn>
    <tableColumn id="5" xr3:uid="{00000000-0010-0000-0500-000005000000}" name="Mês 3" totalsRowFunction="custom" dataDxfId="100" totalsRowDxfId="99">
      <totalsRowFormula>SUM(E52:E55)</totalsRowFormula>
    </tableColumn>
    <tableColumn id="6" xr3:uid="{00000000-0010-0000-0500-000006000000}" name="Mês 4" totalsRowFunction="custom" dataDxfId="98" totalsRowDxfId="97">
      <totalsRowFormula>SUM(F52:F55)</totalsRowFormula>
    </tableColumn>
    <tableColumn id="7" xr3:uid="{00000000-0010-0000-0500-000007000000}" name="Mês 5" totalsRowFunction="custom" dataDxfId="96" totalsRowDxfId="95">
      <totalsRowFormula>SUM(G52:G55)</totalsRowFormula>
    </tableColumn>
    <tableColumn id="8" xr3:uid="{00000000-0010-0000-0500-000008000000}" name="Mês 6" totalsRowFunction="custom" dataDxfId="94" totalsRowDxfId="93">
      <totalsRowFormula>SUM(H52:H55)</totalsRowFormula>
    </tableColumn>
    <tableColumn id="9" xr3:uid="{00000000-0010-0000-0500-000009000000}" name="Mês 7" totalsRowFunction="custom" dataDxfId="92" totalsRowDxfId="91">
      <totalsRowFormula>SUM(I52:I55)</totalsRowFormula>
    </tableColumn>
    <tableColumn id="10" xr3:uid="{00000000-0010-0000-0500-00000A000000}" name="Mês 8" totalsRowFunction="custom" dataDxfId="90" totalsRowDxfId="89">
      <totalsRowFormula>SUM(J52:J55)</totalsRowFormula>
    </tableColumn>
    <tableColumn id="11" xr3:uid="{00000000-0010-0000-0500-00000B000000}" name="Mês 9" totalsRowFunction="custom" dataDxfId="88" totalsRowDxfId="87">
      <totalsRowFormula>SUM(K52:K55)</totalsRowFormula>
    </tableColumn>
    <tableColumn id="12" xr3:uid="{00000000-0010-0000-0500-00000C000000}" name="Mês 10" totalsRowFunction="custom" dataDxfId="86" totalsRowDxfId="85">
      <totalsRowFormula>SUM(L52:L55)</totalsRowFormula>
    </tableColumn>
    <tableColumn id="13" xr3:uid="{00000000-0010-0000-0500-00000D000000}" name="Mês 11" totalsRowFunction="custom" dataDxfId="84" totalsRowDxfId="83">
      <totalsRowFormula>SUM(M52:M55)</totalsRowFormula>
    </tableColumn>
    <tableColumn id="14" xr3:uid="{00000000-0010-0000-0500-00000E000000}" name="Mês 12" totalsRowFunction="custom" dataDxfId="82" totalsRowDxfId="81">
      <totalsRowFormula>SUM(N52:N55)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, % de revendedores do total de vendas e valores mensais. Os Totais mensais são calculados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ARC" displayName="ARC" ref="A57:N62" totalsRowCount="1" headerRowDxfId="80" dataDxfId="79" totalsRowDxfId="77" tableBorderDxfId="78">
  <autoFilter ref="A57:N6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600-000001000000}" name="ITENS DE AQUISIÇÃO E RETENÇÃO DE CLIENTES (ARC)" totalsRowLabel="Total de ARC R$ (000)" dataDxfId="76" totalsRowDxfId="75"/>
    <tableColumn id="2" xr3:uid="{00000000-0010-0000-0600-000002000000}" name="Taxa" dataDxfId="74" totalsRowDxfId="73"/>
    <tableColumn id="3" xr3:uid="{00000000-0010-0000-0600-000003000000}" name="Mês 1" totalsRowFunction="custom" dataDxfId="72" totalsRowDxfId="71">
      <totalsRowFormula>SUM(C59:C61)</totalsRowFormula>
    </tableColumn>
    <tableColumn id="4" xr3:uid="{00000000-0010-0000-0600-000004000000}" name="Mês 2" totalsRowFunction="custom" dataDxfId="70" totalsRowDxfId="69">
      <totalsRowFormula>SUM(D59:D61)</totalsRowFormula>
    </tableColumn>
    <tableColumn id="5" xr3:uid="{00000000-0010-0000-0600-000005000000}" name="Mês 3" totalsRowFunction="custom" dataDxfId="68" totalsRowDxfId="67">
      <totalsRowFormula>SUM(E59:E61)</totalsRowFormula>
    </tableColumn>
    <tableColumn id="6" xr3:uid="{00000000-0010-0000-0600-000006000000}" name="Mês 4" totalsRowFunction="custom" dataDxfId="66" totalsRowDxfId="65">
      <totalsRowFormula>SUM(F59:F61)</totalsRowFormula>
    </tableColumn>
    <tableColumn id="7" xr3:uid="{00000000-0010-0000-0600-000007000000}" name="Mês 5" totalsRowFunction="custom" dataDxfId="64" totalsRowDxfId="63">
      <totalsRowFormula>SUM(G59:G61)</totalsRowFormula>
    </tableColumn>
    <tableColumn id="8" xr3:uid="{00000000-0010-0000-0600-000008000000}" name="Mês 6" totalsRowFunction="custom" dataDxfId="62" totalsRowDxfId="61">
      <totalsRowFormula>SUM(H59:H61)</totalsRowFormula>
    </tableColumn>
    <tableColumn id="9" xr3:uid="{00000000-0010-0000-0600-000009000000}" name="Mês 7" totalsRowFunction="custom" dataDxfId="60" totalsRowDxfId="59">
      <totalsRowFormula>SUM(I59:I61)</totalsRowFormula>
    </tableColumn>
    <tableColumn id="10" xr3:uid="{00000000-0010-0000-0600-00000A000000}" name="Mês 8" totalsRowFunction="custom" dataDxfId="58" totalsRowDxfId="57">
      <totalsRowFormula>SUM(J59:J61)</totalsRowFormula>
    </tableColumn>
    <tableColumn id="11" xr3:uid="{00000000-0010-0000-0600-00000B000000}" name="Mês 9" totalsRowFunction="custom" dataDxfId="56" totalsRowDxfId="55">
      <totalsRowFormula>SUM(K59:K61)</totalsRowFormula>
    </tableColumn>
    <tableColumn id="12" xr3:uid="{00000000-0010-0000-0600-00000C000000}" name="Mês 10" totalsRowFunction="custom" dataDxfId="54" totalsRowDxfId="53">
      <totalsRowFormula>SUM(L59:L61)</totalsRowFormula>
    </tableColumn>
    <tableColumn id="13" xr3:uid="{00000000-0010-0000-0600-00000D000000}" name="Mês 11" totalsRowFunction="custom" dataDxfId="52" totalsRowDxfId="51">
      <totalsRowFormula>SUM(M59:M61)</totalsRowFormula>
    </tableColumn>
    <tableColumn id="14" xr3:uid="{00000000-0010-0000-0600-00000E000000}" name="Mês 12" totalsRowFunction="custom" dataDxfId="50" totalsRowDxfId="49">
      <totalsRowFormula>SUM(N59:N61)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, taxas e valores mensais. Os Totais mensais são calculados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OutrasDespesas" displayName="OutrasDespesas" ref="A63:N68" totalsRowCount="1" headerRowDxfId="48" dataDxfId="47" totalsRowDxfId="45" tableBorderDxfId="46">
  <autoFilter ref="A63:N67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700-000001000000}" name="ITENS DE OUTRAS DESPESAS" totalsRowLabel="Total de outras despesas R$ (000)" dataDxfId="44" totalsRowDxfId="43"/>
    <tableColumn id="2" xr3:uid="{00000000-0010-0000-0700-000002000000}" name="Taxa" dataDxfId="42" totalsRowDxfId="41"/>
    <tableColumn id="3" xr3:uid="{00000000-0010-0000-0700-000003000000}" name="Mês 1" totalsRowFunction="custom" dataDxfId="40" totalsRowDxfId="39">
      <totalsRowFormula>SUM(C65:C67)</totalsRowFormula>
    </tableColumn>
    <tableColumn id="4" xr3:uid="{00000000-0010-0000-0700-000004000000}" name="Mês 2" totalsRowFunction="custom" dataDxfId="38" totalsRowDxfId="37">
      <totalsRowFormula>SUM(D65:D67)</totalsRowFormula>
    </tableColumn>
    <tableColumn id="5" xr3:uid="{00000000-0010-0000-0700-000005000000}" name="Mês 3" totalsRowFunction="custom" dataDxfId="36" totalsRowDxfId="35">
      <totalsRowFormula>SUM(E65:E67)</totalsRowFormula>
    </tableColumn>
    <tableColumn id="6" xr3:uid="{00000000-0010-0000-0700-000006000000}" name="Mês 4" totalsRowFunction="custom" dataDxfId="34" totalsRowDxfId="33">
      <totalsRowFormula>SUM(F65:F67)</totalsRowFormula>
    </tableColumn>
    <tableColumn id="7" xr3:uid="{00000000-0010-0000-0700-000007000000}" name="Mês 5" totalsRowFunction="custom" dataDxfId="32" totalsRowDxfId="31">
      <totalsRowFormula>SUM(G65:G67)</totalsRowFormula>
    </tableColumn>
    <tableColumn id="8" xr3:uid="{00000000-0010-0000-0700-000008000000}" name="Mês 6" totalsRowFunction="custom" dataDxfId="30" totalsRowDxfId="29">
      <totalsRowFormula>SUM(H65:H67)</totalsRowFormula>
    </tableColumn>
    <tableColumn id="9" xr3:uid="{00000000-0010-0000-0700-000009000000}" name="Mês 7" totalsRowFunction="custom" dataDxfId="28" totalsRowDxfId="27">
      <totalsRowFormula>SUM(I65:I67)</totalsRowFormula>
    </tableColumn>
    <tableColumn id="10" xr3:uid="{00000000-0010-0000-0700-00000A000000}" name="Mês 8" totalsRowFunction="custom" dataDxfId="26" totalsRowDxfId="25">
      <totalsRowFormula>SUM(J65:J67)</totalsRowFormula>
    </tableColumn>
    <tableColumn id="11" xr3:uid="{00000000-0010-0000-0700-00000B000000}" name="Mês 9" totalsRowFunction="custom" dataDxfId="24" totalsRowDxfId="23">
      <totalsRowFormula>SUM(K65:K67)</totalsRowFormula>
    </tableColumn>
    <tableColumn id="12" xr3:uid="{00000000-0010-0000-0700-00000C000000}" name="Mês 10" totalsRowFunction="custom" dataDxfId="22" totalsRowDxfId="21">
      <totalsRowFormula>SUM(L65:L67)</totalsRowFormula>
    </tableColumn>
    <tableColumn id="13" xr3:uid="{00000000-0010-0000-0700-00000D000000}" name="Mês 11" totalsRowFunction="custom" dataDxfId="20" totalsRowDxfId="19">
      <totalsRowFormula>SUM(M65:M67)</totalsRowFormula>
    </tableColumn>
    <tableColumn id="14" xr3:uid="{00000000-0010-0000-0700-00000E000000}" name="Mês 12" totalsRowFunction="custom" dataDxfId="18" totalsRowDxfId="17">
      <totalsRowFormula>SUM(N65:N67)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 de Outras despesas, taxas e valores mensais. Os Totais mensais são calculados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Funcionários" displayName="Funcionários" ref="A4:N9" totalsRowShown="0" headerRowDxfId="16" dataDxfId="15" tableBorderDxfId="14">
  <autoFilter ref="A4:N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800-000001000000}" name="Itens de funcionários" dataDxfId="13"/>
    <tableColumn id="2" xr3:uid="{00000000-0010-0000-0800-000002000000}" name="Taxa" dataDxfId="12"/>
    <tableColumn id="3" xr3:uid="{00000000-0010-0000-0800-000003000000}" name="Mês 1" dataDxfId="11"/>
    <tableColumn id="4" xr3:uid="{00000000-0010-0000-0800-000004000000}" name="Mês 2" dataDxfId="10"/>
    <tableColumn id="5" xr3:uid="{00000000-0010-0000-0800-000005000000}" name="Mês 3" dataDxfId="9"/>
    <tableColumn id="6" xr3:uid="{00000000-0010-0000-0800-000006000000}" name="Mês 4" dataDxfId="8"/>
    <tableColumn id="7" xr3:uid="{00000000-0010-0000-0800-000007000000}" name="Mês 5" dataDxfId="7"/>
    <tableColumn id="8" xr3:uid="{00000000-0010-0000-0800-000008000000}" name="Mês 6" dataDxfId="6"/>
    <tableColumn id="9" xr3:uid="{00000000-0010-0000-0800-000009000000}" name="Mês 7" dataDxfId="5"/>
    <tableColumn id="10" xr3:uid="{00000000-0010-0000-0800-00000A000000}" name="Mês 8" dataDxfId="4"/>
    <tableColumn id="11" xr3:uid="{00000000-0010-0000-0800-00000B000000}" name="Mês 9" dataDxfId="3"/>
    <tableColumn id="12" xr3:uid="{00000000-0010-0000-0800-00000C000000}" name="Mês 10" dataDxfId="2"/>
    <tableColumn id="13" xr3:uid="{00000000-0010-0000-0800-00000D000000}" name="Mês 11" dataDxfId="1"/>
    <tableColumn id="14" xr3:uid="{00000000-0010-0000-0800-00000E000000}" name="Mês 12" data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Insira ou modifique itens e taxas. Valores mensais, % de funcionários do total de vendas e totais mensais são calculados automaticamente"/>
    </ext>
  </extLst>
</table>
</file>

<file path=xl/theme/theme1.xml><?xml version="1.0" encoding="utf-8"?>
<a:theme xmlns:a="http://schemas.openxmlformats.org/drawingml/2006/main" name="Office Theme">
  <a:themeElements>
    <a:clrScheme name="Custom 127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6496B"/>
      </a:accent1>
      <a:accent2>
        <a:srgbClr val="327270"/>
      </a:accent2>
      <a:accent3>
        <a:srgbClr val="78BD9B"/>
      </a:accent3>
      <a:accent4>
        <a:srgbClr val="E2EEC0"/>
      </a:accent4>
      <a:accent5>
        <a:srgbClr val="A9D7A8"/>
      </a:accent5>
      <a:accent6>
        <a:srgbClr val="D26C6C"/>
      </a:accent6>
      <a:hlink>
        <a:srgbClr val="46A0C9"/>
      </a:hlink>
      <a:folHlink>
        <a:srgbClr val="9A60A2"/>
      </a:folHlink>
    </a:clrScheme>
    <a:fontScheme name="Custom 37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B1:B7"/>
  <sheetViews>
    <sheetView showGridLines="0" zoomScale="130" zoomScaleNormal="130" zoomScalePageLayoutView="130" workbookViewId="0">
      <selection activeCell="B6" sqref="B6"/>
    </sheetView>
  </sheetViews>
  <sheetFormatPr defaultColWidth="8.69921875" defaultRowHeight="13.8" x14ac:dyDescent="0.3"/>
  <cols>
    <col min="1" max="1" width="2.3984375" customWidth="1"/>
    <col min="2" max="2" width="80.59765625" customWidth="1"/>
    <col min="3" max="3" width="2.59765625" customWidth="1"/>
  </cols>
  <sheetData>
    <row r="1" spans="2:2" ht="21" x14ac:dyDescent="0.4">
      <c r="B1" s="6" t="s">
        <v>0</v>
      </c>
    </row>
    <row r="2" spans="2:2" ht="30" customHeight="1" x14ac:dyDescent="0.3">
      <c r="B2" s="7" t="s">
        <v>1</v>
      </c>
    </row>
    <row r="3" spans="2:2" ht="30" customHeight="1" x14ac:dyDescent="0.3">
      <c r="B3" s="7" t="s">
        <v>2</v>
      </c>
    </row>
    <row r="4" spans="2:2" ht="30" customHeight="1" x14ac:dyDescent="0.3">
      <c r="B4" s="7" t="s">
        <v>3</v>
      </c>
    </row>
    <row r="5" spans="2:2" ht="35.25" customHeight="1" x14ac:dyDescent="0.3">
      <c r="B5" s="8" t="s">
        <v>4</v>
      </c>
    </row>
    <row r="6" spans="2:2" ht="47.25" customHeight="1" x14ac:dyDescent="0.3">
      <c r="B6" s="7" t="s">
        <v>77</v>
      </c>
    </row>
    <row r="7" spans="2:2" ht="48" customHeight="1" x14ac:dyDescent="0.3">
      <c r="B7" s="7" t="s">
        <v>5</v>
      </c>
    </row>
  </sheetData>
  <printOptions horizontalCentered="1"/>
  <pageMargins left="0.25" right="0.25" top="0.75" bottom="0.75" header="0.3" footer="0.3"/>
  <pageSetup paperSize="9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fitToPage="1"/>
  </sheetPr>
  <dimension ref="A1:T70"/>
  <sheetViews>
    <sheetView tabSelected="1" topLeftCell="A3" zoomScale="70" zoomScaleNormal="70" zoomScalePageLayoutView="92" workbookViewId="0">
      <pane xSplit="1" topLeftCell="B1" activePane="topRight" state="frozen"/>
      <selection pane="topRight" activeCell="E5" sqref="E5"/>
    </sheetView>
  </sheetViews>
  <sheetFormatPr defaultColWidth="8.69921875" defaultRowHeight="19.5" customHeight="1" x14ac:dyDescent="0.35"/>
  <cols>
    <col min="1" max="1" width="69" style="11" bestFit="1" customWidth="1"/>
    <col min="2" max="2" width="12.59765625" style="10" customWidth="1"/>
    <col min="3" max="14" width="13.3984375" style="10" bestFit="1" customWidth="1"/>
    <col min="15" max="15" width="0.59765625" style="10" hidden="1" customWidth="1"/>
    <col min="16" max="16" width="15" style="10" customWidth="1"/>
    <col min="17" max="17" width="2.19921875" style="10" customWidth="1"/>
    <col min="18" max="18" width="19" style="10" customWidth="1"/>
    <col min="19" max="19" width="2.19921875" style="10" customWidth="1"/>
    <col min="20" max="16384" width="8.69921875" style="1"/>
  </cols>
  <sheetData>
    <row r="1" spans="1:20" ht="193.95" customHeight="1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20" s="17" customFormat="1" ht="49.95" customHeight="1" x14ac:dyDescent="0.35">
      <c r="A2" s="15" t="s">
        <v>6</v>
      </c>
      <c r="B2" s="14" t="s">
        <v>63</v>
      </c>
      <c r="C2" s="14" t="s">
        <v>64</v>
      </c>
      <c r="D2" s="14" t="s">
        <v>65</v>
      </c>
      <c r="E2" s="14" t="s">
        <v>66</v>
      </c>
      <c r="F2" s="14" t="s">
        <v>67</v>
      </c>
      <c r="G2" s="14" t="s">
        <v>68</v>
      </c>
      <c r="H2" s="14" t="s">
        <v>69</v>
      </c>
      <c r="I2" s="14" t="s">
        <v>70</v>
      </c>
      <c r="J2" s="14" t="s">
        <v>71</v>
      </c>
      <c r="K2" s="14" t="s">
        <v>72</v>
      </c>
      <c r="L2" s="14" t="s">
        <v>73</v>
      </c>
      <c r="M2" s="14" t="s">
        <v>74</v>
      </c>
      <c r="N2" s="14" t="s">
        <v>75</v>
      </c>
      <c r="O2" s="16"/>
      <c r="P2" s="146" t="s">
        <v>76</v>
      </c>
      <c r="Q2" s="147"/>
      <c r="R2" s="147"/>
      <c r="S2" s="147"/>
    </row>
    <row r="3" spans="1:20" s="2" customFormat="1" ht="49.5" customHeight="1" x14ac:dyDescent="0.3">
      <c r="A3" s="18" t="s">
        <v>7</v>
      </c>
      <c r="B3" s="20" t="s">
        <v>6</v>
      </c>
      <c r="C3" s="19">
        <v>750</v>
      </c>
      <c r="D3" s="19">
        <v>200</v>
      </c>
      <c r="E3" s="19">
        <v>500</v>
      </c>
      <c r="F3" s="19">
        <v>1500</v>
      </c>
      <c r="G3" s="19">
        <v>1200</v>
      </c>
      <c r="H3" s="19">
        <v>1500</v>
      </c>
      <c r="I3" s="19">
        <v>1500</v>
      </c>
      <c r="J3" s="19">
        <v>1800</v>
      </c>
      <c r="K3" s="19">
        <v>2000</v>
      </c>
      <c r="L3" s="19">
        <v>2000</v>
      </c>
      <c r="M3" s="19">
        <v>2000</v>
      </c>
      <c r="N3" s="19">
        <v>2000</v>
      </c>
      <c r="O3" s="20"/>
      <c r="P3" s="148">
        <f>SUM(C3:N3)</f>
        <v>16950</v>
      </c>
      <c r="Q3" s="149"/>
      <c r="R3" s="149"/>
      <c r="S3" s="149"/>
      <c r="T3" s="5"/>
    </row>
    <row r="4" spans="1:20" s="22" customFormat="1" ht="50.1" hidden="1" customHeight="1" x14ac:dyDescent="0.35">
      <c r="A4" s="123" t="s">
        <v>8</v>
      </c>
      <c r="B4" s="21" t="s">
        <v>63</v>
      </c>
      <c r="C4" s="21" t="s">
        <v>64</v>
      </c>
      <c r="D4" s="21" t="s">
        <v>65</v>
      </c>
      <c r="E4" s="21" t="s">
        <v>66</v>
      </c>
      <c r="F4" s="21" t="s">
        <v>67</v>
      </c>
      <c r="G4" s="21" t="s">
        <v>68</v>
      </c>
      <c r="H4" s="21" t="s">
        <v>69</v>
      </c>
      <c r="I4" s="21" t="s">
        <v>70</v>
      </c>
      <c r="J4" s="21" t="s">
        <v>71</v>
      </c>
      <c r="K4" s="21" t="s">
        <v>72</v>
      </c>
      <c r="L4" s="21" t="s">
        <v>73</v>
      </c>
      <c r="M4" s="21" t="s">
        <v>74</v>
      </c>
      <c r="N4" s="21" t="s">
        <v>75</v>
      </c>
      <c r="O4" s="129"/>
      <c r="P4" s="141"/>
      <c r="Q4" s="142"/>
      <c r="R4" s="142"/>
      <c r="S4" s="142"/>
    </row>
    <row r="5" spans="1:20" s="25" customFormat="1" ht="49.95" customHeight="1" x14ac:dyDescent="0.35">
      <c r="A5" s="23" t="s">
        <v>9</v>
      </c>
      <c r="B5" s="66"/>
      <c r="C5" s="24">
        <f t="shared" ref="C5:N5" si="0">C11+C36+C44+C51</f>
        <v>1.1000000000000001</v>
      </c>
      <c r="D5" s="24">
        <f t="shared" si="0"/>
        <v>1.1000000000000001</v>
      </c>
      <c r="E5" s="24">
        <f>E11+E36+E44+E51</f>
        <v>1.1000000000000001</v>
      </c>
      <c r="F5" s="24">
        <f t="shared" si="0"/>
        <v>1.1000000000000001</v>
      </c>
      <c r="G5" s="24">
        <f t="shared" si="0"/>
        <v>1.1000000000000001</v>
      </c>
      <c r="H5" s="24">
        <f t="shared" si="0"/>
        <v>1.1000000000000001</v>
      </c>
      <c r="I5" s="24">
        <f t="shared" si="0"/>
        <v>1.1000000000000001</v>
      </c>
      <c r="J5" s="24">
        <f t="shared" si="0"/>
        <v>1.1000000000000001</v>
      </c>
      <c r="K5" s="24">
        <f t="shared" si="0"/>
        <v>0.85000000000000009</v>
      </c>
      <c r="L5" s="24">
        <f t="shared" si="0"/>
        <v>0.85000000000000009</v>
      </c>
      <c r="M5" s="24">
        <f t="shared" si="0"/>
        <v>0.85000000000000009</v>
      </c>
      <c r="N5" s="24">
        <f t="shared" si="0"/>
        <v>0.85000000000000009</v>
      </c>
      <c r="O5" s="130"/>
      <c r="P5" s="158"/>
      <c r="Q5" s="159"/>
      <c r="R5" s="159"/>
      <c r="S5" s="159"/>
    </row>
    <row r="6" spans="1:20" s="29" customFormat="1" ht="49.95" customHeight="1" x14ac:dyDescent="0.5">
      <c r="A6" s="26" t="s">
        <v>10</v>
      </c>
      <c r="B6" s="27">
        <v>5</v>
      </c>
      <c r="C6" s="27">
        <f t="shared" ref="C6:N6" si="1">+$B$6</f>
        <v>5</v>
      </c>
      <c r="D6" s="27">
        <f t="shared" si="1"/>
        <v>5</v>
      </c>
      <c r="E6" s="27">
        <f t="shared" si="1"/>
        <v>5</v>
      </c>
      <c r="F6" s="27">
        <f t="shared" si="1"/>
        <v>5</v>
      </c>
      <c r="G6" s="27">
        <f t="shared" si="1"/>
        <v>5</v>
      </c>
      <c r="H6" s="27">
        <f t="shared" si="1"/>
        <v>5</v>
      </c>
      <c r="I6" s="27">
        <f t="shared" si="1"/>
        <v>5</v>
      </c>
      <c r="J6" s="27">
        <f t="shared" si="1"/>
        <v>5</v>
      </c>
      <c r="K6" s="27">
        <f t="shared" si="1"/>
        <v>5</v>
      </c>
      <c r="L6" s="27">
        <f t="shared" si="1"/>
        <v>5</v>
      </c>
      <c r="M6" s="27">
        <f t="shared" si="1"/>
        <v>5</v>
      </c>
      <c r="N6" s="27">
        <f t="shared" si="1"/>
        <v>5</v>
      </c>
      <c r="O6" s="28"/>
      <c r="P6" s="160"/>
      <c r="Q6" s="161"/>
      <c r="R6" s="161"/>
      <c r="S6" s="161"/>
    </row>
    <row r="7" spans="1:20" s="2" customFormat="1" ht="49.95" customHeight="1" x14ac:dyDescent="0.35">
      <c r="A7" s="30" t="s">
        <v>11</v>
      </c>
      <c r="B7" s="31"/>
      <c r="C7" s="32">
        <f t="shared" ref="C7:N7" si="2">$B$6*C6</f>
        <v>25</v>
      </c>
      <c r="D7" s="32">
        <f t="shared" si="2"/>
        <v>25</v>
      </c>
      <c r="E7" s="32">
        <f t="shared" si="2"/>
        <v>25</v>
      </c>
      <c r="F7" s="32">
        <f t="shared" si="2"/>
        <v>25</v>
      </c>
      <c r="G7" s="32">
        <f t="shared" si="2"/>
        <v>25</v>
      </c>
      <c r="H7" s="32">
        <f t="shared" si="2"/>
        <v>25</v>
      </c>
      <c r="I7" s="32">
        <f t="shared" si="2"/>
        <v>25</v>
      </c>
      <c r="J7" s="32">
        <f t="shared" si="2"/>
        <v>25</v>
      </c>
      <c r="K7" s="32">
        <f t="shared" si="2"/>
        <v>25</v>
      </c>
      <c r="L7" s="32">
        <f t="shared" si="2"/>
        <v>25</v>
      </c>
      <c r="M7" s="32">
        <f t="shared" si="2"/>
        <v>25</v>
      </c>
      <c r="N7" s="32">
        <f t="shared" si="2"/>
        <v>25</v>
      </c>
      <c r="O7" s="28"/>
      <c r="P7" s="33">
        <f>SUM('Orçamento de marketing do canal'!$C7:$N7)</f>
        <v>300</v>
      </c>
      <c r="Q7" s="34"/>
      <c r="R7" s="34"/>
      <c r="S7" s="34"/>
    </row>
    <row r="8" spans="1:20" s="2" customFormat="1" ht="49.95" customHeight="1" x14ac:dyDescent="0.35">
      <c r="A8" s="26" t="s">
        <v>12</v>
      </c>
      <c r="B8" s="35">
        <v>1E-3</v>
      </c>
      <c r="C8" s="36">
        <f t="shared" ref="C8:N8" si="3">C3*$B$8</f>
        <v>0.75</v>
      </c>
      <c r="D8" s="36">
        <f t="shared" si="3"/>
        <v>0.2</v>
      </c>
      <c r="E8" s="36">
        <f t="shared" si="3"/>
        <v>0.5</v>
      </c>
      <c r="F8" s="36">
        <f t="shared" si="3"/>
        <v>1.5</v>
      </c>
      <c r="G8" s="36">
        <f t="shared" si="3"/>
        <v>1.2</v>
      </c>
      <c r="H8" s="36">
        <f t="shared" si="3"/>
        <v>1.5</v>
      </c>
      <c r="I8" s="36">
        <f t="shared" si="3"/>
        <v>1.5</v>
      </c>
      <c r="J8" s="36">
        <f t="shared" si="3"/>
        <v>1.8</v>
      </c>
      <c r="K8" s="36">
        <f t="shared" si="3"/>
        <v>2</v>
      </c>
      <c r="L8" s="36">
        <f t="shared" si="3"/>
        <v>2</v>
      </c>
      <c r="M8" s="36">
        <f t="shared" si="3"/>
        <v>2</v>
      </c>
      <c r="N8" s="36">
        <f t="shared" si="3"/>
        <v>2</v>
      </c>
      <c r="O8" s="28"/>
      <c r="P8" s="37">
        <f>SUM('Orçamento de marketing do canal'!$C8:$N8)</f>
        <v>16.950000000000003</v>
      </c>
      <c r="Q8" s="38"/>
      <c r="R8" s="38"/>
      <c r="S8" s="38"/>
    </row>
    <row r="9" spans="1:20" s="2" customFormat="1" ht="49.95" customHeight="1" x14ac:dyDescent="0.35">
      <c r="A9" s="39" t="s">
        <v>13</v>
      </c>
      <c r="B9" s="40"/>
      <c r="C9" s="41">
        <f>SUM(C7:C8)</f>
        <v>25.75</v>
      </c>
      <c r="D9" s="41">
        <f t="shared" ref="D9:N9" si="4">SUM(D7:D8)</f>
        <v>25.2</v>
      </c>
      <c r="E9" s="41">
        <f t="shared" si="4"/>
        <v>25.5</v>
      </c>
      <c r="F9" s="41">
        <f t="shared" si="4"/>
        <v>26.5</v>
      </c>
      <c r="G9" s="41">
        <f t="shared" si="4"/>
        <v>26.2</v>
      </c>
      <c r="H9" s="41">
        <f t="shared" si="4"/>
        <v>26.5</v>
      </c>
      <c r="I9" s="41">
        <f t="shared" si="4"/>
        <v>26.5</v>
      </c>
      <c r="J9" s="41">
        <f t="shared" si="4"/>
        <v>26.8</v>
      </c>
      <c r="K9" s="41">
        <f t="shared" si="4"/>
        <v>27</v>
      </c>
      <c r="L9" s="41">
        <f t="shared" si="4"/>
        <v>27</v>
      </c>
      <c r="M9" s="41">
        <f t="shared" si="4"/>
        <v>27</v>
      </c>
      <c r="N9" s="41">
        <f t="shared" si="4"/>
        <v>27</v>
      </c>
      <c r="O9" s="131"/>
      <c r="P9" s="33">
        <f>SUM(P7:P8)</f>
        <v>316.95</v>
      </c>
      <c r="Q9" s="42"/>
      <c r="R9" s="43"/>
      <c r="S9" s="44"/>
    </row>
    <row r="10" spans="1:20" s="117" customFormat="1" ht="49.95" hidden="1" customHeight="1" x14ac:dyDescent="0.35">
      <c r="A10" s="115" t="s">
        <v>14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  <c r="K10" s="14" t="s">
        <v>72</v>
      </c>
      <c r="L10" s="14" t="s">
        <v>73</v>
      </c>
      <c r="M10" s="14" t="s">
        <v>74</v>
      </c>
      <c r="N10" s="14" t="s">
        <v>75</v>
      </c>
      <c r="O10" s="14"/>
      <c r="P10" s="118"/>
      <c r="Q10" s="119"/>
      <c r="R10" s="119"/>
      <c r="S10" s="120"/>
    </row>
    <row r="11" spans="1:20" s="29" customFormat="1" ht="49.95" hidden="1" customHeight="1" x14ac:dyDescent="0.5">
      <c r="A11" s="45" t="s">
        <v>15</v>
      </c>
      <c r="B11" s="47"/>
      <c r="C11" s="46">
        <v>1</v>
      </c>
      <c r="D11" s="46">
        <v>1</v>
      </c>
      <c r="E11" s="46">
        <v>0.75</v>
      </c>
      <c r="F11" s="46">
        <v>0.4</v>
      </c>
      <c r="G11" s="46">
        <v>0.33</v>
      </c>
      <c r="H11" s="46">
        <v>0.25</v>
      </c>
      <c r="I11" s="46">
        <v>0.2</v>
      </c>
      <c r="J11" s="46">
        <v>0.1</v>
      </c>
      <c r="K11" s="46">
        <v>0.05</v>
      </c>
      <c r="L11" s="46">
        <v>0.05</v>
      </c>
      <c r="M11" s="46">
        <v>0.05</v>
      </c>
      <c r="N11" s="46">
        <v>0.05</v>
      </c>
      <c r="O11" s="47"/>
      <c r="P11" s="48"/>
      <c r="Q11" s="49"/>
      <c r="R11" s="49"/>
      <c r="S11" s="50"/>
    </row>
    <row r="12" spans="1:20" s="2" customFormat="1" ht="49.95" customHeight="1" x14ac:dyDescent="0.3">
      <c r="A12" s="51" t="s">
        <v>16</v>
      </c>
      <c r="B12" s="52"/>
      <c r="C12" s="53">
        <v>1</v>
      </c>
      <c r="D12" s="53">
        <v>0.5</v>
      </c>
      <c r="E12" s="53">
        <v>0.5</v>
      </c>
      <c r="F12" s="53">
        <v>0.5</v>
      </c>
      <c r="G12" s="53">
        <v>0.5</v>
      </c>
      <c r="H12" s="53">
        <v>0.5</v>
      </c>
      <c r="I12" s="53">
        <v>0.5</v>
      </c>
      <c r="J12" s="53">
        <v>0.5</v>
      </c>
      <c r="K12" s="53">
        <v>0.5</v>
      </c>
      <c r="L12" s="53">
        <v>0.5</v>
      </c>
      <c r="M12" s="53">
        <v>0.5</v>
      </c>
      <c r="N12" s="53">
        <v>0.5</v>
      </c>
      <c r="O12" s="54"/>
      <c r="P12" s="55"/>
      <c r="Q12" s="56"/>
      <c r="R12" s="56"/>
      <c r="S12" s="56"/>
    </row>
    <row r="13" spans="1:20" s="2" customFormat="1" ht="49.95" customHeight="1" x14ac:dyDescent="0.3">
      <c r="A13" s="26" t="s">
        <v>10</v>
      </c>
      <c r="B13" s="27">
        <v>3</v>
      </c>
      <c r="C13" s="27">
        <f t="shared" ref="C13:N13" si="5">$B$13*C12</f>
        <v>3</v>
      </c>
      <c r="D13" s="27">
        <f t="shared" si="5"/>
        <v>1.5</v>
      </c>
      <c r="E13" s="27">
        <f t="shared" si="5"/>
        <v>1.5</v>
      </c>
      <c r="F13" s="27">
        <f t="shared" si="5"/>
        <v>1.5</v>
      </c>
      <c r="G13" s="27">
        <f t="shared" si="5"/>
        <v>1.5</v>
      </c>
      <c r="H13" s="27">
        <f t="shared" si="5"/>
        <v>1.5</v>
      </c>
      <c r="I13" s="27">
        <f t="shared" si="5"/>
        <v>1.5</v>
      </c>
      <c r="J13" s="27">
        <f t="shared" si="5"/>
        <v>1.5</v>
      </c>
      <c r="K13" s="27">
        <f t="shared" si="5"/>
        <v>1.5</v>
      </c>
      <c r="L13" s="27">
        <f t="shared" si="5"/>
        <v>1.5</v>
      </c>
      <c r="M13" s="27">
        <f t="shared" si="5"/>
        <v>1.5</v>
      </c>
      <c r="N13" s="27">
        <f t="shared" si="5"/>
        <v>1.5</v>
      </c>
      <c r="O13" s="57"/>
      <c r="P13" s="37">
        <f>SUM('Orçamento de marketing do canal'!$C13:$N13)</f>
        <v>19.5</v>
      </c>
      <c r="Q13" s="58"/>
      <c r="R13" s="58"/>
      <c r="S13" s="58"/>
    </row>
    <row r="14" spans="1:20" s="2" customFormat="1" ht="49.95" customHeight="1" x14ac:dyDescent="0.3">
      <c r="A14" s="51" t="s">
        <v>17</v>
      </c>
      <c r="B14" s="52"/>
      <c r="C14" s="52">
        <v>25</v>
      </c>
      <c r="D14" s="52">
        <v>10</v>
      </c>
      <c r="E14" s="52">
        <v>25</v>
      </c>
      <c r="F14" s="52">
        <v>10</v>
      </c>
      <c r="G14" s="52">
        <v>25</v>
      </c>
      <c r="H14" s="52">
        <v>10</v>
      </c>
      <c r="I14" s="52">
        <v>25</v>
      </c>
      <c r="J14" s="52">
        <v>10</v>
      </c>
      <c r="K14" s="52">
        <v>25</v>
      </c>
      <c r="L14" s="52">
        <v>10</v>
      </c>
      <c r="M14" s="52">
        <v>25</v>
      </c>
      <c r="N14" s="52">
        <v>10</v>
      </c>
      <c r="O14" s="54"/>
      <c r="P14" s="59">
        <f>SUM('Orçamento de marketing do canal'!$C14:$N14)</f>
        <v>210</v>
      </c>
      <c r="Q14" s="60"/>
      <c r="R14" s="60"/>
      <c r="S14" s="60"/>
    </row>
    <row r="15" spans="1:20" s="2" customFormat="1" ht="49.95" customHeight="1" x14ac:dyDescent="0.3">
      <c r="A15" s="26" t="s">
        <v>12</v>
      </c>
      <c r="B15" s="35">
        <v>1E-3</v>
      </c>
      <c r="C15" s="36">
        <f t="shared" ref="C15:N15" si="6">$B$15*C3*C11*C12</f>
        <v>0.75</v>
      </c>
      <c r="D15" s="36">
        <f t="shared" si="6"/>
        <v>0.1</v>
      </c>
      <c r="E15" s="36">
        <f t="shared" si="6"/>
        <v>0.1875</v>
      </c>
      <c r="F15" s="36">
        <f t="shared" si="6"/>
        <v>0.30000000000000004</v>
      </c>
      <c r="G15" s="36">
        <f t="shared" si="6"/>
        <v>0.19800000000000001</v>
      </c>
      <c r="H15" s="36">
        <f t="shared" si="6"/>
        <v>0.1875</v>
      </c>
      <c r="I15" s="36">
        <f t="shared" si="6"/>
        <v>0.15000000000000002</v>
      </c>
      <c r="J15" s="36">
        <f t="shared" si="6"/>
        <v>9.0000000000000011E-2</v>
      </c>
      <c r="K15" s="36">
        <f t="shared" si="6"/>
        <v>0.05</v>
      </c>
      <c r="L15" s="36">
        <f t="shared" si="6"/>
        <v>0.05</v>
      </c>
      <c r="M15" s="36">
        <f t="shared" si="6"/>
        <v>0.05</v>
      </c>
      <c r="N15" s="36">
        <f t="shared" si="6"/>
        <v>0.05</v>
      </c>
      <c r="O15" s="57"/>
      <c r="P15" s="37">
        <f>SUM('Orçamento de marketing do canal'!$C15:$N15)</f>
        <v>2.1629999999999998</v>
      </c>
      <c r="Q15" s="58"/>
      <c r="R15" s="58"/>
      <c r="S15" s="58"/>
    </row>
    <row r="16" spans="1:20" s="2" customFormat="1" ht="49.95" customHeight="1" x14ac:dyDescent="0.3">
      <c r="A16" s="51" t="s">
        <v>18</v>
      </c>
      <c r="B16" s="52"/>
      <c r="C16" s="52">
        <v>25</v>
      </c>
      <c r="D16" s="52">
        <v>10</v>
      </c>
      <c r="E16" s="52">
        <v>25</v>
      </c>
      <c r="F16" s="52">
        <v>10</v>
      </c>
      <c r="G16" s="52">
        <v>25</v>
      </c>
      <c r="H16" s="52">
        <v>10</v>
      </c>
      <c r="I16" s="52">
        <v>25</v>
      </c>
      <c r="J16" s="52">
        <v>10</v>
      </c>
      <c r="K16" s="52">
        <v>25</v>
      </c>
      <c r="L16" s="52">
        <v>10</v>
      </c>
      <c r="M16" s="52">
        <v>25</v>
      </c>
      <c r="N16" s="52">
        <v>10</v>
      </c>
      <c r="O16" s="54"/>
      <c r="P16" s="59">
        <f>SUM('Orçamento de marketing do canal'!$C16:$N16)</f>
        <v>210</v>
      </c>
      <c r="Q16" s="60"/>
      <c r="R16" s="60"/>
      <c r="S16" s="60"/>
    </row>
    <row r="17" spans="1:19" s="4" customFormat="1" ht="49.95" customHeight="1" x14ac:dyDescent="0.35">
      <c r="A17" s="61" t="s">
        <v>19</v>
      </c>
      <c r="B17" s="62"/>
      <c r="C17" s="63">
        <f>SUM(C13:C16)</f>
        <v>53.75</v>
      </c>
      <c r="D17" s="63">
        <f>SUM(D13:D16)</f>
        <v>21.6</v>
      </c>
      <c r="E17" s="63">
        <f t="shared" ref="E17:N17" si="7">SUM(E13:E16)</f>
        <v>51.6875</v>
      </c>
      <c r="F17" s="63">
        <f t="shared" si="7"/>
        <v>21.8</v>
      </c>
      <c r="G17" s="63">
        <f t="shared" si="7"/>
        <v>51.698</v>
      </c>
      <c r="H17" s="63">
        <f t="shared" si="7"/>
        <v>21.6875</v>
      </c>
      <c r="I17" s="63">
        <f t="shared" si="7"/>
        <v>51.65</v>
      </c>
      <c r="J17" s="63">
        <f t="shared" si="7"/>
        <v>21.59</v>
      </c>
      <c r="K17" s="63">
        <f t="shared" si="7"/>
        <v>51.55</v>
      </c>
      <c r="L17" s="63">
        <f t="shared" si="7"/>
        <v>21.55</v>
      </c>
      <c r="M17" s="63">
        <f t="shared" si="7"/>
        <v>51.55</v>
      </c>
      <c r="N17" s="63">
        <f t="shared" si="7"/>
        <v>21.55</v>
      </c>
      <c r="O17" s="64"/>
      <c r="P17" s="37">
        <f>SUM(P13:P16)</f>
        <v>441.66300000000001</v>
      </c>
      <c r="Q17" s="9"/>
      <c r="R17" s="124"/>
      <c r="S17" s="9"/>
    </row>
    <row r="18" spans="1:19" s="114" customFormat="1" ht="49.95" hidden="1" customHeight="1" x14ac:dyDescent="0.3">
      <c r="A18" s="115" t="s">
        <v>20</v>
      </c>
      <c r="B18" s="14" t="s">
        <v>63</v>
      </c>
      <c r="C18" s="14" t="s">
        <v>64</v>
      </c>
      <c r="D18" s="14" t="s">
        <v>65</v>
      </c>
      <c r="E18" s="14" t="s">
        <v>66</v>
      </c>
      <c r="F18" s="14" t="s">
        <v>67</v>
      </c>
      <c r="G18" s="14" t="s">
        <v>68</v>
      </c>
      <c r="H18" s="14" t="s">
        <v>69</v>
      </c>
      <c r="I18" s="14" t="s">
        <v>70</v>
      </c>
      <c r="J18" s="14" t="s">
        <v>71</v>
      </c>
      <c r="K18" s="14" t="s">
        <v>72</v>
      </c>
      <c r="L18" s="14" t="s">
        <v>73</v>
      </c>
      <c r="M18" s="14" t="s">
        <v>74</v>
      </c>
      <c r="N18" s="14" t="s">
        <v>75</v>
      </c>
      <c r="O18" s="116"/>
      <c r="P18" s="118"/>
      <c r="Q18" s="119"/>
      <c r="R18" s="119"/>
      <c r="S18" s="119"/>
    </row>
    <row r="19" spans="1:19" s="2" customFormat="1" ht="49.95" hidden="1" customHeight="1" x14ac:dyDescent="0.3">
      <c r="A19" s="65" t="s">
        <v>21</v>
      </c>
      <c r="B19" s="47"/>
      <c r="C19" s="46">
        <v>0.25</v>
      </c>
      <c r="D19" s="46">
        <v>0.25</v>
      </c>
      <c r="E19" s="46">
        <v>0.25</v>
      </c>
      <c r="F19" s="46">
        <v>0.25</v>
      </c>
      <c r="G19" s="46">
        <v>0.25</v>
      </c>
      <c r="H19" s="46">
        <v>0.25</v>
      </c>
      <c r="I19" s="46">
        <v>0.25</v>
      </c>
      <c r="J19" s="46">
        <v>0.25</v>
      </c>
      <c r="K19" s="46">
        <v>0.25</v>
      </c>
      <c r="L19" s="46">
        <v>0.25</v>
      </c>
      <c r="M19" s="46">
        <v>0.25</v>
      </c>
      <c r="N19" s="46">
        <v>0.25</v>
      </c>
      <c r="O19" s="66"/>
      <c r="P19" s="49"/>
      <c r="Q19" s="49"/>
      <c r="R19" s="49"/>
      <c r="S19" s="49"/>
    </row>
    <row r="20" spans="1:19" s="2" customFormat="1" ht="49.95" customHeight="1" x14ac:dyDescent="0.3">
      <c r="A20" s="26" t="s">
        <v>10</v>
      </c>
      <c r="B20" s="27">
        <v>1</v>
      </c>
      <c r="C20" s="27">
        <f t="shared" ref="C20:N20" si="8">$B$20*C19</f>
        <v>0.25</v>
      </c>
      <c r="D20" s="27">
        <f t="shared" si="8"/>
        <v>0.25</v>
      </c>
      <c r="E20" s="27">
        <f t="shared" si="8"/>
        <v>0.25</v>
      </c>
      <c r="F20" s="27">
        <f t="shared" si="8"/>
        <v>0.25</v>
      </c>
      <c r="G20" s="27">
        <f t="shared" si="8"/>
        <v>0.25</v>
      </c>
      <c r="H20" s="27">
        <f t="shared" si="8"/>
        <v>0.25</v>
      </c>
      <c r="I20" s="27">
        <f t="shared" si="8"/>
        <v>0.25</v>
      </c>
      <c r="J20" s="27">
        <f t="shared" si="8"/>
        <v>0.25</v>
      </c>
      <c r="K20" s="27">
        <f t="shared" si="8"/>
        <v>0.25</v>
      </c>
      <c r="L20" s="27">
        <f t="shared" si="8"/>
        <v>0.25</v>
      </c>
      <c r="M20" s="27">
        <f t="shared" si="8"/>
        <v>0.25</v>
      </c>
      <c r="N20" s="27">
        <f t="shared" si="8"/>
        <v>0.25</v>
      </c>
      <c r="O20" s="27"/>
      <c r="P20" s="37">
        <f>SUM('Orçamento de marketing do canal'!$C20:$N20)</f>
        <v>3</v>
      </c>
      <c r="Q20" s="67"/>
      <c r="R20" s="67"/>
      <c r="S20" s="67"/>
    </row>
    <row r="21" spans="1:19" s="2" customFormat="1" ht="49.95" customHeight="1" x14ac:dyDescent="0.3">
      <c r="A21" s="51" t="s">
        <v>22</v>
      </c>
      <c r="B21" s="52"/>
      <c r="C21" s="52">
        <v>500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9">
        <f>SUM('Orçamento de marketing do canal'!$C21:$N21)</f>
        <v>500</v>
      </c>
      <c r="Q21" s="68"/>
      <c r="R21" s="68"/>
      <c r="S21" s="68"/>
    </row>
    <row r="22" spans="1:19" s="2" customFormat="1" ht="49.95" customHeight="1" x14ac:dyDescent="0.3">
      <c r="A22" s="26" t="s">
        <v>23</v>
      </c>
      <c r="B22" s="27"/>
      <c r="C22" s="27">
        <v>10</v>
      </c>
      <c r="D22" s="27">
        <v>10</v>
      </c>
      <c r="E22" s="27">
        <v>10</v>
      </c>
      <c r="F22" s="27">
        <v>10</v>
      </c>
      <c r="G22" s="27">
        <v>10</v>
      </c>
      <c r="H22" s="27">
        <v>10</v>
      </c>
      <c r="I22" s="27">
        <v>10</v>
      </c>
      <c r="J22" s="27">
        <v>10</v>
      </c>
      <c r="K22" s="27">
        <v>10</v>
      </c>
      <c r="L22" s="27">
        <v>10</v>
      </c>
      <c r="M22" s="27">
        <v>10</v>
      </c>
      <c r="N22" s="27">
        <v>10</v>
      </c>
      <c r="O22" s="27"/>
      <c r="P22" s="37">
        <f>SUM('Orçamento de marketing do canal'!$C22:$N22)</f>
        <v>120</v>
      </c>
      <c r="Q22" s="67"/>
      <c r="R22" s="67"/>
      <c r="S22" s="67"/>
    </row>
    <row r="23" spans="1:19" s="2" customFormat="1" ht="49.95" customHeight="1" x14ac:dyDescent="0.3">
      <c r="A23" s="51" t="s">
        <v>24</v>
      </c>
      <c r="B23" s="52"/>
      <c r="C23" s="52">
        <v>25</v>
      </c>
      <c r="D23" s="52"/>
      <c r="E23" s="52"/>
      <c r="F23" s="52"/>
      <c r="G23" s="52"/>
      <c r="H23" s="52"/>
      <c r="I23" s="52"/>
      <c r="J23" s="52"/>
      <c r="K23" s="52"/>
      <c r="L23" s="52"/>
      <c r="M23" s="52">
        <v>25</v>
      </c>
      <c r="N23" s="52"/>
      <c r="O23" s="52"/>
      <c r="P23" s="59">
        <f>SUM('Orçamento de marketing do canal'!$C23:$N23)</f>
        <v>50</v>
      </c>
      <c r="Q23" s="68"/>
      <c r="R23" s="68"/>
      <c r="S23" s="68"/>
    </row>
    <row r="24" spans="1:19" s="2" customFormat="1" ht="49.95" customHeight="1" x14ac:dyDescent="0.3">
      <c r="A24" s="26" t="s">
        <v>25</v>
      </c>
      <c r="B24" s="27"/>
      <c r="C24" s="27"/>
      <c r="D24" s="27">
        <v>100</v>
      </c>
      <c r="E24" s="27"/>
      <c r="F24" s="27">
        <v>100</v>
      </c>
      <c r="G24" s="27"/>
      <c r="H24" s="27">
        <v>100</v>
      </c>
      <c r="I24" s="27"/>
      <c r="J24" s="27">
        <v>100</v>
      </c>
      <c r="K24" s="27"/>
      <c r="L24" s="27">
        <v>100</v>
      </c>
      <c r="M24" s="27"/>
      <c r="N24" s="27">
        <v>100</v>
      </c>
      <c r="O24" s="27"/>
      <c r="P24" s="37">
        <f>SUM('Orçamento de marketing do canal'!$C24:$N24)</f>
        <v>600</v>
      </c>
      <c r="Q24" s="67"/>
      <c r="R24" s="67"/>
      <c r="S24" s="67"/>
    </row>
    <row r="25" spans="1:19" s="2" customFormat="1" ht="49.95" customHeight="1" x14ac:dyDescent="0.3">
      <c r="A25" s="51" t="s">
        <v>26</v>
      </c>
      <c r="B25" s="52"/>
      <c r="C25" s="52">
        <v>100</v>
      </c>
      <c r="D25" s="52"/>
      <c r="E25" s="52">
        <v>100</v>
      </c>
      <c r="F25" s="52"/>
      <c r="G25" s="52">
        <v>100</v>
      </c>
      <c r="H25" s="52"/>
      <c r="I25" s="52">
        <v>100</v>
      </c>
      <c r="J25" s="52"/>
      <c r="K25" s="52">
        <v>100</v>
      </c>
      <c r="L25" s="52"/>
      <c r="M25" s="52">
        <v>100</v>
      </c>
      <c r="N25" s="52"/>
      <c r="O25" s="52"/>
      <c r="P25" s="59">
        <f>SUM('Orçamento de marketing do canal'!$C25:$N25)</f>
        <v>600</v>
      </c>
      <c r="Q25" s="68"/>
      <c r="R25" s="68"/>
      <c r="S25" s="68"/>
    </row>
    <row r="26" spans="1:19" s="4" customFormat="1" ht="49.95" customHeight="1" x14ac:dyDescent="0.35">
      <c r="A26" s="26" t="s">
        <v>27</v>
      </c>
      <c r="B26" s="27"/>
      <c r="C26" s="27"/>
      <c r="D26" s="27">
        <v>100</v>
      </c>
      <c r="E26" s="27"/>
      <c r="F26" s="27">
        <v>100</v>
      </c>
      <c r="G26" s="27">
        <v>100</v>
      </c>
      <c r="H26" s="27"/>
      <c r="I26" s="27"/>
      <c r="J26" s="27"/>
      <c r="K26" s="27">
        <v>100</v>
      </c>
      <c r="L26" s="27">
        <v>100</v>
      </c>
      <c r="M26" s="27"/>
      <c r="N26" s="27">
        <v>100</v>
      </c>
      <c r="O26" s="27"/>
      <c r="P26" s="37">
        <f>SUM('Orçamento de marketing do canal'!$C26:$N26)</f>
        <v>600</v>
      </c>
      <c r="Q26" s="67"/>
      <c r="R26" s="67"/>
      <c r="S26" s="67"/>
    </row>
    <row r="27" spans="1:19" s="4" customFormat="1" ht="49.95" customHeight="1" x14ac:dyDescent="0.35">
      <c r="A27" s="70" t="s">
        <v>28</v>
      </c>
      <c r="B27" s="71"/>
      <c r="C27" s="72">
        <f>SUM(C20:C26)</f>
        <v>635.25</v>
      </c>
      <c r="D27" s="72">
        <f t="shared" ref="D27:M27" si="9">SUM(D20:D26)</f>
        <v>210.25</v>
      </c>
      <c r="E27" s="72">
        <f t="shared" si="9"/>
        <v>110.25</v>
      </c>
      <c r="F27" s="72">
        <f t="shared" si="9"/>
        <v>210.25</v>
      </c>
      <c r="G27" s="72">
        <f t="shared" si="9"/>
        <v>210.25</v>
      </c>
      <c r="H27" s="72">
        <f t="shared" si="9"/>
        <v>110.25</v>
      </c>
      <c r="I27" s="72">
        <f t="shared" si="9"/>
        <v>110.25</v>
      </c>
      <c r="J27" s="72">
        <f t="shared" si="9"/>
        <v>110.25</v>
      </c>
      <c r="K27" s="72">
        <f t="shared" si="9"/>
        <v>210.25</v>
      </c>
      <c r="L27" s="72">
        <f t="shared" si="9"/>
        <v>210.25</v>
      </c>
      <c r="M27" s="72">
        <f t="shared" si="9"/>
        <v>135.25</v>
      </c>
      <c r="N27" s="72">
        <f>SUM(N20:N26)</f>
        <v>210.25</v>
      </c>
      <c r="O27" s="73"/>
      <c r="P27" s="59">
        <f>SUM(P20:P26)</f>
        <v>2473</v>
      </c>
      <c r="Q27" s="74"/>
      <c r="R27" s="75"/>
      <c r="S27" s="12"/>
    </row>
    <row r="28" spans="1:19" s="114" customFormat="1" ht="49.95" hidden="1" customHeight="1" x14ac:dyDescent="0.3">
      <c r="A28" s="115" t="s">
        <v>29</v>
      </c>
      <c r="B28" s="14" t="s">
        <v>63</v>
      </c>
      <c r="C28" s="14" t="s">
        <v>64</v>
      </c>
      <c r="D28" s="14" t="s">
        <v>65</v>
      </c>
      <c r="E28" s="14" t="s">
        <v>66</v>
      </c>
      <c r="F28" s="14" t="s">
        <v>67</v>
      </c>
      <c r="G28" s="14" t="s">
        <v>68</v>
      </c>
      <c r="H28" s="14" t="s">
        <v>69</v>
      </c>
      <c r="I28" s="14" t="s">
        <v>70</v>
      </c>
      <c r="J28" s="14" t="s">
        <v>71</v>
      </c>
      <c r="K28" s="14" t="s">
        <v>72</v>
      </c>
      <c r="L28" s="14" t="s">
        <v>73</v>
      </c>
      <c r="M28" s="14" t="s">
        <v>74</v>
      </c>
      <c r="N28" s="14" t="s">
        <v>75</v>
      </c>
      <c r="O28" s="14"/>
      <c r="P28" s="118"/>
      <c r="Q28" s="119"/>
      <c r="R28" s="119"/>
      <c r="S28" s="119"/>
    </row>
    <row r="29" spans="1:19" s="2" customFormat="1" ht="49.95" hidden="1" customHeight="1" x14ac:dyDescent="0.3">
      <c r="A29" s="65" t="s">
        <v>30</v>
      </c>
      <c r="B29" s="4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8"/>
      <c r="Q29" s="49"/>
      <c r="R29" s="49"/>
      <c r="S29" s="49"/>
    </row>
    <row r="30" spans="1:19" s="2" customFormat="1" ht="49.95" customHeight="1" x14ac:dyDescent="0.3">
      <c r="A30" s="51" t="s">
        <v>11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9">
        <f>SUM('Orçamento de marketing do canal'!$C30:$N30)</f>
        <v>0</v>
      </c>
      <c r="Q30" s="72"/>
      <c r="R30" s="72"/>
      <c r="S30" s="72"/>
    </row>
    <row r="31" spans="1:19" s="4" customFormat="1" ht="49.95" customHeight="1" x14ac:dyDescent="0.35">
      <c r="A31" s="26" t="s">
        <v>31</v>
      </c>
      <c r="B31" s="27"/>
      <c r="C31" s="27">
        <v>1000</v>
      </c>
      <c r="D31" s="27">
        <v>1000</v>
      </c>
      <c r="E31" s="27">
        <v>1000</v>
      </c>
      <c r="F31" s="27">
        <v>1000</v>
      </c>
      <c r="G31" s="27">
        <v>1000</v>
      </c>
      <c r="H31" s="27">
        <v>1000</v>
      </c>
      <c r="I31" s="27">
        <v>1000</v>
      </c>
      <c r="J31" s="27">
        <v>1000</v>
      </c>
      <c r="K31" s="27">
        <v>1000</v>
      </c>
      <c r="L31" s="27">
        <v>1000</v>
      </c>
      <c r="M31" s="27">
        <v>1000</v>
      </c>
      <c r="N31" s="27">
        <v>1000</v>
      </c>
      <c r="O31" s="27"/>
      <c r="P31" s="154">
        <f>SUM('Orçamento de marketing do canal'!$C31:$N31)</f>
        <v>12000</v>
      </c>
      <c r="Q31" s="155"/>
      <c r="R31" s="155"/>
      <c r="S31" s="155"/>
    </row>
    <row r="32" spans="1:19" s="3" customFormat="1" ht="49.95" customHeight="1" x14ac:dyDescent="0.35">
      <c r="A32" s="51" t="s">
        <v>32</v>
      </c>
      <c r="B32" s="52"/>
      <c r="C32" s="52">
        <v>250</v>
      </c>
      <c r="D32" s="52">
        <v>250</v>
      </c>
      <c r="E32" s="52">
        <v>250</v>
      </c>
      <c r="F32" s="52">
        <v>250</v>
      </c>
      <c r="G32" s="52">
        <v>250</v>
      </c>
      <c r="H32" s="52">
        <v>250</v>
      </c>
      <c r="I32" s="52">
        <v>250</v>
      </c>
      <c r="J32" s="52">
        <v>250</v>
      </c>
      <c r="K32" s="52">
        <v>250</v>
      </c>
      <c r="L32" s="52">
        <v>250</v>
      </c>
      <c r="M32" s="52">
        <v>250</v>
      </c>
      <c r="N32" s="52">
        <v>250</v>
      </c>
      <c r="O32" s="52"/>
      <c r="P32" s="156">
        <f>SUM('Orçamento de marketing do canal'!$C32:$N32)</f>
        <v>3000</v>
      </c>
      <c r="Q32" s="157"/>
      <c r="R32" s="157"/>
      <c r="S32" s="157"/>
    </row>
    <row r="33" spans="1:19" s="3" customFormat="1" ht="49.95" customHeight="1" x14ac:dyDescent="0.35">
      <c r="A33" s="26" t="s">
        <v>33</v>
      </c>
      <c r="B33" s="27"/>
      <c r="C33" s="36">
        <f>SUM(C30:C32)</f>
        <v>1250</v>
      </c>
      <c r="D33" s="36">
        <f t="shared" ref="D33:N33" si="10">SUM(D30:D32)</f>
        <v>1250</v>
      </c>
      <c r="E33" s="36">
        <f t="shared" si="10"/>
        <v>1250</v>
      </c>
      <c r="F33" s="36">
        <f t="shared" si="10"/>
        <v>1250</v>
      </c>
      <c r="G33" s="36">
        <f t="shared" si="10"/>
        <v>1250</v>
      </c>
      <c r="H33" s="36">
        <f t="shared" si="10"/>
        <v>1250</v>
      </c>
      <c r="I33" s="36">
        <f t="shared" si="10"/>
        <v>1250</v>
      </c>
      <c r="J33" s="36">
        <f t="shared" si="10"/>
        <v>1250</v>
      </c>
      <c r="K33" s="36">
        <f t="shared" si="10"/>
        <v>1250</v>
      </c>
      <c r="L33" s="36">
        <f t="shared" si="10"/>
        <v>1250</v>
      </c>
      <c r="M33" s="36">
        <f t="shared" si="10"/>
        <v>1250</v>
      </c>
      <c r="N33" s="36">
        <f t="shared" si="10"/>
        <v>1250</v>
      </c>
      <c r="O33" s="27"/>
      <c r="P33" s="154">
        <f>SUM(P30:P32)</f>
        <v>15000</v>
      </c>
      <c r="Q33" s="155"/>
      <c r="R33" s="155"/>
      <c r="S33" s="155"/>
    </row>
    <row r="34" spans="1:19" s="2" customFormat="1" ht="49.95" customHeight="1" x14ac:dyDescent="0.35">
      <c r="A34" s="76" t="s">
        <v>34</v>
      </c>
      <c r="B34" s="138"/>
      <c r="C34" s="77">
        <f>SUM(MalaDireta[[#Totals],[Mês 1]],MarketingDaInternet[[#Totals],[Mês 1]],MarketingDireto[[#Totals],[Mês 1]])</f>
        <v>1939</v>
      </c>
      <c r="D34" s="77">
        <f>SUM(MalaDireta[[#Totals],[Mês 2]],MarketingDaInternet[[#Totals],[Mês 2]],MarketingDireto[[#Totals],[Mês 2]])</f>
        <v>1481.85</v>
      </c>
      <c r="E34" s="77">
        <f>SUM(MalaDireta[[#Totals],[Mês 3]],MarketingDaInternet[[#Totals],[Mês 3]],MarketingDireto[[#Totals],[Mês 3]])</f>
        <v>1411.9375</v>
      </c>
      <c r="F34" s="77">
        <f>SUM(MalaDireta[[#Totals],[Mês 4]],MarketingDaInternet[[#Totals],[Mês 4]],MarketingDireto[[#Totals],[Mês 4]])</f>
        <v>1482.05</v>
      </c>
      <c r="G34" s="77">
        <f>SUM(MalaDireta[[#Totals],[Mês 5]],MarketingDaInternet[[#Totals],[Mês 5]],MarketingDireto[[#Totals],[Mês 5]])</f>
        <v>1511.9480000000001</v>
      </c>
      <c r="H34" s="77">
        <f>SUM(MalaDireta[[#Totals],[Mês 6]],MarketingDaInternet[[#Totals],[Mês 6]],MarketingDireto[[#Totals],[Mês 6]])</f>
        <v>1381.9375</v>
      </c>
      <c r="I34" s="77">
        <f>SUM(MalaDireta[[#Totals],[Mês 7]],MarketingDaInternet[[#Totals],[Mês 7]],MarketingDireto[[#Totals],[Mês 7]])</f>
        <v>1411.9</v>
      </c>
      <c r="J34" s="77">
        <f>SUM(MalaDireta[[#Totals],[Mês 8]],MarketingDaInternet[[#Totals],[Mês 8]],MarketingDireto[[#Totals],[Mês 8]])</f>
        <v>1381.84</v>
      </c>
      <c r="K34" s="77">
        <f>SUM(MalaDireta[[#Totals],[Mês 9]],MarketingDaInternet[[#Totals],[Mês 9]],MarketingDireto[[#Totals],[Mês 9]])</f>
        <v>1511.8</v>
      </c>
      <c r="L34" s="77">
        <f>SUM(MalaDireta[[#Totals],[Mês 10]],MarketingDaInternet[[#Totals],[Mês 10]],MarketingDireto[[#Totals],[Mês 10]])</f>
        <v>1481.8</v>
      </c>
      <c r="M34" s="77">
        <f>SUM(MalaDireta[[#Totals],[Mês 11]],MarketingDaInternet[[#Totals],[Mês 11]],MarketingDireto[[#Totals],[Mês 11]])</f>
        <v>1436.8</v>
      </c>
      <c r="N34" s="77">
        <f>SUM(MalaDireta[[#Totals],[Mês 12]],MarketingDaInternet[[#Totals],[Mês 12]],MarketingDireto[[#Totals],[Mês 12]])</f>
        <v>1481.8</v>
      </c>
      <c r="O34" s="132"/>
      <c r="P34" s="156">
        <f>SUM(P33,P27,P17,P9)</f>
        <v>18231.613000000001</v>
      </c>
      <c r="Q34" s="157"/>
      <c r="R34" s="125"/>
      <c r="S34" s="78"/>
    </row>
    <row r="35" spans="1:19" s="114" customFormat="1" ht="49.95" hidden="1" customHeight="1" x14ac:dyDescent="0.3">
      <c r="A35" s="107" t="s">
        <v>35</v>
      </c>
      <c r="B35" s="111" t="s">
        <v>63</v>
      </c>
      <c r="C35" s="111" t="s">
        <v>64</v>
      </c>
      <c r="D35" s="111" t="s">
        <v>65</v>
      </c>
      <c r="E35" s="111" t="s">
        <v>66</v>
      </c>
      <c r="F35" s="111" t="s">
        <v>67</v>
      </c>
      <c r="G35" s="111" t="s">
        <v>68</v>
      </c>
      <c r="H35" s="111" t="s">
        <v>69</v>
      </c>
      <c r="I35" s="111" t="s">
        <v>70</v>
      </c>
      <c r="J35" s="111" t="s">
        <v>71</v>
      </c>
      <c r="K35" s="111" t="s">
        <v>72</v>
      </c>
      <c r="L35" s="111" t="s">
        <v>73</v>
      </c>
      <c r="M35" s="111" t="s">
        <v>74</v>
      </c>
      <c r="N35" s="111" t="s">
        <v>75</v>
      </c>
      <c r="O35" s="111"/>
      <c r="P35" s="150"/>
      <c r="Q35" s="151"/>
      <c r="R35" s="151"/>
      <c r="S35" s="151"/>
    </row>
    <row r="36" spans="1:19" s="2" customFormat="1" ht="49.95" hidden="1" customHeight="1" x14ac:dyDescent="0.3">
      <c r="A36" s="45" t="s">
        <v>36</v>
      </c>
      <c r="B36" s="47"/>
      <c r="C36" s="46">
        <v>0.1</v>
      </c>
      <c r="D36" s="46">
        <v>0.1</v>
      </c>
      <c r="E36" s="46">
        <v>0.1</v>
      </c>
      <c r="F36" s="46">
        <v>0.1</v>
      </c>
      <c r="G36" s="46">
        <v>0.1</v>
      </c>
      <c r="H36" s="46">
        <v>0.1</v>
      </c>
      <c r="I36" s="46">
        <v>0.1</v>
      </c>
      <c r="J36" s="46">
        <v>0.1</v>
      </c>
      <c r="K36" s="46">
        <v>0.1</v>
      </c>
      <c r="L36" s="46">
        <v>0.1</v>
      </c>
      <c r="M36" s="46">
        <v>0.1</v>
      </c>
      <c r="N36" s="46">
        <v>0.1</v>
      </c>
      <c r="O36" s="99"/>
      <c r="P36" s="152"/>
      <c r="Q36" s="153"/>
      <c r="R36" s="153"/>
      <c r="S36" s="153"/>
    </row>
    <row r="37" spans="1:19" s="2" customFormat="1" ht="49.95" customHeight="1" x14ac:dyDescent="0.3">
      <c r="A37" s="51" t="s">
        <v>37</v>
      </c>
      <c r="B37" s="52"/>
      <c r="C37" s="52">
        <v>50</v>
      </c>
      <c r="D37" s="52">
        <v>50</v>
      </c>
      <c r="E37" s="52">
        <v>50</v>
      </c>
      <c r="F37" s="52">
        <v>50</v>
      </c>
      <c r="G37" s="52">
        <v>50</v>
      </c>
      <c r="H37" s="52">
        <v>50</v>
      </c>
      <c r="I37" s="52">
        <v>50</v>
      </c>
      <c r="J37" s="52">
        <v>50</v>
      </c>
      <c r="K37" s="52">
        <v>50</v>
      </c>
      <c r="L37" s="52">
        <v>50</v>
      </c>
      <c r="M37" s="52">
        <v>50</v>
      </c>
      <c r="N37" s="52">
        <v>50</v>
      </c>
      <c r="O37" s="52"/>
      <c r="P37" s="156">
        <f>SUM('Orçamento de marketing do canal'!$C37:$N37)</f>
        <v>600</v>
      </c>
      <c r="Q37" s="157"/>
      <c r="R37" s="157"/>
      <c r="S37" s="157"/>
    </row>
    <row r="38" spans="1:19" s="2" customFormat="1" ht="49.95" customHeight="1" x14ac:dyDescent="0.3">
      <c r="A38" s="26" t="s">
        <v>18</v>
      </c>
      <c r="B38" s="27"/>
      <c r="C38" s="36">
        <v>250</v>
      </c>
      <c r="D38" s="36">
        <v>250</v>
      </c>
      <c r="E38" s="36">
        <v>250</v>
      </c>
      <c r="F38" s="36">
        <v>250</v>
      </c>
      <c r="G38" s="36">
        <v>250</v>
      </c>
      <c r="H38" s="36">
        <v>250</v>
      </c>
      <c r="I38" s="36">
        <v>250</v>
      </c>
      <c r="J38" s="36">
        <v>250</v>
      </c>
      <c r="K38" s="36">
        <v>250</v>
      </c>
      <c r="L38" s="36">
        <v>250</v>
      </c>
      <c r="M38" s="36">
        <v>250</v>
      </c>
      <c r="N38" s="36">
        <v>250</v>
      </c>
      <c r="O38" s="27"/>
      <c r="P38" s="154">
        <f>SUM('Orçamento de marketing do canal'!$C38:$N38)</f>
        <v>3000</v>
      </c>
      <c r="Q38" s="155"/>
      <c r="R38" s="155"/>
      <c r="S38" s="155"/>
    </row>
    <row r="39" spans="1:19" s="3" customFormat="1" ht="49.95" customHeight="1" x14ac:dyDescent="0.35">
      <c r="A39" s="51" t="s">
        <v>38</v>
      </c>
      <c r="B39" s="52"/>
      <c r="C39" s="69">
        <v>600</v>
      </c>
      <c r="D39" s="69">
        <v>600</v>
      </c>
      <c r="E39" s="69">
        <v>600</v>
      </c>
      <c r="F39" s="69">
        <v>600</v>
      </c>
      <c r="G39" s="69">
        <v>600</v>
      </c>
      <c r="H39" s="69">
        <v>600</v>
      </c>
      <c r="I39" s="69">
        <v>600</v>
      </c>
      <c r="J39" s="69">
        <v>600</v>
      </c>
      <c r="K39" s="69">
        <v>600</v>
      </c>
      <c r="L39" s="69">
        <v>600</v>
      </c>
      <c r="M39" s="69">
        <v>600</v>
      </c>
      <c r="N39" s="69">
        <v>600</v>
      </c>
      <c r="O39" s="52"/>
      <c r="P39" s="156">
        <f>SUM('Orçamento de marketing do canal'!$C39:$N39)</f>
        <v>7200</v>
      </c>
      <c r="Q39" s="157"/>
      <c r="R39" s="157"/>
      <c r="S39" s="157"/>
    </row>
    <row r="40" spans="1:19" s="3" customFormat="1" ht="49.95" customHeight="1" x14ac:dyDescent="0.35">
      <c r="A40" s="26" t="s">
        <v>39</v>
      </c>
      <c r="B40" s="35">
        <v>0.1</v>
      </c>
      <c r="C40" s="36">
        <f t="shared" ref="C40:N40" si="11">C3*C36*$B$40</f>
        <v>7.5</v>
      </c>
      <c r="D40" s="36">
        <f t="shared" si="11"/>
        <v>2</v>
      </c>
      <c r="E40" s="36">
        <f t="shared" si="11"/>
        <v>5</v>
      </c>
      <c r="F40" s="36">
        <f t="shared" si="11"/>
        <v>15</v>
      </c>
      <c r="G40" s="36">
        <f t="shared" si="11"/>
        <v>12</v>
      </c>
      <c r="H40" s="36">
        <f t="shared" si="11"/>
        <v>15</v>
      </c>
      <c r="I40" s="36">
        <f t="shared" si="11"/>
        <v>15</v>
      </c>
      <c r="J40" s="36">
        <f t="shared" si="11"/>
        <v>18</v>
      </c>
      <c r="K40" s="36">
        <f t="shared" si="11"/>
        <v>20</v>
      </c>
      <c r="L40" s="36">
        <f t="shared" si="11"/>
        <v>20</v>
      </c>
      <c r="M40" s="36">
        <f t="shared" si="11"/>
        <v>20</v>
      </c>
      <c r="N40" s="36">
        <f t="shared" si="11"/>
        <v>20</v>
      </c>
      <c r="O40" s="133"/>
      <c r="P40" s="154">
        <f>SUM('Orçamento de marketing do canal'!$C40:$N40)</f>
        <v>169.5</v>
      </c>
      <c r="Q40" s="155"/>
      <c r="R40" s="155"/>
      <c r="S40" s="155"/>
    </row>
    <row r="41" spans="1:19" s="29" customFormat="1" ht="49.95" customHeight="1" x14ac:dyDescent="0.5">
      <c r="A41" s="51" t="s">
        <v>40</v>
      </c>
      <c r="B41" s="79">
        <v>0.1</v>
      </c>
      <c r="C41" s="69">
        <f t="shared" ref="C41:N41" si="12">C3*C36*$B$41</f>
        <v>7.5</v>
      </c>
      <c r="D41" s="69">
        <f t="shared" si="12"/>
        <v>2</v>
      </c>
      <c r="E41" s="69">
        <f t="shared" si="12"/>
        <v>5</v>
      </c>
      <c r="F41" s="69">
        <f t="shared" si="12"/>
        <v>15</v>
      </c>
      <c r="G41" s="69">
        <f t="shared" si="12"/>
        <v>12</v>
      </c>
      <c r="H41" s="69">
        <f t="shared" si="12"/>
        <v>15</v>
      </c>
      <c r="I41" s="69">
        <f t="shared" si="12"/>
        <v>15</v>
      </c>
      <c r="J41" s="69">
        <f t="shared" si="12"/>
        <v>18</v>
      </c>
      <c r="K41" s="69">
        <f t="shared" si="12"/>
        <v>20</v>
      </c>
      <c r="L41" s="69">
        <f t="shared" si="12"/>
        <v>20</v>
      </c>
      <c r="M41" s="69">
        <f t="shared" si="12"/>
        <v>20</v>
      </c>
      <c r="N41" s="69">
        <f t="shared" si="12"/>
        <v>20</v>
      </c>
      <c r="O41" s="52"/>
      <c r="P41" s="156">
        <f>SUM('Orçamento de marketing do canal'!$C41:$N41)</f>
        <v>169.5</v>
      </c>
      <c r="Q41" s="157"/>
      <c r="R41" s="157"/>
      <c r="S41" s="157"/>
    </row>
    <row r="42" spans="1:19" s="2" customFormat="1" ht="49.95" customHeight="1" x14ac:dyDescent="0.35">
      <c r="A42" s="61" t="s">
        <v>41</v>
      </c>
      <c r="B42" s="62"/>
      <c r="C42" s="63">
        <f>SUM(C37:C41)</f>
        <v>915</v>
      </c>
      <c r="D42" s="63">
        <f t="shared" ref="D42:N42" si="13">SUM(D37:D41)</f>
        <v>904</v>
      </c>
      <c r="E42" s="63">
        <f t="shared" si="13"/>
        <v>910</v>
      </c>
      <c r="F42" s="63">
        <f t="shared" si="13"/>
        <v>930</v>
      </c>
      <c r="G42" s="63">
        <f t="shared" si="13"/>
        <v>924</v>
      </c>
      <c r="H42" s="63">
        <f t="shared" si="13"/>
        <v>930</v>
      </c>
      <c r="I42" s="63">
        <f t="shared" si="13"/>
        <v>930</v>
      </c>
      <c r="J42" s="63">
        <f t="shared" si="13"/>
        <v>936</v>
      </c>
      <c r="K42" s="63">
        <f t="shared" si="13"/>
        <v>940</v>
      </c>
      <c r="L42" s="63">
        <f t="shared" si="13"/>
        <v>940</v>
      </c>
      <c r="M42" s="63">
        <f t="shared" si="13"/>
        <v>940</v>
      </c>
      <c r="N42" s="63">
        <f t="shared" si="13"/>
        <v>940</v>
      </c>
      <c r="O42" s="134"/>
      <c r="P42" s="154">
        <f>SUM(P37:P41)</f>
        <v>11139</v>
      </c>
      <c r="Q42" s="155"/>
      <c r="R42" s="27"/>
      <c r="S42" s="13"/>
    </row>
    <row r="43" spans="1:19" s="114" customFormat="1" ht="49.95" hidden="1" customHeight="1" x14ac:dyDescent="0.3">
      <c r="A43" s="115" t="s">
        <v>42</v>
      </c>
      <c r="B43" s="14" t="s">
        <v>63</v>
      </c>
      <c r="C43" s="14" t="s">
        <v>64</v>
      </c>
      <c r="D43" s="14" t="s">
        <v>65</v>
      </c>
      <c r="E43" s="14" t="s">
        <v>66</v>
      </c>
      <c r="F43" s="14" t="s">
        <v>67</v>
      </c>
      <c r="G43" s="14" t="s">
        <v>68</v>
      </c>
      <c r="H43" s="14" t="s">
        <v>69</v>
      </c>
      <c r="I43" s="14" t="s">
        <v>70</v>
      </c>
      <c r="J43" s="14" t="s">
        <v>71</v>
      </c>
      <c r="K43" s="14" t="s">
        <v>72</v>
      </c>
      <c r="L43" s="14" t="s">
        <v>73</v>
      </c>
      <c r="M43" s="14" t="s">
        <v>74</v>
      </c>
      <c r="N43" s="14" t="s">
        <v>75</v>
      </c>
      <c r="O43" s="14"/>
      <c r="P43" s="118"/>
      <c r="Q43" s="119"/>
      <c r="R43" s="119"/>
      <c r="S43" s="119"/>
    </row>
    <row r="44" spans="1:19" s="2" customFormat="1" ht="49.95" hidden="1" customHeight="1" x14ac:dyDescent="0.3">
      <c r="A44" s="45" t="s">
        <v>43</v>
      </c>
      <c r="B44" s="47"/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0.15</v>
      </c>
      <c r="I44" s="46">
        <v>0.2</v>
      </c>
      <c r="J44" s="46">
        <v>0.4</v>
      </c>
      <c r="K44" s="46">
        <v>0.4</v>
      </c>
      <c r="L44" s="46">
        <v>0.4</v>
      </c>
      <c r="M44" s="46">
        <v>0.4</v>
      </c>
      <c r="N44" s="46">
        <v>0.4</v>
      </c>
      <c r="O44" s="47"/>
      <c r="P44" s="48"/>
      <c r="Q44" s="49"/>
      <c r="R44" s="49"/>
      <c r="S44" s="49"/>
    </row>
    <row r="45" spans="1:19" s="3" customFormat="1" ht="49.95" customHeight="1" x14ac:dyDescent="0.35">
      <c r="A45" s="51" t="s">
        <v>37</v>
      </c>
      <c r="B45" s="52"/>
      <c r="C45" s="52">
        <v>50</v>
      </c>
      <c r="D45" s="52">
        <v>50</v>
      </c>
      <c r="E45" s="52">
        <v>50</v>
      </c>
      <c r="F45" s="52">
        <v>50</v>
      </c>
      <c r="G45" s="52">
        <v>50</v>
      </c>
      <c r="H45" s="52">
        <v>50</v>
      </c>
      <c r="I45" s="52">
        <v>50</v>
      </c>
      <c r="J45" s="52">
        <v>50</v>
      </c>
      <c r="K45" s="52">
        <v>50</v>
      </c>
      <c r="L45" s="52">
        <v>50</v>
      </c>
      <c r="M45" s="52">
        <v>50</v>
      </c>
      <c r="N45" s="52">
        <v>50</v>
      </c>
      <c r="O45" s="52"/>
      <c r="P45" s="59">
        <f>SUM('Orçamento de marketing do canal'!$C45:$N45)</f>
        <v>600</v>
      </c>
      <c r="Q45" s="81"/>
      <c r="R45" s="82"/>
      <c r="S45" s="83"/>
    </row>
    <row r="46" spans="1:19" s="3" customFormat="1" ht="49.95" customHeight="1" x14ac:dyDescent="0.35">
      <c r="A46" s="26" t="s">
        <v>18</v>
      </c>
      <c r="B46" s="27"/>
      <c r="C46" s="36">
        <v>250</v>
      </c>
      <c r="D46" s="36">
        <v>250</v>
      </c>
      <c r="E46" s="36">
        <v>250</v>
      </c>
      <c r="F46" s="36">
        <v>250</v>
      </c>
      <c r="G46" s="36">
        <v>250</v>
      </c>
      <c r="H46" s="36">
        <v>250</v>
      </c>
      <c r="I46" s="36">
        <v>250</v>
      </c>
      <c r="J46" s="36">
        <v>250</v>
      </c>
      <c r="K46" s="36">
        <v>250</v>
      </c>
      <c r="L46" s="36">
        <v>250</v>
      </c>
      <c r="M46" s="36">
        <v>250</v>
      </c>
      <c r="N46" s="36">
        <v>250</v>
      </c>
      <c r="O46" s="133"/>
      <c r="P46" s="37">
        <f>SUM(Distribuidores[[#This Row],[Mês 1]:[Mês 12]])</f>
        <v>3000</v>
      </c>
      <c r="Q46" s="80"/>
      <c r="R46" s="84"/>
      <c r="S46" s="85"/>
    </row>
    <row r="47" spans="1:19" s="29" customFormat="1" ht="49.95" customHeight="1" x14ac:dyDescent="0.5">
      <c r="A47" s="51" t="s">
        <v>38</v>
      </c>
      <c r="B47" s="52"/>
      <c r="C47" s="69">
        <v>600</v>
      </c>
      <c r="D47" s="69">
        <v>600</v>
      </c>
      <c r="E47" s="69">
        <v>600</v>
      </c>
      <c r="F47" s="69">
        <v>600</v>
      </c>
      <c r="G47" s="69">
        <v>600</v>
      </c>
      <c r="H47" s="69">
        <v>600</v>
      </c>
      <c r="I47" s="69">
        <v>600</v>
      </c>
      <c r="J47" s="69">
        <v>600</v>
      </c>
      <c r="K47" s="69">
        <v>600</v>
      </c>
      <c r="L47" s="69">
        <v>600</v>
      </c>
      <c r="M47" s="69">
        <v>600</v>
      </c>
      <c r="N47" s="69">
        <v>600</v>
      </c>
      <c r="O47" s="52"/>
      <c r="P47" s="59">
        <f>SUM(Distribuidores[[#This Row],[Mês 1]:[Mês 12]])</f>
        <v>7200</v>
      </c>
      <c r="Q47" s="81"/>
      <c r="R47" s="82"/>
      <c r="S47" s="83"/>
    </row>
    <row r="48" spans="1:19" s="2" customFormat="1" ht="49.95" customHeight="1" x14ac:dyDescent="0.3">
      <c r="A48" s="26" t="s">
        <v>44</v>
      </c>
      <c r="B48" s="35">
        <v>0.15</v>
      </c>
      <c r="C48" s="27">
        <f t="shared" ref="C48:N48" si="14">C3*C44*$B$48</f>
        <v>0</v>
      </c>
      <c r="D48" s="27">
        <f t="shared" si="14"/>
        <v>0</v>
      </c>
      <c r="E48" s="27">
        <f t="shared" si="14"/>
        <v>0</v>
      </c>
      <c r="F48" s="27">
        <f t="shared" si="14"/>
        <v>0</v>
      </c>
      <c r="G48" s="27">
        <f t="shared" si="14"/>
        <v>0</v>
      </c>
      <c r="H48" s="27">
        <f t="shared" si="14"/>
        <v>33.75</v>
      </c>
      <c r="I48" s="27">
        <f t="shared" si="14"/>
        <v>45</v>
      </c>
      <c r="J48" s="27">
        <f t="shared" si="14"/>
        <v>108</v>
      </c>
      <c r="K48" s="27">
        <f t="shared" si="14"/>
        <v>120</v>
      </c>
      <c r="L48" s="27">
        <f t="shared" si="14"/>
        <v>120</v>
      </c>
      <c r="M48" s="27">
        <f t="shared" si="14"/>
        <v>120</v>
      </c>
      <c r="N48" s="27">
        <f t="shared" si="14"/>
        <v>120</v>
      </c>
      <c r="O48" s="27"/>
      <c r="P48" s="37">
        <f>SUM(Distribuidores[[#This Row],[Mês 1]:[Mês 12]])</f>
        <v>666.75</v>
      </c>
      <c r="Q48" s="80"/>
      <c r="R48" s="84"/>
      <c r="S48" s="85"/>
    </row>
    <row r="49" spans="1:19" s="2" customFormat="1" ht="49.95" customHeight="1" x14ac:dyDescent="0.3">
      <c r="A49" s="86" t="s">
        <v>45</v>
      </c>
      <c r="B49" s="87"/>
      <c r="C49" s="88">
        <f>SUM(C45:C48)</f>
        <v>900</v>
      </c>
      <c r="D49" s="88">
        <f t="shared" ref="D49:N49" si="15">SUM(D45:D48)</f>
        <v>900</v>
      </c>
      <c r="E49" s="88">
        <f t="shared" si="15"/>
        <v>900</v>
      </c>
      <c r="F49" s="88">
        <f t="shared" si="15"/>
        <v>900</v>
      </c>
      <c r="G49" s="88">
        <f t="shared" si="15"/>
        <v>900</v>
      </c>
      <c r="H49" s="88">
        <f t="shared" si="15"/>
        <v>933.75</v>
      </c>
      <c r="I49" s="88">
        <f t="shared" si="15"/>
        <v>945</v>
      </c>
      <c r="J49" s="88">
        <f t="shared" si="15"/>
        <v>1008</v>
      </c>
      <c r="K49" s="88">
        <f t="shared" si="15"/>
        <v>1020</v>
      </c>
      <c r="L49" s="88">
        <f t="shared" si="15"/>
        <v>1020</v>
      </c>
      <c r="M49" s="88">
        <f t="shared" si="15"/>
        <v>1020</v>
      </c>
      <c r="N49" s="88">
        <f t="shared" si="15"/>
        <v>1020</v>
      </c>
      <c r="O49" s="89"/>
      <c r="P49" s="162">
        <f>SUM(P45:P48)</f>
        <v>11466.75</v>
      </c>
      <c r="Q49" s="163"/>
      <c r="R49" s="90"/>
      <c r="S49" s="91"/>
    </row>
    <row r="50" spans="1:19" s="114" customFormat="1" ht="49.95" customHeight="1" x14ac:dyDescent="0.3">
      <c r="A50" s="107" t="s">
        <v>46</v>
      </c>
      <c r="B50" s="111" t="s">
        <v>63</v>
      </c>
      <c r="C50" s="111" t="s">
        <v>64</v>
      </c>
      <c r="D50" s="111" t="s">
        <v>65</v>
      </c>
      <c r="E50" s="111" t="s">
        <v>66</v>
      </c>
      <c r="F50" s="111" t="s">
        <v>67</v>
      </c>
      <c r="G50" s="111" t="s">
        <v>68</v>
      </c>
      <c r="H50" s="111" t="s">
        <v>69</v>
      </c>
      <c r="I50" s="111" t="s">
        <v>70</v>
      </c>
      <c r="J50" s="111" t="s">
        <v>71</v>
      </c>
      <c r="K50" s="111" t="s">
        <v>72</v>
      </c>
      <c r="L50" s="111" t="s">
        <v>73</v>
      </c>
      <c r="M50" s="111" t="s">
        <v>74</v>
      </c>
      <c r="N50" s="111" t="s">
        <v>75</v>
      </c>
      <c r="O50" s="111"/>
      <c r="P50" s="121"/>
      <c r="Q50" s="122"/>
      <c r="R50" s="122"/>
      <c r="S50" s="122"/>
    </row>
    <row r="51" spans="1:19" s="3" customFormat="1" ht="49.95" customHeight="1" x14ac:dyDescent="0.4">
      <c r="A51" s="45" t="s">
        <v>47</v>
      </c>
      <c r="B51" s="47"/>
      <c r="C51" s="46">
        <v>0</v>
      </c>
      <c r="D51" s="46">
        <v>0</v>
      </c>
      <c r="E51" s="46">
        <v>0.25</v>
      </c>
      <c r="F51" s="46">
        <v>0.6</v>
      </c>
      <c r="G51" s="46">
        <v>0.67</v>
      </c>
      <c r="H51" s="46">
        <v>0.6</v>
      </c>
      <c r="I51" s="46">
        <v>0.6</v>
      </c>
      <c r="J51" s="46">
        <v>0.5</v>
      </c>
      <c r="K51" s="46">
        <v>0.3</v>
      </c>
      <c r="L51" s="46">
        <v>0.3</v>
      </c>
      <c r="M51" s="46">
        <v>0.3</v>
      </c>
      <c r="N51" s="46">
        <v>0.3</v>
      </c>
      <c r="O51" s="135"/>
      <c r="P51" s="48"/>
      <c r="Q51" s="92"/>
      <c r="R51" s="92"/>
      <c r="S51" s="92"/>
    </row>
    <row r="52" spans="1:19" s="3" customFormat="1" ht="49.95" customHeight="1" x14ac:dyDescent="0.35">
      <c r="A52" s="51" t="s">
        <v>37</v>
      </c>
      <c r="B52" s="52"/>
      <c r="C52" s="52">
        <v>50</v>
      </c>
      <c r="D52" s="52">
        <v>50</v>
      </c>
      <c r="E52" s="52">
        <v>50</v>
      </c>
      <c r="F52" s="52">
        <v>50</v>
      </c>
      <c r="G52" s="52">
        <v>50</v>
      </c>
      <c r="H52" s="52">
        <v>50</v>
      </c>
      <c r="I52" s="52">
        <v>50</v>
      </c>
      <c r="J52" s="52">
        <v>50</v>
      </c>
      <c r="K52" s="52">
        <v>50</v>
      </c>
      <c r="L52" s="52">
        <v>50</v>
      </c>
      <c r="M52" s="52">
        <v>50</v>
      </c>
      <c r="N52" s="52">
        <v>50</v>
      </c>
      <c r="O52" s="136"/>
      <c r="P52" s="93"/>
      <c r="Q52" s="94"/>
      <c r="R52" s="94"/>
      <c r="S52" s="94"/>
    </row>
    <row r="53" spans="1:19" s="29" customFormat="1" ht="49.95" customHeight="1" x14ac:dyDescent="0.5">
      <c r="A53" s="26" t="s">
        <v>18</v>
      </c>
      <c r="B53" s="27"/>
      <c r="C53" s="36">
        <v>250</v>
      </c>
      <c r="D53" s="36">
        <v>250</v>
      </c>
      <c r="E53" s="36">
        <v>250</v>
      </c>
      <c r="F53" s="36">
        <v>250</v>
      </c>
      <c r="G53" s="36">
        <v>250</v>
      </c>
      <c r="H53" s="36">
        <v>250</v>
      </c>
      <c r="I53" s="36">
        <v>250</v>
      </c>
      <c r="J53" s="36">
        <v>250</v>
      </c>
      <c r="K53" s="36">
        <v>250</v>
      </c>
      <c r="L53" s="36">
        <v>250</v>
      </c>
      <c r="M53" s="36">
        <v>250</v>
      </c>
      <c r="N53" s="36">
        <v>250</v>
      </c>
      <c r="O53" s="27"/>
      <c r="P53" s="37">
        <f>SUM('Orçamento de marketing do canal'!$C52:$N52)</f>
        <v>600</v>
      </c>
      <c r="Q53" s="95"/>
      <c r="R53" s="95"/>
      <c r="S53" s="95"/>
    </row>
    <row r="54" spans="1:19" s="2" customFormat="1" ht="49.95" customHeight="1" x14ac:dyDescent="0.3">
      <c r="A54" s="51" t="s">
        <v>38</v>
      </c>
      <c r="B54" s="52"/>
      <c r="C54" s="69">
        <v>600</v>
      </c>
      <c r="D54" s="69">
        <v>600</v>
      </c>
      <c r="E54" s="69">
        <v>600</v>
      </c>
      <c r="F54" s="69">
        <v>600</v>
      </c>
      <c r="G54" s="69">
        <v>600</v>
      </c>
      <c r="H54" s="69">
        <v>600</v>
      </c>
      <c r="I54" s="69">
        <v>600</v>
      </c>
      <c r="J54" s="69">
        <v>600</v>
      </c>
      <c r="K54" s="69">
        <v>600</v>
      </c>
      <c r="L54" s="69">
        <v>600</v>
      </c>
      <c r="M54" s="69">
        <v>600</v>
      </c>
      <c r="N54" s="69">
        <v>600</v>
      </c>
      <c r="O54" s="52"/>
      <c r="P54" s="59">
        <f>SUM('Orçamento de marketing do canal'!$C53:$N53)</f>
        <v>3000</v>
      </c>
      <c r="Q54" s="96"/>
      <c r="R54" s="96"/>
      <c r="S54" s="96"/>
    </row>
    <row r="55" spans="1:19" s="2" customFormat="1" ht="49.95" customHeight="1" x14ac:dyDescent="0.3">
      <c r="A55" s="26" t="s">
        <v>48</v>
      </c>
      <c r="B55" s="35">
        <v>0.1</v>
      </c>
      <c r="C55" s="27">
        <f t="shared" ref="C55:N55" si="16">C3*C51*$B$55</f>
        <v>0</v>
      </c>
      <c r="D55" s="27">
        <f t="shared" si="16"/>
        <v>0</v>
      </c>
      <c r="E55" s="27">
        <f t="shared" si="16"/>
        <v>12.5</v>
      </c>
      <c r="F55" s="27">
        <f t="shared" si="16"/>
        <v>90</v>
      </c>
      <c r="G55" s="27">
        <f t="shared" si="16"/>
        <v>80.400000000000006</v>
      </c>
      <c r="H55" s="27">
        <f t="shared" si="16"/>
        <v>90</v>
      </c>
      <c r="I55" s="27">
        <f t="shared" si="16"/>
        <v>90</v>
      </c>
      <c r="J55" s="27">
        <f t="shared" si="16"/>
        <v>90</v>
      </c>
      <c r="K55" s="27">
        <f t="shared" si="16"/>
        <v>60</v>
      </c>
      <c r="L55" s="27">
        <f t="shared" si="16"/>
        <v>60</v>
      </c>
      <c r="M55" s="27">
        <f t="shared" si="16"/>
        <v>60</v>
      </c>
      <c r="N55" s="27">
        <f t="shared" si="16"/>
        <v>60</v>
      </c>
      <c r="O55" s="27"/>
      <c r="P55" s="37">
        <f>SUM('Orçamento de marketing do canal'!$C55:$N55)</f>
        <v>692.9</v>
      </c>
      <c r="Q55" s="95"/>
      <c r="R55" s="95"/>
      <c r="S55" s="95"/>
    </row>
    <row r="56" spans="1:19" s="2" customFormat="1" ht="49.95" customHeight="1" x14ac:dyDescent="0.35">
      <c r="A56" s="70" t="s">
        <v>49</v>
      </c>
      <c r="B56" s="71"/>
      <c r="C56" s="72">
        <f>SUM(C52:C55)</f>
        <v>900</v>
      </c>
      <c r="D56" s="72">
        <f t="shared" ref="D56:N56" si="17">SUM(D52:D55)</f>
        <v>900</v>
      </c>
      <c r="E56" s="72">
        <f t="shared" si="17"/>
        <v>912.5</v>
      </c>
      <c r="F56" s="72">
        <f t="shared" si="17"/>
        <v>990</v>
      </c>
      <c r="G56" s="72">
        <f t="shared" si="17"/>
        <v>980.4</v>
      </c>
      <c r="H56" s="72">
        <f t="shared" si="17"/>
        <v>990</v>
      </c>
      <c r="I56" s="72">
        <f t="shared" si="17"/>
        <v>990</v>
      </c>
      <c r="J56" s="72">
        <f t="shared" si="17"/>
        <v>990</v>
      </c>
      <c r="K56" s="72">
        <f t="shared" si="17"/>
        <v>960</v>
      </c>
      <c r="L56" s="72">
        <f t="shared" si="17"/>
        <v>960</v>
      </c>
      <c r="M56" s="72">
        <f t="shared" si="17"/>
        <v>960</v>
      </c>
      <c r="N56" s="72">
        <f t="shared" si="17"/>
        <v>960</v>
      </c>
      <c r="O56" s="52"/>
      <c r="P56" s="59">
        <f>SUM(P53:P55)</f>
        <v>4292.8999999999996</v>
      </c>
      <c r="Q56" s="97"/>
      <c r="R56" s="52"/>
      <c r="S56" s="98"/>
    </row>
    <row r="57" spans="1:19" s="113" customFormat="1" ht="49.95" customHeight="1" x14ac:dyDescent="0.4">
      <c r="A57" s="107" t="s">
        <v>50</v>
      </c>
      <c r="B57" s="111" t="s">
        <v>63</v>
      </c>
      <c r="C57" s="111" t="s">
        <v>64</v>
      </c>
      <c r="D57" s="111" t="s">
        <v>65</v>
      </c>
      <c r="E57" s="111" t="s">
        <v>66</v>
      </c>
      <c r="F57" s="111" t="s">
        <v>67</v>
      </c>
      <c r="G57" s="111" t="s">
        <v>68</v>
      </c>
      <c r="H57" s="111" t="s">
        <v>69</v>
      </c>
      <c r="I57" s="111" t="s">
        <v>70</v>
      </c>
      <c r="J57" s="111" t="s">
        <v>71</v>
      </c>
      <c r="K57" s="111" t="s">
        <v>72</v>
      </c>
      <c r="L57" s="111" t="s">
        <v>73</v>
      </c>
      <c r="M57" s="111" t="s">
        <v>74</v>
      </c>
      <c r="N57" s="111" t="s">
        <v>75</v>
      </c>
      <c r="O57" s="112"/>
      <c r="P57" s="121"/>
      <c r="Q57" s="122"/>
      <c r="R57" s="122"/>
      <c r="S57" s="122"/>
    </row>
    <row r="58" spans="1:19" s="29" customFormat="1" ht="49.95" customHeight="1" x14ac:dyDescent="0.5">
      <c r="A58" s="45" t="s">
        <v>51</v>
      </c>
      <c r="B58" s="139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99"/>
      <c r="P58" s="48"/>
      <c r="Q58" s="49"/>
      <c r="R58" s="49"/>
      <c r="S58" s="49"/>
    </row>
    <row r="59" spans="1:19" s="2" customFormat="1" ht="49.95" customHeight="1" x14ac:dyDescent="0.3">
      <c r="A59" s="51" t="s">
        <v>52</v>
      </c>
      <c r="B59" s="52"/>
      <c r="C59" s="52">
        <v>50</v>
      </c>
      <c r="D59" s="52">
        <v>50</v>
      </c>
      <c r="E59" s="52">
        <v>50</v>
      </c>
      <c r="F59" s="52">
        <v>50</v>
      </c>
      <c r="G59" s="52">
        <v>50</v>
      </c>
      <c r="H59" s="52">
        <v>50</v>
      </c>
      <c r="I59" s="52">
        <v>50</v>
      </c>
      <c r="J59" s="52">
        <v>50</v>
      </c>
      <c r="K59" s="52">
        <v>50</v>
      </c>
      <c r="L59" s="52">
        <v>50</v>
      </c>
      <c r="M59" s="52">
        <v>50</v>
      </c>
      <c r="N59" s="52">
        <v>50</v>
      </c>
      <c r="O59" s="52"/>
      <c r="P59" s="59">
        <f>SUM('Orçamento de marketing do canal'!$C59:$N59)</f>
        <v>600</v>
      </c>
      <c r="Q59" s="72"/>
      <c r="R59" s="100"/>
      <c r="S59" s="100"/>
    </row>
    <row r="60" spans="1:19" s="2" customFormat="1" ht="49.95" customHeight="1" x14ac:dyDescent="0.3">
      <c r="A60" s="26" t="s">
        <v>53</v>
      </c>
      <c r="B60" s="27"/>
      <c r="C60" s="36">
        <v>250</v>
      </c>
      <c r="D60" s="36">
        <v>250</v>
      </c>
      <c r="E60" s="36">
        <v>250</v>
      </c>
      <c r="F60" s="36">
        <v>250</v>
      </c>
      <c r="G60" s="36">
        <v>250</v>
      </c>
      <c r="H60" s="36">
        <v>250</v>
      </c>
      <c r="I60" s="36">
        <v>250</v>
      </c>
      <c r="J60" s="36">
        <v>250</v>
      </c>
      <c r="K60" s="36">
        <v>250</v>
      </c>
      <c r="L60" s="36">
        <v>250</v>
      </c>
      <c r="M60" s="36">
        <v>250</v>
      </c>
      <c r="N60" s="36">
        <v>250</v>
      </c>
      <c r="O60" s="27"/>
      <c r="P60" s="37">
        <f>SUM('Orçamento de marketing do canal'!$C60:$N60)</f>
        <v>3000</v>
      </c>
      <c r="Q60" s="63"/>
      <c r="R60" s="101"/>
      <c r="S60" s="101"/>
    </row>
    <row r="61" spans="1:19" s="2" customFormat="1" ht="49.95" customHeight="1" x14ac:dyDescent="0.3">
      <c r="A61" s="51" t="s">
        <v>54</v>
      </c>
      <c r="B61" s="52"/>
      <c r="C61" s="52">
        <v>600</v>
      </c>
      <c r="D61" s="52">
        <v>600</v>
      </c>
      <c r="E61" s="52">
        <v>600</v>
      </c>
      <c r="F61" s="52">
        <v>600</v>
      </c>
      <c r="G61" s="52">
        <v>600</v>
      </c>
      <c r="H61" s="52">
        <v>600</v>
      </c>
      <c r="I61" s="52">
        <v>600</v>
      </c>
      <c r="J61" s="52">
        <v>600</v>
      </c>
      <c r="K61" s="52">
        <v>600</v>
      </c>
      <c r="L61" s="52">
        <v>600</v>
      </c>
      <c r="M61" s="52">
        <v>600</v>
      </c>
      <c r="N61" s="52">
        <v>600</v>
      </c>
      <c r="O61" s="52"/>
      <c r="P61" s="59">
        <f>SUM('Orçamento de marketing do canal'!$C61:$N61)</f>
        <v>7200</v>
      </c>
      <c r="Q61" s="72"/>
      <c r="R61" s="100"/>
      <c r="S61" s="100"/>
    </row>
    <row r="62" spans="1:19" s="3" customFormat="1" ht="49.95" customHeight="1" x14ac:dyDescent="0.35">
      <c r="A62" s="61" t="s">
        <v>55</v>
      </c>
      <c r="B62" s="62"/>
      <c r="C62" s="63">
        <f>SUM(C59:C61)</f>
        <v>900</v>
      </c>
      <c r="D62" s="63">
        <f t="shared" ref="D62:N62" si="18">SUM(D59:D61)</f>
        <v>900</v>
      </c>
      <c r="E62" s="63">
        <f t="shared" si="18"/>
        <v>900</v>
      </c>
      <c r="F62" s="63">
        <f t="shared" si="18"/>
        <v>900</v>
      </c>
      <c r="G62" s="63">
        <f t="shared" si="18"/>
        <v>900</v>
      </c>
      <c r="H62" s="63">
        <f t="shared" si="18"/>
        <v>900</v>
      </c>
      <c r="I62" s="63">
        <f t="shared" si="18"/>
        <v>900</v>
      </c>
      <c r="J62" s="63">
        <f t="shared" si="18"/>
        <v>900</v>
      </c>
      <c r="K62" s="63">
        <f t="shared" si="18"/>
        <v>900</v>
      </c>
      <c r="L62" s="63">
        <f t="shared" si="18"/>
        <v>900</v>
      </c>
      <c r="M62" s="63">
        <f t="shared" si="18"/>
        <v>900</v>
      </c>
      <c r="N62" s="63">
        <f t="shared" si="18"/>
        <v>900</v>
      </c>
      <c r="O62" s="137"/>
      <c r="P62" s="154">
        <f>SUM(P59:P61)</f>
        <v>10800</v>
      </c>
      <c r="Q62" s="155"/>
      <c r="R62" s="27"/>
      <c r="S62" s="102"/>
    </row>
    <row r="63" spans="1:19" s="113" customFormat="1" ht="49.95" customHeight="1" x14ac:dyDescent="0.4">
      <c r="A63" s="107" t="s">
        <v>56</v>
      </c>
      <c r="B63" s="111" t="s">
        <v>63</v>
      </c>
      <c r="C63" s="111" t="s">
        <v>64</v>
      </c>
      <c r="D63" s="111" t="s">
        <v>65</v>
      </c>
      <c r="E63" s="111" t="s">
        <v>66</v>
      </c>
      <c r="F63" s="111" t="s">
        <v>67</v>
      </c>
      <c r="G63" s="111" t="s">
        <v>68</v>
      </c>
      <c r="H63" s="111" t="s">
        <v>69</v>
      </c>
      <c r="I63" s="111" t="s">
        <v>70</v>
      </c>
      <c r="J63" s="111" t="s">
        <v>71</v>
      </c>
      <c r="K63" s="111" t="s">
        <v>72</v>
      </c>
      <c r="L63" s="111" t="s">
        <v>73</v>
      </c>
      <c r="M63" s="111" t="s">
        <v>74</v>
      </c>
      <c r="N63" s="111" t="s">
        <v>75</v>
      </c>
      <c r="O63" s="112"/>
      <c r="P63" s="121"/>
      <c r="Q63" s="122"/>
      <c r="R63" s="122"/>
      <c r="S63" s="122"/>
    </row>
    <row r="64" spans="1:19" ht="49.95" customHeight="1" x14ac:dyDescent="0.35">
      <c r="A64" s="45" t="s">
        <v>57</v>
      </c>
      <c r="B64" s="4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99"/>
      <c r="P64" s="48"/>
      <c r="Q64" s="49"/>
      <c r="R64" s="49"/>
      <c r="S64" s="49"/>
    </row>
    <row r="65" spans="1:19" ht="49.95" customHeight="1" x14ac:dyDescent="0.35">
      <c r="A65" s="51" t="s">
        <v>58</v>
      </c>
      <c r="B65" s="52"/>
      <c r="C65" s="52">
        <v>50</v>
      </c>
      <c r="D65" s="52">
        <v>50</v>
      </c>
      <c r="E65" s="52">
        <v>50</v>
      </c>
      <c r="F65" s="52">
        <v>50</v>
      </c>
      <c r="G65" s="52">
        <v>50</v>
      </c>
      <c r="H65" s="52">
        <v>50</v>
      </c>
      <c r="I65" s="52">
        <v>50</v>
      </c>
      <c r="J65" s="52">
        <v>50</v>
      </c>
      <c r="K65" s="52">
        <v>50</v>
      </c>
      <c r="L65" s="52">
        <v>50</v>
      </c>
      <c r="M65" s="52">
        <v>50</v>
      </c>
      <c r="N65" s="52">
        <v>50</v>
      </c>
      <c r="O65" s="52"/>
      <c r="P65" s="59">
        <f>SUM('Orçamento de marketing do canal'!$C65:$N65)</f>
        <v>600</v>
      </c>
      <c r="Q65" s="72"/>
      <c r="R65" s="103"/>
      <c r="S65" s="68"/>
    </row>
    <row r="66" spans="1:19" ht="49.95" customHeight="1" x14ac:dyDescent="0.35">
      <c r="A66" s="26" t="s">
        <v>59</v>
      </c>
      <c r="B66" s="27"/>
      <c r="C66" s="36">
        <v>250</v>
      </c>
      <c r="D66" s="36">
        <v>250</v>
      </c>
      <c r="E66" s="36">
        <v>250</v>
      </c>
      <c r="F66" s="36">
        <v>250</v>
      </c>
      <c r="G66" s="36">
        <v>250</v>
      </c>
      <c r="H66" s="36">
        <v>250</v>
      </c>
      <c r="I66" s="36">
        <v>250</v>
      </c>
      <c r="J66" s="36">
        <v>250</v>
      </c>
      <c r="K66" s="36">
        <v>250</v>
      </c>
      <c r="L66" s="36">
        <v>250</v>
      </c>
      <c r="M66" s="36">
        <v>250</v>
      </c>
      <c r="N66" s="36">
        <v>250</v>
      </c>
      <c r="O66" s="27"/>
      <c r="P66" s="37">
        <f>SUM('Orçamento de marketing do canal'!$C66:$N66)</f>
        <v>3000</v>
      </c>
      <c r="Q66" s="63"/>
      <c r="R66" s="104"/>
      <c r="S66" s="67"/>
    </row>
    <row r="67" spans="1:19" ht="49.95" customHeight="1" x14ac:dyDescent="0.35">
      <c r="A67" s="51" t="s">
        <v>60</v>
      </c>
      <c r="B67" s="52"/>
      <c r="C67" s="52">
        <v>600</v>
      </c>
      <c r="D67" s="52">
        <v>600</v>
      </c>
      <c r="E67" s="52">
        <v>600</v>
      </c>
      <c r="F67" s="52">
        <v>600</v>
      </c>
      <c r="G67" s="52">
        <v>600</v>
      </c>
      <c r="H67" s="52">
        <v>600</v>
      </c>
      <c r="I67" s="52">
        <v>600</v>
      </c>
      <c r="J67" s="52">
        <v>600</v>
      </c>
      <c r="K67" s="52">
        <v>600</v>
      </c>
      <c r="L67" s="52">
        <v>600</v>
      </c>
      <c r="M67" s="52">
        <v>600</v>
      </c>
      <c r="N67" s="52">
        <v>600</v>
      </c>
      <c r="O67" s="52"/>
      <c r="P67" s="59">
        <f>SUM('Orçamento de marketing do canal'!$C67:$N67)</f>
        <v>7200</v>
      </c>
      <c r="Q67" s="72"/>
      <c r="R67" s="103"/>
      <c r="S67" s="68"/>
    </row>
    <row r="68" spans="1:19" ht="49.95" customHeight="1" x14ac:dyDescent="0.35">
      <c r="A68" s="61" t="s">
        <v>61</v>
      </c>
      <c r="B68" s="62"/>
      <c r="C68" s="63">
        <f>SUM(C65:C67)</f>
        <v>900</v>
      </c>
      <c r="D68" s="63">
        <f t="shared" ref="D68:N68" si="19">SUM(D65:D67)</f>
        <v>900</v>
      </c>
      <c r="E68" s="63">
        <f t="shared" si="19"/>
        <v>900</v>
      </c>
      <c r="F68" s="63">
        <f t="shared" si="19"/>
        <v>900</v>
      </c>
      <c r="G68" s="63">
        <f t="shared" si="19"/>
        <v>900</v>
      </c>
      <c r="H68" s="63">
        <f t="shared" si="19"/>
        <v>900</v>
      </c>
      <c r="I68" s="63">
        <f t="shared" si="19"/>
        <v>900</v>
      </c>
      <c r="J68" s="63">
        <f t="shared" si="19"/>
        <v>900</v>
      </c>
      <c r="K68" s="63">
        <f t="shared" si="19"/>
        <v>900</v>
      </c>
      <c r="L68" s="63">
        <f t="shared" si="19"/>
        <v>900</v>
      </c>
      <c r="M68" s="63">
        <f t="shared" si="19"/>
        <v>900</v>
      </c>
      <c r="N68" s="63">
        <f t="shared" si="19"/>
        <v>900</v>
      </c>
      <c r="O68" s="105"/>
      <c r="P68" s="154">
        <f>SUM(P65:P67)</f>
        <v>10800</v>
      </c>
      <c r="Q68" s="155"/>
      <c r="R68" s="105"/>
      <c r="S68" s="126"/>
    </row>
    <row r="69" spans="1:19" ht="49.95" hidden="1" customHeight="1" x14ac:dyDescent="0.35">
      <c r="O69" s="106"/>
      <c r="P69" s="128"/>
    </row>
    <row r="70" spans="1:19" s="110" customFormat="1" ht="49.95" customHeight="1" x14ac:dyDescent="0.4">
      <c r="A70" s="107" t="s">
        <v>62</v>
      </c>
      <c r="B70" s="140"/>
      <c r="C70" s="144">
        <f>SUM(C34,AgenteCorretor[[#Totals],[Mês 1]],Distribuidores[[#Totals],[Mês 1]],Revendedor[[#Totals],[Mês 1]],ARC[[#Totals],[Mês 1]],OutrasDespesas[[#Totals],[Mês 1]])</f>
        <v>6454</v>
      </c>
      <c r="D70" s="144">
        <f>SUM(OutrasDespesas[[#Totals],[Mês 2]],ARC[[#Totals],[Mês 2]],Revendedor[[#Totals],[Mês 2]],Distribuidores[[#Totals],[Mês 2]],AgenteCorretor[[#Totals],[Mês 2]],D34)</f>
        <v>5985.85</v>
      </c>
      <c r="E70" s="144">
        <f>SUM(OutrasDespesas[[#Totals],[Mês 3]],ARC[[#Totals],[Mês 3]],Revendedor[[#Totals],[Mês 3]],Distribuidores[[#Totals],[Mês 3]],AgenteCorretor[[#Totals],[Mês 3]],E34)</f>
        <v>5934.4375</v>
      </c>
      <c r="F70" s="144">
        <f>SUM(OutrasDespesas[[#Totals],[Mês 4]],ARC[[#Totals],[Mês 4]],Revendedor[[#Totals],[Mês 4]],Distribuidores[[#Totals],[Mês 4]],AgenteCorretor[[#Totals],[Mês 4]],F34)</f>
        <v>6102.05</v>
      </c>
      <c r="G70" s="144">
        <f>SUM(OutrasDespesas[[#Totals],[Mês 5]],ARC[[#Totals],[Mês 5]],Revendedor[[#Totals],[Mês 5]],Distribuidores[[#Totals],[Mês 5]],AgenteCorretor[[#Totals],[Mês 5]],G34)</f>
        <v>6116.348</v>
      </c>
      <c r="H70" s="144">
        <f>SUM(OutrasDespesas[[#Totals],[Mês 6]],ARC[[#Totals],[Mês 6]],Revendedor[[#Totals],[Mês 6]],Distribuidores[[#Totals],[Mês 6]],AgenteCorretor[[#Totals],[Mês 6]],H34)</f>
        <v>6035.6875</v>
      </c>
      <c r="I70" s="144">
        <f>SUM(OutrasDespesas[[#Totals],[Mês 7]],ARC[[#Totals],[Mês 7]],Revendedor[[#Totals],[Mês 7]],Distribuidores[[#Totals],[Mês 7]],AgenteCorretor[[#Totals],[Mês 7]],I34)</f>
        <v>6076.9</v>
      </c>
      <c r="J70" s="144">
        <f>SUM(OutrasDespesas[[#Totals],[Mês 8]],ARC[[#Totals],[Mês 8]],Revendedor[[#Totals],[Mês 8]],Distribuidores[[#Totals],[Mês 8]],AgenteCorretor[[#Totals],[Mês 8]],J34)</f>
        <v>6115.84</v>
      </c>
      <c r="K70" s="144">
        <f>SUM(OutrasDespesas[[#Totals],[Mês 9]],ARC[[#Totals],[Mês 9]],Revendedor[[#Totals],[Mês 9]],Distribuidores[[#Totals],[Mês 9]],AgenteCorretor[[#Totals],[Mês 9]],K34)</f>
        <v>6231.8</v>
      </c>
      <c r="L70" s="144">
        <f>SUM(OutrasDespesas[[#Totals],[Mês 10]],ARC[[#Totals],[Mês 10]],Revendedor[[#Totals],[Mês 10]],Distribuidores[[#Totals],[Mês 10]],AgenteCorretor[[#Totals],[Mês 10]],L34)</f>
        <v>6201.8</v>
      </c>
      <c r="M70" s="144">
        <f>SUM(OutrasDespesas[[#Totals],[Mês 11]],ARC[[#Totals],[Mês 11]],Revendedor[[#Totals],[Mês 11]],Distribuidores[[#Totals],[Mês 11]],AgenteCorretor[[#Totals],[Mês 11]],M34)</f>
        <v>6156.8</v>
      </c>
      <c r="N70" s="144">
        <f>SUM(OutrasDespesas[[#Totals],[Mês 12]],ARC[[#Totals],[Mês 12]],Revendedor[[#Totals],[Mês 12]],Distribuidores[[#Totals],[Mês 12]],AgenteCorretor[[#Totals],[Mês 12]],N34)</f>
        <v>6201.8</v>
      </c>
      <c r="O70" s="108"/>
      <c r="P70" s="143">
        <f>SUM(C70:N70)</f>
        <v>73613.313000000009</v>
      </c>
      <c r="Q70" s="109"/>
      <c r="R70" s="108"/>
      <c r="S70" s="127"/>
    </row>
  </sheetData>
  <mergeCells count="20">
    <mergeCell ref="P42:Q42"/>
    <mergeCell ref="P49:Q49"/>
    <mergeCell ref="P62:Q62"/>
    <mergeCell ref="P68:Q68"/>
    <mergeCell ref="P37:S37"/>
    <mergeCell ref="P38:S38"/>
    <mergeCell ref="P39:S39"/>
    <mergeCell ref="P40:S40"/>
    <mergeCell ref="P41:S41"/>
    <mergeCell ref="A1:S1"/>
    <mergeCell ref="P2:S2"/>
    <mergeCell ref="P3:S3"/>
    <mergeCell ref="P35:S35"/>
    <mergeCell ref="P36:S36"/>
    <mergeCell ref="P31:S31"/>
    <mergeCell ref="P32:S32"/>
    <mergeCell ref="P33:S33"/>
    <mergeCell ref="P34:Q34"/>
    <mergeCell ref="P5:S5"/>
    <mergeCell ref="P6:S6"/>
  </mergeCells>
  <printOptions horizontalCentered="1"/>
  <pageMargins left="0.25" right="0.25" top="0.75" bottom="0.75" header="0.3" footer="0.3"/>
  <pageSetup paperSize="9" scale="47" fitToHeight="0" orientation="landscape" r:id="rId1"/>
  <headerFooter>
    <oddFooter>Page &amp;P of &amp;N</oddFooter>
  </headerFooter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high="1" low="1" xr2:uid="{00000000-0003-0000-0100-000000000000}">
          <x14:colorSeries theme="6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'Orçamento de marketing do canal'!C9:N9</xm:f>
              <xm:sqref>R9</xm:sqref>
            </x14:sparkline>
            <x14:sparkline>
              <xm:f>'Orçamento de marketing do canal'!C17:N17</xm:f>
              <xm:sqref>R17</xm:sqref>
            </x14:sparkline>
            <x14:sparkline>
              <xm:f>'Orçamento de marketing do canal'!C27:N27</xm:f>
              <xm:sqref>R27</xm:sqref>
            </x14:sparkline>
            <x14:sparkline>
              <xm:f>'Orçamento de marketing do canal'!C34:N34</xm:f>
              <xm:sqref>R34</xm:sqref>
            </x14:sparkline>
            <x14:sparkline>
              <xm:f>'Orçamento de marketing do canal'!C42:N42</xm:f>
              <xm:sqref>R42</xm:sqref>
            </x14:sparkline>
            <x14:sparkline>
              <xm:f>'Orçamento de marketing do canal'!C49:N49</xm:f>
              <xm:sqref>R49</xm:sqref>
            </x14:sparkline>
            <x14:sparkline>
              <xm:f>'Orçamento de marketing do canal'!C56:N56</xm:f>
              <xm:sqref>R56</xm:sqref>
            </x14:sparkline>
            <x14:sparkline>
              <xm:f>'Orçamento de marketing do canal'!C62:N62</xm:f>
              <xm:sqref>R62</xm:sqref>
            </x14:sparkline>
            <x14:sparkline>
              <xm:f>'Orçamento de marketing do canal'!C68:N68</xm:f>
              <xm:sqref>R68</xm:sqref>
            </x14:sparkline>
            <x14:sparkline>
              <xm:f>'Orçamento de marketing do canal'!C70:N70</xm:f>
              <xm:sqref>R70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DC0057-18F3-4A29-98DF-ECE21F6E768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fb0879af-3eba-417a-a55a-ffe6dcd6ca77"/>
    <ds:schemaRef ds:uri="6dc4bcd6-49db-4c07-9060-8acfc67cef9f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EFF9A9-4487-4786-9378-5389EFCD9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31D781-F6B7-4898-9D79-B92522F89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TM78158741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Início</vt:lpstr>
      <vt:lpstr>Orçamento de marketing do canal</vt:lpstr>
      <vt:lpstr>'Orçamento de marketing do canal'!Titulos_de_impressao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cp:lastPrinted>2018-06-27T06:26:06Z</cp:lastPrinted>
  <dcterms:created xsi:type="dcterms:W3CDTF">2018-05-30T06:26:33Z</dcterms:created>
  <dcterms:modified xsi:type="dcterms:W3CDTF">2024-08-22T00:31:52Z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