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" sheetId="1" r:id="rId4"/>
    <sheet state="visible" name="2021" sheetId="2" r:id="rId5"/>
    <sheet state="visible" name="2022" sheetId="3" r:id="rId6"/>
    <sheet state="visible" name="2023" sheetId="4" r:id="rId7"/>
    <sheet state="visible" name="CAPM" sheetId="5" r:id="rId8"/>
    <sheet state="visible" name="Custo_dívida" sheetId="6" r:id="rId9"/>
  </sheets>
  <definedNames/>
  <calcPr/>
</workbook>
</file>

<file path=xl/sharedStrings.xml><?xml version="1.0" encoding="utf-8"?>
<sst xmlns="http://schemas.openxmlformats.org/spreadsheetml/2006/main" count="50" uniqueCount="25">
  <si>
    <t>Ke (Custo de capital próprio)</t>
  </si>
  <si>
    <t>Kd (Custo da dívida)</t>
  </si>
  <si>
    <t>We (Peso do capital próprio)</t>
  </si>
  <si>
    <t>Wd (Peso da dívida)</t>
  </si>
  <si>
    <t>CMPC</t>
  </si>
  <si>
    <t>Fluxo de Caixa Operacional</t>
  </si>
  <si>
    <t>Período</t>
  </si>
  <si>
    <t>Taxa Selic</t>
  </si>
  <si>
    <t>Retorno Ibov</t>
  </si>
  <si>
    <t>Beta Setor</t>
  </si>
  <si>
    <t>Média 2016-2020</t>
  </si>
  <si>
    <t>Média 2017-2021</t>
  </si>
  <si>
    <t>Média 2018-2022</t>
  </si>
  <si>
    <t>Média 2019-2023</t>
  </si>
  <si>
    <t>Dívida Bruta</t>
  </si>
  <si>
    <t>PL</t>
  </si>
  <si>
    <t>Beta Enjoei</t>
  </si>
  <si>
    <t>2016-2020</t>
  </si>
  <si>
    <t>2017-2021</t>
  </si>
  <si>
    <t>2018-2022</t>
  </si>
  <si>
    <t>2019-2023</t>
  </si>
  <si>
    <t>CAPM</t>
  </si>
  <si>
    <t>Despesa com Juros
(DFC)</t>
  </si>
  <si>
    <t>Custo da Dívida - Antes do IR</t>
  </si>
  <si>
    <t>Custo da Dívida - Depois do 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</si>
</sst>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FFFFFF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10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vertical="bottom"/>
    </xf>
    <xf borderId="1" fillId="0" fontId="2" numFmtId="164" xfId="0" applyAlignment="1" applyBorder="1" applyFont="1" applyNumberFormat="1">
      <alignment horizontal="center" readingOrder="0" shrinkToFit="0" vertical="bottom" wrapText="1"/>
    </xf>
    <xf borderId="1" fillId="0" fontId="1" numFmtId="0" xfId="0" applyAlignment="1" applyBorder="1" applyFont="1">
      <alignment horizontal="center"/>
    </xf>
    <xf borderId="1" fillId="0" fontId="1" numFmtId="2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 readingOrder="0"/>
    </xf>
    <xf borderId="1" fillId="0" fontId="2" numFmtId="0" xfId="0" applyBorder="1" applyFont="1"/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shrinkToFit="0" wrapText="1"/>
    </xf>
    <xf borderId="0" fillId="0" fontId="3" numFmtId="9" xfId="0" applyAlignment="1" applyFont="1" applyNumberFormat="1">
      <alignment horizontal="right" vertical="bottom"/>
    </xf>
    <xf borderId="1" fillId="0" fontId="2" numFmtId="164" xfId="0" applyAlignment="1" applyBorder="1" applyFont="1" applyNumberFormat="1">
      <alignment horizontal="center" readingOrder="0"/>
    </xf>
    <xf borderId="1" fillId="0" fontId="2" numFmtId="164" xfId="0" applyBorder="1" applyFont="1" applyNumberFormat="1"/>
    <xf borderId="0" fillId="0" fontId="2" numFmtId="0" xfId="0" applyAlignment="1" applyFont="1">
      <alignment vertical="bottom"/>
    </xf>
    <xf borderId="1" fillId="0" fontId="2" numFmtId="164" xfId="0" applyAlignment="1" applyBorder="1" applyFont="1" applyNumberFormat="1">
      <alignment horizontal="center"/>
    </xf>
    <xf borderId="1" fillId="0" fontId="2" numFmtId="10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30.75"/>
    <col customWidth="1" min="3" max="3" width="32.75"/>
  </cols>
  <sheetData>
    <row r="2">
      <c r="B2" s="1" t="s">
        <v>0</v>
      </c>
      <c r="C2" s="2">
        <f>CAPM!C15</f>
        <v>0.1576131695</v>
      </c>
    </row>
    <row r="3">
      <c r="B3" s="1" t="s">
        <v>1</v>
      </c>
      <c r="C3" s="1">
        <v>0.0</v>
      </c>
    </row>
    <row r="4">
      <c r="B4" s="1" t="s">
        <v>2</v>
      </c>
      <c r="C4" s="1">
        <v>1.0</v>
      </c>
    </row>
    <row r="5">
      <c r="B5" s="1" t="s">
        <v>3</v>
      </c>
      <c r="C5" s="1">
        <v>0.0</v>
      </c>
    </row>
    <row r="6">
      <c r="B6" s="1" t="s">
        <v>4</v>
      </c>
      <c r="C6" s="2">
        <f>C2</f>
        <v>0.1576131695</v>
      </c>
    </row>
    <row r="7">
      <c r="B7" s="3" t="s">
        <v>5</v>
      </c>
      <c r="C7" s="4">
        <v>-1.1773E7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30.75"/>
    <col customWidth="1" min="3" max="3" width="32.75"/>
  </cols>
  <sheetData>
    <row r="2">
      <c r="B2" s="1" t="s">
        <v>0</v>
      </c>
      <c r="C2" s="2">
        <f>CAPM!C16</f>
        <v>0.1075558472</v>
      </c>
    </row>
    <row r="3">
      <c r="B3" s="1" t="s">
        <v>1</v>
      </c>
      <c r="C3" s="1">
        <v>0.0</v>
      </c>
    </row>
    <row r="4">
      <c r="B4" s="1" t="s">
        <v>2</v>
      </c>
      <c r="C4" s="1">
        <v>1.0</v>
      </c>
    </row>
    <row r="5">
      <c r="B5" s="1" t="s">
        <v>3</v>
      </c>
      <c r="C5" s="1">
        <v>0.0</v>
      </c>
    </row>
    <row r="6">
      <c r="B6" s="1" t="s">
        <v>4</v>
      </c>
      <c r="C6" s="2">
        <f>C2</f>
        <v>0.1075558472</v>
      </c>
    </row>
    <row r="7">
      <c r="B7" s="3" t="s">
        <v>5</v>
      </c>
      <c r="C7" s="4">
        <v>-5.9242E7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30.75"/>
    <col customWidth="1" min="3" max="3" width="32.75"/>
  </cols>
  <sheetData>
    <row r="2">
      <c r="B2" s="1" t="s">
        <v>0</v>
      </c>
      <c r="C2" s="2">
        <f>CAPM!C17</f>
        <v>0.08172421423</v>
      </c>
    </row>
    <row r="3">
      <c r="B3" s="1" t="s">
        <v>1</v>
      </c>
      <c r="C3" s="1">
        <v>0.0</v>
      </c>
    </row>
    <row r="4">
      <c r="B4" s="1" t="s">
        <v>2</v>
      </c>
      <c r="C4" s="1">
        <v>1.0</v>
      </c>
    </row>
    <row r="5">
      <c r="B5" s="1" t="s">
        <v>3</v>
      </c>
      <c r="C5" s="1">
        <v>0.0</v>
      </c>
    </row>
    <row r="6">
      <c r="B6" s="1" t="s">
        <v>4</v>
      </c>
      <c r="C6" s="2">
        <f>C2</f>
        <v>0.08172421423</v>
      </c>
    </row>
    <row r="7">
      <c r="B7" s="3" t="s">
        <v>5</v>
      </c>
      <c r="C7" s="4">
        <v>-2.632E7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30.75"/>
    <col customWidth="1" min="3" max="3" width="32.75"/>
  </cols>
  <sheetData>
    <row r="2">
      <c r="B2" s="1" t="s">
        <v>0</v>
      </c>
      <c r="C2" s="2">
        <f>CAPM!C18</f>
        <v>0.09739254605</v>
      </c>
    </row>
    <row r="3">
      <c r="B3" s="1" t="s">
        <v>1</v>
      </c>
      <c r="C3" s="1">
        <v>0.0</v>
      </c>
    </row>
    <row r="4">
      <c r="B4" s="1" t="s">
        <v>2</v>
      </c>
      <c r="C4" s="1">
        <v>1.0</v>
      </c>
    </row>
    <row r="5">
      <c r="B5" s="1" t="s">
        <v>3</v>
      </c>
      <c r="C5" s="1">
        <v>0.0</v>
      </c>
    </row>
    <row r="6">
      <c r="B6" s="1" t="s">
        <v>4</v>
      </c>
      <c r="C6" s="2">
        <f>C2</f>
        <v>0.09739254605</v>
      </c>
    </row>
    <row r="7">
      <c r="B7" s="3" t="s">
        <v>5</v>
      </c>
      <c r="C7" s="4">
        <v>-1.6324E7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4" max="4" width="15.13"/>
  </cols>
  <sheetData>
    <row r="2">
      <c r="B2" s="5" t="s">
        <v>6</v>
      </c>
      <c r="C2" s="5" t="s">
        <v>7</v>
      </c>
      <c r="D2" s="5" t="s">
        <v>8</v>
      </c>
      <c r="E2" s="5" t="s">
        <v>9</v>
      </c>
    </row>
    <row r="3">
      <c r="B3" s="5" t="s">
        <v>10</v>
      </c>
      <c r="C3" s="2">
        <v>0.07967980295566503</v>
      </c>
      <c r="D3" s="2">
        <v>0.23064</v>
      </c>
      <c r="E3" s="6">
        <v>0.5162510920866771</v>
      </c>
    </row>
    <row r="4">
      <c r="B4" s="5" t="s">
        <v>11</v>
      </c>
      <c r="C4" s="2">
        <v>0.06037376779846659</v>
      </c>
      <c r="D4" s="2">
        <v>0.12892</v>
      </c>
      <c r="E4" s="6">
        <v>0.6883249135666707</v>
      </c>
    </row>
    <row r="5">
      <c r="B5" s="5" t="s">
        <v>12</v>
      </c>
      <c r="C5" s="2">
        <v>0.06515607886089814</v>
      </c>
      <c r="D5" s="2">
        <v>0.08458</v>
      </c>
      <c r="E5" s="6">
        <v>0.8529758360889244</v>
      </c>
    </row>
    <row r="6">
      <c r="B6" s="5" t="s">
        <v>13</v>
      </c>
      <c r="C6" s="2">
        <v>0.0785802300109529</v>
      </c>
      <c r="D6" s="2">
        <v>0.09908</v>
      </c>
      <c r="E6" s="6">
        <v>0.9176842495019985</v>
      </c>
    </row>
    <row r="8">
      <c r="B8" s="5" t="s">
        <v>6</v>
      </c>
      <c r="C8" s="1" t="s">
        <v>14</v>
      </c>
      <c r="D8" s="1" t="s">
        <v>15</v>
      </c>
      <c r="E8" s="1" t="s">
        <v>16</v>
      </c>
    </row>
    <row r="9">
      <c r="B9" s="1" t="s">
        <v>17</v>
      </c>
      <c r="C9" s="7">
        <v>0.0</v>
      </c>
      <c r="D9" s="7">
        <v>4.97143E8</v>
      </c>
      <c r="E9" s="6">
        <f t="shared" ref="E9:E12" si="1">E3</f>
        <v>0.5162510921</v>
      </c>
    </row>
    <row r="10">
      <c r="B10" s="1" t="s">
        <v>18</v>
      </c>
      <c r="C10" s="7">
        <v>0.0</v>
      </c>
      <c r="D10" s="7">
        <v>4.24561E8</v>
      </c>
      <c r="E10" s="6">
        <f t="shared" si="1"/>
        <v>0.6883249136</v>
      </c>
    </row>
    <row r="11">
      <c r="B11" s="1" t="s">
        <v>19</v>
      </c>
      <c r="C11" s="7">
        <v>0.0</v>
      </c>
      <c r="D11" s="7">
        <v>3.8085E8</v>
      </c>
      <c r="E11" s="6">
        <f t="shared" si="1"/>
        <v>0.8529758361</v>
      </c>
    </row>
    <row r="12">
      <c r="B12" s="1" t="s">
        <v>20</v>
      </c>
      <c r="C12" s="7">
        <v>0.0</v>
      </c>
      <c r="D12" s="7">
        <v>3.39886E8</v>
      </c>
      <c r="E12" s="6">
        <f t="shared" si="1"/>
        <v>0.9176842495</v>
      </c>
    </row>
    <row r="14">
      <c r="B14" s="5" t="s">
        <v>6</v>
      </c>
      <c r="C14" s="1" t="s">
        <v>21</v>
      </c>
    </row>
    <row r="15">
      <c r="B15" s="1" t="s">
        <v>17</v>
      </c>
      <c r="C15" s="2">
        <f t="shared" ref="C15:C18" si="2">C3+E9*(D3-C3)</f>
        <v>0.1576131695</v>
      </c>
    </row>
    <row r="16">
      <c r="B16" s="1" t="s">
        <v>18</v>
      </c>
      <c r="C16" s="2">
        <f t="shared" si="2"/>
        <v>0.1075558472</v>
      </c>
    </row>
    <row r="17">
      <c r="B17" s="1" t="s">
        <v>19</v>
      </c>
      <c r="C17" s="2">
        <f t="shared" si="2"/>
        <v>0.08172421423</v>
      </c>
    </row>
    <row r="18">
      <c r="B18" s="1" t="s">
        <v>20</v>
      </c>
      <c r="C18" s="2">
        <f t="shared" si="2"/>
        <v>0.09739254605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38"/>
    <col customWidth="1" min="3" max="3" width="16.5"/>
    <col customWidth="1" min="4" max="4" width="15.75"/>
  </cols>
  <sheetData>
    <row r="3">
      <c r="B3" s="8"/>
      <c r="C3" s="9" t="s">
        <v>14</v>
      </c>
      <c r="D3" s="9" t="s">
        <v>22</v>
      </c>
      <c r="E3" s="10" t="s">
        <v>23</v>
      </c>
      <c r="F3" s="10" t="s">
        <v>24</v>
      </c>
      <c r="G3" s="11">
        <v>0.34</v>
      </c>
    </row>
    <row r="4">
      <c r="B4" s="9">
        <v>2019.0</v>
      </c>
      <c r="C4" s="12">
        <v>675000.0</v>
      </c>
      <c r="D4" s="13"/>
      <c r="E4" s="8"/>
      <c r="F4" s="8"/>
      <c r="G4" s="14"/>
    </row>
    <row r="5">
      <c r="B5" s="9">
        <v>2020.0</v>
      </c>
      <c r="C5" s="12">
        <v>0.0</v>
      </c>
      <c r="D5" s="15"/>
      <c r="E5" s="16">
        <f t="shared" ref="E5:E8" si="1">ABS(D5/MEDIAN(C4:C5))</f>
        <v>0</v>
      </c>
      <c r="F5" s="16">
        <f>E5*(1-G3)</f>
        <v>0</v>
      </c>
      <c r="G5" s="14"/>
    </row>
    <row r="6">
      <c r="B6" s="9">
        <v>2021.0</v>
      </c>
      <c r="C6" s="12">
        <v>0.0</v>
      </c>
      <c r="D6" s="15"/>
      <c r="E6" s="16" t="str">
        <f t="shared" si="1"/>
        <v>#DIV/0!</v>
      </c>
      <c r="F6" s="16" t="str">
        <f t="shared" ref="F6:F8" si="2">E6*(1-#REF!)</f>
        <v>#DIV/0!</v>
      </c>
      <c r="G6" s="14"/>
    </row>
    <row r="7">
      <c r="B7" s="9">
        <v>2022.0</v>
      </c>
      <c r="C7" s="12">
        <v>0.0</v>
      </c>
      <c r="D7" s="15"/>
      <c r="E7" s="16" t="str">
        <f t="shared" si="1"/>
        <v>#DIV/0!</v>
      </c>
      <c r="F7" s="16" t="str">
        <f t="shared" si="2"/>
        <v>#DIV/0!</v>
      </c>
      <c r="G7" s="14"/>
    </row>
    <row r="8">
      <c r="B8" s="9">
        <v>2023.0</v>
      </c>
      <c r="C8" s="12">
        <v>0.0</v>
      </c>
      <c r="D8" s="15"/>
      <c r="E8" s="16" t="str">
        <f t="shared" si="1"/>
        <v>#DIV/0!</v>
      </c>
      <c r="F8" s="16" t="str">
        <f t="shared" si="2"/>
        <v>#DIV/0!</v>
      </c>
      <c r="G8" s="14"/>
    </row>
  </sheetData>
  <drawing r:id="rId1"/>
</worksheet>
</file>