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24226"/>
  <mc:AlternateContent xmlns:mc="http://schemas.openxmlformats.org/markup-compatibility/2006">
    <mc:Choice Requires="x15">
      <x15ac:absPath xmlns:x15ac="http://schemas.microsoft.com/office/spreadsheetml/2010/11/ac" url="/Users/bruger/Desktop/Folders/KU/Master/year_1/blok_5/dnfpda_project/dnfdpa_group_project_files/CourseDocs/"/>
    </mc:Choice>
  </mc:AlternateContent>
  <xr:revisionPtr revIDLastSave="0" documentId="13_ncr:1_{E07428A2-1F8E-2B41-BA5D-4B3AA3E03BC1}" xr6:coauthVersionLast="47" xr6:coauthVersionMax="47" xr10:uidLastSave="{00000000-0000-0000-0000-000000000000}"/>
  <bookViews>
    <workbookView xWindow="0" yWindow="500" windowWidth="28800" windowHeight="17500" xr2:uid="{00000000-000D-0000-FFFF-FFFF00000000}"/>
  </bookViews>
  <sheets>
    <sheet name="Question 1a" sheetId="7" r:id="rId1"/>
    <sheet name="1b" sheetId="8" r:id="rId2"/>
    <sheet name="Question 2a" sheetId="16" r:id="rId3"/>
    <sheet name="2b" sheetId="24" r:id="rId4"/>
    <sheet name="2c" sheetId="19" r:id="rId5"/>
    <sheet name="Question 3" sheetId="20" r:id="rId6"/>
    <sheet name="3 (2)" sheetId="23" r:id="rId7"/>
  </sheets>
  <definedNames>
    <definedName name="solver_adj" localSheetId="2" hidden="1">'Question 2a'!$G$19</definedName>
    <definedName name="solver_cvg" localSheetId="3" hidden="1">0.0001</definedName>
    <definedName name="solver_cvg" localSheetId="4" hidden="1">0.0001</definedName>
    <definedName name="solver_cvg" localSheetId="6" hidden="1">0.0001</definedName>
    <definedName name="solver_cvg" localSheetId="2" hidden="1">0.0001</definedName>
    <definedName name="solver_cvg" localSheetId="5" hidden="1">0.0001</definedName>
    <definedName name="solver_drv" localSheetId="3" hidden="1">1</definedName>
    <definedName name="solver_drv" localSheetId="4" hidden="1">1</definedName>
    <definedName name="solver_drv" localSheetId="6" hidden="1">1</definedName>
    <definedName name="solver_drv" localSheetId="2" hidden="1">1</definedName>
    <definedName name="solver_drv" localSheetId="5" hidden="1">1</definedName>
    <definedName name="solver_eng" localSheetId="3" hidden="1">1</definedName>
    <definedName name="solver_eng" localSheetId="4" hidden="1">1</definedName>
    <definedName name="solver_eng" localSheetId="6" hidden="1">1</definedName>
    <definedName name="solver_eng" localSheetId="2" hidden="1">1</definedName>
    <definedName name="solver_eng" localSheetId="5" hidden="1">1</definedName>
    <definedName name="solver_est" localSheetId="3" hidden="1">1</definedName>
    <definedName name="solver_est" localSheetId="4" hidden="1">1</definedName>
    <definedName name="solver_est" localSheetId="6" hidden="1">1</definedName>
    <definedName name="solver_est" localSheetId="2" hidden="1">1</definedName>
    <definedName name="solver_est" localSheetId="5" hidden="1">1</definedName>
    <definedName name="solver_itr" localSheetId="3" hidden="1">2147483647</definedName>
    <definedName name="solver_itr" localSheetId="4" hidden="1">2147483647</definedName>
    <definedName name="solver_itr" localSheetId="6" hidden="1">2147483647</definedName>
    <definedName name="solver_itr" localSheetId="2" hidden="1">2147483647</definedName>
    <definedName name="solver_itr" localSheetId="5" hidden="1">2147483647</definedName>
    <definedName name="solver_lhs1" localSheetId="3" hidden="1">'2b'!$E$36</definedName>
    <definedName name="solver_lhs1" localSheetId="4" hidden="1">'2c'!$E$36</definedName>
    <definedName name="solver_lhs1" localSheetId="6" hidden="1">'3 (2)'!$E$23</definedName>
    <definedName name="solver_lhs1" localSheetId="2" hidden="1">'Question 2a'!$G$18</definedName>
    <definedName name="solver_lhs1" localSheetId="5" hidden="1">'Question 3'!$F$37</definedName>
    <definedName name="solver_lhs2" localSheetId="6" hidden="1">'3 (2)'!$G$20</definedName>
    <definedName name="solver_lhs2" localSheetId="5" hidden="1">'Question 3'!#REF!</definedName>
    <definedName name="solver_lhs3" localSheetId="6" hidden="1">'3 (2)'!$G$36</definedName>
    <definedName name="solver_lhs4" localSheetId="6" hidden="1">'3 (2)'!$J$23</definedName>
    <definedName name="solver_lhs5" localSheetId="6" hidden="1">'3 (2)'!$L$20</definedName>
    <definedName name="solver_lhs6" localSheetId="6" hidden="1">'3 (2)'!$L$22</definedName>
    <definedName name="solver_lhs7" localSheetId="6" hidden="1">'3 (2)'!$L$40</definedName>
    <definedName name="solver_lhs8" localSheetId="6" hidden="1">'3 (2)'!$Q$24</definedName>
    <definedName name="solver_lin" localSheetId="2" hidden="1">2</definedName>
    <definedName name="solver_mip" localSheetId="3" hidden="1">2147483647</definedName>
    <definedName name="solver_mip" localSheetId="4" hidden="1">2147483647</definedName>
    <definedName name="solver_mip" localSheetId="6" hidden="1">2147483647</definedName>
    <definedName name="solver_mip" localSheetId="2" hidden="1">2147483647</definedName>
    <definedName name="solver_mip" localSheetId="5" hidden="1">2147483647</definedName>
    <definedName name="solver_mni" localSheetId="3" hidden="1">30</definedName>
    <definedName name="solver_mni" localSheetId="4" hidden="1">30</definedName>
    <definedName name="solver_mni" localSheetId="6" hidden="1">30</definedName>
    <definedName name="solver_mni" localSheetId="2" hidden="1">30</definedName>
    <definedName name="solver_mni" localSheetId="5" hidden="1">30</definedName>
    <definedName name="solver_mrt" localSheetId="3" hidden="1">0.075</definedName>
    <definedName name="solver_mrt" localSheetId="4" hidden="1">0.075</definedName>
    <definedName name="solver_mrt" localSheetId="6" hidden="1">0.075</definedName>
    <definedName name="solver_mrt" localSheetId="2" hidden="1">0.075</definedName>
    <definedName name="solver_mrt" localSheetId="5" hidden="1">0.075</definedName>
    <definedName name="solver_msl" localSheetId="3" hidden="1">2</definedName>
    <definedName name="solver_msl" localSheetId="4" hidden="1">2</definedName>
    <definedName name="solver_msl" localSheetId="6" hidden="1">2</definedName>
    <definedName name="solver_msl" localSheetId="2" hidden="1">2</definedName>
    <definedName name="solver_msl" localSheetId="5" hidden="1">2</definedName>
    <definedName name="solver_neg" localSheetId="3" hidden="1">1</definedName>
    <definedName name="solver_neg" localSheetId="4" hidden="1">1</definedName>
    <definedName name="solver_neg" localSheetId="6" hidden="1">1</definedName>
    <definedName name="solver_neg" localSheetId="2" hidden="1">1</definedName>
    <definedName name="solver_neg" localSheetId="5" hidden="1">1</definedName>
    <definedName name="solver_nod" localSheetId="3" hidden="1">2147483647</definedName>
    <definedName name="solver_nod" localSheetId="4" hidden="1">2147483647</definedName>
    <definedName name="solver_nod" localSheetId="6" hidden="1">2147483647</definedName>
    <definedName name="solver_nod" localSheetId="2" hidden="1">2147483647</definedName>
    <definedName name="solver_nod" localSheetId="5" hidden="1">2147483647</definedName>
    <definedName name="solver_num" localSheetId="3" hidden="1">0</definedName>
    <definedName name="solver_num" localSheetId="4" hidden="1">0</definedName>
    <definedName name="solver_num" localSheetId="6" hidden="1">0</definedName>
    <definedName name="solver_num" localSheetId="2" hidden="1">1</definedName>
    <definedName name="solver_num" localSheetId="5" hidden="1">0</definedName>
    <definedName name="solver_nwt" localSheetId="3" hidden="1">1</definedName>
    <definedName name="solver_nwt" localSheetId="4" hidden="1">1</definedName>
    <definedName name="solver_nwt" localSheetId="6" hidden="1">1</definedName>
    <definedName name="solver_nwt" localSheetId="2" hidden="1">1</definedName>
    <definedName name="solver_nwt" localSheetId="5" hidden="1">1</definedName>
    <definedName name="solver_opt" localSheetId="2" hidden="1">'Question 2a'!$G$31</definedName>
    <definedName name="solver_pre" localSheetId="3" hidden="1">0.000001</definedName>
    <definedName name="solver_pre" localSheetId="4" hidden="1">0.000001</definedName>
    <definedName name="solver_pre" localSheetId="6" hidden="1">0.000001</definedName>
    <definedName name="solver_pre" localSheetId="2" hidden="1">0.000001</definedName>
    <definedName name="solver_pre" localSheetId="5" hidden="1">0.000001</definedName>
    <definedName name="solver_rbv" localSheetId="3" hidden="1">1</definedName>
    <definedName name="solver_rbv" localSheetId="4" hidden="1">1</definedName>
    <definedName name="solver_rbv" localSheetId="6" hidden="1">1</definedName>
    <definedName name="solver_rbv" localSheetId="2" hidden="1">1</definedName>
    <definedName name="solver_rbv" localSheetId="5" hidden="1">1</definedName>
    <definedName name="solver_rel1" localSheetId="3" hidden="1">3</definedName>
    <definedName name="solver_rel1" localSheetId="4" hidden="1">3</definedName>
    <definedName name="solver_rel1" localSheetId="6" hidden="1">3</definedName>
    <definedName name="solver_rel1" localSheetId="2" hidden="1">2</definedName>
    <definedName name="solver_rel1" localSheetId="5" hidden="1">3</definedName>
    <definedName name="solver_rel2" localSheetId="6" hidden="1">1</definedName>
    <definedName name="solver_rel2" localSheetId="5" hidden="1">1</definedName>
    <definedName name="solver_rel3" localSheetId="6" hidden="1">3</definedName>
    <definedName name="solver_rel4" localSheetId="6" hidden="1">3</definedName>
    <definedName name="solver_rel5" localSheetId="6" hidden="1">1</definedName>
    <definedName name="solver_rel6" localSheetId="6" hidden="1">1</definedName>
    <definedName name="solver_rel7" localSheetId="6" hidden="1">1</definedName>
    <definedName name="solver_rel8" localSheetId="6" hidden="1">3</definedName>
    <definedName name="solver_rhs1" localSheetId="3" hidden="1">100</definedName>
    <definedName name="solver_rhs1" localSheetId="4" hidden="1">100</definedName>
    <definedName name="solver_rhs1" localSheetId="6" hidden="1">20</definedName>
    <definedName name="solver_rhs1" localSheetId="2" hidden="1">10</definedName>
    <definedName name="solver_rhs1" localSheetId="5" hidden="1">100</definedName>
    <definedName name="solver_rhs2" localSheetId="6" hidden="1">300</definedName>
    <definedName name="solver_rhs2" localSheetId="5" hidden="1">3.95</definedName>
    <definedName name="solver_rhs3" localSheetId="6" hidden="1">100</definedName>
    <definedName name="solver_rhs4" localSheetId="6" hidden="1">20</definedName>
    <definedName name="solver_rhs5" localSheetId="6" hidden="1">300</definedName>
    <definedName name="solver_rhs6" localSheetId="6" hidden="1">150</definedName>
    <definedName name="solver_rhs7" localSheetId="6" hidden="1">3</definedName>
    <definedName name="solver_rhs8" localSheetId="6" hidden="1">20</definedName>
    <definedName name="solver_rlx" localSheetId="3" hidden="1">2</definedName>
    <definedName name="solver_rlx" localSheetId="4" hidden="1">2</definedName>
    <definedName name="solver_rlx" localSheetId="6" hidden="1">2</definedName>
    <definedName name="solver_rlx" localSheetId="2" hidden="1">2</definedName>
    <definedName name="solver_rlx" localSheetId="5" hidden="1">2</definedName>
    <definedName name="solver_rsd" localSheetId="3" hidden="1">0</definedName>
    <definedName name="solver_rsd" localSheetId="4" hidden="1">0</definedName>
    <definedName name="solver_rsd" localSheetId="6" hidden="1">0</definedName>
    <definedName name="solver_rsd" localSheetId="2" hidden="1">0</definedName>
    <definedName name="solver_rsd" localSheetId="5" hidden="1">0</definedName>
    <definedName name="solver_scl" localSheetId="3" hidden="1">1</definedName>
    <definedName name="solver_scl" localSheetId="4" hidden="1">1</definedName>
    <definedName name="solver_scl" localSheetId="6" hidden="1">1</definedName>
    <definedName name="solver_scl" localSheetId="2" hidden="1">1</definedName>
    <definedName name="solver_scl" localSheetId="5" hidden="1">1</definedName>
    <definedName name="solver_sho" localSheetId="3" hidden="1">2</definedName>
    <definedName name="solver_sho" localSheetId="4" hidden="1">2</definedName>
    <definedName name="solver_sho" localSheetId="6" hidden="1">2</definedName>
    <definedName name="solver_sho" localSheetId="2" hidden="1">2</definedName>
    <definedName name="solver_sho" localSheetId="5" hidden="1">2</definedName>
    <definedName name="solver_ssz" localSheetId="3" hidden="1">100</definedName>
    <definedName name="solver_ssz" localSheetId="4" hidden="1">100</definedName>
    <definedName name="solver_ssz" localSheetId="6" hidden="1">100</definedName>
    <definedName name="solver_ssz" localSheetId="2" hidden="1">100</definedName>
    <definedName name="solver_ssz" localSheetId="5" hidden="1">100</definedName>
    <definedName name="solver_tim" localSheetId="3" hidden="1">2147483647</definedName>
    <definedName name="solver_tim" localSheetId="4" hidden="1">2147483647</definedName>
    <definedName name="solver_tim" localSheetId="6" hidden="1">2147483647</definedName>
    <definedName name="solver_tim" localSheetId="2" hidden="1">2147483647</definedName>
    <definedName name="solver_tim" localSheetId="5" hidden="1">2147483647</definedName>
    <definedName name="solver_tol" localSheetId="3" hidden="1">0.01</definedName>
    <definedName name="solver_tol" localSheetId="4" hidden="1">0.01</definedName>
    <definedName name="solver_tol" localSheetId="6" hidden="1">0.01</definedName>
    <definedName name="solver_tol" localSheetId="2" hidden="1">0.01</definedName>
    <definedName name="solver_tol" localSheetId="5" hidden="1">0.01</definedName>
    <definedName name="solver_typ" localSheetId="3" hidden="1">1</definedName>
    <definedName name="solver_typ" localSheetId="4" hidden="1">1</definedName>
    <definedName name="solver_typ" localSheetId="6" hidden="1">1</definedName>
    <definedName name="solver_typ" localSheetId="2" hidden="1">3</definedName>
    <definedName name="solver_typ" localSheetId="5" hidden="1">1</definedName>
    <definedName name="solver_val" localSheetId="3" hidden="1">0</definedName>
    <definedName name="solver_val" localSheetId="4" hidden="1">0</definedName>
    <definedName name="solver_val" localSheetId="6" hidden="1">0</definedName>
    <definedName name="solver_val" localSheetId="2" hidden="1">100</definedName>
    <definedName name="solver_val" localSheetId="5" hidden="1">0</definedName>
    <definedName name="solver_ver" localSheetId="3" hidden="1">3</definedName>
    <definedName name="solver_ver" localSheetId="4" hidden="1">3</definedName>
    <definedName name="solver_ver" localSheetId="6" hidden="1">3</definedName>
    <definedName name="solver_ver" localSheetId="2" hidden="1">2</definedName>
    <definedName name="solver_ver" localSheetId="5" hidden="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9" i="16" l="1"/>
  <c r="AC10" i="16"/>
  <c r="AC11" i="16"/>
  <c r="AC12" i="16"/>
  <c r="AC13" i="16"/>
  <c r="AC14" i="16"/>
  <c r="AC15" i="16"/>
  <c r="AC8" i="16"/>
  <c r="AB16" i="16"/>
  <c r="AB11" i="16"/>
  <c r="R18" i="7"/>
  <c r="S16" i="7"/>
  <c r="T16" i="7"/>
  <c r="U16" i="7"/>
  <c r="V16" i="7"/>
  <c r="W16" i="7"/>
  <c r="X16" i="7"/>
  <c r="Y16" i="7"/>
  <c r="Z16" i="7"/>
  <c r="AA16" i="7"/>
  <c r="AB16" i="7"/>
  <c r="AC16" i="7"/>
  <c r="R16" i="7"/>
  <c r="S15" i="7"/>
  <c r="T15" i="7"/>
  <c r="U15" i="7"/>
  <c r="V15" i="7"/>
  <c r="W15" i="7"/>
  <c r="X15" i="7"/>
  <c r="Y15" i="7"/>
  <c r="Z15" i="7"/>
  <c r="AA15" i="7"/>
  <c r="AB15" i="7"/>
  <c r="AC15" i="7"/>
  <c r="R15" i="7"/>
  <c r="X11" i="8"/>
  <c r="C49" i="8"/>
  <c r="D35" i="24"/>
  <c r="E35" i="24" s="1"/>
  <c r="E34" i="24"/>
  <c r="D34" i="24"/>
  <c r="D33" i="24"/>
  <c r="E33" i="24" s="1"/>
  <c r="E32" i="24"/>
  <c r="D32" i="24"/>
  <c r="D31" i="24"/>
  <c r="E31" i="24" s="1"/>
  <c r="E30" i="24"/>
  <c r="D30" i="24"/>
  <c r="D29" i="24"/>
  <c r="E29" i="24" s="1"/>
  <c r="E28" i="24"/>
  <c r="D28" i="24"/>
  <c r="P25" i="24"/>
  <c r="R23" i="24"/>
  <c r="R22" i="24"/>
  <c r="L22" i="24"/>
  <c r="R21" i="24"/>
  <c r="L21" i="24"/>
  <c r="G21" i="24"/>
  <c r="R20" i="24"/>
  <c r="L20" i="24"/>
  <c r="G20" i="24"/>
  <c r="R19" i="24"/>
  <c r="L19" i="24"/>
  <c r="G19" i="24"/>
  <c r="E16" i="24"/>
  <c r="W15" i="24"/>
  <c r="U15" i="24"/>
  <c r="S15" i="24"/>
  <c r="Q15" i="24"/>
  <c r="O15" i="24"/>
  <c r="M15" i="24"/>
  <c r="K15" i="24"/>
  <c r="I15" i="24"/>
  <c r="G15" i="24"/>
  <c r="E15" i="24"/>
  <c r="W14" i="24"/>
  <c r="U14" i="24"/>
  <c r="S14" i="24"/>
  <c r="Q14" i="24"/>
  <c r="O14" i="24"/>
  <c r="M14" i="24"/>
  <c r="K14" i="24"/>
  <c r="I14" i="24"/>
  <c r="G14" i="24"/>
  <c r="E14" i="24"/>
  <c r="W13" i="24"/>
  <c r="U13" i="24"/>
  <c r="S13" i="24"/>
  <c r="Q13" i="24"/>
  <c r="O13" i="24"/>
  <c r="M13" i="24"/>
  <c r="K13" i="24"/>
  <c r="I13" i="24"/>
  <c r="G13" i="24"/>
  <c r="E13" i="24"/>
  <c r="W12" i="24"/>
  <c r="U12" i="24"/>
  <c r="S12" i="24"/>
  <c r="Q12" i="24"/>
  <c r="O12" i="24"/>
  <c r="M12" i="24"/>
  <c r="K12" i="24"/>
  <c r="I12" i="24"/>
  <c r="G12" i="24"/>
  <c r="E12" i="24"/>
  <c r="W11" i="24"/>
  <c r="U11" i="24"/>
  <c r="S11" i="24"/>
  <c r="Q11" i="24"/>
  <c r="O11" i="24"/>
  <c r="M11" i="24"/>
  <c r="K11" i="24"/>
  <c r="I11" i="24"/>
  <c r="G11" i="24"/>
  <c r="E11" i="24"/>
  <c r="W10" i="24"/>
  <c r="U10" i="24"/>
  <c r="S10" i="24"/>
  <c r="Q10" i="24"/>
  <c r="O10" i="24"/>
  <c r="M10" i="24"/>
  <c r="K10" i="24"/>
  <c r="I10" i="24"/>
  <c r="G10" i="24"/>
  <c r="E10" i="24"/>
  <c r="W9" i="24"/>
  <c r="U9" i="24"/>
  <c r="S9" i="24"/>
  <c r="Q9" i="24"/>
  <c r="O9" i="24"/>
  <c r="M9" i="24"/>
  <c r="K9" i="24"/>
  <c r="I9" i="24"/>
  <c r="G9" i="24"/>
  <c r="E9" i="24"/>
  <c r="W8" i="24"/>
  <c r="W16" i="24" s="1"/>
  <c r="U8" i="24"/>
  <c r="U16" i="24" s="1"/>
  <c r="S8" i="24"/>
  <c r="S16" i="24" s="1"/>
  <c r="Q8" i="24"/>
  <c r="Q16" i="24" s="1"/>
  <c r="O8" i="24"/>
  <c r="O16" i="24" s="1"/>
  <c r="M8" i="24"/>
  <c r="M16" i="24" s="1"/>
  <c r="K8" i="24"/>
  <c r="K16" i="24" s="1"/>
  <c r="I8" i="24"/>
  <c r="I16" i="24" s="1"/>
  <c r="G8" i="24"/>
  <c r="G16" i="24" s="1"/>
  <c r="E8" i="24"/>
  <c r="E28" i="20"/>
  <c r="D23" i="16"/>
  <c r="D35" i="19"/>
  <c r="D34" i="19"/>
  <c r="E34" i="19" s="1"/>
  <c r="D33" i="19"/>
  <c r="E33" i="19" s="1"/>
  <c r="D32" i="19"/>
  <c r="E32" i="19" s="1"/>
  <c r="D31" i="19"/>
  <c r="D30" i="19"/>
  <c r="E30" i="19" s="1"/>
  <c r="D29" i="19"/>
  <c r="E29" i="19" s="1"/>
  <c r="D28" i="19"/>
  <c r="P25" i="19"/>
  <c r="E35" i="19" s="1"/>
  <c r="R23" i="19"/>
  <c r="R22" i="19"/>
  <c r="L22" i="19"/>
  <c r="R21" i="19"/>
  <c r="L21" i="19"/>
  <c r="G21" i="19"/>
  <c r="R20" i="19"/>
  <c r="L20" i="19"/>
  <c r="G20" i="19"/>
  <c r="R19" i="19"/>
  <c r="L19" i="19"/>
  <c r="G19" i="19"/>
  <c r="W16" i="19"/>
  <c r="W15" i="19"/>
  <c r="U15" i="19"/>
  <c r="S15" i="19"/>
  <c r="Q15" i="19"/>
  <c r="O15" i="19"/>
  <c r="M15" i="19"/>
  <c r="K15" i="19"/>
  <c r="I15" i="19"/>
  <c r="G15" i="19"/>
  <c r="E15" i="19"/>
  <c r="W14" i="19"/>
  <c r="U14" i="19"/>
  <c r="S14" i="19"/>
  <c r="Q14" i="19"/>
  <c r="O14" i="19"/>
  <c r="M14" i="19"/>
  <c r="K14" i="19"/>
  <c r="I14" i="19"/>
  <c r="G14" i="19"/>
  <c r="E14" i="19"/>
  <c r="W13" i="19"/>
  <c r="U13" i="19"/>
  <c r="S13" i="19"/>
  <c r="Q13" i="19"/>
  <c r="O13" i="19"/>
  <c r="M13" i="19"/>
  <c r="K13" i="19"/>
  <c r="I13" i="19"/>
  <c r="G13" i="19"/>
  <c r="E13" i="19"/>
  <c r="W12" i="19"/>
  <c r="U12" i="19"/>
  <c r="S12" i="19"/>
  <c r="Q12" i="19"/>
  <c r="O12" i="19"/>
  <c r="M12" i="19"/>
  <c r="K12" i="19"/>
  <c r="I12" i="19"/>
  <c r="G12" i="19"/>
  <c r="E12" i="19"/>
  <c r="W11" i="19"/>
  <c r="U11" i="19"/>
  <c r="S11" i="19"/>
  <c r="Q11" i="19"/>
  <c r="O11" i="19"/>
  <c r="M11" i="19"/>
  <c r="K11" i="19"/>
  <c r="I11" i="19"/>
  <c r="G11" i="19"/>
  <c r="E11" i="19"/>
  <c r="W10" i="19"/>
  <c r="U10" i="19"/>
  <c r="S10" i="19"/>
  <c r="Q10" i="19"/>
  <c r="O10" i="19"/>
  <c r="M10" i="19"/>
  <c r="K10" i="19"/>
  <c r="I10" i="19"/>
  <c r="G10" i="19"/>
  <c r="E10" i="19"/>
  <c r="W9" i="19"/>
  <c r="U9" i="19"/>
  <c r="S9" i="19"/>
  <c r="Q9" i="19"/>
  <c r="O9" i="19"/>
  <c r="M9" i="19"/>
  <c r="K9" i="19"/>
  <c r="I9" i="19"/>
  <c r="G9" i="19"/>
  <c r="E9" i="19"/>
  <c r="W8" i="19"/>
  <c r="U8" i="19"/>
  <c r="U16" i="19" s="1"/>
  <c r="S8" i="19"/>
  <c r="S16" i="19" s="1"/>
  <c r="Q8" i="19"/>
  <c r="Q16" i="19" s="1"/>
  <c r="O8" i="19"/>
  <c r="O16" i="19" s="1"/>
  <c r="M8" i="19"/>
  <c r="M16" i="19" s="1"/>
  <c r="K8" i="19"/>
  <c r="K16" i="19" s="1"/>
  <c r="I8" i="19"/>
  <c r="I16" i="19" s="1"/>
  <c r="G8" i="19"/>
  <c r="G16" i="19" s="1"/>
  <c r="E8" i="19"/>
  <c r="E16" i="19" s="1"/>
  <c r="E36" i="24" l="1"/>
  <c r="E31" i="19"/>
  <c r="E28" i="19"/>
  <c r="E36" i="19" s="1"/>
  <c r="N49" i="8" l="1"/>
  <c r="M49" i="8"/>
  <c r="L49" i="8"/>
  <c r="K49" i="8"/>
  <c r="J49" i="8"/>
  <c r="I49" i="8"/>
  <c r="H49" i="8"/>
  <c r="G49" i="8"/>
  <c r="F49" i="8"/>
  <c r="E49" i="8"/>
  <c r="D49" i="8"/>
  <c r="B111" i="7"/>
  <c r="U44" i="8"/>
  <c r="N44" i="8"/>
  <c r="M44" i="8"/>
  <c r="L44" i="8"/>
  <c r="K44" i="8"/>
  <c r="J44" i="8"/>
  <c r="I44" i="8"/>
  <c r="H44" i="8"/>
  <c r="G44" i="8"/>
  <c r="F44" i="8"/>
  <c r="E44" i="8"/>
  <c r="D44" i="8"/>
  <c r="C44" i="8"/>
  <c r="U43" i="8"/>
  <c r="N43" i="8"/>
  <c r="M43" i="8"/>
  <c r="L43" i="8"/>
  <c r="K43" i="8"/>
  <c r="J43" i="8"/>
  <c r="I43" i="8"/>
  <c r="H43" i="8"/>
  <c r="G43" i="8"/>
  <c r="F43" i="8"/>
  <c r="E43" i="8"/>
  <c r="D43" i="8"/>
  <c r="C43" i="8"/>
  <c r="U42" i="8"/>
  <c r="N42" i="8"/>
  <c r="M42" i="8"/>
  <c r="L42" i="8"/>
  <c r="K42" i="8"/>
  <c r="J42" i="8"/>
  <c r="I42" i="8"/>
  <c r="H42" i="8"/>
  <c r="G42" i="8"/>
  <c r="F42" i="8"/>
  <c r="E42" i="8"/>
  <c r="D42" i="8"/>
  <c r="C42" i="8"/>
  <c r="U41" i="8"/>
  <c r="N41" i="8"/>
  <c r="M41" i="8"/>
  <c r="L41" i="8"/>
  <c r="K41" i="8"/>
  <c r="J41" i="8"/>
  <c r="I41" i="8"/>
  <c r="H41" i="8"/>
  <c r="G41" i="8"/>
  <c r="F41" i="8"/>
  <c r="E41" i="8"/>
  <c r="D41" i="8"/>
  <c r="C41" i="8"/>
  <c r="U40" i="8"/>
  <c r="N40" i="8"/>
  <c r="M40" i="8"/>
  <c r="L40" i="8"/>
  <c r="K40" i="8"/>
  <c r="J40" i="8"/>
  <c r="I40" i="8"/>
  <c r="H40" i="8"/>
  <c r="G40" i="8"/>
  <c r="F40" i="8"/>
  <c r="E40" i="8"/>
  <c r="D40" i="8"/>
  <c r="C40" i="8"/>
  <c r="U39" i="8"/>
  <c r="N39" i="8"/>
  <c r="M39" i="8"/>
  <c r="L39" i="8"/>
  <c r="K39" i="8"/>
  <c r="J39" i="8"/>
  <c r="I39" i="8"/>
  <c r="H39" i="8"/>
  <c r="G39" i="8"/>
  <c r="F39" i="8"/>
  <c r="E39" i="8"/>
  <c r="D39" i="8"/>
  <c r="C39" i="8"/>
  <c r="U38" i="8"/>
  <c r="N38" i="8"/>
  <c r="M38" i="8"/>
  <c r="L38" i="8"/>
  <c r="K38" i="8"/>
  <c r="J38" i="8"/>
  <c r="I38" i="8"/>
  <c r="H38" i="8"/>
  <c r="G38" i="8"/>
  <c r="F38" i="8"/>
  <c r="E38" i="8"/>
  <c r="D38" i="8"/>
  <c r="C38" i="8"/>
  <c r="U37" i="8"/>
  <c r="N37" i="8"/>
  <c r="M37" i="8"/>
  <c r="L37" i="8"/>
  <c r="K37" i="8"/>
  <c r="J37" i="8"/>
  <c r="I37" i="8"/>
  <c r="H37" i="8"/>
  <c r="G37" i="8"/>
  <c r="F37" i="8"/>
  <c r="E37" i="8"/>
  <c r="D37" i="8"/>
  <c r="C37" i="8"/>
  <c r="U36" i="8"/>
  <c r="N36" i="8"/>
  <c r="M36" i="8"/>
  <c r="L36" i="8"/>
  <c r="K36" i="8"/>
  <c r="J36" i="8"/>
  <c r="I36" i="8"/>
  <c r="H36" i="8"/>
  <c r="G36" i="8"/>
  <c r="F36" i="8"/>
  <c r="E36" i="8"/>
  <c r="D36" i="8"/>
  <c r="C36" i="8"/>
  <c r="U35" i="8"/>
  <c r="N35" i="8"/>
  <c r="M35" i="8"/>
  <c r="L35" i="8"/>
  <c r="K35" i="8"/>
  <c r="J35" i="8"/>
  <c r="I35" i="8"/>
  <c r="H35" i="8"/>
  <c r="G35" i="8"/>
  <c r="F35" i="8"/>
  <c r="E35" i="8"/>
  <c r="D35" i="8"/>
  <c r="C35" i="8"/>
  <c r="U34" i="8"/>
  <c r="N34" i="8"/>
  <c r="M34" i="8"/>
  <c r="L34" i="8"/>
  <c r="K34" i="8"/>
  <c r="J34" i="8"/>
  <c r="I34" i="8"/>
  <c r="H34" i="8"/>
  <c r="G34" i="8"/>
  <c r="F34" i="8"/>
  <c r="E34" i="8"/>
  <c r="D34" i="8"/>
  <c r="C34" i="8"/>
  <c r="U33" i="8"/>
  <c r="N33" i="8"/>
  <c r="M33" i="8"/>
  <c r="L33" i="8"/>
  <c r="K33" i="8"/>
  <c r="J33" i="8"/>
  <c r="I33" i="8"/>
  <c r="H33" i="8"/>
  <c r="G33" i="8"/>
  <c r="F33" i="8"/>
  <c r="E33" i="8"/>
  <c r="D33" i="8"/>
  <c r="C33" i="8"/>
  <c r="U32" i="8"/>
  <c r="N32" i="8"/>
  <c r="M32" i="8"/>
  <c r="L32" i="8"/>
  <c r="K32" i="8"/>
  <c r="J32" i="8"/>
  <c r="I32" i="8"/>
  <c r="H32" i="8"/>
  <c r="G32" i="8"/>
  <c r="F32" i="8"/>
  <c r="E32" i="8"/>
  <c r="D32" i="8"/>
  <c r="C32" i="8"/>
  <c r="U31" i="8"/>
  <c r="N31" i="8"/>
  <c r="M31" i="8"/>
  <c r="L31" i="8"/>
  <c r="K31" i="8"/>
  <c r="J31" i="8"/>
  <c r="I31" i="8"/>
  <c r="H31" i="8"/>
  <c r="G31" i="8"/>
  <c r="F31" i="8"/>
  <c r="E31" i="8"/>
  <c r="D31" i="8"/>
  <c r="C31" i="8"/>
  <c r="U30" i="8"/>
  <c r="N30" i="8"/>
  <c r="M30" i="8"/>
  <c r="L30" i="8"/>
  <c r="K30" i="8"/>
  <c r="J30" i="8"/>
  <c r="I30" i="8"/>
  <c r="H30" i="8"/>
  <c r="G30" i="8"/>
  <c r="F30" i="8"/>
  <c r="E30" i="8"/>
  <c r="D30" i="8"/>
  <c r="C30" i="8"/>
  <c r="U29" i="8"/>
  <c r="N29" i="8"/>
  <c r="M29" i="8"/>
  <c r="L29" i="8"/>
  <c r="K29" i="8"/>
  <c r="J29" i="8"/>
  <c r="I29" i="8"/>
  <c r="H29" i="8"/>
  <c r="G29" i="8"/>
  <c r="F29" i="8"/>
  <c r="E29" i="8"/>
  <c r="D29" i="8"/>
  <c r="C29" i="8"/>
  <c r="U28" i="8"/>
  <c r="N28" i="8"/>
  <c r="M28" i="8"/>
  <c r="L28" i="8"/>
  <c r="K28" i="8"/>
  <c r="J28" i="8"/>
  <c r="I28" i="8"/>
  <c r="H28" i="8"/>
  <c r="G28" i="8"/>
  <c r="F28" i="8"/>
  <c r="E28" i="8"/>
  <c r="D28" i="8"/>
  <c r="C28" i="8"/>
  <c r="U27" i="8"/>
  <c r="N27" i="8"/>
  <c r="M27" i="8"/>
  <c r="L27" i="8"/>
  <c r="K27" i="8"/>
  <c r="J27" i="8"/>
  <c r="I27" i="8"/>
  <c r="H27" i="8"/>
  <c r="G27" i="8"/>
  <c r="F27" i="8"/>
  <c r="E27" i="8"/>
  <c r="D27" i="8"/>
  <c r="C27" i="8"/>
  <c r="U26" i="8"/>
  <c r="N26" i="8"/>
  <c r="M26" i="8"/>
  <c r="L26" i="8"/>
  <c r="K26" i="8"/>
  <c r="J26" i="8"/>
  <c r="I26" i="8"/>
  <c r="H26" i="8"/>
  <c r="G26" i="8"/>
  <c r="F26" i="8"/>
  <c r="E26" i="8"/>
  <c r="D26" i="8"/>
  <c r="C26" i="8"/>
  <c r="U25" i="8"/>
  <c r="N25" i="8"/>
  <c r="M25" i="8"/>
  <c r="L25" i="8"/>
  <c r="K25" i="8"/>
  <c r="J25" i="8"/>
  <c r="I25" i="8"/>
  <c r="H25" i="8"/>
  <c r="G25" i="8"/>
  <c r="F25" i="8"/>
  <c r="E25" i="8"/>
  <c r="D25" i="8"/>
  <c r="C25" i="8"/>
  <c r="U24" i="8"/>
  <c r="N24" i="8"/>
  <c r="M24" i="8"/>
  <c r="L24" i="8"/>
  <c r="K24" i="8"/>
  <c r="J24" i="8"/>
  <c r="I24" i="8"/>
  <c r="H24" i="8"/>
  <c r="G24" i="8"/>
  <c r="F24" i="8"/>
  <c r="E24" i="8"/>
  <c r="D24" i="8"/>
  <c r="C24" i="8"/>
  <c r="U23" i="8"/>
  <c r="N23" i="8"/>
  <c r="M23" i="8"/>
  <c r="L23" i="8"/>
  <c r="K23" i="8"/>
  <c r="J23" i="8"/>
  <c r="I23" i="8"/>
  <c r="H23" i="8"/>
  <c r="G23" i="8"/>
  <c r="F23" i="8"/>
  <c r="E23" i="8"/>
  <c r="D23" i="8"/>
  <c r="C23" i="8"/>
  <c r="U22" i="8"/>
  <c r="N22" i="8"/>
  <c r="M22" i="8"/>
  <c r="L22" i="8"/>
  <c r="K22" i="8"/>
  <c r="J22" i="8"/>
  <c r="I22" i="8"/>
  <c r="H22" i="8"/>
  <c r="G22" i="8"/>
  <c r="F22" i="8"/>
  <c r="E22" i="8"/>
  <c r="D22" i="8"/>
  <c r="C22" i="8"/>
  <c r="U21" i="8"/>
  <c r="N21" i="8"/>
  <c r="M21" i="8"/>
  <c r="L21" i="8"/>
  <c r="K21" i="8"/>
  <c r="J21" i="8"/>
  <c r="I21" i="8"/>
  <c r="H21" i="8"/>
  <c r="G21" i="8"/>
  <c r="F21" i="8"/>
  <c r="E21" i="8"/>
  <c r="D21" i="8"/>
  <c r="C21" i="8"/>
  <c r="U20" i="8"/>
  <c r="N20" i="8"/>
  <c r="M20" i="8"/>
  <c r="L20" i="8"/>
  <c r="K20" i="8"/>
  <c r="J20" i="8"/>
  <c r="I20" i="8"/>
  <c r="H20" i="8"/>
  <c r="G20" i="8"/>
  <c r="F20" i="8"/>
  <c r="E20" i="8"/>
  <c r="D20" i="8"/>
  <c r="C20" i="8"/>
  <c r="U19" i="8"/>
  <c r="N19" i="8"/>
  <c r="M19" i="8"/>
  <c r="L19" i="8"/>
  <c r="K19" i="8"/>
  <c r="J19" i="8"/>
  <c r="I19" i="8"/>
  <c r="H19" i="8"/>
  <c r="G19" i="8"/>
  <c r="F19" i="8"/>
  <c r="E19" i="8"/>
  <c r="D19" i="8"/>
  <c r="C19" i="8"/>
  <c r="U18" i="8"/>
  <c r="N18" i="8"/>
  <c r="M18" i="8"/>
  <c r="L18" i="8"/>
  <c r="K18" i="8"/>
  <c r="J18" i="8"/>
  <c r="I18" i="8"/>
  <c r="H18" i="8"/>
  <c r="G18" i="8"/>
  <c r="F18" i="8"/>
  <c r="E18" i="8"/>
  <c r="D18" i="8"/>
  <c r="C18" i="8"/>
  <c r="U17" i="8"/>
  <c r="N17" i="8"/>
  <c r="M17" i="8"/>
  <c r="L17" i="8"/>
  <c r="K17" i="8"/>
  <c r="J17" i="8"/>
  <c r="I17" i="8"/>
  <c r="H17" i="8"/>
  <c r="G17" i="8"/>
  <c r="F17" i="8"/>
  <c r="E17" i="8"/>
  <c r="D17" i="8"/>
  <c r="C17" i="8"/>
  <c r="U16" i="8"/>
  <c r="N16" i="8"/>
  <c r="M16" i="8"/>
  <c r="L16" i="8"/>
  <c r="K16" i="8"/>
  <c r="J16" i="8"/>
  <c r="I16" i="8"/>
  <c r="H16" i="8"/>
  <c r="G16" i="8"/>
  <c r="F16" i="8"/>
  <c r="E16" i="8"/>
  <c r="D16" i="8"/>
  <c r="C16" i="8"/>
  <c r="U15" i="8"/>
  <c r="N15" i="8"/>
  <c r="M15" i="8"/>
  <c r="L15" i="8"/>
  <c r="K15" i="8"/>
  <c r="J15" i="8"/>
  <c r="I15" i="8"/>
  <c r="H15" i="8"/>
  <c r="G15" i="8"/>
  <c r="F15" i="8"/>
  <c r="E15" i="8"/>
  <c r="D15" i="8"/>
  <c r="C15" i="8"/>
  <c r="U14" i="8"/>
  <c r="N14" i="8"/>
  <c r="M14" i="8"/>
  <c r="L14" i="8"/>
  <c r="K14" i="8"/>
  <c r="J14" i="8"/>
  <c r="I14" i="8"/>
  <c r="H14" i="8"/>
  <c r="G14" i="8"/>
  <c r="F14" i="8"/>
  <c r="E14" i="8"/>
  <c r="D14" i="8"/>
  <c r="C14" i="8"/>
  <c r="U13" i="8"/>
  <c r="N13" i="8"/>
  <c r="M13" i="8"/>
  <c r="L13" i="8"/>
  <c r="K13" i="8"/>
  <c r="J13" i="8"/>
  <c r="I13" i="8"/>
  <c r="H13" i="8"/>
  <c r="G13" i="8"/>
  <c r="F13" i="8"/>
  <c r="E13" i="8"/>
  <c r="D13" i="8"/>
  <c r="C13" i="8"/>
  <c r="U12" i="8"/>
  <c r="N12" i="8"/>
  <c r="M12" i="8"/>
  <c r="L12" i="8"/>
  <c r="K12" i="8"/>
  <c r="J12" i="8"/>
  <c r="I12" i="8"/>
  <c r="H12" i="8"/>
  <c r="G12" i="8"/>
  <c r="F12" i="8"/>
  <c r="E12" i="8"/>
  <c r="D12" i="8"/>
  <c r="C12" i="8"/>
  <c r="U11" i="8"/>
  <c r="N11" i="8"/>
  <c r="M11" i="8"/>
  <c r="L11" i="8"/>
  <c r="K11" i="8"/>
  <c r="J11" i="8"/>
  <c r="I11" i="8"/>
  <c r="H11" i="8"/>
  <c r="G11" i="8"/>
  <c r="F11" i="8"/>
  <c r="E11" i="8"/>
  <c r="D11" i="8"/>
  <c r="C11" i="8"/>
  <c r="J24" i="16"/>
  <c r="J25" i="16"/>
  <c r="K25" i="16" s="1"/>
  <c r="J26" i="16"/>
  <c r="K26" i="16" s="1"/>
  <c r="J27" i="16"/>
  <c r="K27" i="16" s="1"/>
  <c r="J28" i="16"/>
  <c r="K28" i="16" s="1"/>
  <c r="J29" i="16"/>
  <c r="K29" i="16" s="1"/>
  <c r="J30" i="16"/>
  <c r="K30" i="16" s="1"/>
  <c r="J23" i="16"/>
  <c r="K23" i="16" s="1"/>
  <c r="K24" i="16"/>
  <c r="H23" i="16"/>
  <c r="I23" i="16" s="1"/>
  <c r="H24" i="16"/>
  <c r="H25" i="16"/>
  <c r="H26" i="16"/>
  <c r="I26" i="16" s="1"/>
  <c r="H27" i="16"/>
  <c r="H28" i="16"/>
  <c r="H29" i="16"/>
  <c r="I29" i="16" s="1"/>
  <c r="H30" i="16"/>
  <c r="I30" i="16" s="1"/>
  <c r="I25" i="16"/>
  <c r="I27" i="16"/>
  <c r="I28" i="16"/>
  <c r="I24" i="16"/>
  <c r="E23" i="16"/>
  <c r="AA15" i="16"/>
  <c r="AA14" i="16"/>
  <c r="AA13" i="16"/>
  <c r="AA12" i="16"/>
  <c r="AA11" i="16"/>
  <c r="AA10" i="16"/>
  <c r="AA9" i="16"/>
  <c r="AA8" i="16"/>
  <c r="AA16" i="16" s="1"/>
  <c r="Y15" i="16"/>
  <c r="Y14" i="16"/>
  <c r="Y13" i="16"/>
  <c r="Y12" i="16"/>
  <c r="Y11" i="16"/>
  <c r="Y10" i="16"/>
  <c r="Y9" i="16"/>
  <c r="Y8" i="16"/>
  <c r="Q21" i="8" l="1"/>
  <c r="Q29" i="8"/>
  <c r="Q33" i="8"/>
  <c r="Q37" i="8"/>
  <c r="Q41" i="8"/>
  <c r="Q25" i="8"/>
  <c r="Q17" i="8"/>
  <c r="Q13" i="8"/>
  <c r="Q18" i="8"/>
  <c r="Q26" i="8"/>
  <c r="Q34" i="8"/>
  <c r="Q42" i="8"/>
  <c r="Q16" i="8"/>
  <c r="Q24" i="8"/>
  <c r="Q32" i="8"/>
  <c r="Q40" i="8"/>
  <c r="Q12" i="8"/>
  <c r="Q20" i="8"/>
  <c r="Q28" i="8"/>
  <c r="Q36" i="8"/>
  <c r="Q44" i="8"/>
  <c r="Q15" i="8"/>
  <c r="Q23" i="8"/>
  <c r="Q31" i="8"/>
  <c r="Q39" i="8"/>
  <c r="Q14" i="8"/>
  <c r="Q38" i="8"/>
  <c r="Q11" i="8"/>
  <c r="Q19" i="8"/>
  <c r="Q22" i="8"/>
  <c r="Q27" i="8"/>
  <c r="Q30" i="8"/>
  <c r="Q35" i="8"/>
  <c r="Q43" i="8"/>
  <c r="V11" i="8"/>
  <c r="K31" i="16"/>
  <c r="I31" i="16"/>
  <c r="Y16" i="16"/>
  <c r="Y15" i="23"/>
  <c r="W15" i="23"/>
  <c r="Y14" i="23"/>
  <c r="W14" i="23"/>
  <c r="Y13" i="23"/>
  <c r="W13" i="23"/>
  <c r="Y12" i="23"/>
  <c r="W12" i="23"/>
  <c r="Y11" i="23"/>
  <c r="W11" i="23"/>
  <c r="Y10" i="23"/>
  <c r="W10" i="23"/>
  <c r="Y9" i="23"/>
  <c r="Y16" i="23" s="1"/>
  <c r="W9" i="23"/>
  <c r="Y8" i="23"/>
  <c r="W8" i="23"/>
  <c r="Y15" i="20"/>
  <c r="W15" i="20"/>
  <c r="Y14" i="20"/>
  <c r="W14" i="20"/>
  <c r="Y13" i="20"/>
  <c r="W13" i="20"/>
  <c r="Y12" i="20"/>
  <c r="W12" i="20"/>
  <c r="Y11" i="20"/>
  <c r="W11" i="20"/>
  <c r="Y10" i="20"/>
  <c r="W10" i="20"/>
  <c r="Y9" i="20"/>
  <c r="Y16" i="20" s="1"/>
  <c r="W9" i="20"/>
  <c r="Y8" i="20"/>
  <c r="W8" i="20"/>
  <c r="E8" i="20"/>
  <c r="G8" i="20"/>
  <c r="I8" i="20"/>
  <c r="K8" i="20"/>
  <c r="M8" i="20"/>
  <c r="O8" i="20"/>
  <c r="Q8" i="20"/>
  <c r="S8" i="20"/>
  <c r="U8" i="20"/>
  <c r="E9" i="20"/>
  <c r="G9" i="20"/>
  <c r="I9" i="20"/>
  <c r="K9" i="20"/>
  <c r="M9" i="20"/>
  <c r="O9" i="20"/>
  <c r="Q9" i="20"/>
  <c r="S9" i="20"/>
  <c r="U9" i="20"/>
  <c r="E10" i="20"/>
  <c r="G10" i="20"/>
  <c r="I10" i="20"/>
  <c r="K10" i="20"/>
  <c r="M10" i="20"/>
  <c r="O10" i="20"/>
  <c r="Q10" i="20"/>
  <c r="S10" i="20"/>
  <c r="U10" i="20"/>
  <c r="E11" i="20"/>
  <c r="G11" i="20"/>
  <c r="I11" i="20"/>
  <c r="K11" i="20"/>
  <c r="M11" i="20"/>
  <c r="O11" i="20"/>
  <c r="Q11" i="20"/>
  <c r="S11" i="20"/>
  <c r="U11" i="20"/>
  <c r="E12" i="20"/>
  <c r="G12" i="20"/>
  <c r="I12" i="20"/>
  <c r="K12" i="20"/>
  <c r="M12" i="20"/>
  <c r="O12" i="20"/>
  <c r="Q12" i="20"/>
  <c r="S12" i="20"/>
  <c r="U12" i="20"/>
  <c r="E13" i="20"/>
  <c r="G13" i="20"/>
  <c r="I13" i="20"/>
  <c r="K13" i="20"/>
  <c r="M13" i="20"/>
  <c r="O13" i="20"/>
  <c r="Q13" i="20"/>
  <c r="S13" i="20"/>
  <c r="U13" i="20"/>
  <c r="E14" i="20"/>
  <c r="G14" i="20"/>
  <c r="I14" i="20"/>
  <c r="K14" i="20"/>
  <c r="M14" i="20"/>
  <c r="O14" i="20"/>
  <c r="Q14" i="20"/>
  <c r="S14" i="20"/>
  <c r="U14" i="20"/>
  <c r="E15" i="20"/>
  <c r="G15" i="20"/>
  <c r="I15" i="20"/>
  <c r="K15" i="20"/>
  <c r="M15" i="20"/>
  <c r="O15" i="20"/>
  <c r="Q15" i="20"/>
  <c r="S15" i="20"/>
  <c r="U15" i="20"/>
  <c r="E8" i="23"/>
  <c r="G8" i="23"/>
  <c r="I8" i="23"/>
  <c r="K8" i="23"/>
  <c r="M8" i="23"/>
  <c r="O8" i="23"/>
  <c r="Q8" i="23"/>
  <c r="S8" i="23"/>
  <c r="U8" i="23"/>
  <c r="E9" i="23"/>
  <c r="G9" i="23"/>
  <c r="I9" i="23"/>
  <c r="K9" i="23"/>
  <c r="M9" i="23"/>
  <c r="O9" i="23"/>
  <c r="Q9" i="23"/>
  <c r="S9" i="23"/>
  <c r="U9" i="23"/>
  <c r="E10" i="23"/>
  <c r="G10" i="23"/>
  <c r="I10" i="23"/>
  <c r="K10" i="23"/>
  <c r="M10" i="23"/>
  <c r="O10" i="23"/>
  <c r="Q10" i="23"/>
  <c r="S10" i="23"/>
  <c r="U10" i="23"/>
  <c r="E11" i="23"/>
  <c r="G11" i="23"/>
  <c r="I11" i="23"/>
  <c r="K11" i="23"/>
  <c r="M11" i="23"/>
  <c r="O11" i="23"/>
  <c r="Q11" i="23"/>
  <c r="S11" i="23"/>
  <c r="U11" i="23"/>
  <c r="E12" i="23"/>
  <c r="G12" i="23"/>
  <c r="I12" i="23"/>
  <c r="K12" i="23"/>
  <c r="M12" i="23"/>
  <c r="O12" i="23"/>
  <c r="Q12" i="23"/>
  <c r="S12" i="23"/>
  <c r="U12" i="23"/>
  <c r="E13" i="23"/>
  <c r="G13" i="23"/>
  <c r="I13" i="23"/>
  <c r="K13" i="23"/>
  <c r="M13" i="23"/>
  <c r="O13" i="23"/>
  <c r="Q13" i="23"/>
  <c r="S13" i="23"/>
  <c r="U13" i="23"/>
  <c r="E14" i="23"/>
  <c r="G14" i="23"/>
  <c r="I14" i="23"/>
  <c r="K14" i="23"/>
  <c r="M14" i="23"/>
  <c r="O14" i="23"/>
  <c r="Q14" i="23"/>
  <c r="S14" i="23"/>
  <c r="U14" i="23"/>
  <c r="E15" i="23"/>
  <c r="G15" i="23"/>
  <c r="I15" i="23"/>
  <c r="K15" i="23"/>
  <c r="M15" i="23"/>
  <c r="O15" i="23"/>
  <c r="Q15" i="23"/>
  <c r="S15" i="23"/>
  <c r="U15" i="23"/>
  <c r="S22" i="20"/>
  <c r="W15" i="16"/>
  <c r="W14" i="16"/>
  <c r="W13" i="16"/>
  <c r="W12" i="16"/>
  <c r="W11" i="16"/>
  <c r="W10" i="16"/>
  <c r="W9" i="16"/>
  <c r="W8" i="16"/>
  <c r="U15" i="16"/>
  <c r="U14" i="16"/>
  <c r="U13" i="16"/>
  <c r="U12" i="16"/>
  <c r="U11" i="16"/>
  <c r="U10" i="16"/>
  <c r="U9" i="16"/>
  <c r="U8" i="16"/>
  <c r="E28" i="23"/>
  <c r="X41" i="8" l="1"/>
  <c r="O16" i="20"/>
  <c r="W16" i="20"/>
  <c r="S16" i="20"/>
  <c r="Q16" i="20"/>
  <c r="U16" i="20"/>
  <c r="E16" i="20"/>
  <c r="G16" i="20"/>
  <c r="I16" i="20"/>
  <c r="K16" i="20"/>
  <c r="M16" i="20"/>
  <c r="S16" i="23"/>
  <c r="U16" i="23"/>
  <c r="E16" i="23"/>
  <c r="G16" i="23"/>
  <c r="I16" i="23"/>
  <c r="K16" i="23"/>
  <c r="M16" i="23"/>
  <c r="O16" i="23"/>
  <c r="Q16" i="23"/>
  <c r="W16" i="23"/>
  <c r="X39" i="8"/>
  <c r="X37" i="8"/>
  <c r="X31" i="8"/>
  <c r="X29" i="8"/>
  <c r="X38" i="8"/>
  <c r="X30" i="8"/>
  <c r="X44" i="8"/>
  <c r="X15" i="8"/>
  <c r="X13" i="8"/>
  <c r="X14" i="8"/>
  <c r="X21" i="8"/>
  <c r="X36" i="8"/>
  <c r="X42" i="8"/>
  <c r="X40" i="8"/>
  <c r="X27" i="8"/>
  <c r="X22" i="8"/>
  <c r="X43" i="8"/>
  <c r="X19" i="8"/>
  <c r="X35" i="8"/>
  <c r="X23" i="8"/>
  <c r="X28" i="8"/>
  <c r="X34" i="8"/>
  <c r="X32" i="8"/>
  <c r="X33" i="8"/>
  <c r="X20" i="8"/>
  <c r="X26" i="8"/>
  <c r="X24" i="8"/>
  <c r="X25" i="8"/>
  <c r="X12" i="8"/>
  <c r="X18" i="8"/>
  <c r="X16" i="8"/>
  <c r="X17" i="8"/>
  <c r="U16" i="16"/>
  <c r="W16" i="16"/>
  <c r="Y11" i="8" l="1"/>
  <c r="E23" i="23"/>
  <c r="S23" i="23"/>
  <c r="J23" i="23"/>
  <c r="S22" i="23"/>
  <c r="L22" i="23"/>
  <c r="G22" i="23"/>
  <c r="S21" i="23"/>
  <c r="L21" i="23"/>
  <c r="G21" i="23"/>
  <c r="S20" i="23"/>
  <c r="L20" i="23"/>
  <c r="G20" i="23"/>
  <c r="S19" i="23"/>
  <c r="L19" i="23"/>
  <c r="G19" i="23"/>
  <c r="S18" i="23"/>
  <c r="L18" i="23"/>
  <c r="G18" i="23"/>
  <c r="H39" i="16" l="1"/>
  <c r="I39" i="16" s="1"/>
  <c r="H40" i="16"/>
  <c r="I40" i="16" s="1"/>
  <c r="H41" i="16"/>
  <c r="I41" i="16" s="1"/>
  <c r="H42" i="16"/>
  <c r="I42" i="16" s="1"/>
  <c r="H43" i="16"/>
  <c r="I43" i="16" s="1"/>
  <c r="H44" i="16"/>
  <c r="I44" i="16" s="1"/>
  <c r="H45" i="16"/>
  <c r="I45" i="16" s="1"/>
  <c r="H38" i="16"/>
  <c r="I38" i="16" s="1"/>
  <c r="F38" i="16"/>
  <c r="G38" i="16" s="1"/>
  <c r="D38" i="16"/>
  <c r="E38" i="16" s="1"/>
  <c r="F39" i="16"/>
  <c r="G39" i="16" s="1"/>
  <c r="F40" i="16"/>
  <c r="G40" i="16" s="1"/>
  <c r="F41" i="16"/>
  <c r="G41" i="16" s="1"/>
  <c r="F42" i="16"/>
  <c r="G42" i="16" s="1"/>
  <c r="F43" i="16"/>
  <c r="G43" i="16" s="1"/>
  <c r="F44" i="16"/>
  <c r="G44" i="16" s="1"/>
  <c r="F45" i="16"/>
  <c r="G45" i="16" s="1"/>
  <c r="D39" i="16"/>
  <c r="E39" i="16" s="1"/>
  <c r="D40" i="16"/>
  <c r="E40" i="16" s="1"/>
  <c r="D41" i="16"/>
  <c r="E41" i="16" s="1"/>
  <c r="D42" i="16"/>
  <c r="E42" i="16" s="1"/>
  <c r="D43" i="16"/>
  <c r="E43" i="16" s="1"/>
  <c r="D44" i="16"/>
  <c r="E44" i="16" s="1"/>
  <c r="D45" i="16"/>
  <c r="E45" i="16" s="1"/>
  <c r="G15" i="16"/>
  <c r="G14" i="16"/>
  <c r="G13" i="16"/>
  <c r="G12" i="16"/>
  <c r="G11" i="16"/>
  <c r="G10" i="16"/>
  <c r="G9" i="16"/>
  <c r="G8" i="16"/>
  <c r="F23" i="16"/>
  <c r="G23" i="16" s="1"/>
  <c r="I46" i="16" l="1"/>
  <c r="G46" i="16"/>
  <c r="E46" i="16"/>
  <c r="E35" i="23"/>
  <c r="E34" i="23"/>
  <c r="G34" i="23" s="1"/>
  <c r="E33" i="23"/>
  <c r="G33" i="23" s="1"/>
  <c r="E32" i="23"/>
  <c r="G32" i="23" s="1"/>
  <c r="E31" i="23"/>
  <c r="G31" i="23" s="1"/>
  <c r="E30" i="23"/>
  <c r="G30" i="23" s="1"/>
  <c r="E29" i="23"/>
  <c r="G29" i="23" s="1"/>
  <c r="G28" i="23"/>
  <c r="Q26" i="23"/>
  <c r="Q24" i="23"/>
  <c r="L40" i="23" l="1"/>
  <c r="F35" i="23"/>
  <c r="F29" i="23"/>
  <c r="G35" i="23"/>
  <c r="G36" i="23" s="1"/>
  <c r="F32" i="23"/>
  <c r="F33" i="23"/>
  <c r="F28" i="23"/>
  <c r="F31" i="23"/>
  <c r="J40" i="23"/>
  <c r="F34" i="23"/>
  <c r="K40" i="23"/>
  <c r="F30" i="23"/>
  <c r="E29" i="20"/>
  <c r="G29" i="20" s="1"/>
  <c r="E30" i="20"/>
  <c r="G30" i="20" s="1"/>
  <c r="E31" i="20"/>
  <c r="G31" i="20" s="1"/>
  <c r="E32" i="20"/>
  <c r="G32" i="20" s="1"/>
  <c r="E33" i="20"/>
  <c r="G33" i="20" s="1"/>
  <c r="E34" i="20"/>
  <c r="G34" i="20" s="1"/>
  <c r="E35" i="20"/>
  <c r="G35" i="20" s="1"/>
  <c r="G28" i="20"/>
  <c r="S23" i="20"/>
  <c r="Q26" i="20"/>
  <c r="Q24" i="20"/>
  <c r="J23" i="20"/>
  <c r="E23" i="20"/>
  <c r="L21" i="20"/>
  <c r="G21" i="20"/>
  <c r="G22" i="20"/>
  <c r="S21" i="20"/>
  <c r="L22" i="20"/>
  <c r="S20" i="20"/>
  <c r="L20" i="20"/>
  <c r="G20" i="20"/>
  <c r="S19" i="20"/>
  <c r="L19" i="20"/>
  <c r="G19" i="20"/>
  <c r="S18" i="20"/>
  <c r="L18" i="20"/>
  <c r="G18" i="20"/>
  <c r="K15" i="16"/>
  <c r="K14" i="16"/>
  <c r="K13" i="16"/>
  <c r="K12" i="16"/>
  <c r="K11" i="16"/>
  <c r="K10" i="16"/>
  <c r="J40" i="20" l="1"/>
  <c r="K40" i="20"/>
  <c r="G36" i="20"/>
  <c r="F36" i="23"/>
  <c r="L40" i="20"/>
  <c r="F29" i="20"/>
  <c r="F31" i="20"/>
  <c r="F33" i="20"/>
  <c r="F34" i="20"/>
  <c r="F28" i="20"/>
  <c r="F32" i="20"/>
  <c r="F35" i="20"/>
  <c r="F30" i="20"/>
  <c r="F36" i="20" l="1"/>
  <c r="S8" i="16" l="1"/>
  <c r="Q8" i="16"/>
  <c r="S15" i="16"/>
  <c r="S14" i="16"/>
  <c r="S13" i="16"/>
  <c r="S12" i="16"/>
  <c r="S11" i="16"/>
  <c r="S10" i="16"/>
  <c r="S9" i="16"/>
  <c r="Q15" i="16"/>
  <c r="Q14" i="16"/>
  <c r="Q13" i="16"/>
  <c r="Q12" i="16"/>
  <c r="Q11" i="16"/>
  <c r="Q10" i="16"/>
  <c r="Q9" i="16"/>
  <c r="F24" i="16"/>
  <c r="G24" i="16" s="1"/>
  <c r="F25" i="16"/>
  <c r="G25" i="16" s="1"/>
  <c r="F26" i="16"/>
  <c r="G26" i="16" s="1"/>
  <c r="F27" i="16"/>
  <c r="G27" i="16" s="1"/>
  <c r="F28" i="16"/>
  <c r="G28" i="16" s="1"/>
  <c r="F29" i="16"/>
  <c r="G29" i="16" s="1"/>
  <c r="F30" i="16"/>
  <c r="G30" i="16" s="1"/>
  <c r="S16" i="16" l="1"/>
  <c r="Q16" i="16"/>
  <c r="D24" i="16"/>
  <c r="D25" i="16"/>
  <c r="D26" i="16"/>
  <c r="D27" i="16"/>
  <c r="D28" i="16"/>
  <c r="D29" i="16"/>
  <c r="D30" i="16"/>
  <c r="E30" i="16" s="1"/>
  <c r="E27" i="16" l="1"/>
  <c r="E26" i="16"/>
  <c r="E29" i="16"/>
  <c r="E25" i="16"/>
  <c r="E28" i="16"/>
  <c r="E24" i="16"/>
  <c r="O15" i="16"/>
  <c r="M15" i="16"/>
  <c r="I15" i="16"/>
  <c r="E15" i="16"/>
  <c r="O14" i="16"/>
  <c r="M14" i="16"/>
  <c r="I14" i="16"/>
  <c r="E14" i="16"/>
  <c r="O13" i="16"/>
  <c r="M13" i="16"/>
  <c r="I13" i="16"/>
  <c r="E13" i="16"/>
  <c r="O12" i="16"/>
  <c r="M12" i="16"/>
  <c r="I12" i="16"/>
  <c r="E12" i="16"/>
  <c r="O11" i="16"/>
  <c r="M11" i="16"/>
  <c r="I11" i="16"/>
  <c r="E11" i="16"/>
  <c r="O10" i="16"/>
  <c r="M10" i="16"/>
  <c r="I10" i="16"/>
  <c r="E10" i="16"/>
  <c r="O9" i="16"/>
  <c r="M9" i="16"/>
  <c r="K9" i="16"/>
  <c r="I9" i="16"/>
  <c r="E9" i="16"/>
  <c r="O8" i="16"/>
  <c r="M8" i="16"/>
  <c r="K8" i="16"/>
  <c r="I8" i="16"/>
  <c r="E8" i="16"/>
  <c r="K16" i="16" l="1"/>
  <c r="E16" i="16"/>
  <c r="M16" i="16"/>
  <c r="G16" i="16"/>
  <c r="O16" i="16"/>
  <c r="I16" i="16"/>
  <c r="G31" i="16" l="1"/>
  <c r="E31" i="16"/>
</calcChain>
</file>

<file path=xl/sharedStrings.xml><?xml version="1.0" encoding="utf-8"?>
<sst xmlns="http://schemas.openxmlformats.org/spreadsheetml/2006/main" count="694" uniqueCount="185">
  <si>
    <t>Question 1</t>
  </si>
  <si>
    <t>Below you can find both the health counsil recommendations for intake of nutrients as well as the content of these nutrients in a list of food products</t>
  </si>
  <si>
    <t>Question a: try and make a formula in Excel to calculate the Nutrient Density Score for potatoes (per 100 kcal)</t>
  </si>
  <si>
    <r>
      <t xml:space="preserve">As a reminder, the basic formula for the score is </t>
    </r>
    <r>
      <rPr>
        <i/>
        <sz val="9"/>
        <rFont val="Calibri"/>
        <family val="2"/>
      </rPr>
      <t>Σ(</t>
    </r>
    <r>
      <rPr>
        <i/>
        <sz val="9"/>
        <rFont val="Verdana"/>
        <family val="2"/>
      </rPr>
      <t>(nutrient/nutrient recommendation)/energy density), in which the nutrients to limit should be regarded as negative numbers</t>
    </r>
  </si>
  <si>
    <t>What to do with the nutrients to limit?</t>
  </si>
  <si>
    <t>Answer: if you think your formula is correct, you can scroll down to line 100 of this worksheet to see the answer.</t>
  </si>
  <si>
    <r>
      <t xml:space="preserve">If you understand the formula, you can continue to the tab </t>
    </r>
    <r>
      <rPr>
        <b/>
        <sz val="9"/>
        <rFont val="Verdana"/>
        <family val="2"/>
      </rPr>
      <t>assignment 1b</t>
    </r>
    <r>
      <rPr>
        <sz val="9"/>
        <rFont val="Verdana"/>
        <family val="2"/>
      </rPr>
      <t>, where this assignment continues</t>
    </r>
  </si>
  <si>
    <t>g</t>
  </si>
  <si>
    <r>
      <t>m</t>
    </r>
    <r>
      <rPr>
        <b/>
        <sz val="9"/>
        <color indexed="17"/>
        <rFont val="Verdana"/>
        <family val="2"/>
      </rPr>
      <t>g</t>
    </r>
  </si>
  <si>
    <t>mg</t>
  </si>
  <si>
    <t>protein</t>
  </si>
  <si>
    <t>fiber</t>
  </si>
  <si>
    <t>vit A</t>
  </si>
  <si>
    <t>vit B12</t>
  </si>
  <si>
    <t>vit E</t>
  </si>
  <si>
    <t>Ca</t>
  </si>
  <si>
    <t>Fe</t>
  </si>
  <si>
    <t>Mg</t>
  </si>
  <si>
    <t>K</t>
  </si>
  <si>
    <t>SFA</t>
  </si>
  <si>
    <t>Na</t>
  </si>
  <si>
    <t>Added sugar</t>
  </si>
  <si>
    <t>Food Composition Table</t>
  </si>
  <si>
    <t>9 nutrients to encourage</t>
  </si>
  <si>
    <t>3 nutrients to limit</t>
  </si>
  <si>
    <t>Food category</t>
  </si>
  <si>
    <t>per 100 gram:</t>
  </si>
  <si>
    <t>kcal</t>
  </si>
  <si>
    <t>energy</t>
  </si>
  <si>
    <t>potatoes (boiled)</t>
  </si>
  <si>
    <t>rice (white, boiled)</t>
  </si>
  <si>
    <t>pasta (white, boiled)</t>
  </si>
  <si>
    <t>bread (wholemeal)</t>
  </si>
  <si>
    <t>bread (white, water)</t>
  </si>
  <si>
    <t>Fruit (products)</t>
  </si>
  <si>
    <t>apple (with skin)</t>
  </si>
  <si>
    <t>banana</t>
  </si>
  <si>
    <t>orange juice</t>
  </si>
  <si>
    <t>Vegetables</t>
  </si>
  <si>
    <t>carrot</t>
  </si>
  <si>
    <t>broccoli (boiled)</t>
  </si>
  <si>
    <t>Nuts &amp; pulses</t>
  </si>
  <si>
    <t>nuts (mixed, unsalted)</t>
  </si>
  <si>
    <t>&amp; meat replacers</t>
  </si>
  <si>
    <t>chickpeas</t>
  </si>
  <si>
    <t>hummus</t>
  </si>
  <si>
    <t>quorn burger</t>
  </si>
  <si>
    <t>Meat, fish &amp; eggs</t>
  </si>
  <si>
    <t>egg (boiled)</t>
  </si>
  <si>
    <t>beef (low-fat, raw)</t>
  </si>
  <si>
    <t>pork steak (raw)</t>
  </si>
  <si>
    <t>ham</t>
  </si>
  <si>
    <t>salmon (raw)</t>
  </si>
  <si>
    <t>Oils &amp; fats</t>
  </si>
  <si>
    <t>oil (olive)</t>
  </si>
  <si>
    <t>low-fat margarine (35%)</t>
  </si>
  <si>
    <t>Dairy products</t>
  </si>
  <si>
    <t>30+ cheese</t>
  </si>
  <si>
    <t>&amp; dairy replacers</t>
  </si>
  <si>
    <t>milk (semi-skimmed)</t>
  </si>
  <si>
    <t>yoghurt (semi-skimmed)</t>
  </si>
  <si>
    <t>soy drink (standard)</t>
  </si>
  <si>
    <t>soy drink (enriched)</t>
  </si>
  <si>
    <t>Others</t>
  </si>
  <si>
    <t>coke</t>
  </si>
  <si>
    <t>peanut butter</t>
  </si>
  <si>
    <t>Correct calculation of nutrient density</t>
  </si>
  <si>
    <t>Below you can find the nutrient density calculations per product per nutrient in colums B-M, which represents the fraction of each nutrient relative to the RDI per 100 kcal product</t>
  </si>
  <si>
    <t>You can also find the total score per product (column Q), which has been calculated similarly as in assignment 1A</t>
  </si>
  <si>
    <t>In the "consumption" column (Column S) you can enter the amount of food consumed (currently a typical Dutch diet is filled in)</t>
  </si>
  <si>
    <t>An energy corrected score is calculated (column X), to calculate the relative contribution of each food item to the overall nutrient intake</t>
  </si>
  <si>
    <t>Sub-scores per nutrient per product per 100 kcal</t>
  </si>
  <si>
    <t>Nutrient Density Score</t>
  </si>
  <si>
    <t>Score/ 100 kcal</t>
  </si>
  <si>
    <t>Consumption (gram)</t>
  </si>
  <si>
    <t>Energy contribution</t>
  </si>
  <si>
    <t>Total energy intake</t>
  </si>
  <si>
    <t>Energy corrected Score</t>
  </si>
  <si>
    <t>Summed scores</t>
  </si>
  <si>
    <t>Overall intake per nutrient</t>
  </si>
  <si>
    <t>Question 2</t>
  </si>
  <si>
    <t>Changing from animal protein to plant protein does not only influence nutrient intake, but also can affect protein quality</t>
  </si>
  <si>
    <t>For individual proteinds, the PDCAAS indicates protein quality. For this, the level of each essential amino acid is compared to its recommended intake, with the limiting amino acid determining the score</t>
  </si>
  <si>
    <t>The table below shows examples, with the limiting amino acids (lowest % or RDA) marked in red</t>
  </si>
  <si>
    <t>Pure proteins</t>
  </si>
  <si>
    <t>Essential amino acids</t>
  </si>
  <si>
    <t>Reference (mg/g)</t>
  </si>
  <si>
    <t>Milk</t>
  </si>
  <si>
    <t>% RDA</t>
  </si>
  <si>
    <t>Beef</t>
  </si>
  <si>
    <t>Pea</t>
  </si>
  <si>
    <t>Rice</t>
  </si>
  <si>
    <t>Wheat</t>
  </si>
  <si>
    <t>Soy</t>
  </si>
  <si>
    <t>Chick peas</t>
  </si>
  <si>
    <t>%RDA</t>
  </si>
  <si>
    <t>Potatoes</t>
  </si>
  <si>
    <t>Isoleucine</t>
  </si>
  <si>
    <t>Leucine</t>
  </si>
  <si>
    <t>Lysine</t>
  </si>
  <si>
    <t>Methionine + cysteine</t>
  </si>
  <si>
    <t>Phenylalanine + tyrosine</t>
  </si>
  <si>
    <t>Threonine</t>
  </si>
  <si>
    <t>Tryptophan</t>
  </si>
  <si>
    <t>Valine</t>
  </si>
  <si>
    <t>Amino acid score</t>
  </si>
  <si>
    <t>Protein mixtures (absolute)</t>
  </si>
  <si>
    <t>Wheat &amp; milk</t>
  </si>
  <si>
    <t>Wheat &amp; soy</t>
  </si>
  <si>
    <t>Intake</t>
  </si>
  <si>
    <t>Rice &amp; beef</t>
  </si>
  <si>
    <t>Rice &amp; soy</t>
  </si>
  <si>
    <t>Rice &amp; beans</t>
  </si>
  <si>
    <t>Quorn</t>
  </si>
  <si>
    <t>Breakfast</t>
  </si>
  <si>
    <t>P. intake</t>
  </si>
  <si>
    <t>Protein %</t>
  </si>
  <si>
    <t>Lunch</t>
  </si>
  <si>
    <t>Dinner</t>
  </si>
  <si>
    <t>Bread</t>
  </si>
  <si>
    <t>Noodles (wheat)</t>
  </si>
  <si>
    <t>Hummus</t>
  </si>
  <si>
    <t>Quorn burger</t>
  </si>
  <si>
    <t>Total protein intake</t>
  </si>
  <si>
    <t>Overall diet intake</t>
  </si>
  <si>
    <t>Question 3</t>
  </si>
  <si>
    <t>Cricket</t>
  </si>
  <si>
    <t>Soy drink</t>
  </si>
  <si>
    <t>Cheese</t>
  </si>
  <si>
    <t>Roast beef</t>
  </si>
  <si>
    <t>Total Breakfast</t>
  </si>
  <si>
    <t>gr</t>
  </si>
  <si>
    <t>Total lunch</t>
  </si>
  <si>
    <t>Total dinner</t>
  </si>
  <si>
    <t>Ref. (mg/day)</t>
  </si>
  <si>
    <t>GHG emission</t>
  </si>
  <si>
    <t>Land use</t>
  </si>
  <si>
    <t>Cost</t>
  </si>
  <si>
    <t>Unit</t>
  </si>
  <si>
    <t>90 kg adult</t>
  </si>
  <si>
    <t>%AAS</t>
  </si>
  <si>
    <t>% ref (weight)</t>
  </si>
  <si>
    <t>kg CO2-eq</t>
  </si>
  <si>
    <t>m2</t>
  </si>
  <si>
    <t>€</t>
  </si>
  <si>
    <t>milk</t>
  </si>
  <si>
    <t>L milk</t>
  </si>
  <si>
    <t>soy drink</t>
  </si>
  <si>
    <t>kg soy beans</t>
  </si>
  <si>
    <t>beef</t>
  </si>
  <si>
    <t>kg edible meat</t>
  </si>
  <si>
    <t>bread</t>
  </si>
  <si>
    <t>kg bread</t>
  </si>
  <si>
    <t>kg hummus</t>
  </si>
  <si>
    <t>potatoes</t>
  </si>
  <si>
    <t>kg potato</t>
  </si>
  <si>
    <t>rice</t>
  </si>
  <si>
    <t>kg rice</t>
  </si>
  <si>
    <t>quorn</t>
  </si>
  <si>
    <t>kg product</t>
  </si>
  <si>
    <t>cheese</t>
  </si>
  <si>
    <t>kg cheese</t>
  </si>
  <si>
    <t>roast beef</t>
  </si>
  <si>
    <t>kg roast beef</t>
  </si>
  <si>
    <t>cricket burger</t>
  </si>
  <si>
    <t>Starch products</t>
  </si>
  <si>
    <t>Energy</t>
  </si>
  <si>
    <t>Lupin</t>
  </si>
  <si>
    <t>Quinoa</t>
  </si>
  <si>
    <t>Almond</t>
  </si>
  <si>
    <t>Oat</t>
  </si>
  <si>
    <t>Pea &amp; milk</t>
  </si>
  <si>
    <t>Pea &amp; oat</t>
  </si>
  <si>
    <t>valess burger</t>
  </si>
  <si>
    <t>soy/egg burger</t>
  </si>
  <si>
    <t>Tofu</t>
  </si>
  <si>
    <t>oat drink (enriched)</t>
  </si>
  <si>
    <t>soy yoghurt (enriched)</t>
  </si>
  <si>
    <t>almond drink (enriched)</t>
  </si>
  <si>
    <t xml:space="preserve"> (fraction of RDI)</t>
  </si>
  <si>
    <t>The sum of these energy corrected scores (field Y11) indicates overall nutrient intake (number is relative, so higher scores means higher nutrient intake)</t>
  </si>
  <si>
    <t>The energy contribution is calculated (column U) based on the level of intake, resulting in a total intake (field V11)</t>
  </si>
  <si>
    <t>Calculate Nutrient Density Score of Potatoes here</t>
  </si>
  <si>
    <t>Health Counsil Recommendations (NL/RDI-g/day)</t>
  </si>
  <si>
    <t>Hemp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</si>
</sst>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font>
      <sz val="10"/>
      <name val="Syntax"/>
    </font>
    <font>
      <sz val="11"/>
      <color theme="1"/>
      <name val="Calibri"/>
      <family val="2"/>
      <scheme val="minor"/>
    </font>
    <font>
      <b/>
      <sz val="9"/>
      <name val="Verdana"/>
      <family val="2"/>
    </font>
    <font>
      <sz val="9"/>
      <name val="Verdana"/>
      <family val="2"/>
    </font>
    <font>
      <b/>
      <sz val="9"/>
      <color indexed="17"/>
      <name val="Verdana"/>
      <family val="2"/>
    </font>
    <font>
      <b/>
      <sz val="9"/>
      <color indexed="10"/>
      <name val="Verdana"/>
      <family val="2"/>
    </font>
    <font>
      <b/>
      <sz val="12"/>
      <name val="Verdana"/>
      <family val="2"/>
    </font>
    <font>
      <b/>
      <sz val="9"/>
      <color indexed="12"/>
      <name val="Verdana"/>
      <family val="2"/>
    </font>
    <font>
      <b/>
      <sz val="9"/>
      <color indexed="17"/>
      <name val="Symbol"/>
      <family val="1"/>
      <charset val="2"/>
    </font>
    <font>
      <i/>
      <sz val="9"/>
      <name val="Verdana"/>
      <family val="2"/>
    </font>
    <font>
      <i/>
      <sz val="9"/>
      <name val="Calibri"/>
      <family val="2"/>
    </font>
    <font>
      <b/>
      <sz val="11"/>
      <color theme="1"/>
      <name val="Calibri"/>
      <family val="2"/>
      <scheme val="minor"/>
    </font>
    <font>
      <sz val="11"/>
      <color rgb="FFFF0000"/>
      <name val="Calibri"/>
      <family val="2"/>
      <scheme val="minor"/>
    </font>
    <font>
      <b/>
      <sz val="9"/>
      <color theme="6" tint="-0.499984740745262"/>
      <name val="Verdana"/>
      <family val="2"/>
    </font>
    <font>
      <b/>
      <sz val="9"/>
      <color rgb="FFFF0000"/>
      <name val="Verdana"/>
      <family val="2"/>
    </font>
    <font>
      <sz val="11"/>
      <name val="Calibri"/>
      <family val="2"/>
      <scheme val="minor"/>
    </font>
    <font>
      <b/>
      <sz val="10"/>
      <name val="Syntax"/>
    </font>
    <font>
      <sz val="10"/>
      <color rgb="FFFF0000"/>
      <name val="Syntax"/>
    </font>
    <font>
      <sz val="10"/>
      <color theme="1"/>
      <name val="Syntax"/>
    </font>
  </fonts>
  <fills count="8">
    <fill>
      <patternFill patternType="none"/>
    </fill>
    <fill>
      <patternFill patternType="gray125"/>
    </fill>
    <fill>
      <patternFill patternType="solid">
        <fgColor indexed="43"/>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92D050"/>
        <bgColor indexed="64"/>
      </patternFill>
    </fill>
    <fill>
      <patternFill patternType="solid">
        <fgColor theme="0" tint="-0.149998474074526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173">
    <xf numFmtId="0" fontId="0" fillId="0" borderId="0" xfId="0"/>
    <xf numFmtId="0" fontId="2" fillId="0" borderId="0" xfId="0" applyFont="1"/>
    <xf numFmtId="0" fontId="3" fillId="0" borderId="0" xfId="0" applyFont="1"/>
    <xf numFmtId="2" fontId="3" fillId="0" borderId="0" xfId="0" applyNumberFormat="1" applyFont="1"/>
    <xf numFmtId="2" fontId="2" fillId="0" borderId="0" xfId="0" applyNumberFormat="1" applyFont="1"/>
    <xf numFmtId="0" fontId="3" fillId="2" borderId="0" xfId="0" applyFont="1" applyFill="1"/>
    <xf numFmtId="0" fontId="4" fillId="0" borderId="0" xfId="0" applyFont="1" applyAlignment="1">
      <alignment horizontal="center"/>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right" wrapText="1"/>
    </xf>
    <xf numFmtId="3" fontId="0" fillId="0" borderId="0" xfId="0" applyNumberFormat="1" applyAlignment="1">
      <alignment horizontal="right"/>
    </xf>
    <xf numFmtId="3" fontId="3" fillId="0" borderId="0" xfId="0" applyNumberFormat="1" applyFont="1"/>
    <xf numFmtId="2" fontId="3" fillId="0" borderId="0" xfId="0" applyNumberFormat="1" applyFont="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4" fillId="0" borderId="0" xfId="0" applyFont="1" applyAlignment="1">
      <alignment horizontal="center" vertical="center"/>
    </xf>
    <xf numFmtId="2" fontId="3" fillId="0" borderId="0" xfId="0" applyNumberFormat="1" applyFont="1" applyAlignment="1">
      <alignment horizontal="center" vertical="center"/>
    </xf>
    <xf numFmtId="2" fontId="2" fillId="0" borderId="0" xfId="0" applyNumberFormat="1" applyFont="1" applyAlignment="1">
      <alignment vertical="center"/>
    </xf>
    <xf numFmtId="2" fontId="3" fillId="0" borderId="1" xfId="0" applyNumberFormat="1" applyFont="1" applyBorder="1" applyAlignment="1">
      <alignment horizontal="center" vertical="center"/>
    </xf>
    <xf numFmtId="3" fontId="2" fillId="0" borderId="1" xfId="0" applyNumberFormat="1" applyFont="1" applyBorder="1" applyAlignment="1">
      <alignment horizontal="center" vertical="center"/>
    </xf>
    <xf numFmtId="1" fontId="3" fillId="0" borderId="0" xfId="0" applyNumberFormat="1" applyFont="1"/>
    <xf numFmtId="164" fontId="3" fillId="0" borderId="0" xfId="0" applyNumberFormat="1" applyFont="1"/>
    <xf numFmtId="164" fontId="3" fillId="2" borderId="0" xfId="0" applyNumberFormat="1" applyFont="1" applyFill="1"/>
    <xf numFmtId="1" fontId="3" fillId="2" borderId="0" xfId="0" applyNumberFormat="1" applyFont="1" applyFill="1"/>
    <xf numFmtId="1"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8"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9" fillId="0" borderId="0" xfId="0" applyFont="1"/>
    <xf numFmtId="0" fontId="6" fillId="0" borderId="0" xfId="0" applyFont="1"/>
    <xf numFmtId="0" fontId="3" fillId="0" borderId="4" xfId="0" applyFont="1" applyBorder="1" applyAlignment="1">
      <alignment vertical="center"/>
    </xf>
    <xf numFmtId="0" fontId="2" fillId="0" borderId="5" xfId="0" applyFont="1" applyBorder="1"/>
    <xf numFmtId="0" fontId="3" fillId="0" borderId="6" xfId="0" applyFont="1" applyBorder="1"/>
    <xf numFmtId="164" fontId="3" fillId="0" borderId="6" xfId="0" applyNumberFormat="1" applyFont="1" applyBorder="1"/>
    <xf numFmtId="1" fontId="3" fillId="0" borderId="6" xfId="0" applyNumberFormat="1" applyFont="1" applyBorder="1"/>
    <xf numFmtId="2" fontId="3" fillId="0" borderId="6" xfId="0" applyNumberFormat="1" applyFont="1" applyBorder="1"/>
    <xf numFmtId="3" fontId="3" fillId="0" borderId="7" xfId="0" applyNumberFormat="1" applyFont="1" applyBorder="1"/>
    <xf numFmtId="0" fontId="2" fillId="0" borderId="8" xfId="0" applyFont="1" applyBorder="1"/>
    <xf numFmtId="164" fontId="3" fillId="0" borderId="9" xfId="0" applyNumberFormat="1" applyFont="1" applyBorder="1"/>
    <xf numFmtId="0" fontId="3" fillId="0" borderId="8" xfId="0" applyFont="1" applyBorder="1"/>
    <xf numFmtId="3" fontId="3" fillId="0" borderId="9" xfId="0" applyNumberFormat="1" applyFont="1" applyBorder="1"/>
    <xf numFmtId="0" fontId="3" fillId="0" borderId="10" xfId="0" applyFont="1" applyBorder="1"/>
    <xf numFmtId="0" fontId="3" fillId="0" borderId="11" xfId="0" applyFont="1" applyBorder="1"/>
    <xf numFmtId="164" fontId="3" fillId="0" borderId="11" xfId="0" applyNumberFormat="1" applyFont="1" applyBorder="1"/>
    <xf numFmtId="1" fontId="3" fillId="0" borderId="11" xfId="0" applyNumberFormat="1" applyFont="1" applyBorder="1"/>
    <xf numFmtId="2" fontId="3" fillId="0" borderId="11" xfId="0" applyNumberFormat="1" applyFont="1" applyBorder="1"/>
    <xf numFmtId="3" fontId="3" fillId="0" borderId="12" xfId="0" applyNumberFormat="1" applyFont="1" applyBorder="1"/>
    <xf numFmtId="0" fontId="3" fillId="0" borderId="7" xfId="0" applyFont="1" applyBorder="1"/>
    <xf numFmtId="0" fontId="3" fillId="0" borderId="9" xfId="0" applyFont="1" applyBorder="1"/>
    <xf numFmtId="0" fontId="2" fillId="0" borderId="10" xfId="0" applyFont="1" applyBorder="1"/>
    <xf numFmtId="165" fontId="3" fillId="0" borderId="1" xfId="0" applyNumberFormat="1" applyFont="1" applyBorder="1" applyAlignment="1">
      <alignment vertical="center"/>
    </xf>
    <xf numFmtId="0" fontId="3" fillId="0" borderId="5"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2" fontId="7" fillId="0" borderId="13"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0" fontId="3" fillId="0" borderId="3" xfId="0" applyFont="1" applyBorder="1" applyAlignment="1">
      <alignment vertical="center"/>
    </xf>
    <xf numFmtId="0" fontId="0" fillId="0" borderId="3" xfId="0" applyBorder="1"/>
    <xf numFmtId="2" fontId="13" fillId="0" borderId="6" xfId="0" applyNumberFormat="1" applyFont="1" applyBorder="1" applyAlignment="1">
      <alignment vertical="center"/>
    </xf>
    <xf numFmtId="2" fontId="14" fillId="0" borderId="6" xfId="0" applyNumberFormat="1" applyFont="1" applyBorder="1" applyAlignment="1">
      <alignment vertical="center"/>
    </xf>
    <xf numFmtId="2" fontId="14" fillId="0" borderId="7" xfId="0" applyNumberFormat="1" applyFont="1" applyBorder="1" applyAlignment="1">
      <alignment vertical="center"/>
    </xf>
    <xf numFmtId="0" fontId="11" fillId="0" borderId="14" xfId="0" applyFont="1" applyBorder="1"/>
    <xf numFmtId="0" fontId="11" fillId="0" borderId="15" xfId="0" applyFont="1" applyBorder="1"/>
    <xf numFmtId="0" fontId="0" fillId="0" borderId="16" xfId="0" applyBorder="1"/>
    <xf numFmtId="0" fontId="0" fillId="0" borderId="17" xfId="0" applyBorder="1"/>
    <xf numFmtId="1" fontId="0" fillId="0" borderId="17" xfId="0" applyNumberFormat="1" applyBorder="1"/>
    <xf numFmtId="0" fontId="0" fillId="0" borderId="18" xfId="0" applyBorder="1"/>
    <xf numFmtId="0" fontId="0" fillId="0" borderId="19" xfId="0" applyBorder="1"/>
    <xf numFmtId="1" fontId="0" fillId="0" borderId="19" xfId="0" applyNumberFormat="1" applyBorder="1"/>
    <xf numFmtId="1" fontId="12" fillId="0" borderId="19" xfId="0" applyNumberFormat="1" applyFont="1" applyBorder="1"/>
    <xf numFmtId="0" fontId="12" fillId="0" borderId="18" xfId="0" applyFont="1" applyBorder="1"/>
    <xf numFmtId="1" fontId="15" fillId="0" borderId="19" xfId="0" applyNumberFormat="1" applyFont="1" applyBorder="1"/>
    <xf numFmtId="0" fontId="15" fillId="0" borderId="18" xfId="0" applyFont="1" applyBorder="1"/>
    <xf numFmtId="0" fontId="0" fillId="0" borderId="20" xfId="0" applyBorder="1"/>
    <xf numFmtId="0" fontId="0" fillId="0" borderId="21" xfId="0" applyBorder="1"/>
    <xf numFmtId="1" fontId="0" fillId="0" borderId="21" xfId="0" applyNumberFormat="1" applyBorder="1"/>
    <xf numFmtId="1" fontId="0" fillId="0" borderId="0" xfId="0" applyNumberFormat="1"/>
    <xf numFmtId="46" fontId="0" fillId="0" borderId="0" xfId="0" applyNumberFormat="1"/>
    <xf numFmtId="0" fontId="11" fillId="0" borderId="22" xfId="0" applyFont="1" applyBorder="1"/>
    <xf numFmtId="0" fontId="0" fillId="0" borderId="14" xfId="0" applyBorder="1"/>
    <xf numFmtId="0" fontId="0" fillId="0" borderId="15" xfId="0" applyBorder="1"/>
    <xf numFmtId="0" fontId="0" fillId="0" borderId="10" xfId="0" applyBorder="1"/>
    <xf numFmtId="0" fontId="0" fillId="0" borderId="23" xfId="0" applyBorder="1"/>
    <xf numFmtId="1" fontId="15" fillId="0" borderId="24" xfId="0" applyNumberFormat="1" applyFont="1" applyBorder="1"/>
    <xf numFmtId="0" fontId="0" fillId="0" borderId="2" xfId="0" applyBorder="1"/>
    <xf numFmtId="0" fontId="0" fillId="0" borderId="25" xfId="0" applyBorder="1"/>
    <xf numFmtId="0" fontId="0" fillId="0" borderId="26" xfId="0" applyBorder="1"/>
    <xf numFmtId="1" fontId="15" fillId="0" borderId="21" xfId="0" applyNumberFormat="1" applyFont="1" applyBorder="1"/>
    <xf numFmtId="1" fontId="15" fillId="0" borderId="0" xfId="0" applyNumberFormat="1" applyFont="1"/>
    <xf numFmtId="0" fontId="0" fillId="0" borderId="27" xfId="0" applyBorder="1"/>
    <xf numFmtId="0" fontId="0" fillId="0" borderId="28" xfId="0" applyBorder="1"/>
    <xf numFmtId="0" fontId="16" fillId="0" borderId="0" xfId="0" applyFont="1"/>
    <xf numFmtId="1" fontId="0" fillId="0" borderId="10" xfId="0" applyNumberFormat="1" applyBorder="1"/>
    <xf numFmtId="1" fontId="0" fillId="0" borderId="2" xfId="0" applyNumberFormat="1" applyBorder="1"/>
    <xf numFmtId="1" fontId="12" fillId="0" borderId="2" xfId="0" applyNumberFormat="1" applyFont="1" applyBorder="1"/>
    <xf numFmtId="1" fontId="0" fillId="0" borderId="25" xfId="0" applyNumberFormat="1" applyBorder="1"/>
    <xf numFmtId="0" fontId="17" fillId="0" borderId="18" xfId="0" applyFont="1" applyBorder="1"/>
    <xf numFmtId="1" fontId="17" fillId="0" borderId="19" xfId="0" applyNumberFormat="1" applyFont="1" applyBorder="1"/>
    <xf numFmtId="1" fontId="16" fillId="0" borderId="0" xfId="0" applyNumberFormat="1" applyFont="1"/>
    <xf numFmtId="0" fontId="11" fillId="0" borderId="29" xfId="0" applyFont="1" applyBorder="1"/>
    <xf numFmtId="1" fontId="0" fillId="0" borderId="30" xfId="0" applyNumberFormat="1" applyBorder="1"/>
    <xf numFmtId="1" fontId="0" fillId="0" borderId="31" xfId="0" applyNumberFormat="1" applyBorder="1"/>
    <xf numFmtId="1" fontId="12" fillId="0" borderId="31" xfId="0" applyNumberFormat="1" applyFont="1" applyBorder="1"/>
    <xf numFmtId="1" fontId="15" fillId="0" borderId="31" xfId="0" applyNumberFormat="1" applyFont="1" applyBorder="1"/>
    <xf numFmtId="1" fontId="0" fillId="0" borderId="32" xfId="0" applyNumberFormat="1" applyBorder="1"/>
    <xf numFmtId="0" fontId="11" fillId="0" borderId="33" xfId="0" applyFont="1" applyBorder="1"/>
    <xf numFmtId="0" fontId="17" fillId="0" borderId="20" xfId="0" applyFont="1" applyBorder="1"/>
    <xf numFmtId="1" fontId="17" fillId="0" borderId="25" xfId="0" applyNumberFormat="1" applyFont="1" applyBorder="1"/>
    <xf numFmtId="1" fontId="15" fillId="0" borderId="2" xfId="0" applyNumberFormat="1" applyFont="1" applyBorder="1"/>
    <xf numFmtId="0" fontId="11" fillId="0" borderId="34" xfId="0" applyFont="1" applyBorder="1"/>
    <xf numFmtId="1" fontId="0" fillId="0" borderId="35" xfId="0" applyNumberFormat="1" applyBorder="1"/>
    <xf numFmtId="1" fontId="17" fillId="0" borderId="2" xfId="0" applyNumberFormat="1" applyFont="1" applyBorder="1"/>
    <xf numFmtId="1" fontId="0" fillId="0" borderId="36" xfId="0" applyNumberFormat="1" applyBorder="1"/>
    <xf numFmtId="1" fontId="15" fillId="0" borderId="36" xfId="0" applyNumberFormat="1" applyFont="1" applyBorder="1"/>
    <xf numFmtId="1" fontId="17" fillId="0" borderId="36" xfId="0" applyNumberFormat="1" applyFont="1" applyBorder="1"/>
    <xf numFmtId="1" fontId="0" fillId="0" borderId="37" xfId="0" applyNumberFormat="1" applyBorder="1"/>
    <xf numFmtId="1" fontId="0" fillId="0" borderId="38" xfId="0" applyNumberFormat="1" applyBorder="1"/>
    <xf numFmtId="0" fontId="11" fillId="0" borderId="39" xfId="0" applyFont="1" applyBorder="1"/>
    <xf numFmtId="0" fontId="0" fillId="0" borderId="8" xfId="0" applyBorder="1"/>
    <xf numFmtId="1" fontId="15" fillId="0" borderId="1" xfId="0" applyNumberFormat="1" applyFont="1" applyBorder="1"/>
    <xf numFmtId="0" fontId="0" fillId="0" borderId="40" xfId="0" applyBorder="1"/>
    <xf numFmtId="0" fontId="0" fillId="0" borderId="24" xfId="0" applyBorder="1"/>
    <xf numFmtId="1" fontId="15" fillId="0" borderId="41" xfId="0" applyNumberFormat="1" applyFont="1" applyBorder="1"/>
    <xf numFmtId="1" fontId="15" fillId="0" borderId="13" xfId="0" applyNumberFormat="1" applyFont="1" applyBorder="1"/>
    <xf numFmtId="1" fontId="15" fillId="0" borderId="17" xfId="0" applyNumberFormat="1" applyFont="1" applyBorder="1"/>
    <xf numFmtId="0" fontId="0" fillId="0" borderId="41" xfId="0" applyBorder="1"/>
    <xf numFmtId="0" fontId="1" fillId="0" borderId="21" xfId="0" applyFont="1" applyBorder="1"/>
    <xf numFmtId="0" fontId="16" fillId="0" borderId="42" xfId="0" applyFont="1" applyBorder="1"/>
    <xf numFmtId="0" fontId="0" fillId="0" borderId="43" xfId="0" applyBorder="1"/>
    <xf numFmtId="0" fontId="11" fillId="0" borderId="44" xfId="0" applyFont="1" applyBorder="1"/>
    <xf numFmtId="0" fontId="11" fillId="0" borderId="45" xfId="0" applyFont="1" applyBorder="1"/>
    <xf numFmtId="0" fontId="18" fillId="0" borderId="18" xfId="0" applyFont="1" applyBorder="1"/>
    <xf numFmtId="1" fontId="18" fillId="0" borderId="19" xfId="0" applyNumberFormat="1" applyFont="1" applyBorder="1"/>
    <xf numFmtId="1" fontId="15" fillId="0" borderId="35" xfId="0" applyNumberFormat="1" applyFont="1" applyBorder="1"/>
    <xf numFmtId="1" fontId="15" fillId="0" borderId="25" xfId="0" applyNumberFormat="1" applyFont="1" applyBorder="1"/>
    <xf numFmtId="0" fontId="5" fillId="0" borderId="3" xfId="0" applyFont="1" applyBorder="1" applyAlignment="1">
      <alignment horizontal="center"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4" fillId="0" borderId="3"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5" fillId="0" borderId="3" xfId="0" applyFont="1" applyBorder="1" applyAlignment="1">
      <alignment horizontal="center" vertical="center" wrapText="1"/>
    </xf>
    <xf numFmtId="0" fontId="2" fillId="0" borderId="4" xfId="0" applyFont="1" applyBorder="1" applyAlignment="1">
      <alignment horizontal="center"/>
    </xf>
    <xf numFmtId="0" fontId="0" fillId="3" borderId="0" xfId="0" applyFill="1"/>
    <xf numFmtId="0" fontId="0" fillId="0" borderId="1" xfId="0" applyBorder="1"/>
    <xf numFmtId="0" fontId="11" fillId="0" borderId="47" xfId="0" applyFont="1" applyBorder="1"/>
    <xf numFmtId="1" fontId="0" fillId="0" borderId="24" xfId="0" applyNumberFormat="1" applyBorder="1"/>
    <xf numFmtId="0" fontId="16" fillId="4" borderId="0" xfId="0" applyFont="1" applyFill="1"/>
    <xf numFmtId="0" fontId="0" fillId="4" borderId="27" xfId="0" applyFill="1" applyBorder="1"/>
    <xf numFmtId="1" fontId="15" fillId="5" borderId="0" xfId="0" applyNumberFormat="1" applyFont="1" applyFill="1"/>
    <xf numFmtId="0" fontId="0" fillId="5" borderId="0" xfId="0" applyFill="1"/>
    <xf numFmtId="0" fontId="3" fillId="6" borderId="0" xfId="0" applyFont="1" applyFill="1"/>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6" fillId="0" borderId="46" xfId="0" applyFont="1" applyBorder="1" applyAlignment="1">
      <alignment horizontal="left" vertical="center"/>
    </xf>
    <xf numFmtId="0" fontId="0" fillId="6" borderId="0" xfId="0" applyFill="1"/>
    <xf numFmtId="1" fontId="18" fillId="0" borderId="2" xfId="0" applyNumberFormat="1" applyFont="1" applyBorder="1"/>
    <xf numFmtId="0" fontId="11" fillId="7" borderId="14" xfId="0" applyFont="1" applyFill="1" applyBorder="1"/>
    <xf numFmtId="0" fontId="11" fillId="7" borderId="15" xfId="0" applyFont="1" applyFill="1" applyBorder="1"/>
    <xf numFmtId="0" fontId="0" fillId="7" borderId="16" xfId="0" applyFill="1" applyBorder="1"/>
    <xf numFmtId="1" fontId="0" fillId="7" borderId="17" xfId="0" applyNumberFormat="1" applyFill="1" applyBorder="1"/>
    <xf numFmtId="0" fontId="0" fillId="7" borderId="18" xfId="0" applyFill="1" applyBorder="1"/>
    <xf numFmtId="0" fontId="0" fillId="7" borderId="20" xfId="0" applyFill="1" applyBorder="1"/>
    <xf numFmtId="1" fontId="0" fillId="7" borderId="48"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Actual intake as percentage</a:t>
            </a:r>
            <a:r>
              <a:rPr lang="en-GB" baseline="0"/>
              <a:t> of recommended daily intake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A75D-4835-92FC-46495F901070}"/>
              </c:ext>
            </c:extLst>
          </c:dPt>
          <c:dPt>
            <c:idx val="1"/>
            <c:invertIfNegative val="0"/>
            <c:bubble3D val="0"/>
            <c:spPr>
              <a:solidFill>
                <a:srgbClr val="00B050"/>
              </a:solidFill>
              <a:ln>
                <a:noFill/>
              </a:ln>
              <a:effectLst/>
            </c:spPr>
            <c:extLst>
              <c:ext xmlns:c16="http://schemas.microsoft.com/office/drawing/2014/chart" uri="{C3380CC4-5D6E-409C-BE32-E72D297353CC}">
                <c16:uniqueId val="{00000002-A75D-4835-92FC-46495F901070}"/>
              </c:ext>
            </c:extLst>
          </c:dPt>
          <c:dPt>
            <c:idx val="2"/>
            <c:invertIfNegative val="0"/>
            <c:bubble3D val="0"/>
            <c:spPr>
              <a:solidFill>
                <a:srgbClr val="00B050"/>
              </a:solidFill>
              <a:ln>
                <a:noFill/>
              </a:ln>
              <a:effectLst/>
            </c:spPr>
            <c:extLst>
              <c:ext xmlns:c16="http://schemas.microsoft.com/office/drawing/2014/chart" uri="{C3380CC4-5D6E-409C-BE32-E72D297353CC}">
                <c16:uniqueId val="{00000003-A75D-4835-92FC-46495F901070}"/>
              </c:ext>
            </c:extLst>
          </c:dPt>
          <c:dPt>
            <c:idx val="3"/>
            <c:invertIfNegative val="0"/>
            <c:bubble3D val="0"/>
            <c:spPr>
              <a:solidFill>
                <a:srgbClr val="00B050"/>
              </a:solidFill>
              <a:ln>
                <a:noFill/>
              </a:ln>
              <a:effectLst/>
            </c:spPr>
            <c:extLst>
              <c:ext xmlns:c16="http://schemas.microsoft.com/office/drawing/2014/chart" uri="{C3380CC4-5D6E-409C-BE32-E72D297353CC}">
                <c16:uniqueId val="{00000004-A75D-4835-92FC-46495F901070}"/>
              </c:ext>
            </c:extLst>
          </c:dPt>
          <c:dPt>
            <c:idx val="4"/>
            <c:invertIfNegative val="0"/>
            <c:bubble3D val="0"/>
            <c:spPr>
              <a:solidFill>
                <a:srgbClr val="00B050"/>
              </a:solidFill>
              <a:ln>
                <a:noFill/>
              </a:ln>
              <a:effectLst/>
            </c:spPr>
            <c:extLst>
              <c:ext xmlns:c16="http://schemas.microsoft.com/office/drawing/2014/chart" uri="{C3380CC4-5D6E-409C-BE32-E72D297353CC}">
                <c16:uniqueId val="{00000005-A75D-4835-92FC-46495F901070}"/>
              </c:ext>
            </c:extLst>
          </c:dPt>
          <c:dPt>
            <c:idx val="5"/>
            <c:invertIfNegative val="0"/>
            <c:bubble3D val="0"/>
            <c:spPr>
              <a:solidFill>
                <a:srgbClr val="00B050"/>
              </a:solidFill>
              <a:ln>
                <a:noFill/>
              </a:ln>
              <a:effectLst/>
            </c:spPr>
            <c:extLst>
              <c:ext xmlns:c16="http://schemas.microsoft.com/office/drawing/2014/chart" uri="{C3380CC4-5D6E-409C-BE32-E72D297353CC}">
                <c16:uniqueId val="{00000006-A75D-4835-92FC-46495F901070}"/>
              </c:ext>
            </c:extLst>
          </c:dPt>
          <c:dPt>
            <c:idx val="6"/>
            <c:invertIfNegative val="0"/>
            <c:bubble3D val="0"/>
            <c:spPr>
              <a:solidFill>
                <a:srgbClr val="00B050"/>
              </a:solidFill>
              <a:ln>
                <a:noFill/>
              </a:ln>
              <a:effectLst/>
            </c:spPr>
            <c:extLst>
              <c:ext xmlns:c16="http://schemas.microsoft.com/office/drawing/2014/chart" uri="{C3380CC4-5D6E-409C-BE32-E72D297353CC}">
                <c16:uniqueId val="{00000007-A75D-4835-92FC-46495F901070}"/>
              </c:ext>
            </c:extLst>
          </c:dPt>
          <c:dPt>
            <c:idx val="7"/>
            <c:invertIfNegative val="0"/>
            <c:bubble3D val="0"/>
            <c:spPr>
              <a:solidFill>
                <a:srgbClr val="00B050"/>
              </a:solidFill>
              <a:ln>
                <a:noFill/>
              </a:ln>
              <a:effectLst/>
            </c:spPr>
            <c:extLst>
              <c:ext xmlns:c16="http://schemas.microsoft.com/office/drawing/2014/chart" uri="{C3380CC4-5D6E-409C-BE32-E72D297353CC}">
                <c16:uniqueId val="{00000008-A75D-4835-92FC-46495F901070}"/>
              </c:ext>
            </c:extLst>
          </c:dPt>
          <c:dPt>
            <c:idx val="8"/>
            <c:invertIfNegative val="0"/>
            <c:bubble3D val="0"/>
            <c:spPr>
              <a:solidFill>
                <a:srgbClr val="00B050"/>
              </a:solidFill>
              <a:ln>
                <a:noFill/>
              </a:ln>
              <a:effectLst/>
            </c:spPr>
            <c:extLst>
              <c:ext xmlns:c16="http://schemas.microsoft.com/office/drawing/2014/chart" uri="{C3380CC4-5D6E-409C-BE32-E72D297353CC}">
                <c16:uniqueId val="{00000009-A75D-4835-92FC-46495F901070}"/>
              </c:ext>
            </c:extLst>
          </c:dPt>
          <c:dPt>
            <c:idx val="9"/>
            <c:invertIfNegative val="0"/>
            <c:bubble3D val="0"/>
            <c:spPr>
              <a:solidFill>
                <a:srgbClr val="FF0000"/>
              </a:solidFill>
              <a:ln>
                <a:noFill/>
              </a:ln>
              <a:effectLst/>
            </c:spPr>
            <c:extLst>
              <c:ext xmlns:c16="http://schemas.microsoft.com/office/drawing/2014/chart" uri="{C3380CC4-5D6E-409C-BE32-E72D297353CC}">
                <c16:uniqueId val="{0000000A-A75D-4835-92FC-46495F901070}"/>
              </c:ext>
            </c:extLst>
          </c:dPt>
          <c:dPt>
            <c:idx val="10"/>
            <c:invertIfNegative val="0"/>
            <c:bubble3D val="0"/>
            <c:spPr>
              <a:solidFill>
                <a:srgbClr val="FF0000"/>
              </a:solidFill>
              <a:ln>
                <a:noFill/>
              </a:ln>
              <a:effectLst/>
            </c:spPr>
            <c:extLst>
              <c:ext xmlns:c16="http://schemas.microsoft.com/office/drawing/2014/chart" uri="{C3380CC4-5D6E-409C-BE32-E72D297353CC}">
                <c16:uniqueId val="{0000000B-A75D-4835-92FC-46495F901070}"/>
              </c:ext>
            </c:extLst>
          </c:dPt>
          <c:dPt>
            <c:idx val="11"/>
            <c:invertIfNegative val="0"/>
            <c:bubble3D val="0"/>
            <c:spPr>
              <a:solidFill>
                <a:srgbClr val="FF0000"/>
              </a:solidFill>
              <a:ln>
                <a:noFill/>
              </a:ln>
              <a:effectLst/>
            </c:spPr>
            <c:extLst>
              <c:ext xmlns:c16="http://schemas.microsoft.com/office/drawing/2014/chart" uri="{C3380CC4-5D6E-409C-BE32-E72D297353CC}">
                <c16:uniqueId val="{0000000C-A75D-4835-92FC-46495F901070}"/>
              </c:ext>
            </c:extLst>
          </c:dPt>
          <c:cat>
            <c:strRef>
              <c:f>'1b'!$C$10:$N$10</c:f>
              <c:strCache>
                <c:ptCount val="12"/>
                <c:pt idx="0">
                  <c:v>protein</c:v>
                </c:pt>
                <c:pt idx="1">
                  <c:v>fiber</c:v>
                </c:pt>
                <c:pt idx="2">
                  <c:v>vit A</c:v>
                </c:pt>
                <c:pt idx="3">
                  <c:v>vit B12</c:v>
                </c:pt>
                <c:pt idx="4">
                  <c:v>vit E</c:v>
                </c:pt>
                <c:pt idx="5">
                  <c:v>Ca</c:v>
                </c:pt>
                <c:pt idx="6">
                  <c:v>Fe</c:v>
                </c:pt>
                <c:pt idx="7">
                  <c:v>Mg</c:v>
                </c:pt>
                <c:pt idx="8">
                  <c:v>K</c:v>
                </c:pt>
                <c:pt idx="9">
                  <c:v>SFA</c:v>
                </c:pt>
                <c:pt idx="10">
                  <c:v>Na</c:v>
                </c:pt>
                <c:pt idx="11">
                  <c:v>Added sugar</c:v>
                </c:pt>
              </c:strCache>
            </c:strRef>
          </c:cat>
          <c:val>
            <c:numRef>
              <c:f>'1b'!$C$49:$N$49</c:f>
              <c:numCache>
                <c:formatCode>0.00</c:formatCode>
                <c:ptCount val="12"/>
                <c:pt idx="0">
                  <c:v>2.0190000000000001</c:v>
                </c:pt>
                <c:pt idx="1">
                  <c:v>0.55625000000000002</c:v>
                </c:pt>
                <c:pt idx="2">
                  <c:v>1.005611111111111</c:v>
                </c:pt>
                <c:pt idx="3">
                  <c:v>2.3496428571428574</c:v>
                </c:pt>
                <c:pt idx="4">
                  <c:v>1.853813559322034</c:v>
                </c:pt>
                <c:pt idx="5">
                  <c:v>1.5812499999999998</c:v>
                </c:pt>
                <c:pt idx="6">
                  <c:v>1.3144444444444443</c:v>
                </c:pt>
                <c:pt idx="7">
                  <c:v>1.2743846153846157</c:v>
                </c:pt>
                <c:pt idx="8">
                  <c:v>2.224475</c:v>
                </c:pt>
                <c:pt idx="9">
                  <c:v>1.2878378378378379</c:v>
                </c:pt>
                <c:pt idx="10">
                  <c:v>0.82654166666666673</c:v>
                </c:pt>
                <c:pt idx="11">
                  <c:v>0.75384615384615394</c:v>
                </c:pt>
              </c:numCache>
            </c:numRef>
          </c:val>
          <c:extLst>
            <c:ext xmlns:c16="http://schemas.microsoft.com/office/drawing/2014/chart" uri="{C3380CC4-5D6E-409C-BE32-E72D297353CC}">
              <c16:uniqueId val="{00000000-A75D-4835-92FC-46495F901070}"/>
            </c:ext>
          </c:extLst>
        </c:ser>
        <c:dLbls>
          <c:showLegendKey val="0"/>
          <c:showVal val="0"/>
          <c:showCatName val="0"/>
          <c:showSerName val="0"/>
          <c:showPercent val="0"/>
          <c:showBubbleSize val="0"/>
        </c:dLbls>
        <c:gapWidth val="219"/>
        <c:overlap val="-27"/>
        <c:axId val="763602040"/>
        <c:axId val="763597776"/>
      </c:barChart>
      <c:catAx>
        <c:axId val="76360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97776"/>
        <c:crosses val="autoZero"/>
        <c:auto val="1"/>
        <c:lblAlgn val="ctr"/>
        <c:lblOffset val="100"/>
        <c:noMultiLvlLbl val="0"/>
      </c:catAx>
      <c:valAx>
        <c:axId val="763597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02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1571625</xdr:colOff>
      <xdr:row>51</xdr:row>
      <xdr:rowOff>19050</xdr:rowOff>
    </xdr:from>
    <xdr:to>
      <xdr:col>13</xdr:col>
      <xdr:colOff>609600</xdr:colOff>
      <xdr:row>72</xdr:row>
      <xdr:rowOff>114300</xdr:rowOff>
    </xdr:to>
    <xdr:graphicFrame macro="">
      <xdr:nvGraphicFramePr>
        <xdr:cNvPr id="2" name="Chart 1">
          <a:extLst>
            <a:ext uri="{FF2B5EF4-FFF2-40B4-BE49-F238E27FC236}">
              <a16:creationId xmlns:a16="http://schemas.microsoft.com/office/drawing/2014/main" id="{C40E28F6-88DC-B7BF-540E-94AE64711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63</xdr:row>
      <xdr:rowOff>123825</xdr:rowOff>
    </xdr:from>
    <xdr:to>
      <xdr:col>13</xdr:col>
      <xdr:colOff>518200</xdr:colOff>
      <xdr:row>63</xdr:row>
      <xdr:rowOff>123825</xdr:rowOff>
    </xdr:to>
    <xdr:cxnSp macro="">
      <xdr:nvCxnSpPr>
        <xdr:cNvPr id="4" name="Straight Connector 3">
          <a:extLst>
            <a:ext uri="{FF2B5EF4-FFF2-40B4-BE49-F238E27FC236}">
              <a16:creationId xmlns:a16="http://schemas.microsoft.com/office/drawing/2014/main" id="{E94D5037-420C-D8D1-D6A7-BBE39FE37BE5}"/>
            </a:ext>
          </a:extLst>
        </xdr:cNvPr>
        <xdr:cNvCxnSpPr/>
      </xdr:nvCxnSpPr>
      <xdr:spPr>
        <a:xfrm>
          <a:off x="3162300" y="11201400"/>
          <a:ext cx="6557050" cy="0"/>
        </a:xfrm>
        <a:prstGeom prst="line">
          <a:avLst/>
        </a:prstGeom>
        <a:ln w="38100">
          <a:solidFill>
            <a:srgbClr val="7030A0"/>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11"/>
  <sheetViews>
    <sheetView tabSelected="1" zoomScale="70" zoomScaleNormal="70" workbookViewId="0">
      <selection activeCell="R18" sqref="R18"/>
    </sheetView>
  </sheetViews>
  <sheetFormatPr baseColWidth="10" defaultColWidth="9.1640625" defaultRowHeight="13.5" customHeight="1"/>
  <cols>
    <col min="1" max="1" width="17.6640625" style="2" customWidth="1"/>
    <col min="2" max="2" width="27.33203125" style="2" customWidth="1"/>
    <col min="3" max="11" width="7.1640625" style="2" customWidth="1"/>
    <col min="12" max="12" width="7.1640625" style="3" customWidth="1"/>
    <col min="13" max="13" width="7.1640625" style="2" customWidth="1"/>
    <col min="14" max="14" width="8.5" style="2" customWidth="1"/>
    <col min="15" max="15" width="2.83203125" style="2" customWidth="1"/>
    <col min="16" max="16" width="7.83203125" style="2" bestFit="1" customWidth="1"/>
    <col min="17" max="17" width="2.83203125" style="2" customWidth="1"/>
    <col min="18" max="18" width="7.1640625" style="2" customWidth="1"/>
    <col min="19" max="19" width="8.6640625" style="2" customWidth="1"/>
    <col min="20" max="20" width="8.5" style="2" customWidth="1"/>
    <col min="21" max="21" width="9" style="2" customWidth="1"/>
    <col min="22" max="22" width="8.33203125" style="2" customWidth="1"/>
    <col min="23" max="23" width="18.33203125" style="2" customWidth="1"/>
    <col min="24" max="24" width="16.6640625" style="2" customWidth="1"/>
    <col min="25" max="25" width="5.6640625" style="2" customWidth="1"/>
    <col min="26" max="26" width="6.5" style="2" customWidth="1"/>
    <col min="27" max="27" width="7.33203125" style="2" customWidth="1"/>
    <col min="28" max="28" width="11.5" style="2" customWidth="1"/>
    <col min="29" max="29" width="11" style="2" customWidth="1"/>
    <col min="30" max="30" width="9" style="2" customWidth="1"/>
    <col min="31" max="31" width="20.83203125" style="2" customWidth="1"/>
    <col min="32" max="32" width="9.1640625" style="2"/>
    <col min="33" max="33" width="13.5" style="2" customWidth="1"/>
    <col min="34" max="34" width="9.1640625" style="2"/>
    <col min="35" max="35" width="12.1640625" style="2" customWidth="1"/>
    <col min="36" max="16384" width="9.1640625" style="2"/>
  </cols>
  <sheetData>
    <row r="1" spans="1:29" ht="13.5" customHeight="1">
      <c r="A1" s="1" t="s">
        <v>0</v>
      </c>
    </row>
    <row r="2" spans="1:29" ht="13.5" customHeight="1">
      <c r="A2" s="2" t="s">
        <v>1</v>
      </c>
    </row>
    <row r="4" spans="1:29" ht="13.5" customHeight="1">
      <c r="A4" s="1" t="s">
        <v>2</v>
      </c>
    </row>
    <row r="5" spans="1:29" ht="13.5" customHeight="1">
      <c r="A5" s="29" t="s">
        <v>3</v>
      </c>
    </row>
    <row r="6" spans="1:29" ht="13.5" customHeight="1">
      <c r="A6" s="29" t="s">
        <v>4</v>
      </c>
    </row>
    <row r="7" spans="1:29" ht="13.5" customHeight="1">
      <c r="A7" s="29"/>
    </row>
    <row r="8" spans="1:29" ht="13.5" customHeight="1">
      <c r="A8" s="2" t="s">
        <v>5</v>
      </c>
    </row>
    <row r="9" spans="1:29" ht="13.5" customHeight="1">
      <c r="A9" s="2" t="s">
        <v>6</v>
      </c>
    </row>
    <row r="12" spans="1:29" s="13" customFormat="1" ht="22.5" customHeight="1">
      <c r="B12" s="157" t="s">
        <v>183</v>
      </c>
      <c r="C12" s="158"/>
      <c r="D12" s="158"/>
      <c r="E12" s="159"/>
      <c r="L12" s="12"/>
    </row>
    <row r="13" spans="1:29" ht="13.5" customHeight="1">
      <c r="C13" s="6" t="s">
        <v>7</v>
      </c>
      <c r="D13" s="6" t="s">
        <v>7</v>
      </c>
      <c r="E13" s="26" t="s">
        <v>8</v>
      </c>
      <c r="F13" s="6" t="s">
        <v>9</v>
      </c>
      <c r="G13" s="6" t="s">
        <v>9</v>
      </c>
      <c r="H13" s="6" t="s">
        <v>9</v>
      </c>
      <c r="I13" s="6" t="s">
        <v>9</v>
      </c>
      <c r="J13" s="6" t="s">
        <v>9</v>
      </c>
      <c r="K13" s="6" t="s">
        <v>9</v>
      </c>
      <c r="L13" s="8" t="s">
        <v>7</v>
      </c>
      <c r="M13" s="8" t="s">
        <v>9</v>
      </c>
      <c r="N13" s="8" t="s">
        <v>7</v>
      </c>
      <c r="R13" s="6" t="s">
        <v>7</v>
      </c>
      <c r="S13" s="6" t="s">
        <v>7</v>
      </c>
      <c r="T13" s="26" t="s">
        <v>8</v>
      </c>
      <c r="U13" s="6" t="s">
        <v>9</v>
      </c>
      <c r="V13" s="6" t="s">
        <v>9</v>
      </c>
      <c r="W13" s="6" t="s">
        <v>9</v>
      </c>
      <c r="X13" s="6" t="s">
        <v>9</v>
      </c>
      <c r="Y13" s="6" t="s">
        <v>9</v>
      </c>
      <c r="Z13" s="6" t="s">
        <v>9</v>
      </c>
      <c r="AA13" s="8" t="s">
        <v>7</v>
      </c>
      <c r="AB13" s="8" t="s">
        <v>9</v>
      </c>
      <c r="AC13" s="8" t="s">
        <v>7</v>
      </c>
    </row>
    <row r="14" spans="1:29" ht="26.25" customHeight="1">
      <c r="C14" s="15" t="s">
        <v>10</v>
      </c>
      <c r="D14" s="15" t="s">
        <v>11</v>
      </c>
      <c r="E14" s="15" t="s">
        <v>12</v>
      </c>
      <c r="F14" s="15" t="s">
        <v>13</v>
      </c>
      <c r="G14" s="15" t="s">
        <v>14</v>
      </c>
      <c r="H14" s="15" t="s">
        <v>15</v>
      </c>
      <c r="I14" s="15" t="s">
        <v>16</v>
      </c>
      <c r="J14" s="15" t="s">
        <v>17</v>
      </c>
      <c r="K14" s="15" t="s">
        <v>18</v>
      </c>
      <c r="L14" s="27" t="s">
        <v>19</v>
      </c>
      <c r="M14" s="27" t="s">
        <v>20</v>
      </c>
      <c r="N14" s="28" t="s">
        <v>21</v>
      </c>
      <c r="R14" s="15" t="s">
        <v>10</v>
      </c>
      <c r="S14" s="15" t="s">
        <v>11</v>
      </c>
      <c r="T14" s="15" t="s">
        <v>12</v>
      </c>
      <c r="U14" s="15" t="s">
        <v>13</v>
      </c>
      <c r="V14" s="15" t="s">
        <v>14</v>
      </c>
      <c r="W14" s="15" t="s">
        <v>15</v>
      </c>
      <c r="X14" s="15" t="s">
        <v>16</v>
      </c>
      <c r="Y14" s="15" t="s">
        <v>17</v>
      </c>
      <c r="Z14" s="15" t="s">
        <v>18</v>
      </c>
      <c r="AA14" s="27" t="s">
        <v>19</v>
      </c>
      <c r="AB14" s="27" t="s">
        <v>20</v>
      </c>
      <c r="AC14" s="28" t="s">
        <v>21</v>
      </c>
    </row>
    <row r="15" spans="1:29" ht="13.5" customHeight="1">
      <c r="C15" s="5">
        <v>60</v>
      </c>
      <c r="D15" s="5">
        <v>40</v>
      </c>
      <c r="E15" s="5">
        <v>900</v>
      </c>
      <c r="F15" s="5">
        <v>2.8</v>
      </c>
      <c r="G15" s="5">
        <v>11.8</v>
      </c>
      <c r="H15" s="5">
        <v>1000</v>
      </c>
      <c r="I15" s="5">
        <v>9</v>
      </c>
      <c r="J15" s="5">
        <v>325</v>
      </c>
      <c r="K15" s="5">
        <v>2000</v>
      </c>
      <c r="L15" s="22">
        <v>22.2</v>
      </c>
      <c r="M15" s="23">
        <v>2400</v>
      </c>
      <c r="N15" s="23">
        <v>65</v>
      </c>
      <c r="O15" s="3"/>
      <c r="R15" s="5">
        <f>C22/C15</f>
        <v>3.1666666666666662E-2</v>
      </c>
      <c r="S15" s="5">
        <f t="shared" ref="S15:AC15" si="0">D22/D15</f>
        <v>0.04</v>
      </c>
      <c r="T15" s="5">
        <f t="shared" si="0"/>
        <v>0</v>
      </c>
      <c r="U15" s="5">
        <f t="shared" si="0"/>
        <v>0</v>
      </c>
      <c r="V15" s="5">
        <f t="shared" si="0"/>
        <v>8.4745762711864406E-3</v>
      </c>
      <c r="W15" s="5">
        <f t="shared" si="0"/>
        <v>8.9999999999999993E-3</v>
      </c>
      <c r="X15" s="5">
        <f t="shared" si="0"/>
        <v>5.5555555555555552E-2</v>
      </c>
      <c r="Y15" s="5">
        <f t="shared" si="0"/>
        <v>5.8461538461538461E-2</v>
      </c>
      <c r="Z15" s="5">
        <f t="shared" si="0"/>
        <v>0.17199999999999999</v>
      </c>
      <c r="AA15" s="5">
        <f t="shared" si="0"/>
        <v>4.5045045045045045E-3</v>
      </c>
      <c r="AB15" s="5">
        <f t="shared" si="0"/>
        <v>1.6666666666666668E-3</v>
      </c>
      <c r="AC15" s="5">
        <f t="shared" si="0"/>
        <v>0</v>
      </c>
    </row>
    <row r="16" spans="1:29" ht="13.5" customHeight="1">
      <c r="L16" s="2"/>
      <c r="O16" s="3"/>
      <c r="R16" s="2">
        <f>R15/83*100</f>
        <v>3.8152610441767064E-2</v>
      </c>
      <c r="S16" s="2">
        <f t="shared" ref="S16:AC16" si="1">S15/83*100</f>
        <v>4.8192771084337352E-2</v>
      </c>
      <c r="T16" s="2">
        <f t="shared" si="1"/>
        <v>0</v>
      </c>
      <c r="U16" s="2">
        <f t="shared" si="1"/>
        <v>0</v>
      </c>
      <c r="V16" s="2">
        <f t="shared" si="1"/>
        <v>1.0210332856851132E-2</v>
      </c>
      <c r="W16" s="2">
        <f t="shared" si="1"/>
        <v>1.0843373493975903E-2</v>
      </c>
      <c r="X16" s="2">
        <f t="shared" si="1"/>
        <v>6.6934404283801874E-2</v>
      </c>
      <c r="Y16" s="2">
        <f t="shared" si="1"/>
        <v>7.0435588507877664E-2</v>
      </c>
      <c r="Z16" s="2">
        <f t="shared" si="1"/>
        <v>0.20722891566265059</v>
      </c>
      <c r="AA16" s="2">
        <f t="shared" si="1"/>
        <v>5.4271138608488001E-3</v>
      </c>
      <c r="AB16" s="2">
        <f t="shared" si="1"/>
        <v>2.008032128514056E-3</v>
      </c>
      <c r="AC16" s="2">
        <f t="shared" si="1"/>
        <v>0</v>
      </c>
    </row>
    <row r="17" spans="1:20" s="13" customFormat="1" ht="18" customHeight="1">
      <c r="B17" s="157" t="s">
        <v>22</v>
      </c>
      <c r="C17" s="158"/>
      <c r="D17" s="158"/>
      <c r="E17" s="159"/>
      <c r="L17" s="12"/>
    </row>
    <row r="18" spans="1:20" ht="13.5" customHeight="1">
      <c r="L18" s="2"/>
      <c r="O18" s="3"/>
      <c r="R18" s="153">
        <f>SUM(R16:Z16)-SUM(AA16:AD16)</f>
        <v>0.44456285034189874</v>
      </c>
    </row>
    <row r="19" spans="1:20" ht="27.75" customHeight="1">
      <c r="C19" s="160" t="s">
        <v>23</v>
      </c>
      <c r="D19" s="161"/>
      <c r="E19" s="161"/>
      <c r="F19" s="161"/>
      <c r="G19" s="161"/>
      <c r="H19" s="161"/>
      <c r="I19" s="161"/>
      <c r="J19" s="161"/>
      <c r="K19" s="162"/>
      <c r="L19" s="154" t="s">
        <v>24</v>
      </c>
      <c r="M19" s="155"/>
      <c r="N19" s="156"/>
      <c r="O19" s="4"/>
      <c r="P19" s="1"/>
    </row>
    <row r="20" spans="1:20" ht="13.5" customHeight="1">
      <c r="A20" s="1" t="s">
        <v>25</v>
      </c>
      <c r="B20" s="1" t="s">
        <v>26</v>
      </c>
      <c r="C20" s="6" t="s">
        <v>7</v>
      </c>
      <c r="D20" s="6" t="s">
        <v>7</v>
      </c>
      <c r="E20" s="26" t="s">
        <v>8</v>
      </c>
      <c r="F20" s="6" t="s">
        <v>9</v>
      </c>
      <c r="G20" s="6" t="s">
        <v>9</v>
      </c>
      <c r="H20" s="6" t="s">
        <v>9</v>
      </c>
      <c r="I20" s="6" t="s">
        <v>9</v>
      </c>
      <c r="J20" s="6" t="s">
        <v>9</v>
      </c>
      <c r="K20" s="6" t="s">
        <v>9</v>
      </c>
      <c r="L20" s="8" t="s">
        <v>7</v>
      </c>
      <c r="M20" s="8" t="s">
        <v>9</v>
      </c>
      <c r="N20" s="8" t="s">
        <v>7</v>
      </c>
      <c r="O20" s="4"/>
      <c r="P20" s="7" t="s">
        <v>27</v>
      </c>
    </row>
    <row r="21" spans="1:20" ht="35.25" customHeight="1">
      <c r="C21" s="15" t="s">
        <v>10</v>
      </c>
      <c r="D21" s="15" t="s">
        <v>11</v>
      </c>
      <c r="E21" s="15" t="s">
        <v>12</v>
      </c>
      <c r="F21" s="15" t="s">
        <v>13</v>
      </c>
      <c r="G21" s="15" t="s">
        <v>14</v>
      </c>
      <c r="H21" s="15" t="s">
        <v>15</v>
      </c>
      <c r="I21" s="15" t="s">
        <v>16</v>
      </c>
      <c r="J21" s="15" t="s">
        <v>17</v>
      </c>
      <c r="K21" s="15" t="s">
        <v>18</v>
      </c>
      <c r="L21" s="27" t="s">
        <v>19</v>
      </c>
      <c r="M21" s="27" t="s">
        <v>20</v>
      </c>
      <c r="N21" s="28" t="s">
        <v>21</v>
      </c>
      <c r="O21" s="3"/>
      <c r="P21" s="7" t="s">
        <v>28</v>
      </c>
      <c r="R21" s="9"/>
      <c r="S21" s="30" t="s">
        <v>182</v>
      </c>
    </row>
    <row r="22" spans="1:20" ht="13.5" customHeight="1">
      <c r="A22" s="32" t="s">
        <v>165</v>
      </c>
      <c r="B22" s="33" t="s">
        <v>29</v>
      </c>
      <c r="C22" s="34">
        <v>1.9</v>
      </c>
      <c r="D22" s="34">
        <v>1.6</v>
      </c>
      <c r="E22" s="35">
        <v>0</v>
      </c>
      <c r="F22" s="34">
        <v>0</v>
      </c>
      <c r="G22" s="34">
        <v>0.1</v>
      </c>
      <c r="H22" s="34">
        <v>9</v>
      </c>
      <c r="I22" s="34">
        <v>0.5</v>
      </c>
      <c r="J22" s="34">
        <v>19</v>
      </c>
      <c r="K22" s="34">
        <v>344</v>
      </c>
      <c r="L22" s="34">
        <v>0.1</v>
      </c>
      <c r="M22" s="34">
        <v>4</v>
      </c>
      <c r="N22" s="34">
        <v>0</v>
      </c>
      <c r="O22" s="36"/>
      <c r="P22" s="37">
        <v>83</v>
      </c>
      <c r="R22" s="10"/>
    </row>
    <row r="23" spans="1:20" ht="13.5" customHeight="1">
      <c r="A23" s="38"/>
      <c r="B23" s="2" t="s">
        <v>30</v>
      </c>
      <c r="C23" s="21">
        <v>3.2</v>
      </c>
      <c r="D23" s="21">
        <v>0.7</v>
      </c>
      <c r="E23" s="20">
        <v>0</v>
      </c>
      <c r="F23" s="21">
        <v>0</v>
      </c>
      <c r="G23" s="21">
        <v>0</v>
      </c>
      <c r="H23" s="21">
        <v>12</v>
      </c>
      <c r="I23" s="21">
        <v>0.2</v>
      </c>
      <c r="J23" s="21">
        <v>9</v>
      </c>
      <c r="K23" s="21">
        <v>25</v>
      </c>
      <c r="L23" s="21">
        <v>0.1</v>
      </c>
      <c r="M23" s="21">
        <v>25</v>
      </c>
      <c r="N23" s="21">
        <v>0</v>
      </c>
      <c r="O23" s="21"/>
      <c r="P23" s="39">
        <v>146</v>
      </c>
      <c r="T23" s="3"/>
    </row>
    <row r="24" spans="1:20" ht="13.5" customHeight="1">
      <c r="A24" s="40"/>
      <c r="B24" s="2" t="s">
        <v>31</v>
      </c>
      <c r="C24" s="21">
        <v>5.0999999999999996</v>
      </c>
      <c r="D24" s="21">
        <v>1.4</v>
      </c>
      <c r="E24" s="20">
        <v>1</v>
      </c>
      <c r="F24" s="21">
        <v>0</v>
      </c>
      <c r="G24" s="21">
        <v>0.2</v>
      </c>
      <c r="H24" s="21">
        <v>16</v>
      </c>
      <c r="I24" s="21">
        <v>0.7</v>
      </c>
      <c r="J24" s="21">
        <v>19</v>
      </c>
      <c r="K24" s="21">
        <v>48</v>
      </c>
      <c r="L24" s="21">
        <v>0.1</v>
      </c>
      <c r="M24" s="21">
        <v>4</v>
      </c>
      <c r="N24" s="21">
        <v>0</v>
      </c>
      <c r="O24" s="3"/>
      <c r="P24" s="41">
        <v>142</v>
      </c>
      <c r="R24" s="10"/>
      <c r="T24" s="3"/>
    </row>
    <row r="25" spans="1:20" ht="13.5" customHeight="1">
      <c r="A25" s="40"/>
      <c r="B25" s="2" t="s">
        <v>32</v>
      </c>
      <c r="C25" s="21">
        <v>11.1</v>
      </c>
      <c r="D25" s="21">
        <v>6.7</v>
      </c>
      <c r="E25" s="20">
        <v>0</v>
      </c>
      <c r="F25" s="21">
        <v>0</v>
      </c>
      <c r="G25" s="21">
        <v>0.2</v>
      </c>
      <c r="H25" s="21">
        <v>34</v>
      </c>
      <c r="I25" s="21">
        <v>2</v>
      </c>
      <c r="J25" s="21">
        <v>66</v>
      </c>
      <c r="K25" s="21">
        <v>233</v>
      </c>
      <c r="L25" s="21">
        <v>0.4</v>
      </c>
      <c r="M25" s="21">
        <v>503</v>
      </c>
      <c r="N25" s="21">
        <v>0</v>
      </c>
      <c r="O25" s="3"/>
      <c r="P25" s="41">
        <v>234</v>
      </c>
      <c r="R25" s="10"/>
      <c r="T25" s="3"/>
    </row>
    <row r="26" spans="1:20" ht="13.5" customHeight="1">
      <c r="A26" s="42"/>
      <c r="B26" s="43" t="s">
        <v>33</v>
      </c>
      <c r="C26" s="44">
        <v>9</v>
      </c>
      <c r="D26" s="44">
        <v>2.5</v>
      </c>
      <c r="E26" s="45">
        <v>0</v>
      </c>
      <c r="F26" s="44">
        <v>0</v>
      </c>
      <c r="G26" s="44">
        <v>0.1</v>
      </c>
      <c r="H26" s="44">
        <v>29</v>
      </c>
      <c r="I26" s="44">
        <v>0.8</v>
      </c>
      <c r="J26" s="44">
        <v>19</v>
      </c>
      <c r="K26" s="44">
        <v>111</v>
      </c>
      <c r="L26" s="44">
        <v>0.3</v>
      </c>
      <c r="M26" s="44">
        <v>523</v>
      </c>
      <c r="N26" s="44">
        <v>0</v>
      </c>
      <c r="O26" s="46"/>
      <c r="P26" s="47">
        <v>247</v>
      </c>
      <c r="R26" s="10"/>
      <c r="T26" s="3"/>
    </row>
    <row r="27" spans="1:20" ht="13.5" customHeight="1">
      <c r="A27" s="32" t="s">
        <v>34</v>
      </c>
      <c r="B27" s="33" t="s">
        <v>35</v>
      </c>
      <c r="C27" s="34">
        <v>0.2</v>
      </c>
      <c r="D27" s="34">
        <v>2</v>
      </c>
      <c r="E27" s="35">
        <v>2</v>
      </c>
      <c r="F27" s="34">
        <v>0</v>
      </c>
      <c r="G27" s="34">
        <v>0.3</v>
      </c>
      <c r="H27" s="34">
        <v>4</v>
      </c>
      <c r="I27" s="34">
        <v>0.1</v>
      </c>
      <c r="J27" s="34">
        <v>5</v>
      </c>
      <c r="K27" s="34">
        <v>123</v>
      </c>
      <c r="L27" s="34">
        <v>0</v>
      </c>
      <c r="M27" s="34">
        <v>1</v>
      </c>
      <c r="N27" s="34">
        <v>0</v>
      </c>
      <c r="O27" s="36"/>
      <c r="P27" s="37">
        <v>60</v>
      </c>
      <c r="R27" s="10"/>
      <c r="S27" s="1"/>
      <c r="T27" s="3"/>
    </row>
    <row r="28" spans="1:20" ht="13.5" customHeight="1">
      <c r="A28" s="40"/>
      <c r="B28" s="2" t="s">
        <v>36</v>
      </c>
      <c r="C28" s="21">
        <v>1.1000000000000001</v>
      </c>
      <c r="D28" s="21">
        <v>1.9</v>
      </c>
      <c r="E28" s="20">
        <v>5</v>
      </c>
      <c r="F28" s="21">
        <v>0</v>
      </c>
      <c r="G28" s="21">
        <v>0.2</v>
      </c>
      <c r="H28" s="21">
        <v>6</v>
      </c>
      <c r="I28" s="21">
        <v>0.3</v>
      </c>
      <c r="J28" s="21">
        <v>28</v>
      </c>
      <c r="K28" s="21">
        <v>374</v>
      </c>
      <c r="L28" s="21">
        <v>0.1</v>
      </c>
      <c r="M28" s="21">
        <v>0</v>
      </c>
      <c r="N28" s="21">
        <v>0</v>
      </c>
      <c r="O28" s="3"/>
      <c r="P28" s="41">
        <v>95</v>
      </c>
      <c r="R28" s="10"/>
      <c r="T28" s="3"/>
    </row>
    <row r="29" spans="1:20" ht="13.5" customHeight="1">
      <c r="A29" s="42"/>
      <c r="B29" s="43" t="s">
        <v>37</v>
      </c>
      <c r="C29" s="44">
        <v>0.6</v>
      </c>
      <c r="D29" s="44">
        <v>0.3</v>
      </c>
      <c r="E29" s="45">
        <v>2</v>
      </c>
      <c r="F29" s="44">
        <v>0</v>
      </c>
      <c r="G29" s="44">
        <v>0.2</v>
      </c>
      <c r="H29" s="44">
        <v>12</v>
      </c>
      <c r="I29" s="44">
        <v>0.1</v>
      </c>
      <c r="J29" s="44">
        <v>12</v>
      </c>
      <c r="K29" s="44">
        <v>170</v>
      </c>
      <c r="L29" s="44">
        <v>0</v>
      </c>
      <c r="M29" s="44">
        <v>1</v>
      </c>
      <c r="N29" s="44">
        <v>0</v>
      </c>
      <c r="O29" s="46"/>
      <c r="P29" s="47">
        <v>46</v>
      </c>
      <c r="R29" s="10"/>
      <c r="T29" s="3"/>
    </row>
    <row r="30" spans="1:20" ht="13.5" customHeight="1">
      <c r="A30" s="32" t="s">
        <v>38</v>
      </c>
      <c r="B30" s="33" t="s">
        <v>39</v>
      </c>
      <c r="C30" s="33">
        <v>0.7</v>
      </c>
      <c r="D30" s="33">
        <v>2.8</v>
      </c>
      <c r="E30" s="35">
        <v>692</v>
      </c>
      <c r="F30" s="34">
        <v>0</v>
      </c>
      <c r="G30" s="33">
        <v>0.5</v>
      </c>
      <c r="H30" s="33">
        <v>27</v>
      </c>
      <c r="I30" s="33">
        <v>0.2</v>
      </c>
      <c r="J30" s="33">
        <v>7</v>
      </c>
      <c r="K30" s="33">
        <v>266</v>
      </c>
      <c r="L30" s="33">
        <v>0.1</v>
      </c>
      <c r="M30" s="33">
        <v>27</v>
      </c>
      <c r="N30" s="34">
        <v>0</v>
      </c>
      <c r="O30" s="36"/>
      <c r="P30" s="48">
        <v>23</v>
      </c>
      <c r="R30" s="10"/>
      <c r="T30" s="3"/>
    </row>
    <row r="31" spans="1:20" ht="13.5" customHeight="1">
      <c r="A31" s="42"/>
      <c r="B31" s="43" t="s">
        <v>40</v>
      </c>
      <c r="C31" s="44">
        <v>3.9</v>
      </c>
      <c r="D31" s="44">
        <v>2.7</v>
      </c>
      <c r="E31" s="45">
        <v>58</v>
      </c>
      <c r="F31" s="44">
        <v>0</v>
      </c>
      <c r="G31" s="44">
        <v>2.5</v>
      </c>
      <c r="H31" s="44">
        <v>33</v>
      </c>
      <c r="I31" s="44">
        <v>0.9</v>
      </c>
      <c r="J31" s="44">
        <v>19</v>
      </c>
      <c r="K31" s="44">
        <v>399</v>
      </c>
      <c r="L31" s="44">
        <v>0.1</v>
      </c>
      <c r="M31" s="44">
        <v>5</v>
      </c>
      <c r="N31" s="44">
        <v>0</v>
      </c>
      <c r="O31" s="46"/>
      <c r="P31" s="47">
        <v>27</v>
      </c>
      <c r="R31" s="10"/>
      <c r="T31" s="3"/>
    </row>
    <row r="32" spans="1:20" ht="13.5" customHeight="1">
      <c r="A32" s="38" t="s">
        <v>41</v>
      </c>
      <c r="B32" s="2" t="s">
        <v>42</v>
      </c>
      <c r="C32" s="21">
        <v>22.7</v>
      </c>
      <c r="D32" s="21">
        <v>6.2</v>
      </c>
      <c r="E32" s="20">
        <v>0</v>
      </c>
      <c r="F32" s="21">
        <v>0</v>
      </c>
      <c r="G32" s="21">
        <v>6.4</v>
      </c>
      <c r="H32" s="21">
        <v>90</v>
      </c>
      <c r="I32" s="21">
        <v>3.3</v>
      </c>
      <c r="J32" s="21">
        <v>232</v>
      </c>
      <c r="K32" s="21">
        <v>729</v>
      </c>
      <c r="L32" s="21">
        <v>7.2</v>
      </c>
      <c r="M32" s="21">
        <v>3</v>
      </c>
      <c r="N32" s="21">
        <v>0</v>
      </c>
      <c r="O32" s="3"/>
      <c r="P32" s="41">
        <v>639</v>
      </c>
      <c r="R32" s="10"/>
      <c r="T32" s="3"/>
    </row>
    <row r="33" spans="1:20" ht="13.5" customHeight="1">
      <c r="A33" s="38" t="s">
        <v>43</v>
      </c>
      <c r="B33" s="2" t="s">
        <v>44</v>
      </c>
      <c r="C33" s="21">
        <v>7.6</v>
      </c>
      <c r="D33" s="21">
        <v>6.7</v>
      </c>
      <c r="E33" s="20">
        <v>3</v>
      </c>
      <c r="F33" s="21">
        <v>0</v>
      </c>
      <c r="G33" s="21">
        <v>1.1000000000000001</v>
      </c>
      <c r="H33" s="21">
        <v>46</v>
      </c>
      <c r="I33" s="21">
        <v>1.8</v>
      </c>
      <c r="J33" s="21">
        <v>43</v>
      </c>
      <c r="K33" s="21">
        <v>297</v>
      </c>
      <c r="L33" s="21">
        <v>0.4</v>
      </c>
      <c r="M33" s="21">
        <v>8</v>
      </c>
      <c r="N33" s="21">
        <v>0</v>
      </c>
      <c r="O33" s="3"/>
      <c r="P33" s="41">
        <v>123</v>
      </c>
      <c r="R33" s="10"/>
      <c r="T33" s="3"/>
    </row>
    <row r="34" spans="1:20" ht="13.5" customHeight="1">
      <c r="A34" s="38"/>
      <c r="B34" s="2" t="s">
        <v>45</v>
      </c>
      <c r="C34" s="21">
        <v>7.5</v>
      </c>
      <c r="D34" s="21">
        <v>5.4</v>
      </c>
      <c r="E34" s="20">
        <v>1</v>
      </c>
      <c r="F34" s="21">
        <v>0</v>
      </c>
      <c r="G34" s="21">
        <v>3.4</v>
      </c>
      <c r="H34" s="21">
        <v>113</v>
      </c>
      <c r="I34" s="21">
        <v>2.2000000000000002</v>
      </c>
      <c r="J34" s="21">
        <v>57</v>
      </c>
      <c r="K34" s="21">
        <v>103</v>
      </c>
      <c r="L34" s="21">
        <v>3.7</v>
      </c>
      <c r="M34" s="21">
        <v>502</v>
      </c>
      <c r="N34" s="21">
        <v>0</v>
      </c>
      <c r="O34" s="3"/>
      <c r="P34" s="41">
        <v>318</v>
      </c>
      <c r="R34" s="10"/>
      <c r="T34" s="3"/>
    </row>
    <row r="35" spans="1:20" ht="13.5" customHeight="1">
      <c r="A35" s="38"/>
      <c r="B35" s="2" t="s">
        <v>174</v>
      </c>
      <c r="C35" s="21">
        <v>17.7</v>
      </c>
      <c r="D35" s="21">
        <v>3.2</v>
      </c>
      <c r="E35" s="20">
        <v>0</v>
      </c>
      <c r="F35" s="21">
        <v>0.27</v>
      </c>
      <c r="G35" s="21">
        <v>3.1</v>
      </c>
      <c r="H35" s="21">
        <v>0</v>
      </c>
      <c r="I35" s="21">
        <v>2.1</v>
      </c>
      <c r="J35" s="21">
        <v>183</v>
      </c>
      <c r="K35" s="21">
        <v>1278</v>
      </c>
      <c r="L35" s="21">
        <v>1.7</v>
      </c>
      <c r="M35" s="21">
        <v>800</v>
      </c>
      <c r="N35" s="21">
        <v>0</v>
      </c>
      <c r="O35" s="3"/>
      <c r="P35" s="41">
        <v>192</v>
      </c>
      <c r="R35" s="10"/>
      <c r="T35" s="3"/>
    </row>
    <row r="36" spans="1:20" ht="13.5" customHeight="1">
      <c r="A36" s="38"/>
      <c r="B36" s="2" t="s">
        <v>173</v>
      </c>
      <c r="C36" s="21">
        <v>12.3</v>
      </c>
      <c r="D36" s="21">
        <v>5</v>
      </c>
      <c r="E36" s="20">
        <v>0</v>
      </c>
      <c r="F36" s="21">
        <v>0.48</v>
      </c>
      <c r="G36" s="21">
        <v>0</v>
      </c>
      <c r="H36" s="21">
        <v>800</v>
      </c>
      <c r="I36" s="21">
        <v>3</v>
      </c>
      <c r="J36" s="21">
        <v>19</v>
      </c>
      <c r="K36" s="21">
        <v>350</v>
      </c>
      <c r="L36" s="21">
        <v>1</v>
      </c>
      <c r="M36" s="21">
        <v>510</v>
      </c>
      <c r="N36" s="21">
        <v>0</v>
      </c>
      <c r="O36" s="3"/>
      <c r="P36" s="41">
        <v>188</v>
      </c>
      <c r="R36" s="10"/>
      <c r="T36" s="3"/>
    </row>
    <row r="37" spans="1:20" ht="13.5" customHeight="1">
      <c r="A37" s="38"/>
      <c r="B37" s="2" t="s">
        <v>46</v>
      </c>
      <c r="C37" s="21">
        <v>14.6</v>
      </c>
      <c r="D37" s="21">
        <v>5.6</v>
      </c>
      <c r="E37" s="20">
        <v>5</v>
      </c>
      <c r="F37" s="21">
        <v>0.2</v>
      </c>
      <c r="G37" s="21">
        <v>0</v>
      </c>
      <c r="H37" s="21">
        <v>51</v>
      </c>
      <c r="I37" s="21">
        <v>0.6</v>
      </c>
      <c r="J37" s="21">
        <v>26</v>
      </c>
      <c r="K37" s="21">
        <v>112</v>
      </c>
      <c r="L37" s="21">
        <v>1.2</v>
      </c>
      <c r="M37" s="21">
        <v>800</v>
      </c>
      <c r="N37" s="21">
        <v>0</v>
      </c>
      <c r="O37" s="3"/>
      <c r="P37" s="41">
        <v>230</v>
      </c>
      <c r="R37" s="10"/>
      <c r="T37" s="3"/>
    </row>
    <row r="38" spans="1:20" ht="13.5" customHeight="1">
      <c r="A38" s="38"/>
      <c r="B38" s="2" t="s">
        <v>175</v>
      </c>
      <c r="C38" s="21">
        <v>11.6</v>
      </c>
      <c r="D38" s="21">
        <v>0.3</v>
      </c>
      <c r="E38" s="20">
        <v>0</v>
      </c>
      <c r="F38" s="21">
        <v>0</v>
      </c>
      <c r="G38" s="21">
        <v>0</v>
      </c>
      <c r="H38" s="21">
        <v>188</v>
      </c>
      <c r="I38" s="21">
        <v>2.2000000000000002</v>
      </c>
      <c r="J38" s="21">
        <v>70</v>
      </c>
      <c r="K38" s="21">
        <v>55</v>
      </c>
      <c r="L38" s="21">
        <v>1</v>
      </c>
      <c r="M38" s="21">
        <v>6</v>
      </c>
      <c r="N38" s="21">
        <v>0</v>
      </c>
      <c r="O38" s="3"/>
      <c r="P38" s="41">
        <v>113</v>
      </c>
      <c r="R38" s="10"/>
      <c r="T38" s="3"/>
    </row>
    <row r="39" spans="1:20" ht="13.5" customHeight="1">
      <c r="A39" s="32" t="s">
        <v>47</v>
      </c>
      <c r="B39" s="33" t="s">
        <v>48</v>
      </c>
      <c r="C39" s="34">
        <v>12.3</v>
      </c>
      <c r="D39" s="34">
        <v>0</v>
      </c>
      <c r="E39" s="35">
        <v>215</v>
      </c>
      <c r="F39" s="34">
        <v>1.54</v>
      </c>
      <c r="G39" s="34">
        <v>4.2</v>
      </c>
      <c r="H39" s="34">
        <v>64</v>
      </c>
      <c r="I39" s="34">
        <v>2.4</v>
      </c>
      <c r="J39" s="34">
        <v>15</v>
      </c>
      <c r="K39" s="34">
        <v>141</v>
      </c>
      <c r="L39" s="34">
        <v>2.9</v>
      </c>
      <c r="M39" s="34">
        <v>149</v>
      </c>
      <c r="N39" s="34">
        <v>0</v>
      </c>
      <c r="O39" s="36"/>
      <c r="P39" s="37">
        <v>136</v>
      </c>
      <c r="R39" s="10"/>
      <c r="T39" s="3"/>
    </row>
    <row r="40" spans="1:20" ht="13.5" customHeight="1">
      <c r="A40" s="40"/>
      <c r="B40" s="2" t="s">
        <v>49</v>
      </c>
      <c r="C40" s="21">
        <v>22.6</v>
      </c>
      <c r="D40" s="21">
        <v>0</v>
      </c>
      <c r="E40" s="20">
        <v>5</v>
      </c>
      <c r="F40" s="21">
        <v>1.74</v>
      </c>
      <c r="G40" s="21">
        <v>0</v>
      </c>
      <c r="H40" s="21">
        <v>5</v>
      </c>
      <c r="I40" s="21">
        <v>2</v>
      </c>
      <c r="J40" s="21">
        <v>25</v>
      </c>
      <c r="K40" s="21">
        <v>369</v>
      </c>
      <c r="L40" s="21">
        <v>1.1000000000000001</v>
      </c>
      <c r="M40" s="21">
        <v>74</v>
      </c>
      <c r="N40" s="21">
        <v>0</v>
      </c>
      <c r="O40" s="21"/>
      <c r="P40" s="39">
        <v>114</v>
      </c>
      <c r="T40" s="3"/>
    </row>
    <row r="41" spans="1:20" ht="13.5" customHeight="1">
      <c r="A41" s="40"/>
      <c r="B41" s="2" t="s">
        <v>50</v>
      </c>
      <c r="C41" s="21">
        <v>21.8</v>
      </c>
      <c r="D41" s="21">
        <v>0</v>
      </c>
      <c r="E41" s="20">
        <v>0</v>
      </c>
      <c r="F41" s="21">
        <v>0.5</v>
      </c>
      <c r="G41" s="21">
        <v>0</v>
      </c>
      <c r="H41" s="21">
        <v>4</v>
      </c>
      <c r="I41" s="21">
        <v>0.8</v>
      </c>
      <c r="J41" s="21">
        <v>26</v>
      </c>
      <c r="K41" s="21">
        <v>390</v>
      </c>
      <c r="L41" s="2">
        <v>2.2999999999999998</v>
      </c>
      <c r="M41" s="2">
        <v>60</v>
      </c>
      <c r="N41" s="21">
        <v>0</v>
      </c>
      <c r="O41" s="3"/>
      <c r="P41" s="49">
        <v>120</v>
      </c>
      <c r="R41" s="10"/>
      <c r="T41" s="3"/>
    </row>
    <row r="42" spans="1:20" ht="13.5" customHeight="1">
      <c r="A42" s="40"/>
      <c r="B42" s="2" t="s">
        <v>51</v>
      </c>
      <c r="C42" s="21">
        <v>18.100000000000001</v>
      </c>
      <c r="D42" s="21">
        <v>0</v>
      </c>
      <c r="E42" s="20">
        <v>1</v>
      </c>
      <c r="F42" s="21">
        <v>0.42</v>
      </c>
      <c r="G42" s="21">
        <v>0.2</v>
      </c>
      <c r="H42" s="21">
        <v>8</v>
      </c>
      <c r="I42" s="21">
        <v>0.6</v>
      </c>
      <c r="J42" s="21">
        <v>22</v>
      </c>
      <c r="K42" s="21">
        <v>478</v>
      </c>
      <c r="L42" s="21">
        <v>2.2999999999999998</v>
      </c>
      <c r="M42" s="21">
        <v>920</v>
      </c>
      <c r="N42" s="21">
        <v>0</v>
      </c>
      <c r="O42" s="3"/>
      <c r="P42" s="41">
        <v>141</v>
      </c>
      <c r="R42" s="10"/>
      <c r="T42" s="3"/>
    </row>
    <row r="43" spans="1:20" ht="13.5" customHeight="1">
      <c r="A43" s="42"/>
      <c r="B43" s="43" t="s">
        <v>52</v>
      </c>
      <c r="C43" s="44">
        <v>20.2</v>
      </c>
      <c r="D43" s="44">
        <v>0</v>
      </c>
      <c r="E43" s="45">
        <v>26</v>
      </c>
      <c r="F43" s="44">
        <v>4</v>
      </c>
      <c r="G43" s="44">
        <v>1.9</v>
      </c>
      <c r="H43" s="44">
        <v>12</v>
      </c>
      <c r="I43" s="44">
        <v>1</v>
      </c>
      <c r="J43" s="44">
        <v>27</v>
      </c>
      <c r="K43" s="44">
        <v>396</v>
      </c>
      <c r="L43" s="44">
        <v>3</v>
      </c>
      <c r="M43" s="44">
        <v>95</v>
      </c>
      <c r="N43" s="44">
        <v>0</v>
      </c>
      <c r="O43" s="46"/>
      <c r="P43" s="47">
        <v>209</v>
      </c>
      <c r="R43" s="10"/>
      <c r="T43" s="3"/>
    </row>
    <row r="44" spans="1:20" ht="13.5" customHeight="1">
      <c r="A44" s="32" t="s">
        <v>53</v>
      </c>
      <c r="B44" s="33" t="s">
        <v>54</v>
      </c>
      <c r="C44" s="34">
        <v>0</v>
      </c>
      <c r="D44" s="34">
        <v>0</v>
      </c>
      <c r="E44" s="35">
        <v>2</v>
      </c>
      <c r="F44" s="34">
        <v>0</v>
      </c>
      <c r="G44" s="34">
        <v>5.0999999999999996</v>
      </c>
      <c r="H44" s="34">
        <v>0</v>
      </c>
      <c r="I44" s="34">
        <v>0</v>
      </c>
      <c r="J44" s="34">
        <v>0.1</v>
      </c>
      <c r="K44" s="34">
        <v>0</v>
      </c>
      <c r="L44" s="34">
        <v>14.3</v>
      </c>
      <c r="M44" s="34">
        <v>0</v>
      </c>
      <c r="N44" s="34">
        <v>0</v>
      </c>
      <c r="O44" s="36"/>
      <c r="P44" s="37">
        <v>900</v>
      </c>
      <c r="R44" s="10"/>
      <c r="T44" s="3"/>
    </row>
    <row r="45" spans="1:20" ht="14.25" customHeight="1">
      <c r="A45" s="42"/>
      <c r="B45" s="43" t="s">
        <v>55</v>
      </c>
      <c r="C45" s="44">
        <v>0.2</v>
      </c>
      <c r="D45" s="44">
        <v>0</v>
      </c>
      <c r="E45" s="45">
        <v>869</v>
      </c>
      <c r="F45" s="44">
        <v>0</v>
      </c>
      <c r="G45" s="44">
        <v>12.7</v>
      </c>
      <c r="H45" s="44">
        <v>7</v>
      </c>
      <c r="I45" s="44">
        <v>0</v>
      </c>
      <c r="J45" s="44">
        <v>0</v>
      </c>
      <c r="K45" s="44">
        <v>44</v>
      </c>
      <c r="L45" s="44">
        <v>7.9</v>
      </c>
      <c r="M45" s="44">
        <v>10</v>
      </c>
      <c r="N45" s="44">
        <v>0</v>
      </c>
      <c r="O45" s="46"/>
      <c r="P45" s="47">
        <v>316</v>
      </c>
      <c r="R45" s="10"/>
      <c r="T45" s="3"/>
    </row>
    <row r="46" spans="1:20" ht="13.5" customHeight="1">
      <c r="A46" s="32" t="s">
        <v>56</v>
      </c>
      <c r="B46" s="33" t="s">
        <v>57</v>
      </c>
      <c r="C46" s="34">
        <v>29.9</v>
      </c>
      <c r="D46" s="34">
        <v>0</v>
      </c>
      <c r="E46" s="35">
        <v>73</v>
      </c>
      <c r="F46" s="34">
        <v>1.44</v>
      </c>
      <c r="G46" s="34">
        <v>0.5</v>
      </c>
      <c r="H46" s="34">
        <v>1030</v>
      </c>
      <c r="I46" s="34">
        <v>0.3</v>
      </c>
      <c r="J46" s="34">
        <v>39</v>
      </c>
      <c r="K46" s="34">
        <v>107</v>
      </c>
      <c r="L46" s="34">
        <v>11.9</v>
      </c>
      <c r="M46" s="34">
        <v>692</v>
      </c>
      <c r="N46" s="34">
        <v>0</v>
      </c>
      <c r="O46" s="36"/>
      <c r="P46" s="37">
        <v>279</v>
      </c>
      <c r="R46" s="10"/>
    </row>
    <row r="47" spans="1:20" ht="13.5" customHeight="1">
      <c r="A47" s="38" t="s">
        <v>58</v>
      </c>
      <c r="B47" s="2" t="s">
        <v>59</v>
      </c>
      <c r="C47" s="21">
        <v>3.3</v>
      </c>
      <c r="D47" s="21">
        <v>0</v>
      </c>
      <c r="E47" s="20">
        <v>16</v>
      </c>
      <c r="F47" s="21">
        <v>0.45</v>
      </c>
      <c r="G47" s="21">
        <v>0</v>
      </c>
      <c r="H47" s="21">
        <v>121</v>
      </c>
      <c r="I47" s="21">
        <v>0</v>
      </c>
      <c r="J47" s="21">
        <v>12</v>
      </c>
      <c r="K47" s="21">
        <v>164</v>
      </c>
      <c r="L47" s="21">
        <v>1</v>
      </c>
      <c r="M47" s="21">
        <v>40</v>
      </c>
      <c r="N47" s="21">
        <v>0</v>
      </c>
      <c r="O47" s="3"/>
      <c r="P47" s="41">
        <v>47</v>
      </c>
      <c r="R47" s="10"/>
    </row>
    <row r="48" spans="1:20" ht="13.5" customHeight="1">
      <c r="A48" s="40"/>
      <c r="B48" s="2" t="s">
        <v>60</v>
      </c>
      <c r="C48" s="21">
        <v>4.2</v>
      </c>
      <c r="D48" s="21">
        <v>0</v>
      </c>
      <c r="E48" s="20">
        <v>16</v>
      </c>
      <c r="F48" s="21">
        <v>0.35</v>
      </c>
      <c r="G48" s="21">
        <v>0</v>
      </c>
      <c r="H48" s="21">
        <v>133</v>
      </c>
      <c r="I48" s="21">
        <v>0</v>
      </c>
      <c r="J48" s="21">
        <v>14</v>
      </c>
      <c r="K48" s="21">
        <v>174</v>
      </c>
      <c r="L48" s="21">
        <v>1</v>
      </c>
      <c r="M48" s="21">
        <v>54</v>
      </c>
      <c r="N48" s="21">
        <v>0</v>
      </c>
      <c r="P48" s="49">
        <v>51</v>
      </c>
      <c r="R48" s="10"/>
    </row>
    <row r="49" spans="1:18" ht="13.5" customHeight="1">
      <c r="A49" s="40"/>
      <c r="B49" s="2" t="s">
        <v>176</v>
      </c>
      <c r="C49" s="21">
        <v>0.5</v>
      </c>
      <c r="D49" s="21">
        <v>1</v>
      </c>
      <c r="E49" s="20">
        <v>0</v>
      </c>
      <c r="F49" s="21">
        <v>0.36</v>
      </c>
      <c r="G49" s="21">
        <v>0.4</v>
      </c>
      <c r="H49" s="21">
        <v>119</v>
      </c>
      <c r="I49" s="21">
        <v>0.4</v>
      </c>
      <c r="J49" s="21">
        <v>13</v>
      </c>
      <c r="K49" s="21">
        <v>30</v>
      </c>
      <c r="L49" s="21">
        <v>0.3</v>
      </c>
      <c r="M49" s="21">
        <v>39</v>
      </c>
      <c r="N49" s="21">
        <v>0</v>
      </c>
      <c r="P49" s="49">
        <v>184</v>
      </c>
      <c r="R49" s="10"/>
    </row>
    <row r="50" spans="1:18" ht="13.5" customHeight="1">
      <c r="A50" s="40"/>
      <c r="B50" s="2" t="s">
        <v>178</v>
      </c>
      <c r="C50" s="21">
        <v>0.5</v>
      </c>
      <c r="D50" s="21">
        <v>0.3</v>
      </c>
      <c r="E50" s="20">
        <v>0</v>
      </c>
      <c r="F50" s="21">
        <v>0.38</v>
      </c>
      <c r="G50" s="21">
        <v>1.8</v>
      </c>
      <c r="H50" s="21">
        <v>119</v>
      </c>
      <c r="I50" s="21">
        <v>0.1</v>
      </c>
      <c r="J50" s="21">
        <v>4</v>
      </c>
      <c r="K50" s="21">
        <v>13</v>
      </c>
      <c r="L50" s="21">
        <v>0.1</v>
      </c>
      <c r="M50" s="21">
        <v>37</v>
      </c>
      <c r="N50" s="21">
        <v>0</v>
      </c>
      <c r="P50" s="49">
        <v>12</v>
      </c>
      <c r="R50" s="10"/>
    </row>
    <row r="51" spans="1:18" ht="13.5" customHeight="1">
      <c r="A51" s="40"/>
      <c r="B51" s="2" t="s">
        <v>61</v>
      </c>
      <c r="C51" s="21">
        <v>3.4</v>
      </c>
      <c r="D51" s="21">
        <v>0.5</v>
      </c>
      <c r="E51" s="20">
        <v>0</v>
      </c>
      <c r="F51" s="21">
        <v>0</v>
      </c>
      <c r="G51" s="21">
        <v>0.2</v>
      </c>
      <c r="H51" s="21">
        <v>12</v>
      </c>
      <c r="I51" s="21">
        <v>0.3</v>
      </c>
      <c r="J51" s="21">
        <v>37</v>
      </c>
      <c r="K51" s="21">
        <v>53</v>
      </c>
      <c r="L51" s="21">
        <v>0.3</v>
      </c>
      <c r="M51" s="21">
        <v>35</v>
      </c>
      <c r="N51" s="21">
        <v>1.1000000000000001</v>
      </c>
      <c r="O51" s="3"/>
      <c r="P51" s="41">
        <v>38</v>
      </c>
      <c r="R51" s="10"/>
    </row>
    <row r="52" spans="1:18" ht="13.5" customHeight="1">
      <c r="A52" s="40"/>
      <c r="B52" s="2" t="s">
        <v>62</v>
      </c>
      <c r="C52" s="21">
        <v>3</v>
      </c>
      <c r="D52" s="21">
        <v>0.5</v>
      </c>
      <c r="E52" s="20">
        <v>2</v>
      </c>
      <c r="F52" s="21">
        <v>0.38</v>
      </c>
      <c r="G52" s="21">
        <v>0.2</v>
      </c>
      <c r="H52" s="21">
        <v>120</v>
      </c>
      <c r="I52" s="21">
        <v>0.4</v>
      </c>
      <c r="J52" s="21">
        <v>26</v>
      </c>
      <c r="K52" s="21">
        <v>78</v>
      </c>
      <c r="L52" s="21">
        <v>0.3</v>
      </c>
      <c r="M52" s="21">
        <v>40</v>
      </c>
      <c r="N52" s="21">
        <v>2.4</v>
      </c>
      <c r="O52" s="3"/>
      <c r="P52" s="49">
        <v>39</v>
      </c>
      <c r="R52" s="10"/>
    </row>
    <row r="53" spans="1:18" ht="13.5" customHeight="1">
      <c r="A53" s="40"/>
      <c r="B53" s="2" t="s">
        <v>177</v>
      </c>
      <c r="C53" s="21">
        <v>4</v>
      </c>
      <c r="D53" s="21">
        <v>1</v>
      </c>
      <c r="E53" s="20">
        <v>10</v>
      </c>
      <c r="F53" s="21">
        <v>0.38</v>
      </c>
      <c r="G53" s="21">
        <v>0</v>
      </c>
      <c r="H53" s="21">
        <v>120</v>
      </c>
      <c r="I53" s="21">
        <v>0.3</v>
      </c>
      <c r="J53" s="21">
        <v>50</v>
      </c>
      <c r="K53" s="21">
        <v>70</v>
      </c>
      <c r="L53" s="21">
        <v>0.3</v>
      </c>
      <c r="M53" s="21">
        <v>100</v>
      </c>
      <c r="N53" s="21">
        <v>2.1</v>
      </c>
      <c r="O53" s="3"/>
      <c r="P53" s="49">
        <v>47</v>
      </c>
      <c r="R53" s="10"/>
    </row>
    <row r="54" spans="1:18" ht="13.5" customHeight="1">
      <c r="A54" s="32" t="s">
        <v>63</v>
      </c>
      <c r="B54" s="33" t="s">
        <v>64</v>
      </c>
      <c r="C54" s="34">
        <v>0</v>
      </c>
      <c r="D54" s="34">
        <v>0</v>
      </c>
      <c r="E54" s="35">
        <v>0</v>
      </c>
      <c r="F54" s="34">
        <v>0</v>
      </c>
      <c r="G54" s="34">
        <v>0</v>
      </c>
      <c r="H54" s="34">
        <v>5</v>
      </c>
      <c r="I54" s="34">
        <v>0</v>
      </c>
      <c r="J54" s="34">
        <v>0</v>
      </c>
      <c r="K54" s="34">
        <v>0</v>
      </c>
      <c r="L54" s="34">
        <v>0</v>
      </c>
      <c r="M54" s="34">
        <v>3</v>
      </c>
      <c r="N54" s="34">
        <v>9.8000000000000007</v>
      </c>
      <c r="O54" s="36"/>
      <c r="P54" s="37">
        <v>39</v>
      </c>
      <c r="R54" s="10"/>
    </row>
    <row r="55" spans="1:18" ht="13.5" customHeight="1">
      <c r="A55" s="50"/>
      <c r="B55" s="43" t="s">
        <v>65</v>
      </c>
      <c r="C55" s="44">
        <v>22.5</v>
      </c>
      <c r="D55" s="44">
        <v>8</v>
      </c>
      <c r="E55" s="45">
        <v>0</v>
      </c>
      <c r="F55" s="44">
        <v>0</v>
      </c>
      <c r="G55" s="44">
        <v>8.8000000000000007</v>
      </c>
      <c r="H55" s="44">
        <v>45</v>
      </c>
      <c r="I55" s="44">
        <v>1.8</v>
      </c>
      <c r="J55" s="44">
        <v>145</v>
      </c>
      <c r="K55" s="44">
        <v>575</v>
      </c>
      <c r="L55" s="44">
        <v>10</v>
      </c>
      <c r="M55" s="44">
        <v>237</v>
      </c>
      <c r="N55" s="44">
        <v>2</v>
      </c>
      <c r="O55" s="46"/>
      <c r="P55" s="47">
        <v>660</v>
      </c>
      <c r="R55" s="10"/>
    </row>
    <row r="60" spans="1:18" ht="13.5" customHeight="1">
      <c r="C60" s="21"/>
      <c r="D60" s="21"/>
      <c r="E60" s="20"/>
      <c r="F60" s="21"/>
      <c r="G60" s="21"/>
      <c r="H60" s="21"/>
      <c r="I60" s="21"/>
      <c r="J60" s="21"/>
      <c r="K60" s="21"/>
      <c r="L60" s="21"/>
      <c r="M60" s="21"/>
      <c r="N60" s="21"/>
      <c r="O60" s="21"/>
      <c r="P60" s="21"/>
    </row>
    <row r="61" spans="1:18" ht="13.5" customHeight="1">
      <c r="C61" s="21"/>
      <c r="D61" s="21"/>
      <c r="E61" s="20"/>
      <c r="F61" s="21"/>
      <c r="G61" s="21"/>
      <c r="H61" s="21"/>
      <c r="I61" s="21"/>
      <c r="J61" s="21"/>
      <c r="K61" s="21"/>
      <c r="L61" s="21"/>
      <c r="M61" s="21"/>
      <c r="N61" s="21"/>
      <c r="O61" s="21"/>
      <c r="P61" s="21"/>
    </row>
    <row r="110" spans="2:2" ht="13.5" customHeight="1">
      <c r="B110" s="2" t="s">
        <v>66</v>
      </c>
    </row>
    <row r="111" spans="2:2" ht="13.5" customHeight="1">
      <c r="B111" s="2">
        <f>((C22/C15)+(D22/D15)+(E22/E15)+(F22/F15)+(G22/G15)+(H22/H15)+(I22/I15)+(J22/J15)+(K22/K15)-(L22/L15)-(M22/M15)-(N22/N15))/(P22/100)</f>
        <v>0.44456285034189874</v>
      </c>
    </row>
  </sheetData>
  <mergeCells count="4">
    <mergeCell ref="L19:N19"/>
    <mergeCell ref="B12:E12"/>
    <mergeCell ref="B17:E17"/>
    <mergeCell ref="C19:K19"/>
  </mergeCells>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0"/>
  <sheetViews>
    <sheetView topLeftCell="A4" zoomScale="70" zoomScaleNormal="70" workbookViewId="0">
      <selection activeCell="X12" sqref="X12"/>
    </sheetView>
  </sheetViews>
  <sheetFormatPr baseColWidth="10" defaultColWidth="9.1640625" defaultRowHeight="13.5" customHeight="1"/>
  <cols>
    <col min="1" max="1" width="17.6640625" style="13" bestFit="1" customWidth="1"/>
    <col min="2" max="2" width="29.1640625" style="13" customWidth="1"/>
    <col min="3" max="13" width="8.33203125" style="13" customWidth="1"/>
    <col min="14" max="14" width="9.33203125" style="13" customWidth="1"/>
    <col min="15" max="15" width="7.83203125" style="2" bestFit="1" customWidth="1"/>
    <col min="16" max="16" width="7.83203125" style="2" customWidth="1"/>
    <col min="17" max="17" width="9.1640625" style="13"/>
    <col min="18" max="18" width="2.1640625" style="13" customWidth="1"/>
    <col min="19" max="19" width="13.33203125" style="13" customWidth="1"/>
    <col min="20" max="20" width="2.1640625" style="13" customWidth="1"/>
    <col min="21" max="21" width="12.5" style="13" customWidth="1"/>
    <col min="22" max="22" width="9.1640625" style="13"/>
    <col min="23" max="23" width="1.83203125" customWidth="1"/>
    <col min="24" max="24" width="11.33203125" style="13" customWidth="1"/>
    <col min="25" max="16384" width="9.1640625" style="13"/>
  </cols>
  <sheetData>
    <row r="1" spans="1:25" s="2" customFormat="1" ht="13.5" customHeight="1">
      <c r="A1" s="1" t="s">
        <v>0</v>
      </c>
      <c r="L1" s="3"/>
    </row>
    <row r="2" spans="1:25" s="2" customFormat="1" ht="13.5" customHeight="1">
      <c r="A2" s="2" t="s">
        <v>67</v>
      </c>
      <c r="L2" s="3"/>
    </row>
    <row r="3" spans="1:25" s="2" customFormat="1" ht="13.5" customHeight="1">
      <c r="A3" s="2" t="s">
        <v>68</v>
      </c>
      <c r="L3" s="3"/>
    </row>
    <row r="4" spans="1:25" s="2" customFormat="1" ht="13.5" customHeight="1">
      <c r="A4" s="2" t="s">
        <v>69</v>
      </c>
      <c r="L4" s="3"/>
    </row>
    <row r="5" spans="1:25" s="2" customFormat="1" ht="13.5" customHeight="1">
      <c r="A5" s="2" t="s">
        <v>181</v>
      </c>
      <c r="L5" s="3"/>
    </row>
    <row r="6" spans="1:25" s="2" customFormat="1" ht="13.5" customHeight="1">
      <c r="A6" s="2" t="s">
        <v>70</v>
      </c>
      <c r="L6" s="3"/>
    </row>
    <row r="7" spans="1:25" s="2" customFormat="1" ht="13.5" customHeight="1">
      <c r="A7" s="2" t="s">
        <v>180</v>
      </c>
      <c r="L7" s="3"/>
    </row>
    <row r="9" spans="1:25" s="14" customFormat="1" ht="16">
      <c r="A9" s="13"/>
      <c r="B9" s="163" t="s">
        <v>71</v>
      </c>
      <c r="C9" s="163"/>
      <c r="D9" s="163"/>
      <c r="E9" s="163"/>
      <c r="F9" s="163"/>
      <c r="G9" s="163"/>
      <c r="H9" s="163"/>
      <c r="I9" s="163"/>
      <c r="J9" s="163"/>
      <c r="K9" s="163"/>
      <c r="L9" s="163"/>
      <c r="M9" s="163"/>
      <c r="N9" s="163"/>
      <c r="O9" s="7"/>
      <c r="P9" s="2"/>
      <c r="Q9" s="138" t="s">
        <v>72</v>
      </c>
      <c r="R9" s="139"/>
      <c r="S9" s="139"/>
      <c r="T9" s="139"/>
      <c r="U9" s="58"/>
      <c r="V9" s="58"/>
      <c r="W9" s="59"/>
      <c r="X9" s="58"/>
      <c r="Y9" s="31"/>
    </row>
    <row r="10" spans="1:25" ht="39">
      <c r="A10" s="141" t="s">
        <v>25</v>
      </c>
      <c r="B10" s="142"/>
      <c r="C10" s="140" t="s">
        <v>10</v>
      </c>
      <c r="D10" s="140" t="s">
        <v>11</v>
      </c>
      <c r="E10" s="140" t="s">
        <v>12</v>
      </c>
      <c r="F10" s="140" t="s">
        <v>13</v>
      </c>
      <c r="G10" s="140" t="s">
        <v>14</v>
      </c>
      <c r="H10" s="140" t="s">
        <v>15</v>
      </c>
      <c r="I10" s="140" t="s">
        <v>16</v>
      </c>
      <c r="J10" s="140" t="s">
        <v>17</v>
      </c>
      <c r="K10" s="140" t="s">
        <v>18</v>
      </c>
      <c r="L10" s="137" t="s">
        <v>19</v>
      </c>
      <c r="M10" s="137" t="s">
        <v>20</v>
      </c>
      <c r="N10" s="143" t="s">
        <v>21</v>
      </c>
      <c r="O10" s="144" t="s">
        <v>166</v>
      </c>
      <c r="P10" s="7"/>
      <c r="Q10" s="56" t="s">
        <v>73</v>
      </c>
      <c r="R10" s="17"/>
      <c r="S10" s="56" t="s">
        <v>74</v>
      </c>
      <c r="T10" s="12"/>
      <c r="U10" s="57" t="s">
        <v>75</v>
      </c>
      <c r="V10" s="57" t="s">
        <v>76</v>
      </c>
      <c r="W10" s="14"/>
      <c r="X10" s="56" t="s">
        <v>77</v>
      </c>
      <c r="Y10" s="56" t="s">
        <v>78</v>
      </c>
    </row>
    <row r="11" spans="1:25" ht="13.5" customHeight="1">
      <c r="A11" s="32" t="s">
        <v>165</v>
      </c>
      <c r="B11" s="33" t="s">
        <v>29</v>
      </c>
      <c r="C11" s="36">
        <f>(100/'Question 1a'!$P22)*('Question 1a'!C22/'Question 1a'!C$15)</f>
        <v>3.8152610441767064E-2</v>
      </c>
      <c r="D11" s="36">
        <f>(100/'Question 1a'!$P22)*('Question 1a'!D22/'Question 1a'!D$15)</f>
        <v>4.8192771084337352E-2</v>
      </c>
      <c r="E11" s="36">
        <f>(100/'Question 1a'!$P22)*('Question 1a'!E22/'Question 1a'!E$15)</f>
        <v>0</v>
      </c>
      <c r="F11" s="36">
        <f>(100/'Question 1a'!$P22)*('Question 1a'!F22/'Question 1a'!F$15)</f>
        <v>0</v>
      </c>
      <c r="G11" s="36">
        <f>(100/'Question 1a'!$P22)*('Question 1a'!G22/'Question 1a'!G$15)</f>
        <v>1.0210332856851134E-2</v>
      </c>
      <c r="H11" s="36">
        <f>(100/'Question 1a'!$P22)*('Question 1a'!H22/'Question 1a'!H$15)</f>
        <v>1.0843373493975903E-2</v>
      </c>
      <c r="I11" s="36">
        <f>(100/'Question 1a'!$P22)*('Question 1a'!I22/'Question 1a'!I$15)</f>
        <v>6.6934404283801874E-2</v>
      </c>
      <c r="J11" s="36">
        <f>(100/'Question 1a'!$P22)*('Question 1a'!J22/'Question 1a'!J$15)</f>
        <v>7.0435588507877664E-2</v>
      </c>
      <c r="K11" s="36">
        <f>(100/'Question 1a'!$P22)*('Question 1a'!K22/'Question 1a'!K$15)</f>
        <v>0.20722891566265061</v>
      </c>
      <c r="L11" s="36">
        <f>(100/'Question 1a'!$P22)*('Question 1a'!L22/'Question 1a'!L$15)</f>
        <v>5.427113860848801E-3</v>
      </c>
      <c r="M11" s="36">
        <f>(100/'Question 1a'!$P22)*('Question 1a'!M22/'Question 1a'!M$15)</f>
        <v>2.0080321285140565E-3</v>
      </c>
      <c r="N11" s="36">
        <f>(100/'Question 1a'!$P22)*('Question 1a'!N22/'Question 1a'!N$15)</f>
        <v>0</v>
      </c>
      <c r="O11" s="37">
        <v>83</v>
      </c>
      <c r="P11" s="7"/>
      <c r="Q11" s="18">
        <f>SUM(C11:K11)-SUM(L11:N11)</f>
        <v>0.44456285034189874</v>
      </c>
      <c r="R11" s="16"/>
      <c r="S11" s="24">
        <v>250</v>
      </c>
      <c r="T11" s="16"/>
      <c r="U11" s="18">
        <f>+S11/100*O11</f>
        <v>207.5</v>
      </c>
      <c r="V11" s="19">
        <f>SUM(U11:U44)</f>
        <v>2578.9</v>
      </c>
      <c r="X11" s="25">
        <f>+U11/$V$11*Q11</f>
        <v>3.5769821026772654E-2</v>
      </c>
      <c r="Y11" s="51">
        <f>SUM(X11:X44)</f>
        <v>0.43858412226353882</v>
      </c>
    </row>
    <row r="12" spans="1:25" ht="13.5" customHeight="1">
      <c r="A12" s="38"/>
      <c r="B12" s="2" t="s">
        <v>30</v>
      </c>
      <c r="C12" s="3">
        <f>(100/'Question 1a'!$P23)*('Question 1a'!C23/'Question 1a'!C$15)</f>
        <v>3.6529680365296802E-2</v>
      </c>
      <c r="D12" s="3">
        <f>(100/'Question 1a'!$P23)*('Question 1a'!D23/'Question 1a'!D$15)</f>
        <v>1.1986301369863011E-2</v>
      </c>
      <c r="E12" s="3">
        <f>(100/'Question 1a'!$P23)*('Question 1a'!E23/'Question 1a'!E$15)</f>
        <v>0</v>
      </c>
      <c r="F12" s="3">
        <f>(100/'Question 1a'!$P23)*('Question 1a'!F23/'Question 1a'!F$15)</f>
        <v>0</v>
      </c>
      <c r="G12" s="3">
        <f>(100/'Question 1a'!$P23)*('Question 1a'!G23/'Question 1a'!G$15)</f>
        <v>0</v>
      </c>
      <c r="H12" s="3">
        <f>(100/'Question 1a'!$P23)*('Question 1a'!H23/'Question 1a'!H$15)</f>
        <v>8.21917808219178E-3</v>
      </c>
      <c r="I12" s="3">
        <f>(100/'Question 1a'!$P23)*('Question 1a'!I23/'Question 1a'!I$15)</f>
        <v>1.5220700152207001E-2</v>
      </c>
      <c r="J12" s="3">
        <f>(100/'Question 1a'!$P23)*('Question 1a'!J23/'Question 1a'!J$15)</f>
        <v>1.8967334035827187E-2</v>
      </c>
      <c r="K12" s="3">
        <f>(100/'Question 1a'!$P23)*('Question 1a'!K23/'Question 1a'!K$15)</f>
        <v>8.5616438356164379E-3</v>
      </c>
      <c r="L12" s="3">
        <f>(100/'Question 1a'!$P23)*('Question 1a'!L23/'Question 1a'!L$15)</f>
        <v>3.0852770578797973E-3</v>
      </c>
      <c r="M12" s="3">
        <f>(100/'Question 1a'!$P23)*('Question 1a'!M23/'Question 1a'!M$15)</f>
        <v>7.1347031963470316E-3</v>
      </c>
      <c r="N12" s="3">
        <f>(100/'Question 1a'!$P23)*('Question 1a'!N23/'Question 1a'!N$15)</f>
        <v>0</v>
      </c>
      <c r="O12" s="39">
        <v>146</v>
      </c>
      <c r="P12" s="11"/>
      <c r="Q12" s="18">
        <f t="shared" ref="Q12:Q44" si="0">SUM(C12:K12)-SUM(L12:N12)</f>
        <v>8.9264857586775409E-2</v>
      </c>
      <c r="R12" s="16"/>
      <c r="S12" s="24"/>
      <c r="T12" s="16"/>
      <c r="U12" s="18">
        <f t="shared" ref="U12:U44" si="1">+S12/100*O12</f>
        <v>0</v>
      </c>
      <c r="V12" s="12"/>
      <c r="X12" s="25">
        <f t="shared" ref="X12:X44" si="2">+U12/$V$11*Q12</f>
        <v>0</v>
      </c>
    </row>
    <row r="13" spans="1:25" ht="13.5" customHeight="1">
      <c r="A13" s="40"/>
      <c r="B13" s="2" t="s">
        <v>31</v>
      </c>
      <c r="C13" s="3">
        <f>(100/'Question 1a'!$P24)*('Question 1a'!C24/'Question 1a'!C$15)</f>
        <v>5.9859154929577454E-2</v>
      </c>
      <c r="D13" s="3">
        <f>(100/'Question 1a'!$P24)*('Question 1a'!D24/'Question 1a'!D$15)</f>
        <v>2.4647887323943657E-2</v>
      </c>
      <c r="E13" s="3">
        <f>(100/'Question 1a'!$P24)*('Question 1a'!E24/'Question 1a'!E$15)</f>
        <v>7.8247261345852886E-4</v>
      </c>
      <c r="F13" s="3">
        <f>(100/'Question 1a'!$P24)*('Question 1a'!F24/'Question 1a'!F$15)</f>
        <v>0</v>
      </c>
      <c r="G13" s="3">
        <f>(100/'Question 1a'!$P24)*('Question 1a'!G24/'Question 1a'!G$15)</f>
        <v>1.1936022917164E-2</v>
      </c>
      <c r="H13" s="3">
        <f>(100/'Question 1a'!$P24)*('Question 1a'!H24/'Question 1a'!H$15)</f>
        <v>1.1267605633802816E-2</v>
      </c>
      <c r="I13" s="3">
        <f>(100/'Question 1a'!$P24)*('Question 1a'!I24/'Question 1a'!I$15)</f>
        <v>5.4773082942097026E-2</v>
      </c>
      <c r="J13" s="3">
        <f>(100/'Question 1a'!$P24)*('Question 1a'!J24/'Question 1a'!J$15)</f>
        <v>4.1170097508125676E-2</v>
      </c>
      <c r="K13" s="3">
        <f>(100/'Question 1a'!$P24)*('Question 1a'!K24/'Question 1a'!K$15)</f>
        <v>1.6901408450704224E-2</v>
      </c>
      <c r="L13" s="3">
        <f>(100/'Question 1a'!$P24)*('Question 1a'!L24/'Question 1a'!L$15)</f>
        <v>3.1721862707778199E-3</v>
      </c>
      <c r="M13" s="3">
        <f>(100/'Question 1a'!$P24)*('Question 1a'!M24/'Question 1a'!M$15)</f>
        <v>1.1737089201877935E-3</v>
      </c>
      <c r="N13" s="3">
        <f>(100/'Question 1a'!$P24)*('Question 1a'!N24/'Question 1a'!N$15)</f>
        <v>0</v>
      </c>
      <c r="O13" s="41">
        <v>142</v>
      </c>
      <c r="P13" s="11"/>
      <c r="Q13" s="18">
        <f t="shared" si="0"/>
        <v>0.21699183712790776</v>
      </c>
      <c r="R13" s="16"/>
      <c r="S13" s="24"/>
      <c r="T13" s="16"/>
      <c r="U13" s="18">
        <f t="shared" si="1"/>
        <v>0</v>
      </c>
      <c r="V13" s="12"/>
      <c r="X13" s="25">
        <f t="shared" si="2"/>
        <v>0</v>
      </c>
    </row>
    <row r="14" spans="1:25" ht="13.5" customHeight="1">
      <c r="A14" s="40"/>
      <c r="B14" s="2" t="s">
        <v>32</v>
      </c>
      <c r="C14" s="3">
        <f>(100/'Question 1a'!$P25)*('Question 1a'!C25/'Question 1a'!C$15)</f>
        <v>7.9059829059829057E-2</v>
      </c>
      <c r="D14" s="3">
        <f>(100/'Question 1a'!$P25)*('Question 1a'!D25/'Question 1a'!D$15)</f>
        <v>7.1581196581196577E-2</v>
      </c>
      <c r="E14" s="3">
        <f>(100/'Question 1a'!$P25)*('Question 1a'!E25/'Question 1a'!E$15)</f>
        <v>0</v>
      </c>
      <c r="F14" s="3">
        <f>(100/'Question 1a'!$P25)*('Question 1a'!F25/'Question 1a'!F$15)</f>
        <v>0</v>
      </c>
      <c r="G14" s="3">
        <f>(100/'Question 1a'!$P25)*('Question 1a'!G25/'Question 1a'!G$15)</f>
        <v>7.2432275822106327E-3</v>
      </c>
      <c r="H14" s="3">
        <f>(100/'Question 1a'!$P25)*('Question 1a'!H25/'Question 1a'!H$15)</f>
        <v>1.452991452991453E-2</v>
      </c>
      <c r="I14" s="3">
        <f>(100/'Question 1a'!$P25)*('Question 1a'!I25/'Question 1a'!I$15)</f>
        <v>9.4966761633428293E-2</v>
      </c>
      <c r="J14" s="3">
        <f>(100/'Question 1a'!$P25)*('Question 1a'!J25/'Question 1a'!J$15)</f>
        <v>8.6785009861932938E-2</v>
      </c>
      <c r="K14" s="3">
        <f>(100/'Question 1a'!$P25)*('Question 1a'!K25/'Question 1a'!K$15)</f>
        <v>4.978632478632479E-2</v>
      </c>
      <c r="L14" s="3">
        <f>(100/'Question 1a'!$P25)*('Question 1a'!L25/'Question 1a'!L$15)</f>
        <v>7.7000077000076994E-3</v>
      </c>
      <c r="M14" s="3">
        <f>(100/'Question 1a'!$P25)*('Question 1a'!M25/'Question 1a'!M$15)</f>
        <v>8.9565527065527062E-2</v>
      </c>
      <c r="N14" s="3">
        <f>(100/'Question 1a'!$P25)*('Question 1a'!N25/'Question 1a'!N$15)</f>
        <v>0</v>
      </c>
      <c r="O14" s="41">
        <v>234</v>
      </c>
      <c r="P14" s="11"/>
      <c r="Q14" s="18">
        <f t="shared" si="0"/>
        <v>0.30668672926930207</v>
      </c>
      <c r="R14" s="16"/>
      <c r="S14" s="24"/>
      <c r="T14" s="16"/>
      <c r="U14" s="18">
        <f t="shared" si="1"/>
        <v>0</v>
      </c>
      <c r="V14" s="12"/>
      <c r="X14" s="25">
        <f t="shared" si="2"/>
        <v>0</v>
      </c>
    </row>
    <row r="15" spans="1:25" ht="13.5" customHeight="1">
      <c r="A15" s="42"/>
      <c r="B15" s="43" t="s">
        <v>33</v>
      </c>
      <c r="C15" s="46">
        <f>(100/'Question 1a'!$P26)*('Question 1a'!C26/'Question 1a'!C$15)</f>
        <v>6.0728744939271252E-2</v>
      </c>
      <c r="D15" s="46">
        <f>(100/'Question 1a'!$P26)*('Question 1a'!D26/'Question 1a'!D$15)</f>
        <v>2.5303643724696356E-2</v>
      </c>
      <c r="E15" s="46">
        <f>(100/'Question 1a'!$P26)*('Question 1a'!E26/'Question 1a'!E$15)</f>
        <v>0</v>
      </c>
      <c r="F15" s="46">
        <f>(100/'Question 1a'!$P26)*('Question 1a'!F26/'Question 1a'!F$15)</f>
        <v>0</v>
      </c>
      <c r="G15" s="46">
        <f>(100/'Question 1a'!$P26)*('Question 1a'!G26/'Question 1a'!G$15)</f>
        <v>3.4310025389418788E-3</v>
      </c>
      <c r="H15" s="46">
        <f>(100/'Question 1a'!$P26)*('Question 1a'!H26/'Question 1a'!H$15)</f>
        <v>1.174089068825911E-2</v>
      </c>
      <c r="I15" s="46">
        <f>(100/'Question 1a'!$P26)*('Question 1a'!I26/'Question 1a'!I$15)</f>
        <v>3.598740440845704E-2</v>
      </c>
      <c r="J15" s="46">
        <f>(100/'Question 1a'!$P26)*('Question 1a'!J26/'Question 1a'!J$15)</f>
        <v>2.3668639053254437E-2</v>
      </c>
      <c r="K15" s="46">
        <f>(100/'Question 1a'!$P26)*('Question 1a'!K26/'Question 1a'!K$15)</f>
        <v>2.2469635627530363E-2</v>
      </c>
      <c r="L15" s="46">
        <f>(100/'Question 1a'!$P26)*('Question 1a'!L26/'Question 1a'!L$15)</f>
        <v>5.4710581026370499E-3</v>
      </c>
      <c r="M15" s="46">
        <f>(100/'Question 1a'!$P26)*('Question 1a'!M26/'Question 1a'!M$15)</f>
        <v>8.8225371120107962E-2</v>
      </c>
      <c r="N15" s="46">
        <f>(100/'Question 1a'!$P26)*('Question 1a'!N26/'Question 1a'!N$15)</f>
        <v>0</v>
      </c>
      <c r="O15" s="47">
        <v>247</v>
      </c>
      <c r="P15" s="11"/>
      <c r="Q15" s="18">
        <f t="shared" si="0"/>
        <v>8.9633531757665419E-2</v>
      </c>
      <c r="R15" s="16"/>
      <c r="S15" s="24">
        <v>200</v>
      </c>
      <c r="T15" s="16"/>
      <c r="U15" s="18">
        <f t="shared" si="1"/>
        <v>494</v>
      </c>
      <c r="V15" s="12"/>
      <c r="X15" s="25">
        <f t="shared" si="2"/>
        <v>1.7169709832985661E-2</v>
      </c>
    </row>
    <row r="16" spans="1:25" ht="13.5" customHeight="1">
      <c r="A16" s="32" t="s">
        <v>34</v>
      </c>
      <c r="B16" s="33" t="s">
        <v>35</v>
      </c>
      <c r="C16" s="36">
        <f>(100/'Question 1a'!$P27)*('Question 1a'!C27/'Question 1a'!C$15)</f>
        <v>5.5555555555555558E-3</v>
      </c>
      <c r="D16" s="36">
        <f>(100/'Question 1a'!$P27)*('Question 1a'!D27/'Question 1a'!D$15)</f>
        <v>8.3333333333333343E-2</v>
      </c>
      <c r="E16" s="36">
        <f>(100/'Question 1a'!$P27)*('Question 1a'!E27/'Question 1a'!E$15)</f>
        <v>3.7037037037037038E-3</v>
      </c>
      <c r="F16" s="36">
        <f>(100/'Question 1a'!$P27)*('Question 1a'!F27/'Question 1a'!F$15)</f>
        <v>0</v>
      </c>
      <c r="G16" s="36">
        <f>(100/'Question 1a'!$P27)*('Question 1a'!G27/'Question 1a'!G$15)</f>
        <v>4.2372881355932202E-2</v>
      </c>
      <c r="H16" s="36">
        <f>(100/'Question 1a'!$P27)*('Question 1a'!H27/'Question 1a'!H$15)</f>
        <v>6.6666666666666671E-3</v>
      </c>
      <c r="I16" s="36">
        <f>(100/'Question 1a'!$P27)*('Question 1a'!I27/'Question 1a'!I$15)</f>
        <v>1.8518518518518521E-2</v>
      </c>
      <c r="J16" s="36">
        <f>(100/'Question 1a'!$P27)*('Question 1a'!J27/'Question 1a'!J$15)</f>
        <v>2.5641025641025644E-2</v>
      </c>
      <c r="K16" s="36">
        <f>(100/'Question 1a'!$P27)*('Question 1a'!K27/'Question 1a'!K$15)</f>
        <v>0.10250000000000001</v>
      </c>
      <c r="L16" s="36">
        <f>(100/'Question 1a'!$P27)*('Question 1a'!L27/'Question 1a'!L$15)</f>
        <v>0</v>
      </c>
      <c r="M16" s="36">
        <f>(100/'Question 1a'!$P27)*('Question 1a'!M27/'Question 1a'!M$15)</f>
        <v>6.9444444444444447E-4</v>
      </c>
      <c r="N16" s="36">
        <f>(100/'Question 1a'!$P27)*('Question 1a'!N27/'Question 1a'!N$15)</f>
        <v>0</v>
      </c>
      <c r="O16" s="37">
        <v>60</v>
      </c>
      <c r="P16" s="11"/>
      <c r="Q16" s="18">
        <f t="shared" si="0"/>
        <v>0.28759724033029122</v>
      </c>
      <c r="R16" s="16"/>
      <c r="S16" s="24">
        <v>200</v>
      </c>
      <c r="T16" s="16"/>
      <c r="U16" s="18">
        <f t="shared" si="1"/>
        <v>120</v>
      </c>
      <c r="V16" s="12"/>
      <c r="X16" s="25">
        <f t="shared" si="2"/>
        <v>1.3382321470252799E-2</v>
      </c>
    </row>
    <row r="17" spans="1:24" ht="13.5" customHeight="1">
      <c r="A17" s="40"/>
      <c r="B17" s="2" t="s">
        <v>36</v>
      </c>
      <c r="C17" s="3">
        <f>(100/'Question 1a'!$P28)*('Question 1a'!C28/'Question 1a'!C$15)</f>
        <v>1.9298245614035085E-2</v>
      </c>
      <c r="D17" s="3">
        <f>(100/'Question 1a'!$P28)*('Question 1a'!D28/'Question 1a'!D$15)</f>
        <v>4.9999999999999996E-2</v>
      </c>
      <c r="E17" s="3">
        <f>(100/'Question 1a'!$P28)*('Question 1a'!E28/'Question 1a'!E$15)</f>
        <v>5.8479532163742687E-3</v>
      </c>
      <c r="F17" s="3">
        <f>(100/'Question 1a'!$P28)*('Question 1a'!F28/'Question 1a'!F$15)</f>
        <v>0</v>
      </c>
      <c r="G17" s="3">
        <f>(100/'Question 1a'!$P28)*('Question 1a'!G28/'Question 1a'!G$15)</f>
        <v>1.784121320249777E-2</v>
      </c>
      <c r="H17" s="3">
        <f>(100/'Question 1a'!$P28)*('Question 1a'!H28/'Question 1a'!H$15)</f>
        <v>6.3157894736842104E-3</v>
      </c>
      <c r="I17" s="3">
        <f>(100/'Question 1a'!$P28)*('Question 1a'!I28/'Question 1a'!I$15)</f>
        <v>3.5087719298245612E-2</v>
      </c>
      <c r="J17" s="3">
        <f>(100/'Question 1a'!$P28)*('Question 1a'!J28/'Question 1a'!J$15)</f>
        <v>9.0688259109311734E-2</v>
      </c>
      <c r="K17" s="3">
        <f>(100/'Question 1a'!$P28)*('Question 1a'!K28/'Question 1a'!K$15)</f>
        <v>0.19684210526315787</v>
      </c>
      <c r="L17" s="3">
        <f>(100/'Question 1a'!$P28)*('Question 1a'!L28/'Question 1a'!L$15)</f>
        <v>4.7415836889521095E-3</v>
      </c>
      <c r="M17" s="3">
        <f>(100/'Question 1a'!$P28)*('Question 1a'!M28/'Question 1a'!M$15)</f>
        <v>0</v>
      </c>
      <c r="N17" s="3">
        <f>(100/'Question 1a'!$P28)*('Question 1a'!N28/'Question 1a'!N$15)</f>
        <v>0</v>
      </c>
      <c r="O17" s="41">
        <v>95</v>
      </c>
      <c r="P17" s="11"/>
      <c r="Q17" s="18">
        <f t="shared" si="0"/>
        <v>0.41717970148835443</v>
      </c>
      <c r="R17" s="16"/>
      <c r="S17" s="24"/>
      <c r="T17" s="16"/>
      <c r="U17" s="18">
        <f t="shared" si="1"/>
        <v>0</v>
      </c>
      <c r="V17" s="12"/>
      <c r="X17" s="25">
        <f t="shared" si="2"/>
        <v>0</v>
      </c>
    </row>
    <row r="18" spans="1:24" ht="13.5" customHeight="1">
      <c r="A18" s="42"/>
      <c r="B18" s="43" t="s">
        <v>37</v>
      </c>
      <c r="C18" s="46">
        <f>(100/'Question 1a'!$P29)*('Question 1a'!C29/'Question 1a'!C$15)</f>
        <v>2.1739130434782608E-2</v>
      </c>
      <c r="D18" s="46">
        <f>(100/'Question 1a'!$P29)*('Question 1a'!D29/'Question 1a'!D$15)</f>
        <v>1.6304347826086956E-2</v>
      </c>
      <c r="E18" s="46">
        <f>(100/'Question 1a'!$P29)*('Question 1a'!E29/'Question 1a'!E$15)</f>
        <v>4.830917874396135E-3</v>
      </c>
      <c r="F18" s="46">
        <f>(100/'Question 1a'!$P29)*('Question 1a'!F29/'Question 1a'!F$15)</f>
        <v>0</v>
      </c>
      <c r="G18" s="46">
        <f>(100/'Question 1a'!$P29)*('Question 1a'!G29/'Question 1a'!G$15)</f>
        <v>3.6845983787767128E-2</v>
      </c>
      <c r="H18" s="46">
        <f>(100/'Question 1a'!$P29)*('Question 1a'!H29/'Question 1a'!H$15)</f>
        <v>2.6086956521739129E-2</v>
      </c>
      <c r="I18" s="46">
        <f>(100/'Question 1a'!$P29)*('Question 1a'!I29/'Question 1a'!I$15)</f>
        <v>2.4154589371980676E-2</v>
      </c>
      <c r="J18" s="46">
        <f>(100/'Question 1a'!$P29)*('Question 1a'!J29/'Question 1a'!J$15)</f>
        <v>8.0267558528428096E-2</v>
      </c>
      <c r="K18" s="46">
        <f>(100/'Question 1a'!$P29)*('Question 1a'!K29/'Question 1a'!K$15)</f>
        <v>0.18478260869565219</v>
      </c>
      <c r="L18" s="46">
        <f>(100/'Question 1a'!$P29)*('Question 1a'!L29/'Question 1a'!L$15)</f>
        <v>0</v>
      </c>
      <c r="M18" s="46">
        <f>(100/'Question 1a'!$P29)*('Question 1a'!M29/'Question 1a'!M$15)</f>
        <v>9.0579710144927537E-4</v>
      </c>
      <c r="N18" s="46">
        <f>(100/'Question 1a'!$P29)*('Question 1a'!N29/'Question 1a'!N$15)</f>
        <v>0</v>
      </c>
      <c r="O18" s="47">
        <v>46</v>
      </c>
      <c r="P18" s="11"/>
      <c r="Q18" s="18">
        <f t="shared" si="0"/>
        <v>0.39410629593938368</v>
      </c>
      <c r="R18" s="16"/>
      <c r="S18" s="24">
        <v>250</v>
      </c>
      <c r="T18" s="16"/>
      <c r="U18" s="18">
        <f t="shared" si="1"/>
        <v>115</v>
      </c>
      <c r="V18" s="12"/>
      <c r="X18" s="25">
        <f t="shared" si="2"/>
        <v>1.7574246396924707E-2</v>
      </c>
    </row>
    <row r="19" spans="1:24" ht="13.5" customHeight="1">
      <c r="A19" s="32" t="s">
        <v>38</v>
      </c>
      <c r="B19" s="33" t="s">
        <v>39</v>
      </c>
      <c r="C19" s="36">
        <f>(100/'Question 1a'!$P30)*('Question 1a'!C30/'Question 1a'!C$15)</f>
        <v>5.072463768115941E-2</v>
      </c>
      <c r="D19" s="36">
        <f>(100/'Question 1a'!$P30)*('Question 1a'!D30/'Question 1a'!D$15)</f>
        <v>0.30434782608695649</v>
      </c>
      <c r="E19" s="36">
        <f>(100/'Question 1a'!$P30)*('Question 1a'!E30/'Question 1a'!E$15)</f>
        <v>3.3429951690821254</v>
      </c>
      <c r="F19" s="36">
        <f>(100/'Question 1a'!$P30)*('Question 1a'!F30/'Question 1a'!F$15)</f>
        <v>0</v>
      </c>
      <c r="G19" s="36">
        <f>(100/'Question 1a'!$P30)*('Question 1a'!G30/'Question 1a'!G$15)</f>
        <v>0.18422991893883564</v>
      </c>
      <c r="H19" s="36">
        <f>(100/'Question 1a'!$P30)*('Question 1a'!H30/'Question 1a'!H$15)</f>
        <v>0.11739130434782608</v>
      </c>
      <c r="I19" s="36">
        <f>(100/'Question 1a'!$P30)*('Question 1a'!I30/'Question 1a'!I$15)</f>
        <v>9.6618357487922704E-2</v>
      </c>
      <c r="J19" s="36">
        <f>(100/'Question 1a'!$P30)*('Question 1a'!J30/'Question 1a'!J$15)</f>
        <v>9.3645484949832769E-2</v>
      </c>
      <c r="K19" s="36">
        <f>(100/'Question 1a'!$P30)*('Question 1a'!K30/'Question 1a'!K$15)</f>
        <v>0.57826086956521738</v>
      </c>
      <c r="L19" s="36">
        <f>(100/'Question 1a'!$P30)*('Question 1a'!L30/'Question 1a'!L$15)</f>
        <v>1.9584802193497845E-2</v>
      </c>
      <c r="M19" s="36">
        <f>(100/'Question 1a'!$P30)*('Question 1a'!M30/'Question 1a'!M$15)</f>
        <v>4.8913043478260865E-2</v>
      </c>
      <c r="N19" s="36">
        <f>(100/'Question 1a'!$P30)*('Question 1a'!N30/'Question 1a'!N$15)</f>
        <v>0</v>
      </c>
      <c r="O19" s="48">
        <v>23</v>
      </c>
      <c r="P19" s="11"/>
      <c r="Q19" s="18">
        <f t="shared" si="0"/>
        <v>4.6997157224681168</v>
      </c>
      <c r="R19" s="16"/>
      <c r="S19" s="24"/>
      <c r="T19" s="16"/>
      <c r="U19" s="18">
        <f t="shared" si="1"/>
        <v>0</v>
      </c>
      <c r="V19" s="12"/>
      <c r="X19" s="25">
        <f t="shared" si="2"/>
        <v>0</v>
      </c>
    </row>
    <row r="20" spans="1:24" ht="13.5" customHeight="1">
      <c r="A20" s="42"/>
      <c r="B20" s="43" t="s">
        <v>40</v>
      </c>
      <c r="C20" s="46">
        <f>(100/'Question 1a'!$P31)*('Question 1a'!C31/'Question 1a'!C$15)</f>
        <v>0.24074074074074076</v>
      </c>
      <c r="D20" s="46">
        <f>(100/'Question 1a'!$P31)*('Question 1a'!D31/'Question 1a'!D$15)</f>
        <v>0.25</v>
      </c>
      <c r="E20" s="46">
        <f>(100/'Question 1a'!$P31)*('Question 1a'!E31/'Question 1a'!E$15)</f>
        <v>0.23868312757201646</v>
      </c>
      <c r="F20" s="46">
        <f>(100/'Question 1a'!$P31)*('Question 1a'!F31/'Question 1a'!F$15)</f>
        <v>0</v>
      </c>
      <c r="G20" s="46">
        <f>(100/'Question 1a'!$P31)*('Question 1a'!G31/'Question 1a'!G$15)</f>
        <v>0.78468298807281855</v>
      </c>
      <c r="H20" s="46">
        <f>(100/'Question 1a'!$P31)*('Question 1a'!H31/'Question 1a'!H$15)</f>
        <v>0.12222222222222223</v>
      </c>
      <c r="I20" s="46">
        <f>(100/'Question 1a'!$P31)*('Question 1a'!I31/'Question 1a'!I$15)</f>
        <v>0.37037037037037041</v>
      </c>
      <c r="J20" s="46">
        <f>(100/'Question 1a'!$P31)*('Question 1a'!J31/'Question 1a'!J$15)</f>
        <v>0.21652421652421652</v>
      </c>
      <c r="K20" s="46">
        <f>(100/'Question 1a'!$P31)*('Question 1a'!K31/'Question 1a'!K$15)</f>
        <v>0.73888888888888893</v>
      </c>
      <c r="L20" s="46">
        <f>(100/'Question 1a'!$P31)*('Question 1a'!L31/'Question 1a'!L$15)</f>
        <v>1.6683350016683349E-2</v>
      </c>
      <c r="M20" s="46">
        <f>(100/'Question 1a'!$P31)*('Question 1a'!M31/'Question 1a'!M$15)</f>
        <v>7.716049382716049E-3</v>
      </c>
      <c r="N20" s="46">
        <f>(100/'Question 1a'!$P31)*('Question 1a'!N31/'Question 1a'!N$15)</f>
        <v>0</v>
      </c>
      <c r="O20" s="47">
        <v>27</v>
      </c>
      <c r="P20" s="11"/>
      <c r="Q20" s="18">
        <f t="shared" si="0"/>
        <v>2.937713154991874</v>
      </c>
      <c r="R20" s="16"/>
      <c r="S20" s="24">
        <v>200</v>
      </c>
      <c r="T20" s="16"/>
      <c r="U20" s="18">
        <f t="shared" si="1"/>
        <v>54</v>
      </c>
      <c r="V20" s="12"/>
      <c r="X20" s="25">
        <f>+U20/$V$11*Q20</f>
        <v>6.1513246100880679E-2</v>
      </c>
    </row>
    <row r="21" spans="1:24" ht="13.5" customHeight="1">
      <c r="A21" s="38" t="s">
        <v>41</v>
      </c>
      <c r="B21" s="2" t="s">
        <v>42</v>
      </c>
      <c r="C21" s="3">
        <f>(100/'Question 1a'!$P32)*('Question 1a'!C32/'Question 1a'!C$15)</f>
        <v>5.920709441836202E-2</v>
      </c>
      <c r="D21" s="3">
        <f>(100/'Question 1a'!$P32)*('Question 1a'!D32/'Question 1a'!D$15)</f>
        <v>2.4256651017214401E-2</v>
      </c>
      <c r="E21" s="3">
        <f>(100/'Question 1a'!$P32)*('Question 1a'!E32/'Question 1a'!E$15)</f>
        <v>0</v>
      </c>
      <c r="F21" s="3">
        <f>(100/'Question 1a'!$P32)*('Question 1a'!F32/'Question 1a'!F$15)</f>
        <v>0</v>
      </c>
      <c r="G21" s="3">
        <f>(100/'Question 1a'!$P32)*('Question 1a'!G32/'Question 1a'!G$15)</f>
        <v>8.4878385188721789E-2</v>
      </c>
      <c r="H21" s="3">
        <f>(100/'Question 1a'!$P32)*('Question 1a'!H32/'Question 1a'!H$15)</f>
        <v>1.4084507042253521E-2</v>
      </c>
      <c r="I21" s="3">
        <f>(100/'Question 1a'!$P32)*('Question 1a'!I32/'Question 1a'!I$15)</f>
        <v>5.738132498695879E-2</v>
      </c>
      <c r="J21" s="3">
        <f>(100/'Question 1a'!$P32)*('Question 1a'!J32/'Question 1a'!J$15)</f>
        <v>0.11171301312146383</v>
      </c>
      <c r="K21" s="3">
        <f>(100/'Question 1a'!$P32)*('Question 1a'!K32/'Question 1a'!K$15)</f>
        <v>5.7042253521126761E-2</v>
      </c>
      <c r="L21" s="3">
        <f>(100/'Question 1a'!$P32)*('Question 1a'!L32/'Question 1a'!L$15)</f>
        <v>5.0754980332445125E-2</v>
      </c>
      <c r="M21" s="3">
        <f>(100/'Question 1a'!$P32)*('Question 1a'!M32/'Question 1a'!M$15)</f>
        <v>1.9561815336463224E-4</v>
      </c>
      <c r="N21" s="3">
        <f>(100/'Question 1a'!$P32)*('Question 1a'!N32/'Question 1a'!N$15)</f>
        <v>0</v>
      </c>
      <c r="O21" s="41">
        <v>639</v>
      </c>
      <c r="P21" s="11"/>
      <c r="Q21" s="18">
        <f t="shared" si="0"/>
        <v>0.35761263081029132</v>
      </c>
      <c r="R21" s="16"/>
      <c r="S21" s="24">
        <v>50</v>
      </c>
      <c r="T21" s="16"/>
      <c r="U21" s="18">
        <f t="shared" si="1"/>
        <v>319.5</v>
      </c>
      <c r="V21" s="12"/>
      <c r="X21" s="25">
        <f t="shared" si="2"/>
        <v>4.4304639785911856E-2</v>
      </c>
    </row>
    <row r="22" spans="1:24" ht="13.5" customHeight="1">
      <c r="A22" s="38" t="s">
        <v>43</v>
      </c>
      <c r="B22" s="2" t="s">
        <v>44</v>
      </c>
      <c r="C22" s="3">
        <f>(100/'Question 1a'!$P33)*('Question 1a'!C33/'Question 1a'!C$15)</f>
        <v>0.10298102981029808</v>
      </c>
      <c r="D22" s="3">
        <f>(100/'Question 1a'!$P33)*('Question 1a'!D33/'Question 1a'!D$15)</f>
        <v>0.13617886178861788</v>
      </c>
      <c r="E22" s="3">
        <f>(100/'Question 1a'!$P33)*('Question 1a'!E33/'Question 1a'!E$15)</f>
        <v>2.7100271002710027E-3</v>
      </c>
      <c r="F22" s="3">
        <f>(100/'Question 1a'!$P33)*('Question 1a'!F33/'Question 1a'!F$15)</f>
        <v>0</v>
      </c>
      <c r="G22" s="3">
        <f>(100/'Question 1a'!$P33)*('Question 1a'!G33/'Question 1a'!G$15)</f>
        <v>7.5788893482155159E-2</v>
      </c>
      <c r="H22" s="3">
        <f>(100/'Question 1a'!$P33)*('Question 1a'!H33/'Question 1a'!H$15)</f>
        <v>3.7398373983739838E-2</v>
      </c>
      <c r="I22" s="3">
        <f>(100/'Question 1a'!$P33)*('Question 1a'!I33/'Question 1a'!I$15)</f>
        <v>0.16260162601626016</v>
      </c>
      <c r="J22" s="3">
        <f>(100/'Question 1a'!$P33)*('Question 1a'!J33/'Question 1a'!J$15)</f>
        <v>0.10756722951844903</v>
      </c>
      <c r="K22" s="3">
        <f>(100/'Question 1a'!$P33)*('Question 1a'!K33/'Question 1a'!K$15)</f>
        <v>0.12073170731707317</v>
      </c>
      <c r="L22" s="3">
        <f>(100/'Question 1a'!$P33)*('Question 1a'!L33/'Question 1a'!L$15)</f>
        <v>1.4648795136600013E-2</v>
      </c>
      <c r="M22" s="3">
        <f>(100/'Question 1a'!$P33)*('Question 1a'!M33/'Question 1a'!M$15)</f>
        <v>2.7100271002710027E-3</v>
      </c>
      <c r="N22" s="3">
        <f>(100/'Question 1a'!$P33)*('Question 1a'!N33/'Question 1a'!N$15)</f>
        <v>0</v>
      </c>
      <c r="O22" s="41">
        <v>123</v>
      </c>
      <c r="Q22" s="18">
        <f t="shared" si="0"/>
        <v>0.72859892677999327</v>
      </c>
      <c r="R22" s="16"/>
      <c r="S22" s="24"/>
      <c r="T22" s="16"/>
      <c r="U22" s="18">
        <f t="shared" si="1"/>
        <v>0</v>
      </c>
      <c r="V22" s="12"/>
      <c r="X22" s="25">
        <f t="shared" si="2"/>
        <v>0</v>
      </c>
    </row>
    <row r="23" spans="1:24" ht="13.5" customHeight="1">
      <c r="A23" s="38"/>
      <c r="B23" s="2" t="s">
        <v>45</v>
      </c>
      <c r="C23" s="3">
        <f>(100/'Question 1a'!$P34)*('Question 1a'!C34/'Question 1a'!C$15)</f>
        <v>3.9308176100628929E-2</v>
      </c>
      <c r="D23" s="3">
        <f>(100/'Question 1a'!$P34)*('Question 1a'!D34/'Question 1a'!D$15)</f>
        <v>4.2452830188679243E-2</v>
      </c>
      <c r="E23" s="3">
        <f>(100/'Question 1a'!$P34)*('Question 1a'!E34/'Question 1a'!E$15)</f>
        <v>3.4940600978336826E-4</v>
      </c>
      <c r="F23" s="3">
        <f>(100/'Question 1a'!$P34)*('Question 1a'!F34/'Question 1a'!F$15)</f>
        <v>0</v>
      </c>
      <c r="G23" s="3">
        <f>(100/'Question 1a'!$P34)*('Question 1a'!G34/'Question 1a'!G$15)</f>
        <v>9.0608677113314121E-2</v>
      </c>
      <c r="H23" s="3">
        <f>(100/'Question 1a'!$P34)*('Question 1a'!H34/'Question 1a'!H$15)</f>
        <v>3.5534591194968553E-2</v>
      </c>
      <c r="I23" s="3">
        <f>(100/'Question 1a'!$P34)*('Question 1a'!I34/'Question 1a'!I$15)</f>
        <v>7.6869322152341019E-2</v>
      </c>
      <c r="J23" s="3">
        <f>(100/'Question 1a'!$P34)*('Question 1a'!J34/'Question 1a'!J$15)</f>
        <v>5.5152394775036286E-2</v>
      </c>
      <c r="K23" s="3">
        <f>(100/'Question 1a'!$P34)*('Question 1a'!K34/'Question 1a'!K$15)</f>
        <v>1.6194968553459119E-2</v>
      </c>
      <c r="L23" s="3">
        <f>(100/'Question 1a'!$P34)*('Question 1a'!L34/'Question 1a'!L$15)</f>
        <v>5.2410901467505246E-2</v>
      </c>
      <c r="M23" s="3">
        <f>(100/'Question 1a'!$P34)*('Question 1a'!M34/'Question 1a'!M$15)</f>
        <v>6.5775681341719072E-2</v>
      </c>
      <c r="N23" s="3">
        <f>(100/'Question 1a'!$P34)*('Question 1a'!N34/'Question 1a'!N$15)</f>
        <v>0</v>
      </c>
      <c r="O23" s="41">
        <v>318</v>
      </c>
      <c r="P23" s="11"/>
      <c r="Q23" s="18">
        <f t="shared" si="0"/>
        <v>0.23828378327898639</v>
      </c>
      <c r="R23" s="16"/>
      <c r="S23" s="24"/>
      <c r="T23" s="16"/>
      <c r="U23" s="18">
        <f t="shared" si="1"/>
        <v>0</v>
      </c>
      <c r="V23" s="12"/>
      <c r="X23" s="25">
        <f t="shared" si="2"/>
        <v>0</v>
      </c>
    </row>
    <row r="24" spans="1:24" ht="13.5" customHeight="1">
      <c r="A24" s="38"/>
      <c r="B24" s="2" t="s">
        <v>174</v>
      </c>
      <c r="C24" s="3">
        <f>(100/'Question 1a'!$P35)*('Question 1a'!C35/'Question 1a'!C$15)</f>
        <v>0.15364583333333334</v>
      </c>
      <c r="D24" s="3">
        <f>(100/'Question 1a'!$P35)*('Question 1a'!D35/'Question 1a'!D$15)</f>
        <v>4.1666666666666671E-2</v>
      </c>
      <c r="E24" s="3">
        <f>(100/'Question 1a'!$P35)*('Question 1a'!E35/'Question 1a'!E$15)</f>
        <v>0</v>
      </c>
      <c r="F24" s="3">
        <f>(100/'Question 1a'!$P35)*('Question 1a'!F35/'Question 1a'!F$15)</f>
        <v>5.0223214285714302E-2</v>
      </c>
      <c r="G24" s="3">
        <f>(100/'Question 1a'!$P35)*('Question 1a'!G35/'Question 1a'!G$15)</f>
        <v>0.13682909604519775</v>
      </c>
      <c r="H24" s="3">
        <f>(100/'Question 1a'!$P35)*('Question 1a'!H35/'Question 1a'!H$15)</f>
        <v>0</v>
      </c>
      <c r="I24" s="3">
        <f>(100/'Question 1a'!$P35)*('Question 1a'!I35/'Question 1a'!I$15)</f>
        <v>0.12152777777777779</v>
      </c>
      <c r="J24" s="3">
        <f>(100/'Question 1a'!$P35)*('Question 1a'!J35/'Question 1a'!J$15)</f>
        <v>0.29326923076923078</v>
      </c>
      <c r="K24" s="3">
        <f>(100/'Question 1a'!$P35)*('Question 1a'!K35/'Question 1a'!K$15)</f>
        <v>0.33281250000000001</v>
      </c>
      <c r="L24" s="3">
        <f>(100/'Question 1a'!$P35)*('Question 1a'!L35/'Question 1a'!L$15)</f>
        <v>3.9883633633633633E-2</v>
      </c>
      <c r="M24" s="3">
        <f>(100/'Question 1a'!$P35)*('Question 1a'!M35/'Question 1a'!M$15)</f>
        <v>0.1736111111111111</v>
      </c>
      <c r="N24" s="3">
        <f>(100/'Question 1a'!$P35)*('Question 1a'!N35/'Question 1a'!N$15)</f>
        <v>0</v>
      </c>
      <c r="O24" s="41">
        <v>192</v>
      </c>
      <c r="P24" s="11"/>
      <c r="Q24" s="18">
        <f t="shared" si="0"/>
        <v>0.91647957413317582</v>
      </c>
      <c r="R24" s="16"/>
      <c r="S24" s="24"/>
      <c r="T24" s="16"/>
      <c r="U24" s="18">
        <f t="shared" si="1"/>
        <v>0</v>
      </c>
      <c r="V24" s="12"/>
      <c r="X24" s="25">
        <f t="shared" si="2"/>
        <v>0</v>
      </c>
    </row>
    <row r="25" spans="1:24" ht="13.5" customHeight="1">
      <c r="A25" s="38"/>
      <c r="B25" s="2" t="s">
        <v>173</v>
      </c>
      <c r="C25" s="3">
        <f>(100/'Question 1a'!$P36)*('Question 1a'!C36/'Question 1a'!C$15)</f>
        <v>0.10904255319148937</v>
      </c>
      <c r="D25" s="3">
        <f>(100/'Question 1a'!$P36)*('Question 1a'!D36/'Question 1a'!D$15)</f>
        <v>6.6489361702127658E-2</v>
      </c>
      <c r="E25" s="3">
        <f>(100/'Question 1a'!$P36)*('Question 1a'!E36/'Question 1a'!E$15)</f>
        <v>0</v>
      </c>
      <c r="F25" s="3">
        <f>(100/'Question 1a'!$P36)*('Question 1a'!F36/'Question 1a'!F$15)</f>
        <v>9.1185410334346503E-2</v>
      </c>
      <c r="G25" s="3">
        <f>(100/'Question 1a'!$P36)*('Question 1a'!G36/'Question 1a'!G$15)</f>
        <v>0</v>
      </c>
      <c r="H25" s="3">
        <f>(100/'Question 1a'!$P36)*('Question 1a'!H36/'Question 1a'!H$15)</f>
        <v>0.42553191489361702</v>
      </c>
      <c r="I25" s="3">
        <f>(100/'Question 1a'!$P36)*('Question 1a'!I36/'Question 1a'!I$15)</f>
        <v>0.17730496453900707</v>
      </c>
      <c r="J25" s="3">
        <f>(100/'Question 1a'!$P36)*('Question 1a'!J36/'Question 1a'!J$15)</f>
        <v>3.1096563011456628E-2</v>
      </c>
      <c r="K25" s="3">
        <f>(100/'Question 1a'!$P36)*('Question 1a'!K36/'Question 1a'!K$15)</f>
        <v>9.3085106382978719E-2</v>
      </c>
      <c r="L25" s="3">
        <f>(100/'Question 1a'!$P36)*('Question 1a'!L36/'Question 1a'!L$15)</f>
        <v>2.3960130343109069E-2</v>
      </c>
      <c r="M25" s="3">
        <f>(100/'Question 1a'!$P36)*('Question 1a'!M36/'Question 1a'!M$15)</f>
        <v>0.11303191489361701</v>
      </c>
      <c r="N25" s="3">
        <f>(100/'Question 1a'!$P36)*('Question 1a'!N36/'Question 1a'!N$15)</f>
        <v>0</v>
      </c>
      <c r="O25" s="41">
        <v>188</v>
      </c>
      <c r="P25" s="11"/>
      <c r="Q25" s="18">
        <f t="shared" si="0"/>
        <v>0.85674382881829669</v>
      </c>
      <c r="R25" s="16"/>
      <c r="S25" s="24"/>
      <c r="T25" s="16"/>
      <c r="U25" s="18">
        <f t="shared" si="1"/>
        <v>0</v>
      </c>
      <c r="V25" s="12"/>
      <c r="X25" s="25">
        <f t="shared" si="2"/>
        <v>0</v>
      </c>
    </row>
    <row r="26" spans="1:24" ht="13.5" customHeight="1">
      <c r="A26" s="38"/>
      <c r="B26" s="2" t="s">
        <v>46</v>
      </c>
      <c r="C26" s="3">
        <f>(100/'Question 1a'!$P37)*('Question 1a'!C37/'Question 1a'!C$15)</f>
        <v>0.10579710144927536</v>
      </c>
      <c r="D26" s="3">
        <f>(100/'Question 1a'!$P37)*('Question 1a'!D37/'Question 1a'!D$15)</f>
        <v>6.0869565217391293E-2</v>
      </c>
      <c r="E26" s="3">
        <f>(100/'Question 1a'!$P37)*('Question 1a'!E37/'Question 1a'!E$15)</f>
        <v>2.4154589371980675E-3</v>
      </c>
      <c r="F26" s="3">
        <f>(100/'Question 1a'!$P37)*('Question 1a'!F37/'Question 1a'!F$15)</f>
        <v>3.1055900621118016E-2</v>
      </c>
      <c r="G26" s="3">
        <f>(100/'Question 1a'!$P37)*('Question 1a'!G37/'Question 1a'!G$15)</f>
        <v>0</v>
      </c>
      <c r="H26" s="3">
        <f>(100/'Question 1a'!$P37)*('Question 1a'!H37/'Question 1a'!H$15)</f>
        <v>2.2173913043478259E-2</v>
      </c>
      <c r="I26" s="3">
        <f>(100/'Question 1a'!$P37)*('Question 1a'!I37/'Question 1a'!I$15)</f>
        <v>2.8985507246376812E-2</v>
      </c>
      <c r="J26" s="3">
        <f>(100/'Question 1a'!$P37)*('Question 1a'!J37/'Question 1a'!J$15)</f>
        <v>3.4782608695652174E-2</v>
      </c>
      <c r="K26" s="3">
        <f>(100/'Question 1a'!$P37)*('Question 1a'!K37/'Question 1a'!K$15)</f>
        <v>2.4347826086956521E-2</v>
      </c>
      <c r="L26" s="3">
        <f>(100/'Question 1a'!$P37)*('Question 1a'!L37/'Question 1a'!L$15)</f>
        <v>2.3501762632197415E-2</v>
      </c>
      <c r="M26" s="3">
        <f>(100/'Question 1a'!$P37)*('Question 1a'!M37/'Question 1a'!M$15)</f>
        <v>0.14492753623188404</v>
      </c>
      <c r="N26" s="3">
        <f>(100/'Question 1a'!$P37)*('Question 1a'!N37/'Question 1a'!N$15)</f>
        <v>0</v>
      </c>
      <c r="O26" s="41">
        <v>230</v>
      </c>
      <c r="P26" s="11"/>
      <c r="Q26" s="18">
        <f t="shared" si="0"/>
        <v>0.14199858243336508</v>
      </c>
      <c r="R26" s="16"/>
      <c r="S26" s="24"/>
      <c r="T26" s="16"/>
      <c r="U26" s="18">
        <f t="shared" si="1"/>
        <v>0</v>
      </c>
      <c r="V26" s="12"/>
      <c r="X26" s="25">
        <f t="shared" si="2"/>
        <v>0</v>
      </c>
    </row>
    <row r="27" spans="1:24" ht="13.5" customHeight="1">
      <c r="A27" s="38"/>
      <c r="B27" s="2" t="s">
        <v>175</v>
      </c>
      <c r="C27" s="3">
        <f>(100/'Question 1a'!$P38)*('Question 1a'!C38/'Question 1a'!C$15)</f>
        <v>0.17109144542772861</v>
      </c>
      <c r="D27" s="3">
        <f>(100/'Question 1a'!$P38)*('Question 1a'!D38/'Question 1a'!D$15)</f>
        <v>6.6371681415929203E-3</v>
      </c>
      <c r="E27" s="3">
        <f>(100/'Question 1a'!$P38)*('Question 1a'!E38/'Question 1a'!E$15)</f>
        <v>0</v>
      </c>
      <c r="F27" s="3">
        <f>(100/'Question 1a'!$P38)*('Question 1a'!F38/'Question 1a'!F$15)</f>
        <v>0</v>
      </c>
      <c r="G27" s="3">
        <f>(100/'Question 1a'!$P38)*('Question 1a'!G38/'Question 1a'!G$15)</f>
        <v>0</v>
      </c>
      <c r="H27" s="3">
        <f>(100/'Question 1a'!$P38)*('Question 1a'!H38/'Question 1a'!H$15)</f>
        <v>0.1663716814159292</v>
      </c>
      <c r="I27" s="3">
        <f>(100/'Question 1a'!$P38)*('Question 1a'!I38/'Question 1a'!I$15)</f>
        <v>0.21632251720747298</v>
      </c>
      <c r="J27" s="3">
        <f>(100/'Question 1a'!$P38)*('Question 1a'!J38/'Question 1a'!J$15)</f>
        <v>0.19060585432266849</v>
      </c>
      <c r="K27" s="3">
        <f>(100/'Question 1a'!$P38)*('Question 1a'!K38/'Question 1a'!K$15)</f>
        <v>2.4336283185840708E-2</v>
      </c>
      <c r="L27" s="3">
        <f>(100/'Question 1a'!$P38)*('Question 1a'!L38/'Question 1a'!L$15)</f>
        <v>3.9862871721278809E-2</v>
      </c>
      <c r="M27" s="3">
        <f>(100/'Question 1a'!$P38)*('Question 1a'!M38/'Question 1a'!M$15)</f>
        <v>2.2123893805309734E-3</v>
      </c>
      <c r="N27" s="3">
        <f>(100/'Question 1a'!$P38)*('Question 1a'!N38/'Question 1a'!N$15)</f>
        <v>0</v>
      </c>
      <c r="O27" s="41">
        <v>113</v>
      </c>
      <c r="P27" s="11"/>
      <c r="Q27" s="18">
        <f t="shared" si="0"/>
        <v>0.73328968859942312</v>
      </c>
      <c r="R27" s="16"/>
      <c r="S27" s="24"/>
      <c r="T27" s="16"/>
      <c r="U27" s="18">
        <f t="shared" si="1"/>
        <v>0</v>
      </c>
      <c r="V27" s="12"/>
      <c r="X27" s="25">
        <f t="shared" si="2"/>
        <v>0</v>
      </c>
    </row>
    <row r="28" spans="1:24" ht="13.5" customHeight="1">
      <c r="A28" s="32" t="s">
        <v>47</v>
      </c>
      <c r="B28" s="33" t="s">
        <v>48</v>
      </c>
      <c r="C28" s="36">
        <f>(100/'Question 1a'!$P39)*('Question 1a'!C39/'Question 1a'!C$15)</f>
        <v>0.15073529411764708</v>
      </c>
      <c r="D28" s="36">
        <f>(100/'Question 1a'!$P39)*('Question 1a'!D39/'Question 1a'!D$15)</f>
        <v>0</v>
      </c>
      <c r="E28" s="36">
        <f>(100/'Question 1a'!$P39)*('Question 1a'!E39/'Question 1a'!E$15)</f>
        <v>0.17565359477124184</v>
      </c>
      <c r="F28" s="36">
        <f>(100/'Question 1a'!$P39)*('Question 1a'!F39/'Question 1a'!F$15)</f>
        <v>0.40441176470588241</v>
      </c>
      <c r="G28" s="36">
        <f>(100/'Question 1a'!$P39)*('Question 1a'!G39/'Question 1a'!G$15)</f>
        <v>0.26171485543369893</v>
      </c>
      <c r="H28" s="36">
        <f>(100/'Question 1a'!$P39)*('Question 1a'!H39/'Question 1a'!H$15)</f>
        <v>4.7058823529411771E-2</v>
      </c>
      <c r="I28" s="36">
        <f>(100/'Question 1a'!$P39)*('Question 1a'!I39/'Question 1a'!I$15)</f>
        <v>0.19607843137254904</v>
      </c>
      <c r="J28" s="36">
        <f>(100/'Question 1a'!$P39)*('Question 1a'!J39/'Question 1a'!J$15)</f>
        <v>3.3936651583710412E-2</v>
      </c>
      <c r="K28" s="36">
        <f>(100/'Question 1a'!$P39)*('Question 1a'!K39/'Question 1a'!K$15)</f>
        <v>5.1838235294117643E-2</v>
      </c>
      <c r="L28" s="36">
        <f>(100/'Question 1a'!$P39)*('Question 1a'!L39/'Question 1a'!L$15)</f>
        <v>9.6051934287228413E-2</v>
      </c>
      <c r="M28" s="36">
        <f>(100/'Question 1a'!$P39)*('Question 1a'!M39/'Question 1a'!M$15)</f>
        <v>4.5649509803921573E-2</v>
      </c>
      <c r="N28" s="36">
        <f>(100/'Question 1a'!$P39)*('Question 1a'!N39/'Question 1a'!N$15)</f>
        <v>0</v>
      </c>
      <c r="O28" s="37">
        <v>136</v>
      </c>
      <c r="P28" s="11"/>
      <c r="Q28" s="18">
        <f t="shared" si="0"/>
        <v>1.1797262067171093</v>
      </c>
      <c r="R28" s="16"/>
      <c r="S28" s="24">
        <v>100</v>
      </c>
      <c r="T28" s="16"/>
      <c r="U28" s="18">
        <f t="shared" si="1"/>
        <v>136</v>
      </c>
      <c r="V28" s="12"/>
      <c r="X28" s="25">
        <f t="shared" si="2"/>
        <v>6.2213643070117827E-2</v>
      </c>
    </row>
    <row r="29" spans="1:24" ht="13.5" customHeight="1">
      <c r="A29" s="40"/>
      <c r="B29" s="2" t="s">
        <v>49</v>
      </c>
      <c r="C29" s="3">
        <f>(100/'Question 1a'!$P40)*('Question 1a'!C40/'Question 1a'!C$15)</f>
        <v>0.33040935672514621</v>
      </c>
      <c r="D29" s="3">
        <f>(100/'Question 1a'!$P40)*('Question 1a'!D40/'Question 1a'!D$15)</f>
        <v>0</v>
      </c>
      <c r="E29" s="3">
        <f>(100/'Question 1a'!$P40)*('Question 1a'!E40/'Question 1a'!E$15)</f>
        <v>4.8732943469785572E-3</v>
      </c>
      <c r="F29" s="3">
        <f>(100/'Question 1a'!$P40)*('Question 1a'!F40/'Question 1a'!F$15)</f>
        <v>0.54511278195488722</v>
      </c>
      <c r="G29" s="3">
        <f>(100/'Question 1a'!$P40)*('Question 1a'!G40/'Question 1a'!G$15)</f>
        <v>0</v>
      </c>
      <c r="H29" s="3">
        <f>(100/'Question 1a'!$P40)*('Question 1a'!H40/'Question 1a'!H$15)</f>
        <v>4.3859649122807015E-3</v>
      </c>
      <c r="I29" s="3">
        <f>(100/'Question 1a'!$P40)*('Question 1a'!I40/'Question 1a'!I$15)</f>
        <v>0.19493177387914229</v>
      </c>
      <c r="J29" s="3">
        <f>(100/'Question 1a'!$P40)*('Question 1a'!J40/'Question 1a'!J$15)</f>
        <v>6.7476383265856948E-2</v>
      </c>
      <c r="K29" s="3">
        <f>(100/'Question 1a'!$P40)*('Question 1a'!K40/'Question 1a'!K$15)</f>
        <v>0.16184210526315787</v>
      </c>
      <c r="L29" s="3">
        <f>(100/'Question 1a'!$P40)*('Question 1a'!L40/'Question 1a'!L$15)</f>
        <v>4.3464517148727677E-2</v>
      </c>
      <c r="M29" s="3">
        <f>(100/'Question 1a'!$P40)*('Question 1a'!M40/'Question 1a'!M$15)</f>
        <v>2.7046783625730993E-2</v>
      </c>
      <c r="N29" s="3">
        <f>(100/'Question 1a'!$P40)*('Question 1a'!N40/'Question 1a'!N$15)</f>
        <v>0</v>
      </c>
      <c r="O29" s="39">
        <v>114</v>
      </c>
      <c r="P29" s="11"/>
      <c r="Q29" s="18">
        <f t="shared" si="0"/>
        <v>1.238520359572991</v>
      </c>
      <c r="R29" s="16"/>
      <c r="S29" s="24">
        <v>125</v>
      </c>
      <c r="T29" s="16"/>
      <c r="U29" s="18">
        <f t="shared" si="1"/>
        <v>142.5</v>
      </c>
      <c r="V29" s="12"/>
      <c r="X29" s="25">
        <f t="shared" si="2"/>
        <v>6.8435825832390246E-2</v>
      </c>
    </row>
    <row r="30" spans="1:24" ht="13.5" customHeight="1">
      <c r="A30" s="40"/>
      <c r="B30" s="2" t="s">
        <v>50</v>
      </c>
      <c r="C30" s="3">
        <f>(100/'Question 1a'!$P41)*('Question 1a'!C41/'Question 1a'!C$15)</f>
        <v>0.30277777777777781</v>
      </c>
      <c r="D30" s="3">
        <f>(100/'Question 1a'!$P41)*('Question 1a'!D41/'Question 1a'!D$15)</f>
        <v>0</v>
      </c>
      <c r="E30" s="3">
        <f>(100/'Question 1a'!$P41)*('Question 1a'!E41/'Question 1a'!E$15)</f>
        <v>0</v>
      </c>
      <c r="F30" s="3">
        <f>(100/'Question 1a'!$P41)*('Question 1a'!F41/'Question 1a'!F$15)</f>
        <v>0.14880952380952381</v>
      </c>
      <c r="G30" s="3">
        <f>(100/'Question 1a'!$P41)*('Question 1a'!G41/'Question 1a'!G$15)</f>
        <v>0</v>
      </c>
      <c r="H30" s="3">
        <f>(100/'Question 1a'!$P41)*('Question 1a'!H41/'Question 1a'!H$15)</f>
        <v>3.3333333333333335E-3</v>
      </c>
      <c r="I30" s="3">
        <f>(100/'Question 1a'!$P41)*('Question 1a'!I41/'Question 1a'!I$15)</f>
        <v>7.4074074074074084E-2</v>
      </c>
      <c r="J30" s="3">
        <f>(100/'Question 1a'!$P41)*('Question 1a'!J41/'Question 1a'!J$15)</f>
        <v>6.6666666666666666E-2</v>
      </c>
      <c r="K30" s="3">
        <f>(100/'Question 1a'!$P41)*('Question 1a'!K41/'Question 1a'!K$15)</f>
        <v>0.16250000000000001</v>
      </c>
      <c r="L30" s="3">
        <f>(100/'Question 1a'!$P41)*('Question 1a'!L41/'Question 1a'!L$15)</f>
        <v>8.6336336336336333E-2</v>
      </c>
      <c r="M30" s="3">
        <f>(100/'Question 1a'!$P41)*('Question 1a'!M41/'Question 1a'!M$15)</f>
        <v>2.0833333333333336E-2</v>
      </c>
      <c r="N30" s="3">
        <f>(100/'Question 1a'!$P41)*('Question 1a'!N41/'Question 1a'!N$15)</f>
        <v>0</v>
      </c>
      <c r="O30" s="49">
        <v>120</v>
      </c>
      <c r="P30" s="11"/>
      <c r="Q30" s="18">
        <f t="shared" si="0"/>
        <v>0.65099170599170608</v>
      </c>
      <c r="R30" s="16"/>
      <c r="S30" s="24"/>
      <c r="T30" s="16"/>
      <c r="U30" s="18">
        <f t="shared" si="1"/>
        <v>0</v>
      </c>
      <c r="V30" s="12"/>
      <c r="X30" s="25">
        <f t="shared" si="2"/>
        <v>0</v>
      </c>
    </row>
    <row r="31" spans="1:24" ht="13.5" customHeight="1">
      <c r="A31" s="40"/>
      <c r="B31" s="2" t="s">
        <v>51</v>
      </c>
      <c r="C31" s="3">
        <f>(100/'Question 1a'!$P42)*('Question 1a'!C42/'Question 1a'!C$15)</f>
        <v>0.21394799054373526</v>
      </c>
      <c r="D31" s="3">
        <f>(100/'Question 1a'!$P42)*('Question 1a'!D42/'Question 1a'!D$15)</f>
        <v>0</v>
      </c>
      <c r="E31" s="3">
        <f>(100/'Question 1a'!$P42)*('Question 1a'!E42/'Question 1a'!E$15)</f>
        <v>7.8802206461780935E-4</v>
      </c>
      <c r="F31" s="3">
        <f>(100/'Question 1a'!$P42)*('Question 1a'!F42/'Question 1a'!F$15)</f>
        <v>0.10638297872340426</v>
      </c>
      <c r="G31" s="3">
        <f>(100/'Question 1a'!$P42)*('Question 1a'!G42/'Question 1a'!G$15)</f>
        <v>1.2020675561966582E-2</v>
      </c>
      <c r="H31" s="3">
        <f>(100/'Question 1a'!$P42)*('Question 1a'!H42/'Question 1a'!H$15)</f>
        <v>5.6737588652482273E-3</v>
      </c>
      <c r="I31" s="3">
        <f>(100/'Question 1a'!$P42)*('Question 1a'!I42/'Question 1a'!I$15)</f>
        <v>4.7281323877068557E-2</v>
      </c>
      <c r="J31" s="3">
        <f>(100/'Question 1a'!$P42)*('Question 1a'!J42/'Question 1a'!J$15)</f>
        <v>4.8008728859792689E-2</v>
      </c>
      <c r="K31" s="3">
        <f>(100/'Question 1a'!$P42)*('Question 1a'!K42/'Question 1a'!K$15)</f>
        <v>0.16950354609929077</v>
      </c>
      <c r="L31" s="3">
        <f>(100/'Question 1a'!$P42)*('Question 1a'!L42/'Question 1a'!L$15)</f>
        <v>7.3477733052201136E-2</v>
      </c>
      <c r="M31" s="3">
        <f>(100/'Question 1a'!$P42)*('Question 1a'!M42/'Question 1a'!M$15)</f>
        <v>0.27186761229314421</v>
      </c>
      <c r="N31" s="3">
        <f>(100/'Question 1a'!$P42)*('Question 1a'!N42/'Question 1a'!N$15)</f>
        <v>0</v>
      </c>
      <c r="O31" s="41">
        <v>141</v>
      </c>
      <c r="P31" s="11"/>
      <c r="Q31" s="18">
        <f t="shared" si="0"/>
        <v>0.25826167924977883</v>
      </c>
      <c r="R31" s="16"/>
      <c r="S31" s="24"/>
      <c r="T31" s="16"/>
      <c r="U31" s="18">
        <f t="shared" si="1"/>
        <v>0</v>
      </c>
      <c r="V31" s="12"/>
      <c r="X31" s="25">
        <f t="shared" si="2"/>
        <v>0</v>
      </c>
    </row>
    <row r="32" spans="1:24" ht="13.5" customHeight="1">
      <c r="A32" s="42"/>
      <c r="B32" s="43" t="s">
        <v>52</v>
      </c>
      <c r="C32" s="46">
        <f>(100/'Question 1a'!$P43)*('Question 1a'!C43/'Question 1a'!C$15)</f>
        <v>0.16108452950558214</v>
      </c>
      <c r="D32" s="46">
        <f>(100/'Question 1a'!$P43)*('Question 1a'!D43/'Question 1a'!D$15)</f>
        <v>0</v>
      </c>
      <c r="E32" s="46">
        <f>(100/'Question 1a'!$P43)*('Question 1a'!E43/'Question 1a'!E$15)</f>
        <v>1.3822434875066453E-2</v>
      </c>
      <c r="F32" s="46">
        <f>(100/'Question 1a'!$P43)*('Question 1a'!F43/'Question 1a'!F$15)</f>
        <v>0.68352699931647298</v>
      </c>
      <c r="G32" s="46">
        <f>(100/'Question 1a'!$P43)*('Question 1a'!G43/'Question 1a'!G$15)</f>
        <v>7.7041602465331274E-2</v>
      </c>
      <c r="H32" s="46">
        <f>(100/'Question 1a'!$P43)*('Question 1a'!H43/'Question 1a'!H$15)</f>
        <v>5.7416267942583732E-3</v>
      </c>
      <c r="I32" s="46">
        <f>(100/'Question 1a'!$P43)*('Question 1a'!I43/'Question 1a'!I$15)</f>
        <v>5.3163211057947898E-2</v>
      </c>
      <c r="J32" s="46">
        <f>(100/'Question 1a'!$P43)*('Question 1a'!J43/'Question 1a'!J$15)</f>
        <v>3.9749723960250276E-2</v>
      </c>
      <c r="K32" s="46">
        <f>(100/'Question 1a'!$P43)*('Question 1a'!K43/'Question 1a'!K$15)</f>
        <v>9.4736842105263161E-2</v>
      </c>
      <c r="L32" s="46">
        <f>(100/'Question 1a'!$P43)*('Question 1a'!L43/'Question 1a'!L$15)</f>
        <v>6.4657959394801498E-2</v>
      </c>
      <c r="M32" s="46">
        <f>(100/'Question 1a'!$P43)*('Question 1a'!M43/'Question 1a'!M$15)</f>
        <v>1.893939393939394E-2</v>
      </c>
      <c r="N32" s="46">
        <f>(100/'Question 1a'!$P43)*('Question 1a'!N43/'Question 1a'!N$15)</f>
        <v>0</v>
      </c>
      <c r="O32" s="47">
        <v>209</v>
      </c>
      <c r="Q32" s="18">
        <f t="shared" si="0"/>
        <v>1.0452696167459772</v>
      </c>
      <c r="R32" s="16"/>
      <c r="S32" s="24"/>
      <c r="T32" s="16"/>
      <c r="U32" s="18">
        <f t="shared" si="1"/>
        <v>0</v>
      </c>
      <c r="X32" s="25">
        <f t="shared" si="2"/>
        <v>0</v>
      </c>
    </row>
    <row r="33" spans="1:24" ht="13.5" customHeight="1">
      <c r="A33" s="32" t="s">
        <v>53</v>
      </c>
      <c r="B33" s="33" t="s">
        <v>54</v>
      </c>
      <c r="C33" s="36">
        <f>(100/'Question 1a'!$P44)*('Question 1a'!C44/'Question 1a'!C$15)</f>
        <v>0</v>
      </c>
      <c r="D33" s="36">
        <f>(100/'Question 1a'!$P44)*('Question 1a'!D44/'Question 1a'!D$15)</f>
        <v>0</v>
      </c>
      <c r="E33" s="36">
        <f>(100/'Question 1a'!$P44)*('Question 1a'!E44/'Question 1a'!E$15)</f>
        <v>2.4691358024691359E-4</v>
      </c>
      <c r="F33" s="36">
        <f>(100/'Question 1a'!$P44)*('Question 1a'!F44/'Question 1a'!F$15)</f>
        <v>0</v>
      </c>
      <c r="G33" s="36">
        <f>(100/'Question 1a'!$P44)*('Question 1a'!G44/'Question 1a'!G$15)</f>
        <v>4.8022598870056492E-2</v>
      </c>
      <c r="H33" s="36">
        <f>(100/'Question 1a'!$P44)*('Question 1a'!H44/'Question 1a'!H$15)</f>
        <v>0</v>
      </c>
      <c r="I33" s="36">
        <f>(100/'Question 1a'!$P44)*('Question 1a'!I44/'Question 1a'!I$15)</f>
        <v>0</v>
      </c>
      <c r="J33" s="36">
        <f>(100/'Question 1a'!$P44)*('Question 1a'!J44/'Question 1a'!J$15)</f>
        <v>3.4188034188034184E-5</v>
      </c>
      <c r="K33" s="36">
        <f>(100/'Question 1a'!$P44)*('Question 1a'!K44/'Question 1a'!K$15)</f>
        <v>0</v>
      </c>
      <c r="L33" s="36">
        <f>(100/'Question 1a'!$P44)*('Question 1a'!L44/'Question 1a'!L$15)</f>
        <v>7.1571571571571582E-2</v>
      </c>
      <c r="M33" s="36">
        <f>(100/'Question 1a'!$P44)*('Question 1a'!M44/'Question 1a'!M$15)</f>
        <v>0</v>
      </c>
      <c r="N33" s="36">
        <f>(100/'Question 1a'!$P44)*('Question 1a'!N44/'Question 1a'!N$15)</f>
        <v>0</v>
      </c>
      <c r="O33" s="37">
        <v>900</v>
      </c>
      <c r="Q33" s="18">
        <f t="shared" si="0"/>
        <v>-2.3267871087080144E-2</v>
      </c>
      <c r="R33" s="16"/>
      <c r="S33" s="24">
        <v>25</v>
      </c>
      <c r="T33" s="16"/>
      <c r="U33" s="18">
        <f t="shared" si="1"/>
        <v>225</v>
      </c>
      <c r="X33" s="25">
        <f t="shared" si="2"/>
        <v>-2.0300403251746991E-3</v>
      </c>
    </row>
    <row r="34" spans="1:24" ht="13.5" customHeight="1">
      <c r="A34" s="42"/>
      <c r="B34" s="43" t="s">
        <v>55</v>
      </c>
      <c r="C34" s="46">
        <f>(100/'Question 1a'!$P45)*('Question 1a'!C45/'Question 1a'!C$15)</f>
        <v>1.0548523206751056E-3</v>
      </c>
      <c r="D34" s="46">
        <f>(100/'Question 1a'!$P45)*('Question 1a'!D45/'Question 1a'!D$15)</f>
        <v>0</v>
      </c>
      <c r="E34" s="46">
        <f>(100/'Question 1a'!$P45)*('Question 1a'!E45/'Question 1a'!E$15)</f>
        <v>0.30555555555555558</v>
      </c>
      <c r="F34" s="46">
        <f>(100/'Question 1a'!$P45)*('Question 1a'!F45/'Question 1a'!F$15)</f>
        <v>0</v>
      </c>
      <c r="G34" s="46">
        <f>(100/'Question 1a'!$P45)*('Question 1a'!G45/'Question 1a'!G$15)</f>
        <v>0.34059214760780943</v>
      </c>
      <c r="H34" s="46">
        <f>(100/'Question 1a'!$P45)*('Question 1a'!H45/'Question 1a'!H$15)</f>
        <v>2.2151898734177216E-3</v>
      </c>
      <c r="I34" s="46">
        <f>(100/'Question 1a'!$P45)*('Question 1a'!I45/'Question 1a'!I$15)</f>
        <v>0</v>
      </c>
      <c r="J34" s="46">
        <f>(100/'Question 1a'!$P45)*('Question 1a'!J45/'Question 1a'!J$15)</f>
        <v>0</v>
      </c>
      <c r="K34" s="46">
        <f>(100/'Question 1a'!$P45)*('Question 1a'!K45/'Question 1a'!K$15)</f>
        <v>6.962025316455696E-3</v>
      </c>
      <c r="L34" s="46">
        <f>(100/'Question 1a'!$P45)*('Question 1a'!L45/'Question 1a'!L$15)</f>
        <v>0.11261261261261263</v>
      </c>
      <c r="M34" s="46">
        <f>(100/'Question 1a'!$P45)*('Question 1a'!M45/'Question 1a'!M$15)</f>
        <v>1.318565400843882E-3</v>
      </c>
      <c r="N34" s="46">
        <f>(100/'Question 1a'!$P45)*('Question 1a'!N45/'Question 1a'!N$15)</f>
        <v>0</v>
      </c>
      <c r="O34" s="47">
        <v>316</v>
      </c>
      <c r="Q34" s="18">
        <f t="shared" si="0"/>
        <v>0.54244859266045709</v>
      </c>
      <c r="R34" s="16"/>
      <c r="S34" s="24">
        <v>50</v>
      </c>
      <c r="T34" s="16"/>
      <c r="U34" s="18">
        <f t="shared" si="1"/>
        <v>158</v>
      </c>
      <c r="X34" s="25">
        <f t="shared" si="2"/>
        <v>3.3233889503413168E-2</v>
      </c>
    </row>
    <row r="35" spans="1:24" ht="13.5" customHeight="1">
      <c r="A35" s="32" t="s">
        <v>56</v>
      </c>
      <c r="B35" s="33" t="s">
        <v>57</v>
      </c>
      <c r="C35" s="36">
        <f>(100/'Question 1a'!$P46)*('Question 1a'!C46/'Question 1a'!C$15)</f>
        <v>0.17861409796893665</v>
      </c>
      <c r="D35" s="36">
        <f>(100/'Question 1a'!$P46)*('Question 1a'!D46/'Question 1a'!D$15)</f>
        <v>0</v>
      </c>
      <c r="E35" s="36">
        <f>(100/'Question 1a'!$P46)*('Question 1a'!E46/'Question 1a'!E$15)</f>
        <v>2.9072082835523694E-2</v>
      </c>
      <c r="F35" s="36">
        <f>(100/'Question 1a'!$P46)*('Question 1a'!F46/'Question 1a'!F$15)</f>
        <v>0.18433179723502305</v>
      </c>
      <c r="G35" s="36">
        <f>(100/'Question 1a'!$P46)*('Question 1a'!G46/'Question 1a'!G$15)</f>
        <v>1.5187412672377132E-2</v>
      </c>
      <c r="H35" s="36">
        <f>(100/'Question 1a'!$P46)*('Question 1a'!H46/'Question 1a'!H$15)</f>
        <v>0.36917562724014336</v>
      </c>
      <c r="I35" s="36">
        <f>(100/'Question 1a'!$P46)*('Question 1a'!I46/'Question 1a'!I$15)</f>
        <v>1.1947431302270013E-2</v>
      </c>
      <c r="J35" s="36">
        <f>(100/'Question 1a'!$P46)*('Question 1a'!J46/'Question 1a'!J$15)</f>
        <v>4.301075268817204E-2</v>
      </c>
      <c r="K35" s="36">
        <f>(100/'Question 1a'!$P46)*('Question 1a'!K46/'Question 1a'!K$15)</f>
        <v>1.9175627240143368E-2</v>
      </c>
      <c r="L35" s="36">
        <f>(100/'Question 1a'!$P46)*('Question 1a'!L46/'Question 1a'!L$15)</f>
        <v>0.19212761148245022</v>
      </c>
      <c r="M35" s="36">
        <f>(100/'Question 1a'!$P46)*('Question 1a'!M46/'Question 1a'!M$15)</f>
        <v>0.1033452807646356</v>
      </c>
      <c r="N35" s="36">
        <f>(100/'Question 1a'!$P46)*('Question 1a'!N46/'Question 1a'!N$15)</f>
        <v>0</v>
      </c>
      <c r="O35" s="37">
        <v>279</v>
      </c>
      <c r="Q35" s="18">
        <f t="shared" si="0"/>
        <v>0.55504193693550341</v>
      </c>
      <c r="R35" s="16"/>
      <c r="S35" s="24">
        <v>60</v>
      </c>
      <c r="T35" s="16"/>
      <c r="U35" s="18">
        <f t="shared" si="1"/>
        <v>167.4</v>
      </c>
      <c r="X35" s="25">
        <f t="shared" si="2"/>
        <v>3.6028547149173397E-2</v>
      </c>
    </row>
    <row r="36" spans="1:24" ht="13.5" customHeight="1">
      <c r="A36" s="38" t="s">
        <v>58</v>
      </c>
      <c r="B36" s="2" t="s">
        <v>59</v>
      </c>
      <c r="C36" s="3">
        <f>(100/'Question 1a'!$P47)*('Question 1a'!C47/'Question 1a'!C$15)</f>
        <v>0.11702127659574468</v>
      </c>
      <c r="D36" s="3">
        <f>(100/'Question 1a'!$P47)*('Question 1a'!D47/'Question 1a'!D$15)</f>
        <v>0</v>
      </c>
      <c r="E36" s="3">
        <f>(100/'Question 1a'!$P47)*('Question 1a'!E47/'Question 1a'!E$15)</f>
        <v>3.7825059101654845E-2</v>
      </c>
      <c r="F36" s="3">
        <f>(100/'Question 1a'!$P47)*('Question 1a'!F47/'Question 1a'!F$15)</f>
        <v>0.34194528875379943</v>
      </c>
      <c r="G36" s="3">
        <f>(100/'Question 1a'!$P47)*('Question 1a'!G47/'Question 1a'!G$15)</f>
        <v>0</v>
      </c>
      <c r="H36" s="3">
        <f>(100/'Question 1a'!$P47)*('Question 1a'!H47/'Question 1a'!H$15)</f>
        <v>0.25744680851063828</v>
      </c>
      <c r="I36" s="3">
        <f>(100/'Question 1a'!$P47)*('Question 1a'!I47/'Question 1a'!I$15)</f>
        <v>0</v>
      </c>
      <c r="J36" s="3">
        <f>(100/'Question 1a'!$P47)*('Question 1a'!J47/'Question 1a'!J$15)</f>
        <v>7.855973813420622E-2</v>
      </c>
      <c r="K36" s="3">
        <f>(100/'Question 1a'!$P47)*('Question 1a'!K47/'Question 1a'!K$15)</f>
        <v>0.17446808510638298</v>
      </c>
      <c r="L36" s="3">
        <f>(100/'Question 1a'!$P47)*('Question 1a'!L47/'Question 1a'!L$15)</f>
        <v>9.5840521372436274E-2</v>
      </c>
      <c r="M36" s="3">
        <f>(100/'Question 1a'!$P47)*('Question 1a'!M47/'Question 1a'!M$15)</f>
        <v>3.5460992907801414E-2</v>
      </c>
      <c r="N36" s="3">
        <f>(100/'Question 1a'!$P47)*('Question 1a'!N47/'Question 1a'!N$15)</f>
        <v>0</v>
      </c>
      <c r="O36" s="41">
        <v>47</v>
      </c>
      <c r="Q36" s="18">
        <f t="shared" si="0"/>
        <v>0.87596474192218876</v>
      </c>
      <c r="R36" s="16"/>
      <c r="S36" s="24">
        <v>250</v>
      </c>
      <c r="T36" s="16"/>
      <c r="U36" s="18">
        <f t="shared" si="1"/>
        <v>117.5</v>
      </c>
      <c r="X36" s="25">
        <f t="shared" si="2"/>
        <v>3.9910759306625763E-2</v>
      </c>
    </row>
    <row r="37" spans="1:24" ht="13.5" customHeight="1">
      <c r="A37" s="40"/>
      <c r="B37" s="2" t="s">
        <v>60</v>
      </c>
      <c r="C37" s="3">
        <f>(100/'Question 1a'!$P48)*('Question 1a'!C48/'Question 1a'!C$15)</f>
        <v>0.13725490196078433</v>
      </c>
      <c r="D37" s="3">
        <f>(100/'Question 1a'!$P48)*('Question 1a'!D48/'Question 1a'!D$15)</f>
        <v>0</v>
      </c>
      <c r="E37" s="3">
        <f>(100/'Question 1a'!$P48)*('Question 1a'!E48/'Question 1a'!E$15)</f>
        <v>3.4858387799564267E-2</v>
      </c>
      <c r="F37" s="3">
        <f>(100/'Question 1a'!$P48)*('Question 1a'!F48/'Question 1a'!F$15)</f>
        <v>0.24509803921568626</v>
      </c>
      <c r="G37" s="3">
        <f>(100/'Question 1a'!$P48)*('Question 1a'!G48/'Question 1a'!G$15)</f>
        <v>0</v>
      </c>
      <c r="H37" s="3">
        <f>(100/'Question 1a'!$P48)*('Question 1a'!H48/'Question 1a'!H$15)</f>
        <v>0.26078431372549021</v>
      </c>
      <c r="I37" s="3">
        <f>(100/'Question 1a'!$P48)*('Question 1a'!I48/'Question 1a'!I$15)</f>
        <v>0</v>
      </c>
      <c r="J37" s="3">
        <f>(100/'Question 1a'!$P48)*('Question 1a'!J48/'Question 1a'!J$15)</f>
        <v>8.4464555052790338E-2</v>
      </c>
      <c r="K37" s="3">
        <f>(100/'Question 1a'!$P48)*('Question 1a'!K48/'Question 1a'!K$15)</f>
        <v>0.17058823529411762</v>
      </c>
      <c r="L37" s="3">
        <f>(100/'Question 1a'!$P48)*('Question 1a'!L48/'Question 1a'!L$15)</f>
        <v>8.8323617735382443E-2</v>
      </c>
      <c r="M37" s="3">
        <f>(100/'Question 1a'!$P48)*('Question 1a'!M48/'Question 1a'!M$15)</f>
        <v>4.4117647058823525E-2</v>
      </c>
      <c r="N37" s="3">
        <f>(100/'Question 1a'!$P48)*('Question 1a'!N48/'Question 1a'!N$15)</f>
        <v>0</v>
      </c>
      <c r="O37" s="49">
        <v>51</v>
      </c>
      <c r="Q37" s="18">
        <f t="shared" si="0"/>
        <v>0.80060716825422706</v>
      </c>
      <c r="R37" s="16"/>
      <c r="S37" s="24">
        <v>250</v>
      </c>
      <c r="T37" s="16"/>
      <c r="U37" s="18">
        <f t="shared" si="1"/>
        <v>127.5</v>
      </c>
      <c r="X37" s="25">
        <f t="shared" si="2"/>
        <v>3.9581765075192503E-2</v>
      </c>
    </row>
    <row r="38" spans="1:24" ht="13.5" customHeight="1">
      <c r="A38" s="40"/>
      <c r="B38" s="2" t="s">
        <v>176</v>
      </c>
      <c r="C38" s="3">
        <f>(100/'Question 1a'!$P49)*('Question 1a'!C49/'Question 1a'!C$15)</f>
        <v>4.5289855072463761E-3</v>
      </c>
      <c r="D38" s="3">
        <f>(100/'Question 1a'!$P49)*('Question 1a'!D49/'Question 1a'!D$15)</f>
        <v>1.358695652173913E-2</v>
      </c>
      <c r="E38" s="3">
        <f>(100/'Question 1a'!$P49)*('Question 1a'!E49/'Question 1a'!E$15)</f>
        <v>0</v>
      </c>
      <c r="F38" s="3">
        <f>(100/'Question 1a'!$P49)*('Question 1a'!F49/'Question 1a'!F$15)</f>
        <v>6.9875776397515535E-2</v>
      </c>
      <c r="G38" s="3">
        <f>(100/'Question 1a'!$P49)*('Question 1a'!G49/'Question 1a'!G$15)</f>
        <v>1.8422991893883564E-2</v>
      </c>
      <c r="H38" s="3">
        <f>(100/'Question 1a'!$P49)*('Question 1a'!H49/'Question 1a'!H$15)</f>
        <v>6.4673913043478248E-2</v>
      </c>
      <c r="I38" s="3">
        <f>(100/'Question 1a'!$P49)*('Question 1a'!I49/'Question 1a'!I$15)</f>
        <v>2.4154589371980676E-2</v>
      </c>
      <c r="J38" s="3">
        <f>(100/'Question 1a'!$P49)*('Question 1a'!J49/'Question 1a'!J$15)</f>
        <v>2.1739130434782608E-2</v>
      </c>
      <c r="K38" s="3">
        <f>(100/'Question 1a'!$P49)*('Question 1a'!K49/'Question 1a'!K$15)</f>
        <v>8.152173913043478E-3</v>
      </c>
      <c r="L38" s="3">
        <f>(100/'Question 1a'!$P49)*('Question 1a'!L49/'Question 1a'!L$15)</f>
        <v>7.3443008225616922E-3</v>
      </c>
      <c r="M38" s="3">
        <f>(100/'Question 1a'!$P49)*('Question 1a'!M49/'Question 1a'!M$15)</f>
        <v>8.8315217391304341E-3</v>
      </c>
      <c r="N38" s="3">
        <f>(100/'Question 1a'!$P49)*('Question 1a'!N49/'Question 1a'!N$15)</f>
        <v>0</v>
      </c>
      <c r="O38" s="49">
        <v>184</v>
      </c>
      <c r="Q38" s="18">
        <f t="shared" si="0"/>
        <v>0.20895869452197752</v>
      </c>
      <c r="R38" s="16"/>
      <c r="S38" s="24"/>
      <c r="T38" s="16"/>
      <c r="U38" s="18">
        <f t="shared" si="1"/>
        <v>0</v>
      </c>
      <c r="X38" s="25">
        <f t="shared" si="2"/>
        <v>0</v>
      </c>
    </row>
    <row r="39" spans="1:24" ht="13.5" customHeight="1">
      <c r="A39" s="40"/>
      <c r="B39" s="2" t="s">
        <v>178</v>
      </c>
      <c r="C39" s="3">
        <f>(100/'Question 1a'!$P50)*('Question 1a'!C50/'Question 1a'!C$15)</f>
        <v>6.9444444444444448E-2</v>
      </c>
      <c r="D39" s="3">
        <f>(100/'Question 1a'!$P50)*('Question 1a'!D50/'Question 1a'!D$15)</f>
        <v>6.25E-2</v>
      </c>
      <c r="E39" s="3">
        <f>(100/'Question 1a'!$P50)*('Question 1a'!E50/'Question 1a'!E$15)</f>
        <v>0</v>
      </c>
      <c r="F39" s="3">
        <f>(100/'Question 1a'!$P50)*('Question 1a'!F50/'Question 1a'!F$15)</f>
        <v>1.1309523809523812</v>
      </c>
      <c r="G39" s="3">
        <f>(100/'Question 1a'!$P50)*('Question 1a'!G50/'Question 1a'!G$15)</f>
        <v>1.271186440677966</v>
      </c>
      <c r="H39" s="3">
        <f>(100/'Question 1a'!$P50)*('Question 1a'!H50/'Question 1a'!H$15)</f>
        <v>0.9916666666666667</v>
      </c>
      <c r="I39" s="3">
        <f>(100/'Question 1a'!$P50)*('Question 1a'!I50/'Question 1a'!I$15)</f>
        <v>9.2592592592592601E-2</v>
      </c>
      <c r="J39" s="3">
        <f>(100/'Question 1a'!$P50)*('Question 1a'!J50/'Question 1a'!J$15)</f>
        <v>0.10256410256410257</v>
      </c>
      <c r="K39" s="3">
        <f>(100/'Question 1a'!$P50)*('Question 1a'!K50/'Question 1a'!K$15)</f>
        <v>5.4166666666666669E-2</v>
      </c>
      <c r="L39" s="3">
        <f>(100/'Question 1a'!$P50)*('Question 1a'!L50/'Question 1a'!L$15)</f>
        <v>3.7537537537537538E-2</v>
      </c>
      <c r="M39" s="3">
        <f>(100/'Question 1a'!$P50)*('Question 1a'!M50/'Question 1a'!M$15)</f>
        <v>0.12847222222222224</v>
      </c>
      <c r="N39" s="3">
        <f>(100/'Question 1a'!$P50)*('Question 1a'!N50/'Question 1a'!N$15)</f>
        <v>0</v>
      </c>
      <c r="O39" s="49">
        <v>12</v>
      </c>
      <c r="Q39" s="18">
        <f t="shared" si="0"/>
        <v>3.6090635348050601</v>
      </c>
      <c r="R39" s="16"/>
      <c r="S39" s="24"/>
      <c r="T39" s="16"/>
      <c r="U39" s="18">
        <f t="shared" si="1"/>
        <v>0</v>
      </c>
      <c r="X39" s="25">
        <f t="shared" si="2"/>
        <v>0</v>
      </c>
    </row>
    <row r="40" spans="1:24" ht="13.5" customHeight="1">
      <c r="A40" s="40"/>
      <c r="B40" s="2" t="s">
        <v>61</v>
      </c>
      <c r="C40" s="3">
        <f>(100/'Question 1a'!$P51)*('Question 1a'!C51/'Question 1a'!C$15)</f>
        <v>0.14912280701754385</v>
      </c>
      <c r="D40" s="3">
        <f>(100/'Question 1a'!$P51)*('Question 1a'!D51/'Question 1a'!D$15)</f>
        <v>3.2894736842105268E-2</v>
      </c>
      <c r="E40" s="3">
        <f>(100/'Question 1a'!$P51)*('Question 1a'!E51/'Question 1a'!E$15)</f>
        <v>0</v>
      </c>
      <c r="F40" s="3">
        <f>(100/'Question 1a'!$P51)*('Question 1a'!F51/'Question 1a'!F$15)</f>
        <v>0</v>
      </c>
      <c r="G40" s="3">
        <f>(100/'Question 1a'!$P51)*('Question 1a'!G51/'Question 1a'!G$15)</f>
        <v>4.4603033006244429E-2</v>
      </c>
      <c r="H40" s="3">
        <f>(100/'Question 1a'!$P51)*('Question 1a'!H51/'Question 1a'!H$15)</f>
        <v>3.1578947368421054E-2</v>
      </c>
      <c r="I40" s="3">
        <f>(100/'Question 1a'!$P51)*('Question 1a'!I51/'Question 1a'!I$15)</f>
        <v>8.7719298245614044E-2</v>
      </c>
      <c r="J40" s="3">
        <f>(100/'Question 1a'!$P51)*('Question 1a'!J51/'Question 1a'!J$15)</f>
        <v>0.29959514170040485</v>
      </c>
      <c r="K40" s="3">
        <f>(100/'Question 1a'!$P51)*('Question 1a'!K51/'Question 1a'!K$15)</f>
        <v>6.9736842105263167E-2</v>
      </c>
      <c r="L40" s="3">
        <f>(100/'Question 1a'!$P51)*('Question 1a'!L51/'Question 1a'!L$15)</f>
        <v>3.5561877667140827E-2</v>
      </c>
      <c r="M40" s="3">
        <f>(100/'Question 1a'!$P51)*('Question 1a'!M51/'Question 1a'!M$15)</f>
        <v>3.8377192982456142E-2</v>
      </c>
      <c r="N40" s="3">
        <f>(100/'Question 1a'!$P51)*('Question 1a'!N51/'Question 1a'!N$15)</f>
        <v>4.4534412955465598E-2</v>
      </c>
      <c r="O40" s="41">
        <v>38</v>
      </c>
      <c r="Q40" s="18">
        <f t="shared" si="0"/>
        <v>0.59677732268053418</v>
      </c>
      <c r="R40" s="16"/>
      <c r="S40" s="24"/>
      <c r="T40" s="16"/>
      <c r="U40" s="18">
        <f t="shared" si="1"/>
        <v>0</v>
      </c>
      <c r="X40" s="25">
        <f t="shared" si="2"/>
        <v>0</v>
      </c>
    </row>
    <row r="41" spans="1:24" ht="13.5" customHeight="1">
      <c r="A41" s="40"/>
      <c r="B41" s="2" t="s">
        <v>62</v>
      </c>
      <c r="C41" s="3">
        <f>(100/'Question 1a'!$P52)*('Question 1a'!C52/'Question 1a'!C$15)</f>
        <v>0.12820512820512822</v>
      </c>
      <c r="D41" s="3">
        <f>(100/'Question 1a'!$P52)*('Question 1a'!D52/'Question 1a'!D$15)</f>
        <v>3.2051282051282055E-2</v>
      </c>
      <c r="E41" s="3">
        <f>(100/'Question 1a'!$P52)*('Question 1a'!E52/'Question 1a'!E$15)</f>
        <v>5.6980056980056983E-3</v>
      </c>
      <c r="F41" s="3">
        <f>(100/'Question 1a'!$P52)*('Question 1a'!F52/'Question 1a'!F$15)</f>
        <v>0.34798534798534808</v>
      </c>
      <c r="G41" s="3">
        <f>(100/'Question 1a'!$P52)*('Question 1a'!G52/'Question 1a'!G$15)</f>
        <v>4.3459365493263805E-2</v>
      </c>
      <c r="H41" s="3">
        <f>(100/'Question 1a'!$P52)*('Question 1a'!H52/'Question 1a'!H$15)</f>
        <v>0.30769230769230771</v>
      </c>
      <c r="I41" s="3">
        <f>(100/'Question 1a'!$P52)*('Question 1a'!I52/'Question 1a'!I$15)</f>
        <v>0.11396011396011398</v>
      </c>
      <c r="J41" s="3">
        <f>(100/'Question 1a'!$P52)*('Question 1a'!J52/'Question 1a'!J$15)</f>
        <v>0.20512820512820515</v>
      </c>
      <c r="K41" s="3">
        <f>(100/'Question 1a'!$P52)*('Question 1a'!K52/'Question 1a'!K$15)</f>
        <v>0.1</v>
      </c>
      <c r="L41" s="3">
        <f>(100/'Question 1a'!$P52)*('Question 1a'!L52/'Question 1a'!L$15)</f>
        <v>3.4650034650034654E-2</v>
      </c>
      <c r="M41" s="3">
        <f>(100/'Question 1a'!$P52)*('Question 1a'!M52/'Question 1a'!M$15)</f>
        <v>4.2735042735042736E-2</v>
      </c>
      <c r="N41" s="3">
        <f>(100/'Question 1a'!$P52)*('Question 1a'!N52/'Question 1a'!N$15)</f>
        <v>9.4674556213017749E-2</v>
      </c>
      <c r="O41" s="49">
        <v>39</v>
      </c>
      <c r="Q41" s="18">
        <f t="shared" si="0"/>
        <v>1.1121201226155597</v>
      </c>
      <c r="R41" s="16"/>
      <c r="S41" s="24"/>
      <c r="T41" s="16"/>
      <c r="U41" s="18">
        <f t="shared" si="1"/>
        <v>0</v>
      </c>
      <c r="X41" s="25">
        <f t="shared" si="2"/>
        <v>0</v>
      </c>
    </row>
    <row r="42" spans="1:24" ht="13.5" customHeight="1">
      <c r="A42" s="40"/>
      <c r="B42" s="2" t="s">
        <v>177</v>
      </c>
      <c r="C42" s="3">
        <f>(100/'Question 1a'!$P53)*('Question 1a'!C53/'Question 1a'!C$15)</f>
        <v>0.14184397163120566</v>
      </c>
      <c r="D42" s="3">
        <f>(100/'Question 1a'!$P53)*('Question 1a'!D53/'Question 1a'!D$15)</f>
        <v>5.3191489361702128E-2</v>
      </c>
      <c r="E42" s="3">
        <f>(100/'Question 1a'!$P53)*('Question 1a'!E53/'Question 1a'!E$15)</f>
        <v>2.3640661938534278E-2</v>
      </c>
      <c r="F42" s="3">
        <f>(100/'Question 1a'!$P53)*('Question 1a'!F53/'Question 1a'!F$15)</f>
        <v>0.28875379939209728</v>
      </c>
      <c r="G42" s="3">
        <f>(100/'Question 1a'!$P53)*('Question 1a'!G53/'Question 1a'!G$15)</f>
        <v>0</v>
      </c>
      <c r="H42" s="3">
        <f>(100/'Question 1a'!$P53)*('Question 1a'!H53/'Question 1a'!H$15)</f>
        <v>0.25531914893617019</v>
      </c>
      <c r="I42" s="3">
        <f>(100/'Question 1a'!$P53)*('Question 1a'!I53/'Question 1a'!I$15)</f>
        <v>7.0921985815602828E-2</v>
      </c>
      <c r="J42" s="3">
        <f>(100/'Question 1a'!$P53)*('Question 1a'!J53/'Question 1a'!J$15)</f>
        <v>0.32733224222585927</v>
      </c>
      <c r="K42" s="3">
        <f>(100/'Question 1a'!$P53)*('Question 1a'!K53/'Question 1a'!K$15)</f>
        <v>7.4468085106382989E-2</v>
      </c>
      <c r="L42" s="3">
        <f>(100/'Question 1a'!$P53)*('Question 1a'!L53/'Question 1a'!L$15)</f>
        <v>2.8752156411730879E-2</v>
      </c>
      <c r="M42" s="3">
        <f>(100/'Question 1a'!$P53)*('Question 1a'!M53/'Question 1a'!M$15)</f>
        <v>8.8652482269503535E-2</v>
      </c>
      <c r="N42" s="3">
        <f>(100/'Question 1a'!$P53)*('Question 1a'!N53/'Question 1a'!N$15)</f>
        <v>6.8739770867430439E-2</v>
      </c>
      <c r="O42" s="49">
        <v>47</v>
      </c>
      <c r="Q42" s="18">
        <f t="shared" si="0"/>
        <v>1.0493269748588898</v>
      </c>
      <c r="R42" s="16"/>
      <c r="S42" s="24"/>
      <c r="T42" s="16"/>
      <c r="U42" s="18">
        <f t="shared" si="1"/>
        <v>0</v>
      </c>
      <c r="X42" s="25">
        <f t="shared" si="2"/>
        <v>0</v>
      </c>
    </row>
    <row r="43" spans="1:24" ht="13.5" customHeight="1">
      <c r="A43" s="32" t="s">
        <v>63</v>
      </c>
      <c r="B43" s="33" t="s">
        <v>64</v>
      </c>
      <c r="C43" s="36">
        <f>(100/'Question 1a'!$P54)*('Question 1a'!C54/'Question 1a'!C$15)</f>
        <v>0</v>
      </c>
      <c r="D43" s="36">
        <f>(100/'Question 1a'!$P54)*('Question 1a'!D54/'Question 1a'!D$15)</f>
        <v>0</v>
      </c>
      <c r="E43" s="36">
        <f>(100/'Question 1a'!$P54)*('Question 1a'!E54/'Question 1a'!E$15)</f>
        <v>0</v>
      </c>
      <c r="F43" s="36">
        <f>(100/'Question 1a'!$P54)*('Question 1a'!F54/'Question 1a'!F$15)</f>
        <v>0</v>
      </c>
      <c r="G43" s="36">
        <f>(100/'Question 1a'!$P54)*('Question 1a'!G54/'Question 1a'!G$15)</f>
        <v>0</v>
      </c>
      <c r="H43" s="36">
        <f>(100/'Question 1a'!$P54)*('Question 1a'!H54/'Question 1a'!H$15)</f>
        <v>1.2820512820512822E-2</v>
      </c>
      <c r="I43" s="36">
        <f>(100/'Question 1a'!$P54)*('Question 1a'!I54/'Question 1a'!I$15)</f>
        <v>0</v>
      </c>
      <c r="J43" s="36">
        <f>(100/'Question 1a'!$P54)*('Question 1a'!J54/'Question 1a'!J$15)</f>
        <v>0</v>
      </c>
      <c r="K43" s="36">
        <f>(100/'Question 1a'!$P54)*('Question 1a'!K54/'Question 1a'!K$15)</f>
        <v>0</v>
      </c>
      <c r="L43" s="36">
        <f>(100/'Question 1a'!$P54)*('Question 1a'!L54/'Question 1a'!L$15)</f>
        <v>0</v>
      </c>
      <c r="M43" s="36">
        <f>(100/'Question 1a'!$P54)*('Question 1a'!M54/'Question 1a'!M$15)</f>
        <v>3.2051282051282055E-3</v>
      </c>
      <c r="N43" s="36">
        <f>(100/'Question 1a'!$P54)*('Question 1a'!N54/'Question 1a'!N$15)</f>
        <v>0.38658777120315585</v>
      </c>
      <c r="O43" s="37">
        <v>39</v>
      </c>
      <c r="Q43" s="18">
        <f t="shared" si="0"/>
        <v>-0.37697238658777121</v>
      </c>
      <c r="R43" s="16"/>
      <c r="S43" s="24">
        <v>500</v>
      </c>
      <c r="T43" s="16"/>
      <c r="U43" s="18">
        <f t="shared" si="1"/>
        <v>195</v>
      </c>
      <c r="X43" s="25">
        <f t="shared" si="2"/>
        <v>-2.8504251961927712E-2</v>
      </c>
    </row>
    <row r="44" spans="1:24" ht="13.5" customHeight="1">
      <c r="A44" s="50"/>
      <c r="B44" s="43" t="s">
        <v>65</v>
      </c>
      <c r="C44" s="46">
        <f>(100/'Question 1a'!$P55)*('Question 1a'!C55/'Question 1a'!C$15)</f>
        <v>5.6818181818181823E-2</v>
      </c>
      <c r="D44" s="46">
        <f>(100/'Question 1a'!$P55)*('Question 1a'!D55/'Question 1a'!D$15)</f>
        <v>3.0303030303030304E-2</v>
      </c>
      <c r="E44" s="46">
        <f>(100/'Question 1a'!$P55)*('Question 1a'!E55/'Question 1a'!E$15)</f>
        <v>0</v>
      </c>
      <c r="F44" s="46">
        <f>(100/'Question 1a'!$P55)*('Question 1a'!F55/'Question 1a'!F$15)</f>
        <v>0</v>
      </c>
      <c r="G44" s="46">
        <f>(100/'Question 1a'!$P55)*('Question 1a'!G55/'Question 1a'!G$15)</f>
        <v>0.11299435028248588</v>
      </c>
      <c r="H44" s="46">
        <f>(100/'Question 1a'!$P55)*('Question 1a'!H55/'Question 1a'!H$15)</f>
        <v>6.8181818181818179E-3</v>
      </c>
      <c r="I44" s="46">
        <f>(100/'Question 1a'!$P55)*('Question 1a'!I55/'Question 1a'!I$15)</f>
        <v>3.0303030303030304E-2</v>
      </c>
      <c r="J44" s="46">
        <f>(100/'Question 1a'!$P55)*('Question 1a'!J55/'Question 1a'!J$15)</f>
        <v>6.75990675990676E-2</v>
      </c>
      <c r="K44" s="46">
        <f>(100/'Question 1a'!$P55)*('Question 1a'!K55/'Question 1a'!K$15)</f>
        <v>4.3560606060606057E-2</v>
      </c>
      <c r="L44" s="46">
        <f>(100/'Question 1a'!$P55)*('Question 1a'!L55/'Question 1a'!L$15)</f>
        <v>6.8250068250068255E-2</v>
      </c>
      <c r="M44" s="46">
        <f>(100/'Question 1a'!$P55)*('Question 1a'!M55/'Question 1a'!M$15)</f>
        <v>1.4962121212121213E-2</v>
      </c>
      <c r="N44" s="46">
        <f>(100/'Question 1a'!$P55)*('Question 1a'!N55/'Question 1a'!N$15)</f>
        <v>4.662004662004662E-3</v>
      </c>
      <c r="O44" s="47">
        <v>660</v>
      </c>
      <c r="Q44" s="18">
        <f t="shared" si="0"/>
        <v>0.26052225406038965</v>
      </c>
      <c r="R44" s="16"/>
      <c r="S44" s="24"/>
      <c r="T44" s="16"/>
      <c r="U44" s="18">
        <f t="shared" si="1"/>
        <v>0</v>
      </c>
      <c r="X44" s="25">
        <f t="shared" si="2"/>
        <v>0</v>
      </c>
    </row>
    <row r="49" spans="2:14" ht="13.5" customHeight="1">
      <c r="B49" s="52" t="s">
        <v>79</v>
      </c>
      <c r="C49" s="60">
        <f>C11*($U11/100)+C12*($U12/100)+C13*($U13/100)+C14*($U14/100)+C15*($U15/100)+C16*($U16/100)+C17*($U17/100)+C18*($U18/100)+C19*($U19/100)+C20*($U20/100)+C21*($U21/100)+C22*($U22/100)+C23*($U23/100)+C24*($U24/100)+C25*($U25/100)+C26*($U26/100)+C27*($U27/100)+C28*($U28/100)+C29*($U29/100)+C30*($U30/100)+C31*($U31/100)+C32*($U32/100)+C33*($U33/100)+C34*($U34/100)+C35*($U35/100)+C36*($U36/100)+C37*($U37/100)+C38*($U38/100)+C39*($U39/100)+C40*($U40/100)+C41*($U41/100)+C42*($U42/100)+C43*($U43/100)+C44*($U44/100)</f>
        <v>2.0190000000000001</v>
      </c>
      <c r="D49" s="60">
        <f t="shared" ref="D49:N49" si="3">D11*($U11/100)+D12*($U12/100)+D13*($U13/100)+D14*($U14/100)+D15*($U15/100)+D16*($U16/100)+D17*($U17/100)+D18*($U18/100)+D19*($U19/100)+D20*($U20/100)+D21*($U21/100)+D22*($U22/100)+D23*($U23/100)+D24*($U24/100)+D25*($U25/100)+D26*($U26/100)+D27*($U27/100)+D28*($U28/100)+D29*($U29/100)+D30*($U30/100)+D31*($U31/100)+D32*($U32/100)+D33*($U33/100)+D34*($U34/100)+D35*($U35/100)+D36*($U36/100)+D37*($U37/100)+D38*($U38/100)+D39*($U39/100)+D40*($U40/100)+D41*($U41/100)+D42*($U42/100)+D43*($U43/100)+D44*($U44/100)</f>
        <v>0.55625000000000002</v>
      </c>
      <c r="E49" s="60">
        <f t="shared" si="3"/>
        <v>1.005611111111111</v>
      </c>
      <c r="F49" s="60">
        <f t="shared" si="3"/>
        <v>2.3496428571428574</v>
      </c>
      <c r="G49" s="60">
        <f t="shared" si="3"/>
        <v>1.853813559322034</v>
      </c>
      <c r="H49" s="60">
        <f t="shared" si="3"/>
        <v>1.5812499999999998</v>
      </c>
      <c r="I49" s="60">
        <f t="shared" si="3"/>
        <v>1.3144444444444443</v>
      </c>
      <c r="J49" s="60">
        <f t="shared" si="3"/>
        <v>1.2743846153846157</v>
      </c>
      <c r="K49" s="60">
        <f t="shared" si="3"/>
        <v>2.224475</v>
      </c>
      <c r="L49" s="61">
        <f t="shared" si="3"/>
        <v>1.2878378378378379</v>
      </c>
      <c r="M49" s="61">
        <f t="shared" si="3"/>
        <v>0.82654166666666673</v>
      </c>
      <c r="N49" s="62">
        <f t="shared" si="3"/>
        <v>0.75384615384615394</v>
      </c>
    </row>
    <row r="50" spans="2:14" ht="13.5" customHeight="1">
      <c r="B50" s="53" t="s">
        <v>179</v>
      </c>
      <c r="C50" s="54"/>
      <c r="D50" s="54"/>
      <c r="E50" s="54"/>
      <c r="F50" s="54"/>
      <c r="G50" s="54"/>
      <c r="H50" s="54"/>
      <c r="I50" s="54"/>
      <c r="J50" s="54"/>
      <c r="K50" s="54"/>
      <c r="L50" s="54"/>
      <c r="M50" s="54"/>
      <c r="N50" s="55"/>
    </row>
  </sheetData>
  <mergeCells count="1">
    <mergeCell ref="B9:N9"/>
  </mergeCells>
  <phoneticPr fontId="0" type="noConversion"/>
  <pageMargins left="0.75" right="0.75" top="1" bottom="1" header="0.5" footer="0.5"/>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46"/>
  <sheetViews>
    <sheetView topLeftCell="K5" workbookViewId="0">
      <selection activeCell="F14" sqref="F14"/>
    </sheetView>
  </sheetViews>
  <sheetFormatPr baseColWidth="10" defaultColWidth="8.83203125" defaultRowHeight="13"/>
  <cols>
    <col min="2" max="2" width="23.6640625" bestFit="1" customWidth="1"/>
    <col min="3" max="3" width="16.6640625" bestFit="1" customWidth="1"/>
    <col min="8" max="8" width="10.83203125" customWidth="1"/>
    <col min="16" max="16" width="10.33203125" bestFit="1" customWidth="1"/>
  </cols>
  <sheetData>
    <row r="1" spans="1:29">
      <c r="A1" s="1" t="s">
        <v>80</v>
      </c>
    </row>
    <row r="2" spans="1:29">
      <c r="A2" t="s">
        <v>81</v>
      </c>
    </row>
    <row r="3" spans="1:29">
      <c r="A3" t="s">
        <v>82</v>
      </c>
    </row>
    <row r="4" spans="1:29">
      <c r="A4" t="s">
        <v>83</v>
      </c>
    </row>
    <row r="6" spans="1:29" ht="14" thickBot="1">
      <c r="B6" t="s">
        <v>84</v>
      </c>
    </row>
    <row r="7" spans="1:29" ht="16" thickBot="1">
      <c r="B7" s="63" t="s">
        <v>85</v>
      </c>
      <c r="C7" s="64" t="s">
        <v>86</v>
      </c>
      <c r="D7" s="63" t="s">
        <v>87</v>
      </c>
      <c r="E7" s="64" t="s">
        <v>88</v>
      </c>
      <c r="F7" s="101" t="s">
        <v>89</v>
      </c>
      <c r="G7" s="64" t="s">
        <v>88</v>
      </c>
      <c r="H7" s="63" t="s">
        <v>90</v>
      </c>
      <c r="I7" s="64" t="s">
        <v>88</v>
      </c>
      <c r="J7" s="63" t="s">
        <v>91</v>
      </c>
      <c r="K7" s="64" t="s">
        <v>88</v>
      </c>
      <c r="L7" s="63" t="s">
        <v>92</v>
      </c>
      <c r="M7" s="64" t="s">
        <v>88</v>
      </c>
      <c r="N7" s="63" t="s">
        <v>93</v>
      </c>
      <c r="O7" s="80" t="s">
        <v>88</v>
      </c>
      <c r="P7" s="63" t="s">
        <v>94</v>
      </c>
      <c r="Q7" s="80" t="s">
        <v>95</v>
      </c>
      <c r="R7" s="63" t="s">
        <v>96</v>
      </c>
      <c r="S7" s="64" t="s">
        <v>95</v>
      </c>
      <c r="T7" s="63" t="s">
        <v>167</v>
      </c>
      <c r="U7" s="64" t="s">
        <v>95</v>
      </c>
      <c r="V7" s="63" t="s">
        <v>168</v>
      </c>
      <c r="W7" s="64" t="s">
        <v>95</v>
      </c>
      <c r="X7" s="63" t="s">
        <v>169</v>
      </c>
      <c r="Y7" s="64" t="s">
        <v>95</v>
      </c>
      <c r="Z7" s="63" t="s">
        <v>170</v>
      </c>
      <c r="AA7" s="80" t="s">
        <v>95</v>
      </c>
      <c r="AB7" s="166" t="s">
        <v>184</v>
      </c>
      <c r="AC7" s="167" t="s">
        <v>95</v>
      </c>
    </row>
    <row r="8" spans="1:29">
      <c r="B8" s="65" t="s">
        <v>97</v>
      </c>
      <c r="C8" s="66">
        <v>28</v>
      </c>
      <c r="D8" s="65">
        <v>47</v>
      </c>
      <c r="E8" s="67">
        <f>100*D8/$C8</f>
        <v>167.85714285714286</v>
      </c>
      <c r="F8" s="102">
        <v>48</v>
      </c>
      <c r="G8" s="67">
        <f>100*F8/$C8</f>
        <v>171.42857142857142</v>
      </c>
      <c r="H8" s="65">
        <v>39</v>
      </c>
      <c r="I8" s="67">
        <f>100*H8/$C8</f>
        <v>139.28571428571428</v>
      </c>
      <c r="J8" s="65">
        <v>30</v>
      </c>
      <c r="K8" s="67">
        <f>100*J8/$C8</f>
        <v>107.14285714285714</v>
      </c>
      <c r="L8" s="65">
        <v>33</v>
      </c>
      <c r="M8" s="67">
        <f>100*L8/$C8</f>
        <v>117.85714285714286</v>
      </c>
      <c r="N8" s="65">
        <v>47</v>
      </c>
      <c r="O8" s="94">
        <f>100*N8/$C8</f>
        <v>167.85714285714286</v>
      </c>
      <c r="P8" s="65">
        <v>29</v>
      </c>
      <c r="Q8" s="94">
        <f>100*P8/$C8</f>
        <v>103.57142857142857</v>
      </c>
      <c r="R8" s="65">
        <v>39</v>
      </c>
      <c r="S8" s="67">
        <f>100*R8/$C8</f>
        <v>139.28571428571428</v>
      </c>
      <c r="T8" s="65">
        <v>20</v>
      </c>
      <c r="U8" s="67">
        <f>100*T8/$C8</f>
        <v>71.428571428571431</v>
      </c>
      <c r="V8" s="65">
        <v>32</v>
      </c>
      <c r="W8" s="67">
        <f>100*V8/$C8</f>
        <v>114.28571428571429</v>
      </c>
      <c r="X8" s="65">
        <v>38</v>
      </c>
      <c r="Y8" s="67">
        <f>100*X8/$C8</f>
        <v>135.71428571428572</v>
      </c>
      <c r="Z8" s="65">
        <v>42</v>
      </c>
      <c r="AA8" s="94">
        <f>100*Z8/$C8</f>
        <v>150</v>
      </c>
      <c r="AB8" s="168">
        <v>8.33</v>
      </c>
      <c r="AC8" s="169">
        <f>100*AB8/$C8</f>
        <v>29.75</v>
      </c>
    </row>
    <row r="9" spans="1:29">
      <c r="B9" s="68" t="s">
        <v>98</v>
      </c>
      <c r="C9" s="69">
        <v>66</v>
      </c>
      <c r="D9" s="68">
        <v>95</v>
      </c>
      <c r="E9" s="70">
        <f t="shared" ref="E9:I15" si="0">100*D9/$C9</f>
        <v>143.93939393939394</v>
      </c>
      <c r="F9" s="103">
        <v>83</v>
      </c>
      <c r="G9" s="70">
        <f t="shared" ref="G9:G15" si="1">100*F9/$C9</f>
        <v>125.75757575757575</v>
      </c>
      <c r="H9" s="68">
        <v>87</v>
      </c>
      <c r="I9" s="70">
        <f t="shared" si="0"/>
        <v>131.81818181818181</v>
      </c>
      <c r="J9" s="68">
        <v>70</v>
      </c>
      <c r="K9" s="70">
        <f t="shared" ref="K9:K15" si="2">100*J9/$C9</f>
        <v>106.06060606060606</v>
      </c>
      <c r="L9" s="68">
        <v>68</v>
      </c>
      <c r="M9" s="70">
        <f t="shared" ref="M9:M15" si="3">100*L9/$C9</f>
        <v>103.03030303030303</v>
      </c>
      <c r="N9" s="68">
        <v>85</v>
      </c>
      <c r="O9" s="95">
        <f t="shared" ref="O9:S15" si="4">100*N9/$C9</f>
        <v>128.78787878787878</v>
      </c>
      <c r="P9" s="68">
        <v>75</v>
      </c>
      <c r="Q9" s="95">
        <f t="shared" si="4"/>
        <v>113.63636363636364</v>
      </c>
      <c r="R9" s="98">
        <v>59</v>
      </c>
      <c r="S9" s="99">
        <f t="shared" si="4"/>
        <v>89.393939393939391</v>
      </c>
      <c r="T9" s="68">
        <v>44</v>
      </c>
      <c r="U9" s="70">
        <f t="shared" ref="U9:U15" si="5">100*T9/$C9</f>
        <v>66.666666666666671</v>
      </c>
      <c r="V9" s="133">
        <v>67</v>
      </c>
      <c r="W9" s="134">
        <f t="shared" ref="W9:W15" si="6">100*V9/$C9</f>
        <v>101.51515151515152</v>
      </c>
      <c r="X9" s="133">
        <v>67</v>
      </c>
      <c r="Y9" s="134">
        <f t="shared" ref="Y9:Y15" si="7">100*X9/$C9</f>
        <v>101.51515151515152</v>
      </c>
      <c r="Z9" s="133">
        <v>78</v>
      </c>
      <c r="AA9" s="165">
        <f t="shared" ref="AA9:AA15" si="8">100*Z9/$C9</f>
        <v>118.18181818181819</v>
      </c>
      <c r="AB9" s="170">
        <v>20.32</v>
      </c>
      <c r="AC9" s="169">
        <f t="shared" ref="AC9:AC15" si="9">100*AB9/$C9</f>
        <v>30.787878787878789</v>
      </c>
    </row>
    <row r="10" spans="1:29" ht="15">
      <c r="B10" s="68" t="s">
        <v>99</v>
      </c>
      <c r="C10" s="69">
        <v>58</v>
      </c>
      <c r="D10" s="68">
        <v>78</v>
      </c>
      <c r="E10" s="70">
        <f t="shared" si="0"/>
        <v>134.48275862068965</v>
      </c>
      <c r="F10" s="105">
        <v>89</v>
      </c>
      <c r="G10" s="73">
        <f t="shared" si="1"/>
        <v>153.44827586206895</v>
      </c>
      <c r="H10" s="68">
        <v>69</v>
      </c>
      <c r="I10" s="70">
        <f t="shared" si="0"/>
        <v>118.96551724137932</v>
      </c>
      <c r="J10" s="72">
        <v>31</v>
      </c>
      <c r="K10" s="96">
        <f t="shared" si="2"/>
        <v>53.448275862068968</v>
      </c>
      <c r="L10" s="72">
        <v>27</v>
      </c>
      <c r="M10" s="71">
        <f t="shared" si="3"/>
        <v>46.551724137931032</v>
      </c>
      <c r="N10" s="68">
        <v>63</v>
      </c>
      <c r="O10" s="95">
        <f t="shared" si="4"/>
        <v>108.62068965517241</v>
      </c>
      <c r="P10" s="68">
        <v>74</v>
      </c>
      <c r="Q10" s="95">
        <f t="shared" si="4"/>
        <v>127.58620689655173</v>
      </c>
      <c r="R10" s="68">
        <v>60</v>
      </c>
      <c r="S10" s="70">
        <f t="shared" si="4"/>
        <v>103.44827586206897</v>
      </c>
      <c r="T10" s="98">
        <v>29</v>
      </c>
      <c r="U10" s="99">
        <f t="shared" si="5"/>
        <v>50</v>
      </c>
      <c r="V10" s="68">
        <v>60</v>
      </c>
      <c r="W10" s="70">
        <f t="shared" si="6"/>
        <v>103.44827586206897</v>
      </c>
      <c r="X10" s="98">
        <v>25</v>
      </c>
      <c r="Y10" s="99">
        <f t="shared" si="7"/>
        <v>43.103448275862071</v>
      </c>
      <c r="Z10" s="68">
        <v>37</v>
      </c>
      <c r="AA10" s="95">
        <f t="shared" si="8"/>
        <v>63.793103448275865</v>
      </c>
      <c r="AB10" s="170">
        <v>15.38</v>
      </c>
      <c r="AC10" s="169">
        <f t="shared" si="9"/>
        <v>26.517241379310345</v>
      </c>
    </row>
    <row r="11" spans="1:29" ht="15">
      <c r="B11" s="68" t="s">
        <v>100</v>
      </c>
      <c r="C11" s="69">
        <v>25</v>
      </c>
      <c r="D11" s="68">
        <v>33</v>
      </c>
      <c r="E11" s="70">
        <f t="shared" si="0"/>
        <v>132</v>
      </c>
      <c r="F11" s="103">
        <v>40</v>
      </c>
      <c r="G11" s="73">
        <f t="shared" si="1"/>
        <v>160</v>
      </c>
      <c r="H11" s="72">
        <v>21</v>
      </c>
      <c r="I11" s="71">
        <f t="shared" si="0"/>
        <v>84</v>
      </c>
      <c r="J11" s="68">
        <v>46</v>
      </c>
      <c r="K11" s="95">
        <f t="shared" si="2"/>
        <v>184</v>
      </c>
      <c r="L11" s="68">
        <v>39</v>
      </c>
      <c r="M11" s="70">
        <f t="shared" si="3"/>
        <v>156</v>
      </c>
      <c r="N11" s="72">
        <v>24</v>
      </c>
      <c r="O11" s="96">
        <f t="shared" si="4"/>
        <v>96</v>
      </c>
      <c r="P11" s="98">
        <v>17</v>
      </c>
      <c r="Q11" s="96">
        <f t="shared" si="4"/>
        <v>68</v>
      </c>
      <c r="R11" s="68">
        <v>30</v>
      </c>
      <c r="S11" s="73">
        <f t="shared" si="4"/>
        <v>120</v>
      </c>
      <c r="T11" s="68">
        <v>14</v>
      </c>
      <c r="U11" s="73">
        <f t="shared" si="5"/>
        <v>56</v>
      </c>
      <c r="V11" s="68">
        <v>35</v>
      </c>
      <c r="W11" s="73">
        <f t="shared" si="6"/>
        <v>140</v>
      </c>
      <c r="X11" s="68">
        <v>20</v>
      </c>
      <c r="Y11" s="73">
        <f t="shared" si="7"/>
        <v>80</v>
      </c>
      <c r="Z11" s="68">
        <v>55</v>
      </c>
      <c r="AA11" s="110">
        <f t="shared" si="8"/>
        <v>220</v>
      </c>
      <c r="AB11" s="170">
        <f>8.77+6.04</f>
        <v>14.809999999999999</v>
      </c>
      <c r="AC11" s="169">
        <f t="shared" si="9"/>
        <v>59.239999999999988</v>
      </c>
    </row>
    <row r="12" spans="1:29" ht="15">
      <c r="B12" s="68" t="s">
        <v>101</v>
      </c>
      <c r="C12" s="69">
        <v>63</v>
      </c>
      <c r="D12" s="74">
        <v>102</v>
      </c>
      <c r="E12" s="73">
        <f t="shared" si="0"/>
        <v>161.9047619047619</v>
      </c>
      <c r="F12" s="105">
        <v>80</v>
      </c>
      <c r="G12" s="70">
        <f t="shared" si="1"/>
        <v>126.98412698412699</v>
      </c>
      <c r="H12" s="68">
        <v>91</v>
      </c>
      <c r="I12" s="70">
        <f t="shared" si="0"/>
        <v>144.44444444444446</v>
      </c>
      <c r="J12" s="68">
        <v>45</v>
      </c>
      <c r="K12" s="95">
        <f t="shared" si="2"/>
        <v>71.428571428571431</v>
      </c>
      <c r="L12" s="68">
        <v>78</v>
      </c>
      <c r="M12" s="70">
        <f t="shared" si="3"/>
        <v>123.80952380952381</v>
      </c>
      <c r="N12" s="68">
        <v>97</v>
      </c>
      <c r="O12" s="95">
        <f t="shared" si="4"/>
        <v>153.96825396825398</v>
      </c>
      <c r="P12" s="68">
        <v>88</v>
      </c>
      <c r="Q12" s="95">
        <f t="shared" si="4"/>
        <v>139.68253968253967</v>
      </c>
      <c r="R12" s="68">
        <v>78</v>
      </c>
      <c r="S12" s="70">
        <f t="shared" si="4"/>
        <v>123.80952380952381</v>
      </c>
      <c r="T12" s="68">
        <v>43</v>
      </c>
      <c r="U12" s="70">
        <f t="shared" si="5"/>
        <v>68.253968253968253</v>
      </c>
      <c r="V12" s="68">
        <v>94</v>
      </c>
      <c r="W12" s="70">
        <f t="shared" si="6"/>
        <v>149.20634920634922</v>
      </c>
      <c r="X12" s="68">
        <v>74</v>
      </c>
      <c r="Y12" s="70">
        <f t="shared" si="7"/>
        <v>117.46031746031746</v>
      </c>
      <c r="Z12" s="68">
        <v>97</v>
      </c>
      <c r="AA12" s="95">
        <f t="shared" si="8"/>
        <v>153.96825396825398</v>
      </c>
      <c r="AB12" s="170">
        <v>26.96</v>
      </c>
      <c r="AC12" s="169">
        <f t="shared" si="9"/>
        <v>42.793650793650791</v>
      </c>
    </row>
    <row r="13" spans="1:29">
      <c r="B13" s="68" t="s">
        <v>102</v>
      </c>
      <c r="C13" s="69">
        <v>34</v>
      </c>
      <c r="D13" s="68">
        <v>44</v>
      </c>
      <c r="E13" s="70">
        <f t="shared" si="0"/>
        <v>129.41176470588235</v>
      </c>
      <c r="F13" s="103">
        <v>46</v>
      </c>
      <c r="G13" s="70">
        <f t="shared" si="1"/>
        <v>135.29411764705881</v>
      </c>
      <c r="H13" s="68">
        <v>39</v>
      </c>
      <c r="I13" s="70">
        <f t="shared" si="0"/>
        <v>114.70588235294117</v>
      </c>
      <c r="J13" s="68">
        <v>41</v>
      </c>
      <c r="K13" s="95">
        <f t="shared" si="2"/>
        <v>120.58823529411765</v>
      </c>
      <c r="L13" s="68">
        <v>29</v>
      </c>
      <c r="M13" s="70">
        <f t="shared" si="3"/>
        <v>85.294117647058826</v>
      </c>
      <c r="N13" s="68">
        <v>38</v>
      </c>
      <c r="O13" s="95">
        <f t="shared" si="4"/>
        <v>111.76470588235294</v>
      </c>
      <c r="P13" s="68">
        <v>31</v>
      </c>
      <c r="Q13" s="95">
        <f t="shared" si="4"/>
        <v>91.17647058823529</v>
      </c>
      <c r="R13" s="68">
        <v>39</v>
      </c>
      <c r="S13" s="70">
        <f t="shared" si="4"/>
        <v>114.70588235294117</v>
      </c>
      <c r="T13" s="68">
        <v>26</v>
      </c>
      <c r="U13" s="70">
        <f t="shared" si="5"/>
        <v>76.470588235294116</v>
      </c>
      <c r="V13" s="68">
        <v>41</v>
      </c>
      <c r="W13" s="70">
        <f t="shared" si="6"/>
        <v>120.58823529411765</v>
      </c>
      <c r="X13" s="68">
        <v>30</v>
      </c>
      <c r="Y13" s="70">
        <f t="shared" si="7"/>
        <v>88.235294117647058</v>
      </c>
      <c r="Z13" s="98">
        <v>18</v>
      </c>
      <c r="AA13" s="113">
        <f t="shared" si="8"/>
        <v>52.941176470588232</v>
      </c>
      <c r="AB13" s="170">
        <v>10.91</v>
      </c>
      <c r="AC13" s="169">
        <f t="shared" si="9"/>
        <v>32.088235294117645</v>
      </c>
    </row>
    <row r="14" spans="1:29" ht="15">
      <c r="B14" s="68" t="s">
        <v>103</v>
      </c>
      <c r="C14" s="69">
        <v>11</v>
      </c>
      <c r="D14" s="72">
        <v>14</v>
      </c>
      <c r="E14" s="71">
        <f t="shared" si="0"/>
        <v>127.27272727272727</v>
      </c>
      <c r="F14" s="104">
        <v>12</v>
      </c>
      <c r="G14" s="99">
        <f t="shared" si="1"/>
        <v>109.09090909090909</v>
      </c>
      <c r="H14" s="68">
        <v>10</v>
      </c>
      <c r="I14" s="70">
        <f t="shared" si="0"/>
        <v>90.909090909090907</v>
      </c>
      <c r="J14" s="68">
        <v>12</v>
      </c>
      <c r="K14" s="95">
        <f t="shared" si="2"/>
        <v>109.09090909090909</v>
      </c>
      <c r="L14" s="68">
        <v>11</v>
      </c>
      <c r="M14" s="70">
        <f t="shared" si="3"/>
        <v>100</v>
      </c>
      <c r="N14" s="68">
        <v>11</v>
      </c>
      <c r="O14" s="95">
        <f t="shared" si="4"/>
        <v>100</v>
      </c>
      <c r="P14" s="68">
        <v>15</v>
      </c>
      <c r="Q14" s="95">
        <f t="shared" si="4"/>
        <v>136.36363636363637</v>
      </c>
      <c r="R14" s="68">
        <v>14</v>
      </c>
      <c r="S14" s="70">
        <f t="shared" si="4"/>
        <v>127.27272727272727</v>
      </c>
      <c r="T14" s="68">
        <v>9.5</v>
      </c>
      <c r="U14" s="70">
        <f t="shared" si="5"/>
        <v>86.36363636363636</v>
      </c>
      <c r="V14" s="98">
        <v>9.5</v>
      </c>
      <c r="W14" s="99">
        <f t="shared" si="6"/>
        <v>86.36363636363636</v>
      </c>
      <c r="X14" s="68">
        <v>22</v>
      </c>
      <c r="Y14" s="70">
        <f t="shared" si="7"/>
        <v>200</v>
      </c>
      <c r="Z14" s="68">
        <v>14</v>
      </c>
      <c r="AA14" s="95">
        <f t="shared" si="8"/>
        <v>127.27272727272727</v>
      </c>
      <c r="AB14" s="170">
        <v>2.1</v>
      </c>
      <c r="AC14" s="169">
        <f t="shared" si="9"/>
        <v>19.09090909090909</v>
      </c>
    </row>
    <row r="15" spans="1:29" ht="14" thickBot="1">
      <c r="B15" s="75" t="s">
        <v>104</v>
      </c>
      <c r="C15" s="76">
        <v>35</v>
      </c>
      <c r="D15" s="75">
        <v>64</v>
      </c>
      <c r="E15" s="77">
        <f t="shared" si="0"/>
        <v>182.85714285714286</v>
      </c>
      <c r="F15" s="106">
        <v>50</v>
      </c>
      <c r="G15" s="77">
        <f t="shared" si="1"/>
        <v>142.85714285714286</v>
      </c>
      <c r="H15" s="75">
        <v>42</v>
      </c>
      <c r="I15" s="77">
        <f t="shared" si="0"/>
        <v>120</v>
      </c>
      <c r="J15" s="75">
        <v>23</v>
      </c>
      <c r="K15" s="97">
        <f t="shared" si="2"/>
        <v>65.714285714285708</v>
      </c>
      <c r="L15" s="75">
        <v>43</v>
      </c>
      <c r="M15" s="77">
        <f t="shared" si="3"/>
        <v>122.85714285714286</v>
      </c>
      <c r="N15" s="75">
        <v>49</v>
      </c>
      <c r="O15" s="97">
        <f t="shared" si="4"/>
        <v>140</v>
      </c>
      <c r="P15" s="75">
        <v>31</v>
      </c>
      <c r="Q15" s="97">
        <f t="shared" si="4"/>
        <v>88.571428571428569</v>
      </c>
      <c r="R15" s="75">
        <v>51</v>
      </c>
      <c r="S15" s="77">
        <f t="shared" si="4"/>
        <v>145.71428571428572</v>
      </c>
      <c r="T15" s="75">
        <v>18</v>
      </c>
      <c r="U15" s="77">
        <f t="shared" si="5"/>
        <v>51.428571428571431</v>
      </c>
      <c r="V15" s="75">
        <v>42</v>
      </c>
      <c r="W15" s="77">
        <f t="shared" si="6"/>
        <v>120</v>
      </c>
      <c r="X15" s="75">
        <v>41</v>
      </c>
      <c r="Y15" s="77">
        <f t="shared" si="7"/>
        <v>117.14285714285714</v>
      </c>
      <c r="Z15" s="75">
        <v>55</v>
      </c>
      <c r="AA15" s="97">
        <f t="shared" si="8"/>
        <v>157.14285714285714</v>
      </c>
      <c r="AB15" s="171">
        <v>9.4600000000000009</v>
      </c>
      <c r="AC15" s="172">
        <f t="shared" si="9"/>
        <v>27.028571428571432</v>
      </c>
    </row>
    <row r="16" spans="1:29">
      <c r="C16" s="93" t="s">
        <v>105</v>
      </c>
      <c r="D16" s="93"/>
      <c r="E16" s="100">
        <f>MIN(E8:E15)</f>
        <v>127.27272727272727</v>
      </c>
      <c r="F16" s="93"/>
      <c r="G16" s="100">
        <f>MIN(G8:G15)</f>
        <v>109.09090909090909</v>
      </c>
      <c r="H16" s="93"/>
      <c r="I16" s="100">
        <f>MIN(I8:I15)</f>
        <v>84</v>
      </c>
      <c r="J16" s="93"/>
      <c r="K16" s="100">
        <f>MIN(K8:K15)</f>
        <v>53.448275862068968</v>
      </c>
      <c r="L16" s="93"/>
      <c r="M16" s="100">
        <f>MIN(M8:M15)</f>
        <v>46.551724137931032</v>
      </c>
      <c r="N16" s="93"/>
      <c r="O16" s="100">
        <f>MIN(O8:O15)</f>
        <v>96</v>
      </c>
      <c r="P16" s="93"/>
      <c r="Q16" s="100">
        <f>MIN(Q8:Q15)</f>
        <v>68</v>
      </c>
      <c r="R16" s="93"/>
      <c r="S16" s="100">
        <f>MIN(S8:S15)</f>
        <v>89.393939393939391</v>
      </c>
      <c r="T16" s="93"/>
      <c r="U16" s="100">
        <f>MIN(U8:U15)</f>
        <v>50</v>
      </c>
      <c r="V16" s="93"/>
      <c r="W16" s="100">
        <f>MIN(W8:W15)</f>
        <v>86.36363636363636</v>
      </c>
      <c r="X16" s="93"/>
      <c r="Y16" s="100">
        <f>MIN(Y8:Y15)</f>
        <v>43.103448275862071</v>
      </c>
      <c r="Z16" s="93"/>
      <c r="AA16" s="100">
        <f>MIN(AA8:AA15)</f>
        <v>52.941176470588232</v>
      </c>
      <c r="AB16" s="93">
        <f>MIN(AB8:AB15)</f>
        <v>2.1</v>
      </c>
    </row>
    <row r="17" spans="2:15">
      <c r="E17" s="78"/>
      <c r="G17" s="78"/>
      <c r="I17" s="78"/>
      <c r="K17" s="78"/>
      <c r="M17" s="78"/>
      <c r="O17" s="78"/>
    </row>
    <row r="18" spans="2:15">
      <c r="D18" t="s">
        <v>92</v>
      </c>
      <c r="E18">
        <v>10</v>
      </c>
      <c r="F18" t="s">
        <v>92</v>
      </c>
      <c r="G18">
        <v>10</v>
      </c>
      <c r="H18" t="s">
        <v>90</v>
      </c>
      <c r="I18">
        <v>10</v>
      </c>
      <c r="J18" t="s">
        <v>90</v>
      </c>
      <c r="K18">
        <v>10</v>
      </c>
      <c r="L18" t="s">
        <v>184</v>
      </c>
    </row>
    <row r="19" spans="2:15">
      <c r="D19" t="s">
        <v>87</v>
      </c>
      <c r="E19">
        <v>15</v>
      </c>
      <c r="F19" t="s">
        <v>93</v>
      </c>
      <c r="G19" s="164">
        <v>63</v>
      </c>
      <c r="H19" t="s">
        <v>87</v>
      </c>
      <c r="I19">
        <v>5</v>
      </c>
      <c r="J19" t="s">
        <v>170</v>
      </c>
      <c r="K19">
        <v>3</v>
      </c>
    </row>
    <row r="20" spans="2:15" ht="14" thickBot="1">
      <c r="B20" t="s">
        <v>106</v>
      </c>
      <c r="D20" s="79"/>
      <c r="H20" s="79"/>
      <c r="J20" s="79"/>
    </row>
    <row r="21" spans="2:15" ht="16" thickBot="1">
      <c r="B21" s="63" t="s">
        <v>85</v>
      </c>
      <c r="C21" s="80" t="s">
        <v>86</v>
      </c>
      <c r="D21" s="81" t="s">
        <v>107</v>
      </c>
      <c r="E21" s="82"/>
      <c r="F21" s="81" t="s">
        <v>108</v>
      </c>
      <c r="G21" s="82"/>
      <c r="H21" s="81" t="s">
        <v>171</v>
      </c>
      <c r="I21" s="82"/>
      <c r="J21" s="81" t="s">
        <v>172</v>
      </c>
      <c r="K21" s="82"/>
    </row>
    <row r="22" spans="2:15" ht="16" thickBot="1">
      <c r="B22" s="63"/>
      <c r="C22" s="64"/>
      <c r="D22" s="91" t="s">
        <v>109</v>
      </c>
      <c r="E22" s="92" t="s">
        <v>95</v>
      </c>
      <c r="F22" s="91" t="s">
        <v>109</v>
      </c>
      <c r="G22" s="92" t="s">
        <v>95</v>
      </c>
      <c r="H22" s="91" t="s">
        <v>109</v>
      </c>
      <c r="I22" s="92" t="s">
        <v>95</v>
      </c>
      <c r="J22" s="91" t="s">
        <v>109</v>
      </c>
      <c r="K22" s="92" t="s">
        <v>95</v>
      </c>
    </row>
    <row r="23" spans="2:15" ht="15">
      <c r="B23" s="65" t="s">
        <v>97</v>
      </c>
      <c r="C23" s="83">
        <v>28</v>
      </c>
      <c r="D23" s="84">
        <f>E$18*L8+E$19*D8</f>
        <v>1035</v>
      </c>
      <c r="E23" s="85">
        <f>100*((D23/SUM(E$18:E$19))/C23)</f>
        <v>147.85714285714283</v>
      </c>
      <c r="F23" s="84">
        <f t="shared" ref="F23:F30" si="10">G$18*L8+G$19*N8</f>
        <v>3291</v>
      </c>
      <c r="G23" s="135">
        <f>100*((F23/SUM(G$18:G$19))/C23)</f>
        <v>161.00782778864971</v>
      </c>
      <c r="H23" s="84">
        <f t="shared" ref="H23:H30" si="11">I$18*H8+I$19*D8</f>
        <v>625</v>
      </c>
      <c r="I23" s="135">
        <f>100*((H23/SUM(I$18:I$19))/C23)</f>
        <v>148.8095238095238</v>
      </c>
      <c r="J23" s="84">
        <f t="shared" ref="J23:J30" si="12">K$18*H8+K$19*Z8</f>
        <v>516</v>
      </c>
      <c r="K23" s="85">
        <f>100*((J23/SUM(K$18:K$19))/C23)</f>
        <v>141.75824175824175</v>
      </c>
    </row>
    <row r="24" spans="2:15" ht="15">
      <c r="B24" s="68" t="s">
        <v>98</v>
      </c>
      <c r="C24" s="86">
        <v>66</v>
      </c>
      <c r="D24" s="65">
        <f t="shared" ref="D24:D30" si="13">E$18*L9+E$19*D9</f>
        <v>2105</v>
      </c>
      <c r="E24" s="73">
        <f t="shared" ref="E24:E30" si="14">100*((D24/SUM(E$18:E$19))/C24)</f>
        <v>127.57575757575759</v>
      </c>
      <c r="F24" s="65">
        <f t="shared" si="10"/>
        <v>6035</v>
      </c>
      <c r="G24" s="110">
        <f t="shared" ref="G24:G30" si="15">100*((F24/SUM(G$18:G$19))/C24)</f>
        <v>125.25944375259444</v>
      </c>
      <c r="H24" s="68">
        <f t="shared" si="11"/>
        <v>1345</v>
      </c>
      <c r="I24" s="110">
        <f t="shared" ref="I24:I30" si="16">100*((H24/SUM(I$18:I$19))/C24)</f>
        <v>135.85858585858585</v>
      </c>
      <c r="J24" s="68">
        <f t="shared" si="12"/>
        <v>1104</v>
      </c>
      <c r="K24" s="73">
        <f t="shared" ref="K24:K30" si="17">100*((J24/SUM(K$18:K$19))/C24)</f>
        <v>128.67132867132867</v>
      </c>
    </row>
    <row r="25" spans="2:15" ht="15">
      <c r="B25" s="68" t="s">
        <v>99</v>
      </c>
      <c r="C25" s="86">
        <v>58</v>
      </c>
      <c r="D25" s="65">
        <f t="shared" si="13"/>
        <v>1440</v>
      </c>
      <c r="E25" s="73">
        <f t="shared" si="14"/>
        <v>99.310344827586206</v>
      </c>
      <c r="F25" s="65">
        <f t="shared" si="10"/>
        <v>4239</v>
      </c>
      <c r="G25" s="110">
        <f>100*((F25/SUM(G$18:G$19))/C25)</f>
        <v>100.11809163911194</v>
      </c>
      <c r="H25" s="68">
        <f t="shared" si="11"/>
        <v>1080</v>
      </c>
      <c r="I25" s="110">
        <f t="shared" si="16"/>
        <v>124.13793103448276</v>
      </c>
      <c r="J25" s="68">
        <f t="shared" si="12"/>
        <v>801</v>
      </c>
      <c r="K25" s="73">
        <f t="shared" si="17"/>
        <v>106.23342175066313</v>
      </c>
    </row>
    <row r="26" spans="2:15" ht="15">
      <c r="B26" s="68" t="s">
        <v>100</v>
      </c>
      <c r="C26" s="86">
        <v>25</v>
      </c>
      <c r="D26" s="65">
        <f t="shared" si="13"/>
        <v>885</v>
      </c>
      <c r="E26" s="73">
        <f t="shared" si="14"/>
        <v>141.6</v>
      </c>
      <c r="F26" s="65">
        <f t="shared" si="10"/>
        <v>1902</v>
      </c>
      <c r="G26" s="110">
        <f t="shared" si="15"/>
        <v>104.21917808219176</v>
      </c>
      <c r="H26" s="68">
        <f t="shared" si="11"/>
        <v>375</v>
      </c>
      <c r="I26" s="110">
        <f t="shared" si="16"/>
        <v>100</v>
      </c>
      <c r="J26" s="68">
        <f t="shared" si="12"/>
        <v>375</v>
      </c>
      <c r="K26" s="73">
        <f t="shared" si="17"/>
        <v>115.3846153846154</v>
      </c>
    </row>
    <row r="27" spans="2:15" ht="15">
      <c r="B27" s="68" t="s">
        <v>101</v>
      </c>
      <c r="C27" s="86">
        <v>63</v>
      </c>
      <c r="D27" s="65">
        <f t="shared" si="13"/>
        <v>2310</v>
      </c>
      <c r="E27" s="73">
        <f t="shared" si="14"/>
        <v>146.66666666666669</v>
      </c>
      <c r="F27" s="65">
        <f t="shared" si="10"/>
        <v>6891</v>
      </c>
      <c r="G27" s="110">
        <f t="shared" si="15"/>
        <v>149.83692106979777</v>
      </c>
      <c r="H27" s="68">
        <f t="shared" si="11"/>
        <v>1420</v>
      </c>
      <c r="I27" s="110">
        <f t="shared" si="16"/>
        <v>150.26455026455028</v>
      </c>
      <c r="J27" s="68">
        <f t="shared" si="12"/>
        <v>1201</v>
      </c>
      <c r="K27" s="73">
        <f t="shared" si="17"/>
        <v>146.64224664224665</v>
      </c>
    </row>
    <row r="28" spans="2:15" ht="15">
      <c r="B28" s="68" t="s">
        <v>102</v>
      </c>
      <c r="C28" s="86">
        <v>34</v>
      </c>
      <c r="D28" s="65">
        <f t="shared" si="13"/>
        <v>950</v>
      </c>
      <c r="E28" s="73">
        <f t="shared" si="14"/>
        <v>111.76470588235294</v>
      </c>
      <c r="F28" s="65">
        <f t="shared" si="10"/>
        <v>2684</v>
      </c>
      <c r="G28" s="110">
        <f t="shared" si="15"/>
        <v>108.13859790491537</v>
      </c>
      <c r="H28" s="68">
        <f t="shared" si="11"/>
        <v>610</v>
      </c>
      <c r="I28" s="110">
        <f t="shared" si="16"/>
        <v>119.6078431372549</v>
      </c>
      <c r="J28" s="68">
        <f t="shared" si="12"/>
        <v>444</v>
      </c>
      <c r="K28" s="73">
        <f t="shared" si="17"/>
        <v>100.4524886877828</v>
      </c>
    </row>
    <row r="29" spans="2:15" ht="15">
      <c r="B29" s="68" t="s">
        <v>103</v>
      </c>
      <c r="C29" s="86">
        <v>11</v>
      </c>
      <c r="D29" s="65">
        <f t="shared" si="13"/>
        <v>320</v>
      </c>
      <c r="E29" s="73">
        <f t="shared" si="14"/>
        <v>116.36363636363637</v>
      </c>
      <c r="F29" s="65">
        <f t="shared" si="10"/>
        <v>803</v>
      </c>
      <c r="G29" s="110">
        <f t="shared" si="15"/>
        <v>100</v>
      </c>
      <c r="H29" s="68">
        <f t="shared" si="11"/>
        <v>170</v>
      </c>
      <c r="I29" s="110">
        <f t="shared" si="16"/>
        <v>103.03030303030303</v>
      </c>
      <c r="J29" s="68">
        <f t="shared" si="12"/>
        <v>142</v>
      </c>
      <c r="K29" s="73">
        <f t="shared" si="17"/>
        <v>99.300699300699307</v>
      </c>
    </row>
    <row r="30" spans="2:15" ht="16" thickBot="1">
      <c r="B30" s="75" t="s">
        <v>104</v>
      </c>
      <c r="C30" s="87">
        <v>35</v>
      </c>
      <c r="D30" s="88">
        <f t="shared" si="13"/>
        <v>1390</v>
      </c>
      <c r="E30" s="89">
        <f t="shared" si="14"/>
        <v>158.85714285714286</v>
      </c>
      <c r="F30" s="88">
        <f t="shared" si="10"/>
        <v>3517</v>
      </c>
      <c r="G30" s="136">
        <f t="shared" si="15"/>
        <v>137.65166340508807</v>
      </c>
      <c r="H30" s="75">
        <f t="shared" si="11"/>
        <v>740</v>
      </c>
      <c r="I30" s="136">
        <f t="shared" si="16"/>
        <v>140.95238095238096</v>
      </c>
      <c r="J30" s="75">
        <f t="shared" si="12"/>
        <v>585</v>
      </c>
      <c r="K30" s="89">
        <f t="shared" si="17"/>
        <v>128.57142857142858</v>
      </c>
    </row>
    <row r="31" spans="2:15" ht="15">
      <c r="E31" s="90">
        <f>MIN(E23:E30)</f>
        <v>99.310344827586206</v>
      </c>
      <c r="G31" s="90">
        <f>MIN(G23:G30)</f>
        <v>100</v>
      </c>
      <c r="I31" s="90">
        <f>MIN(I23:I30)</f>
        <v>100</v>
      </c>
      <c r="K31" s="90">
        <f>MIN(K23:K30)</f>
        <v>99.300699300699307</v>
      </c>
    </row>
    <row r="33" spans="2:9">
      <c r="D33" t="s">
        <v>91</v>
      </c>
      <c r="E33">
        <v>5</v>
      </c>
      <c r="F33" t="s">
        <v>91</v>
      </c>
      <c r="G33">
        <v>5</v>
      </c>
      <c r="H33" t="s">
        <v>91</v>
      </c>
      <c r="I33">
        <v>5</v>
      </c>
    </row>
    <row r="34" spans="2:9">
      <c r="D34" t="s">
        <v>89</v>
      </c>
      <c r="E34">
        <v>20</v>
      </c>
      <c r="F34" t="s">
        <v>93</v>
      </c>
      <c r="G34">
        <v>80</v>
      </c>
      <c r="H34" t="s">
        <v>94</v>
      </c>
      <c r="I34">
        <v>0</v>
      </c>
    </row>
    <row r="35" spans="2:9" ht="14" thickBot="1">
      <c r="B35" t="s">
        <v>106</v>
      </c>
      <c r="D35" s="79"/>
    </row>
    <row r="36" spans="2:9" ht="16" thickBot="1">
      <c r="B36" s="63" t="s">
        <v>85</v>
      </c>
      <c r="C36" s="80" t="s">
        <v>86</v>
      </c>
      <c r="D36" s="81" t="s">
        <v>110</v>
      </c>
      <c r="E36" s="82"/>
      <c r="F36" s="81" t="s">
        <v>111</v>
      </c>
      <c r="G36" s="82"/>
      <c r="H36" s="81" t="s">
        <v>112</v>
      </c>
      <c r="I36" s="82"/>
    </row>
    <row r="37" spans="2:9" ht="16" thickBot="1">
      <c r="B37" s="63"/>
      <c r="C37" s="64"/>
      <c r="D37" s="91" t="s">
        <v>109</v>
      </c>
      <c r="E37" s="92" t="s">
        <v>95</v>
      </c>
      <c r="F37" s="91" t="s">
        <v>109</v>
      </c>
      <c r="G37" s="92" t="s">
        <v>95</v>
      </c>
      <c r="H37" s="91" t="s">
        <v>109</v>
      </c>
      <c r="I37" s="92" t="s">
        <v>95</v>
      </c>
    </row>
    <row r="38" spans="2:9" ht="15">
      <c r="B38" s="65" t="s">
        <v>97</v>
      </c>
      <c r="C38" s="83">
        <v>28</v>
      </c>
      <c r="D38" s="84">
        <f t="shared" ref="D38:D45" si="18">E$33*J8+E$34*F8</f>
        <v>1110</v>
      </c>
      <c r="E38" s="85">
        <f>100*((D38/SUM(E$33:E$34))/$C38)</f>
        <v>158.57142857142856</v>
      </c>
      <c r="F38" s="84">
        <f t="shared" ref="F38:F45" si="19">G$33*J8+G$34*N8</f>
        <v>3910</v>
      </c>
      <c r="G38" s="85">
        <f>100*((F38/SUM(G$33:G$34))/$C38)</f>
        <v>164.28571428571428</v>
      </c>
      <c r="H38" s="84">
        <f t="shared" ref="H38:H45" si="20">I$33*J8+I$34*P8</f>
        <v>150</v>
      </c>
      <c r="I38" s="85">
        <f>100*((H38/SUM(I$33:I$34))/$C38)</f>
        <v>107.14285714285714</v>
      </c>
    </row>
    <row r="39" spans="2:9" ht="15">
      <c r="B39" s="68" t="s">
        <v>98</v>
      </c>
      <c r="C39" s="86">
        <v>66</v>
      </c>
      <c r="D39" s="65">
        <f t="shared" si="18"/>
        <v>2010</v>
      </c>
      <c r="E39" s="73">
        <f t="shared" ref="E39:G45" si="21">100*((D39/SUM(E$33:E$34))/$C39)</f>
        <v>121.81818181818183</v>
      </c>
      <c r="F39" s="65">
        <f t="shared" si="19"/>
        <v>7150</v>
      </c>
      <c r="G39" s="73">
        <f t="shared" si="21"/>
        <v>127.45098039215688</v>
      </c>
      <c r="H39" s="65">
        <f t="shared" si="20"/>
        <v>350</v>
      </c>
      <c r="I39" s="73">
        <f t="shared" ref="I39" si="22">100*((H39/SUM(I$33:I$34))/$C39)</f>
        <v>106.06060606060606</v>
      </c>
    </row>
    <row r="40" spans="2:9" ht="15">
      <c r="B40" s="68" t="s">
        <v>99</v>
      </c>
      <c r="C40" s="86">
        <v>58</v>
      </c>
      <c r="D40" s="65">
        <f t="shared" si="18"/>
        <v>1935</v>
      </c>
      <c r="E40" s="73">
        <f t="shared" si="21"/>
        <v>133.44827586206898</v>
      </c>
      <c r="F40" s="65">
        <f t="shared" si="19"/>
        <v>5195</v>
      </c>
      <c r="G40" s="73">
        <f t="shared" si="21"/>
        <v>105.37525354969574</v>
      </c>
      <c r="H40" s="65">
        <f t="shared" si="20"/>
        <v>155</v>
      </c>
      <c r="I40" s="73">
        <f t="shared" ref="I40" si="23">100*((H40/SUM(I$33:I$34))/$C40)</f>
        <v>53.448275862068961</v>
      </c>
    </row>
    <row r="41" spans="2:9" ht="15">
      <c r="B41" s="68" t="s">
        <v>100</v>
      </c>
      <c r="C41" s="86">
        <v>25</v>
      </c>
      <c r="D41" s="65">
        <f t="shared" si="18"/>
        <v>1030</v>
      </c>
      <c r="E41" s="73">
        <f t="shared" si="21"/>
        <v>164.8</v>
      </c>
      <c r="F41" s="65">
        <f t="shared" si="19"/>
        <v>2150</v>
      </c>
      <c r="G41" s="73">
        <f t="shared" si="21"/>
        <v>101.17647058823529</v>
      </c>
      <c r="H41" s="65">
        <f t="shared" si="20"/>
        <v>230</v>
      </c>
      <c r="I41" s="73">
        <f t="shared" ref="I41" si="24">100*((H41/SUM(I$33:I$34))/$C41)</f>
        <v>184</v>
      </c>
    </row>
    <row r="42" spans="2:9" ht="15">
      <c r="B42" s="68" t="s">
        <v>101</v>
      </c>
      <c r="C42" s="86">
        <v>63</v>
      </c>
      <c r="D42" s="65">
        <f t="shared" si="18"/>
        <v>1825</v>
      </c>
      <c r="E42" s="73">
        <f t="shared" si="21"/>
        <v>115.87301587301589</v>
      </c>
      <c r="F42" s="65">
        <f t="shared" si="19"/>
        <v>7985</v>
      </c>
      <c r="G42" s="73">
        <f t="shared" si="21"/>
        <v>149.11297852474323</v>
      </c>
      <c r="H42" s="65">
        <f t="shared" si="20"/>
        <v>225</v>
      </c>
      <c r="I42" s="73">
        <f t="shared" ref="I42" si="25">100*((H42/SUM(I$33:I$34))/$C42)</f>
        <v>71.428571428571431</v>
      </c>
    </row>
    <row r="43" spans="2:9" ht="15">
      <c r="B43" s="68" t="s">
        <v>102</v>
      </c>
      <c r="C43" s="86">
        <v>34</v>
      </c>
      <c r="D43" s="65">
        <f t="shared" si="18"/>
        <v>1125</v>
      </c>
      <c r="E43" s="73">
        <f t="shared" si="21"/>
        <v>132.35294117647058</v>
      </c>
      <c r="F43" s="65">
        <f t="shared" si="19"/>
        <v>3245</v>
      </c>
      <c r="G43" s="73">
        <f t="shared" si="21"/>
        <v>112.28373702422145</v>
      </c>
      <c r="H43" s="65">
        <f t="shared" si="20"/>
        <v>205</v>
      </c>
      <c r="I43" s="73">
        <f t="shared" ref="I43" si="26">100*((H43/SUM(I$33:I$34))/$C43)</f>
        <v>120.58823529411764</v>
      </c>
    </row>
    <row r="44" spans="2:9" ht="15">
      <c r="B44" s="68" t="s">
        <v>103</v>
      </c>
      <c r="C44" s="86">
        <v>11</v>
      </c>
      <c r="D44" s="65">
        <f t="shared" si="18"/>
        <v>300</v>
      </c>
      <c r="E44" s="73">
        <f t="shared" si="21"/>
        <v>109.09090909090908</v>
      </c>
      <c r="F44" s="65">
        <f t="shared" si="19"/>
        <v>940</v>
      </c>
      <c r="G44" s="73">
        <f t="shared" si="21"/>
        <v>100.53475935828877</v>
      </c>
      <c r="H44" s="65">
        <f t="shared" si="20"/>
        <v>60</v>
      </c>
      <c r="I44" s="73">
        <f t="shared" ref="I44" si="27">100*((H44/SUM(I$33:I$34))/$C44)</f>
        <v>109.09090909090908</v>
      </c>
    </row>
    <row r="45" spans="2:9" ht="16" thickBot="1">
      <c r="B45" s="75" t="s">
        <v>104</v>
      </c>
      <c r="C45" s="87">
        <v>35</v>
      </c>
      <c r="D45" s="88">
        <f t="shared" si="18"/>
        <v>1115</v>
      </c>
      <c r="E45" s="89">
        <f t="shared" si="21"/>
        <v>127.42857142857143</v>
      </c>
      <c r="F45" s="88">
        <f t="shared" si="19"/>
        <v>4035</v>
      </c>
      <c r="G45" s="89">
        <f t="shared" si="21"/>
        <v>135.63025210084032</v>
      </c>
      <c r="H45" s="88">
        <f t="shared" si="20"/>
        <v>115</v>
      </c>
      <c r="I45" s="89">
        <f t="shared" ref="I45" si="28">100*((H45/SUM(I$33:I$34))/$C45)</f>
        <v>65.714285714285708</v>
      </c>
    </row>
    <row r="46" spans="2:9" ht="15">
      <c r="E46" s="90">
        <f>MIN(E38:E45)</f>
        <v>109.09090909090908</v>
      </c>
      <c r="G46" s="90">
        <f>MIN(G38:G45)</f>
        <v>100.53475935828877</v>
      </c>
      <c r="I46" s="90">
        <f>MIN(I38:I45)</f>
        <v>53.448275862068961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B85E8-2FDF-4F2A-B700-ED3E6B57AD38}">
  <dimension ref="A1:W36"/>
  <sheetViews>
    <sheetView workbookViewId="0">
      <selection activeCell="J37" sqref="J37"/>
    </sheetView>
  </sheetViews>
  <sheetFormatPr baseColWidth="10" defaultColWidth="8.83203125" defaultRowHeight="13"/>
  <cols>
    <col min="2" max="2" width="23.6640625" bestFit="1" customWidth="1"/>
    <col min="3" max="3" width="16.6640625" bestFit="1" customWidth="1"/>
    <col min="6" max="7" width="10.33203125" bestFit="1" customWidth="1"/>
    <col min="14" max="14" width="10.33203125" customWidth="1"/>
    <col min="16" max="16" width="10.33203125" bestFit="1" customWidth="1"/>
  </cols>
  <sheetData>
    <row r="1" spans="1:23">
      <c r="A1" s="93" t="s">
        <v>80</v>
      </c>
    </row>
    <row r="2" spans="1:23">
      <c r="A2" t="s">
        <v>81</v>
      </c>
    </row>
    <row r="3" spans="1:23">
      <c r="A3" t="s">
        <v>82</v>
      </c>
    </row>
    <row r="4" spans="1:23">
      <c r="A4" t="s">
        <v>83</v>
      </c>
    </row>
    <row r="6" spans="1:23" ht="14" thickBot="1">
      <c r="B6" t="s">
        <v>84</v>
      </c>
    </row>
    <row r="7" spans="1:23" ht="16" thickBot="1">
      <c r="B7" s="63" t="s">
        <v>85</v>
      </c>
      <c r="C7" s="64" t="s">
        <v>86</v>
      </c>
      <c r="D7" s="63" t="s">
        <v>87</v>
      </c>
      <c r="E7" s="64" t="s">
        <v>88</v>
      </c>
      <c r="F7" s="101" t="s">
        <v>89</v>
      </c>
      <c r="G7" s="64" t="s">
        <v>88</v>
      </c>
      <c r="H7" s="63" t="s">
        <v>90</v>
      </c>
      <c r="I7" s="64" t="s">
        <v>88</v>
      </c>
      <c r="J7" s="63" t="s">
        <v>91</v>
      </c>
      <c r="K7" s="64" t="s">
        <v>88</v>
      </c>
      <c r="L7" s="63" t="s">
        <v>92</v>
      </c>
      <c r="M7" s="64" t="s">
        <v>88</v>
      </c>
      <c r="N7" s="63" t="s">
        <v>93</v>
      </c>
      <c r="O7" s="80" t="s">
        <v>88</v>
      </c>
      <c r="P7" s="63" t="s">
        <v>94</v>
      </c>
      <c r="Q7" s="80" t="s">
        <v>95</v>
      </c>
      <c r="R7" s="63" t="s">
        <v>96</v>
      </c>
      <c r="S7" s="64" t="s">
        <v>95</v>
      </c>
      <c r="T7" s="107" t="s">
        <v>113</v>
      </c>
      <c r="U7" s="147" t="s">
        <v>88</v>
      </c>
      <c r="V7" s="63" t="s">
        <v>168</v>
      </c>
      <c r="W7" s="64" t="s">
        <v>95</v>
      </c>
    </row>
    <row r="8" spans="1:23">
      <c r="B8" s="65" t="s">
        <v>97</v>
      </c>
      <c r="C8" s="66">
        <v>28</v>
      </c>
      <c r="D8" s="65">
        <v>47</v>
      </c>
      <c r="E8" s="67">
        <f t="shared" ref="E8:E15" si="0">100*D8/$C8</f>
        <v>167.85714285714286</v>
      </c>
      <c r="F8" s="102">
        <v>48</v>
      </c>
      <c r="G8" s="67">
        <f t="shared" ref="G8:G15" si="1">100*F8/$C8</f>
        <v>171.42857142857142</v>
      </c>
      <c r="H8" s="65">
        <v>39</v>
      </c>
      <c r="I8" s="67">
        <f t="shared" ref="I8:I15" si="2">100*H8/$C8</f>
        <v>139.28571428571428</v>
      </c>
      <c r="J8" s="65">
        <v>30</v>
      </c>
      <c r="K8" s="67">
        <f t="shared" ref="K8:K15" si="3">100*J8/$C8</f>
        <v>107.14285714285714</v>
      </c>
      <c r="L8" s="65">
        <v>33</v>
      </c>
      <c r="M8" s="67">
        <f t="shared" ref="M8:M15" si="4">100*L8/$C8</f>
        <v>117.85714285714286</v>
      </c>
      <c r="N8" s="65">
        <v>47</v>
      </c>
      <c r="O8" s="94">
        <f t="shared" ref="O8:O15" si="5">100*N8/$C8</f>
        <v>167.85714285714286</v>
      </c>
      <c r="P8" s="65">
        <v>29</v>
      </c>
      <c r="Q8" s="94">
        <f t="shared" ref="Q8:Q15" si="6">100*P8/$C8</f>
        <v>103.57142857142857</v>
      </c>
      <c r="R8" s="65">
        <v>39</v>
      </c>
      <c r="S8" s="67">
        <f t="shared" ref="S8:S15" si="7">100*R8/$C8</f>
        <v>139.28571428571428</v>
      </c>
      <c r="T8" s="84">
        <v>39</v>
      </c>
      <c r="U8" s="148">
        <f t="shared" ref="U8:U15" si="8">100*T8/$C8</f>
        <v>139.28571428571428</v>
      </c>
      <c r="V8" s="65">
        <v>32</v>
      </c>
      <c r="W8" s="67">
        <f t="shared" ref="W8:W15" si="9">100*V8/$C8</f>
        <v>114.28571428571429</v>
      </c>
    </row>
    <row r="9" spans="1:23">
      <c r="B9" s="68" t="s">
        <v>98</v>
      </c>
      <c r="C9" s="69">
        <v>66</v>
      </c>
      <c r="D9" s="68">
        <v>95</v>
      </c>
      <c r="E9" s="70">
        <f t="shared" si="0"/>
        <v>143.93939393939394</v>
      </c>
      <c r="F9" s="103">
        <v>83</v>
      </c>
      <c r="G9" s="70">
        <f t="shared" si="1"/>
        <v>125.75757575757575</v>
      </c>
      <c r="H9" s="68">
        <v>87</v>
      </c>
      <c r="I9" s="70">
        <f t="shared" si="2"/>
        <v>131.81818181818181</v>
      </c>
      <c r="J9" s="68">
        <v>70</v>
      </c>
      <c r="K9" s="70">
        <f t="shared" si="3"/>
        <v>106.06060606060606</v>
      </c>
      <c r="L9" s="68">
        <v>68</v>
      </c>
      <c r="M9" s="70">
        <f t="shared" si="4"/>
        <v>103.03030303030303</v>
      </c>
      <c r="N9" s="68">
        <v>85</v>
      </c>
      <c r="O9" s="95">
        <f t="shared" si="5"/>
        <v>128.78787878787878</v>
      </c>
      <c r="P9" s="68">
        <v>75</v>
      </c>
      <c r="Q9" s="95">
        <f t="shared" si="6"/>
        <v>113.63636363636364</v>
      </c>
      <c r="R9" s="98">
        <v>59</v>
      </c>
      <c r="S9" s="99">
        <f t="shared" si="7"/>
        <v>89.393939393939391</v>
      </c>
      <c r="T9" s="98">
        <v>65</v>
      </c>
      <c r="U9" s="99">
        <f t="shared" si="8"/>
        <v>98.484848484848484</v>
      </c>
      <c r="V9" s="133">
        <v>67</v>
      </c>
      <c r="W9" s="134">
        <f t="shared" si="9"/>
        <v>101.51515151515152</v>
      </c>
    </row>
    <row r="10" spans="1:23" ht="15">
      <c r="B10" s="68" t="s">
        <v>99</v>
      </c>
      <c r="C10" s="69">
        <v>58</v>
      </c>
      <c r="D10" s="68">
        <v>78</v>
      </c>
      <c r="E10" s="70">
        <f t="shared" si="0"/>
        <v>134.48275862068965</v>
      </c>
      <c r="F10" s="105">
        <v>89</v>
      </c>
      <c r="G10" s="73">
        <f t="shared" si="1"/>
        <v>153.44827586206895</v>
      </c>
      <c r="H10" s="68">
        <v>69</v>
      </c>
      <c r="I10" s="70">
        <f t="shared" si="2"/>
        <v>118.96551724137932</v>
      </c>
      <c r="J10" s="72">
        <v>31</v>
      </c>
      <c r="K10" s="96">
        <f t="shared" si="3"/>
        <v>53.448275862068968</v>
      </c>
      <c r="L10" s="72">
        <v>27</v>
      </c>
      <c r="M10" s="71">
        <f t="shared" si="4"/>
        <v>46.551724137931032</v>
      </c>
      <c r="N10" s="68">
        <v>63</v>
      </c>
      <c r="O10" s="95">
        <f t="shared" si="5"/>
        <v>108.62068965517241</v>
      </c>
      <c r="P10" s="68">
        <v>74</v>
      </c>
      <c r="Q10" s="95">
        <f t="shared" si="6"/>
        <v>127.58620689655173</v>
      </c>
      <c r="R10" s="68">
        <v>60</v>
      </c>
      <c r="S10" s="70">
        <f t="shared" si="7"/>
        <v>103.44827586206897</v>
      </c>
      <c r="T10" s="68">
        <v>62</v>
      </c>
      <c r="U10" s="73">
        <f t="shared" si="8"/>
        <v>106.89655172413794</v>
      </c>
      <c r="V10" s="68">
        <v>60</v>
      </c>
      <c r="W10" s="70">
        <f t="shared" si="9"/>
        <v>103.44827586206897</v>
      </c>
    </row>
    <row r="11" spans="1:23" ht="15">
      <c r="B11" s="68" t="s">
        <v>100</v>
      </c>
      <c r="C11" s="69">
        <v>25</v>
      </c>
      <c r="D11" s="68">
        <v>33</v>
      </c>
      <c r="E11" s="70">
        <f t="shared" si="0"/>
        <v>132</v>
      </c>
      <c r="F11" s="103">
        <v>40</v>
      </c>
      <c r="G11" s="73">
        <f t="shared" si="1"/>
        <v>160</v>
      </c>
      <c r="H11" s="72">
        <v>21</v>
      </c>
      <c r="I11" s="71">
        <f t="shared" si="2"/>
        <v>84</v>
      </c>
      <c r="J11" s="68">
        <v>46</v>
      </c>
      <c r="K11" s="95">
        <f t="shared" si="3"/>
        <v>184</v>
      </c>
      <c r="L11" s="68">
        <v>39</v>
      </c>
      <c r="M11" s="70">
        <f t="shared" si="4"/>
        <v>156</v>
      </c>
      <c r="N11" s="72">
        <v>24</v>
      </c>
      <c r="O11" s="96">
        <f t="shared" si="5"/>
        <v>96</v>
      </c>
      <c r="P11" s="98">
        <v>17</v>
      </c>
      <c r="Q11" s="96">
        <f t="shared" si="6"/>
        <v>68</v>
      </c>
      <c r="R11" s="68">
        <v>30</v>
      </c>
      <c r="S11" s="73">
        <f t="shared" si="7"/>
        <v>120</v>
      </c>
      <c r="T11" s="68">
        <v>30</v>
      </c>
      <c r="U11" s="70">
        <f t="shared" si="8"/>
        <v>120</v>
      </c>
      <c r="V11" s="68">
        <v>35</v>
      </c>
      <c r="W11" s="73">
        <f t="shared" si="9"/>
        <v>140</v>
      </c>
    </row>
    <row r="12" spans="1:23" ht="15">
      <c r="B12" s="68" t="s">
        <v>101</v>
      </c>
      <c r="C12" s="69">
        <v>63</v>
      </c>
      <c r="D12" s="74">
        <v>102</v>
      </c>
      <c r="E12" s="73">
        <f t="shared" si="0"/>
        <v>161.9047619047619</v>
      </c>
      <c r="F12" s="105">
        <v>80</v>
      </c>
      <c r="G12" s="70">
        <f t="shared" si="1"/>
        <v>126.98412698412699</v>
      </c>
      <c r="H12" s="68">
        <v>91</v>
      </c>
      <c r="I12" s="70">
        <f t="shared" si="2"/>
        <v>144.44444444444446</v>
      </c>
      <c r="J12" s="68">
        <v>45</v>
      </c>
      <c r="K12" s="95">
        <f t="shared" si="3"/>
        <v>71.428571428571431</v>
      </c>
      <c r="L12" s="68">
        <v>78</v>
      </c>
      <c r="M12" s="70">
        <f t="shared" si="4"/>
        <v>123.80952380952381</v>
      </c>
      <c r="N12" s="68">
        <v>97</v>
      </c>
      <c r="O12" s="95">
        <f t="shared" si="5"/>
        <v>153.96825396825398</v>
      </c>
      <c r="P12" s="68">
        <v>88</v>
      </c>
      <c r="Q12" s="95">
        <f t="shared" si="6"/>
        <v>139.68253968253967</v>
      </c>
      <c r="R12" s="68">
        <v>78</v>
      </c>
      <c r="S12" s="70">
        <f t="shared" si="7"/>
        <v>123.80952380952381</v>
      </c>
      <c r="T12" s="68">
        <v>72</v>
      </c>
      <c r="U12" s="70">
        <f t="shared" si="8"/>
        <v>114.28571428571429</v>
      </c>
      <c r="V12" s="68">
        <v>94</v>
      </c>
      <c r="W12" s="70">
        <f t="shared" si="9"/>
        <v>149.20634920634922</v>
      </c>
    </row>
    <row r="13" spans="1:23">
      <c r="B13" s="68" t="s">
        <v>102</v>
      </c>
      <c r="C13" s="69">
        <v>34</v>
      </c>
      <c r="D13" s="68">
        <v>44</v>
      </c>
      <c r="E13" s="70">
        <f t="shared" si="0"/>
        <v>129.41176470588235</v>
      </c>
      <c r="F13" s="103">
        <v>46</v>
      </c>
      <c r="G13" s="70">
        <f t="shared" si="1"/>
        <v>135.29411764705881</v>
      </c>
      <c r="H13" s="68">
        <v>39</v>
      </c>
      <c r="I13" s="70">
        <f t="shared" si="2"/>
        <v>114.70588235294117</v>
      </c>
      <c r="J13" s="68">
        <v>41</v>
      </c>
      <c r="K13" s="95">
        <f t="shared" si="3"/>
        <v>120.58823529411765</v>
      </c>
      <c r="L13" s="68">
        <v>29</v>
      </c>
      <c r="M13" s="70">
        <f t="shared" si="4"/>
        <v>85.294117647058826</v>
      </c>
      <c r="N13" s="68">
        <v>38</v>
      </c>
      <c r="O13" s="95">
        <f t="shared" si="5"/>
        <v>111.76470588235294</v>
      </c>
      <c r="P13" s="68">
        <v>31</v>
      </c>
      <c r="Q13" s="95">
        <f t="shared" si="6"/>
        <v>91.17647058823529</v>
      </c>
      <c r="R13" s="68">
        <v>39</v>
      </c>
      <c r="S13" s="70">
        <f t="shared" si="7"/>
        <v>114.70588235294117</v>
      </c>
      <c r="T13" s="68">
        <v>41</v>
      </c>
      <c r="U13" s="70">
        <f t="shared" si="8"/>
        <v>120.58823529411765</v>
      </c>
      <c r="V13" s="68">
        <v>41</v>
      </c>
      <c r="W13" s="70">
        <f t="shared" si="9"/>
        <v>120.58823529411765</v>
      </c>
    </row>
    <row r="14" spans="1:23" ht="15">
      <c r="B14" s="68" t="s">
        <v>103</v>
      </c>
      <c r="C14" s="69">
        <v>11</v>
      </c>
      <c r="D14" s="72">
        <v>14</v>
      </c>
      <c r="E14" s="71">
        <f t="shared" si="0"/>
        <v>127.27272727272727</v>
      </c>
      <c r="F14" s="104">
        <v>12</v>
      </c>
      <c r="G14" s="99">
        <f t="shared" si="1"/>
        <v>109.09090909090909</v>
      </c>
      <c r="H14" s="68">
        <v>10</v>
      </c>
      <c r="I14" s="70">
        <f t="shared" si="2"/>
        <v>90.909090909090907</v>
      </c>
      <c r="J14" s="68">
        <v>12</v>
      </c>
      <c r="K14" s="95">
        <f t="shared" si="3"/>
        <v>109.09090909090909</v>
      </c>
      <c r="L14" s="68">
        <v>11</v>
      </c>
      <c r="M14" s="70">
        <f t="shared" si="4"/>
        <v>100</v>
      </c>
      <c r="N14" s="68">
        <v>11</v>
      </c>
      <c r="O14" s="95">
        <f t="shared" si="5"/>
        <v>100</v>
      </c>
      <c r="P14" s="68">
        <v>15</v>
      </c>
      <c r="Q14" s="95">
        <f t="shared" si="6"/>
        <v>136.36363636363637</v>
      </c>
      <c r="R14" s="68">
        <v>14</v>
      </c>
      <c r="S14" s="70">
        <f t="shared" si="7"/>
        <v>127.27272727272727</v>
      </c>
      <c r="T14" s="68">
        <v>12</v>
      </c>
      <c r="U14" s="70">
        <f t="shared" si="8"/>
        <v>109.09090909090909</v>
      </c>
      <c r="V14" s="98">
        <v>9.5</v>
      </c>
      <c r="W14" s="99">
        <f t="shared" si="9"/>
        <v>86.36363636363636</v>
      </c>
    </row>
    <row r="15" spans="1:23" ht="14" thickBot="1">
      <c r="B15" s="75" t="s">
        <v>104</v>
      </c>
      <c r="C15" s="76">
        <v>35</v>
      </c>
      <c r="D15" s="75">
        <v>64</v>
      </c>
      <c r="E15" s="77">
        <f t="shared" si="0"/>
        <v>182.85714285714286</v>
      </c>
      <c r="F15" s="106">
        <v>50</v>
      </c>
      <c r="G15" s="77">
        <f t="shared" si="1"/>
        <v>142.85714285714286</v>
      </c>
      <c r="H15" s="75">
        <v>42</v>
      </c>
      <c r="I15" s="77">
        <f t="shared" si="2"/>
        <v>120</v>
      </c>
      <c r="J15" s="75">
        <v>23</v>
      </c>
      <c r="K15" s="97">
        <f t="shared" si="3"/>
        <v>65.714285714285708</v>
      </c>
      <c r="L15" s="75">
        <v>43</v>
      </c>
      <c r="M15" s="77">
        <f t="shared" si="4"/>
        <v>122.85714285714286</v>
      </c>
      <c r="N15" s="75">
        <v>49</v>
      </c>
      <c r="O15" s="97">
        <f t="shared" si="5"/>
        <v>140</v>
      </c>
      <c r="P15" s="75">
        <v>31</v>
      </c>
      <c r="Q15" s="97">
        <f t="shared" si="6"/>
        <v>88.571428571428569</v>
      </c>
      <c r="R15" s="75">
        <v>51</v>
      </c>
      <c r="S15" s="77">
        <f t="shared" si="7"/>
        <v>145.71428571428572</v>
      </c>
      <c r="T15" s="75">
        <v>41</v>
      </c>
      <c r="U15" s="77">
        <f t="shared" si="8"/>
        <v>117.14285714285714</v>
      </c>
      <c r="V15" s="75">
        <v>42</v>
      </c>
      <c r="W15" s="77">
        <f t="shared" si="9"/>
        <v>120</v>
      </c>
    </row>
    <row r="16" spans="1:23">
      <c r="C16" s="93" t="s">
        <v>105</v>
      </c>
      <c r="D16" s="93"/>
      <c r="E16" s="100">
        <f>MIN(E8:E15)</f>
        <v>127.27272727272727</v>
      </c>
      <c r="F16" s="93"/>
      <c r="G16" s="100">
        <f>MIN(G8:G15)</f>
        <v>109.09090909090909</v>
      </c>
      <c r="H16" s="93"/>
      <c r="I16" s="100">
        <f>MIN(I8:I15)</f>
        <v>84</v>
      </c>
      <c r="J16" s="93"/>
      <c r="K16" s="100">
        <f>MIN(K8:K15)</f>
        <v>53.448275862068968</v>
      </c>
      <c r="L16" s="93"/>
      <c r="M16" s="100">
        <f>MIN(M8:M15)</f>
        <v>46.551724137931032</v>
      </c>
      <c r="N16" s="93"/>
      <c r="O16" s="100">
        <f>MIN(O8:O15)</f>
        <v>96</v>
      </c>
      <c r="P16" s="93"/>
      <c r="Q16" s="100">
        <f>MIN(Q8:Q15)</f>
        <v>68</v>
      </c>
      <c r="R16" s="93"/>
      <c r="S16" s="100">
        <f>MIN(S8:S15)</f>
        <v>89.393939393939391</v>
      </c>
      <c r="U16" s="78">
        <f>MIN(U8:U15)</f>
        <v>98.484848484848484</v>
      </c>
      <c r="V16" s="93"/>
      <c r="W16" s="100">
        <f>MIN(W8:W15)</f>
        <v>86.36363636363636</v>
      </c>
    </row>
    <row r="17" spans="2:21">
      <c r="E17" s="78"/>
      <c r="F17" s="78"/>
      <c r="G17" s="78"/>
      <c r="I17" s="78"/>
      <c r="K17" s="78"/>
      <c r="M17" s="78"/>
      <c r="O17" s="78"/>
      <c r="U17" s="78"/>
    </row>
    <row r="18" spans="2:21">
      <c r="D18" s="93" t="s">
        <v>114</v>
      </c>
      <c r="E18" s="93" t="s">
        <v>115</v>
      </c>
      <c r="F18" s="93" t="s">
        <v>116</v>
      </c>
      <c r="G18" s="93" t="s">
        <v>109</v>
      </c>
      <c r="I18" s="93" t="s">
        <v>117</v>
      </c>
      <c r="J18" s="93" t="s">
        <v>115</v>
      </c>
      <c r="K18" s="93" t="s">
        <v>116</v>
      </c>
      <c r="L18" s="93" t="s">
        <v>109</v>
      </c>
      <c r="N18" s="93" t="s">
        <v>118</v>
      </c>
      <c r="P18" s="93" t="s">
        <v>115</v>
      </c>
      <c r="Q18" s="93" t="s">
        <v>116</v>
      </c>
      <c r="R18" s="93" t="s">
        <v>109</v>
      </c>
    </row>
    <row r="19" spans="2:21">
      <c r="D19" t="s">
        <v>119</v>
      </c>
      <c r="E19" s="145">
        <v>10</v>
      </c>
      <c r="F19">
        <v>11.1</v>
      </c>
      <c r="G19">
        <f>E19/(F19/100)</f>
        <v>90.090090090090087</v>
      </c>
      <c r="I19" t="s">
        <v>119</v>
      </c>
      <c r="J19" s="145">
        <v>15</v>
      </c>
      <c r="K19">
        <v>11.1</v>
      </c>
      <c r="L19">
        <f>J19/(K19/100)</f>
        <v>135.13513513513513</v>
      </c>
      <c r="N19" t="s">
        <v>96</v>
      </c>
      <c r="P19" s="145">
        <v>4</v>
      </c>
      <c r="Q19">
        <v>1.9</v>
      </c>
      <c r="R19">
        <f>P19/(Q19/100)</f>
        <v>210.5263157894737</v>
      </c>
    </row>
    <row r="20" spans="2:21">
      <c r="D20" t="s">
        <v>87</v>
      </c>
      <c r="E20" s="145">
        <v>10</v>
      </c>
      <c r="F20">
        <v>3.5</v>
      </c>
      <c r="G20">
        <f>E20/(F20/100)</f>
        <v>285.71428571428567</v>
      </c>
      <c r="I20" t="s">
        <v>87</v>
      </c>
      <c r="J20" s="145">
        <v>10</v>
      </c>
      <c r="K20">
        <v>3.5</v>
      </c>
      <c r="L20">
        <f>J20/(K20/100)</f>
        <v>285.71428571428567</v>
      </c>
      <c r="N20" t="s">
        <v>91</v>
      </c>
      <c r="P20" s="145">
        <v>0</v>
      </c>
      <c r="Q20">
        <v>3.2</v>
      </c>
      <c r="R20">
        <f>P20/(Q20/100)</f>
        <v>0</v>
      </c>
    </row>
    <row r="21" spans="2:21">
      <c r="D21" t="s">
        <v>93</v>
      </c>
      <c r="E21" s="145">
        <v>0</v>
      </c>
      <c r="F21">
        <v>3</v>
      </c>
      <c r="G21">
        <f>E21/(F21/100)</f>
        <v>0</v>
      </c>
      <c r="I21" t="s">
        <v>93</v>
      </c>
      <c r="J21" s="145">
        <v>0</v>
      </c>
      <c r="K21">
        <v>3</v>
      </c>
      <c r="L21">
        <f>J21/(K21/100)</f>
        <v>0</v>
      </c>
      <c r="N21" t="s">
        <v>120</v>
      </c>
      <c r="P21" s="145">
        <v>0</v>
      </c>
      <c r="Q21">
        <v>4.5</v>
      </c>
      <c r="R21">
        <f>P21/(Q21/100)</f>
        <v>0</v>
      </c>
    </row>
    <row r="22" spans="2:21">
      <c r="I22" t="s">
        <v>121</v>
      </c>
      <c r="J22" s="145">
        <v>0</v>
      </c>
      <c r="K22">
        <v>7.5</v>
      </c>
      <c r="L22">
        <f>J22/(K22/100)</f>
        <v>0</v>
      </c>
      <c r="N22" t="s">
        <v>89</v>
      </c>
      <c r="P22" s="145">
        <v>25</v>
      </c>
      <c r="Q22">
        <v>22.6</v>
      </c>
      <c r="R22">
        <f>P22/(Q22/100)</f>
        <v>110.61946902654867</v>
      </c>
    </row>
    <row r="23" spans="2:21">
      <c r="N23" t="s">
        <v>122</v>
      </c>
      <c r="P23" s="145">
        <v>0</v>
      </c>
      <c r="Q23">
        <v>14.6</v>
      </c>
      <c r="R23">
        <f>P23/(Q23/100)</f>
        <v>0</v>
      </c>
    </row>
    <row r="25" spans="2:21" ht="14" thickBot="1">
      <c r="B25" t="s">
        <v>106</v>
      </c>
      <c r="D25" s="79"/>
      <c r="N25" s="149" t="s">
        <v>123</v>
      </c>
      <c r="O25" s="93"/>
      <c r="P25" s="93">
        <f>SUM(E19:E21,J19:J22,P19:P23)</f>
        <v>74</v>
      </c>
    </row>
    <row r="26" spans="2:21" ht="16" thickBot="1">
      <c r="B26" s="63" t="s">
        <v>85</v>
      </c>
      <c r="C26" s="80" t="s">
        <v>86</v>
      </c>
      <c r="D26" s="81" t="s">
        <v>124</v>
      </c>
      <c r="E26" s="82"/>
    </row>
    <row r="27" spans="2:21" ht="16" thickBot="1">
      <c r="B27" s="63"/>
      <c r="C27" s="64"/>
      <c r="D27" s="150" t="s">
        <v>109</v>
      </c>
      <c r="E27" s="92" t="s">
        <v>95</v>
      </c>
    </row>
    <row r="28" spans="2:21" ht="15">
      <c r="B28" s="65" t="s">
        <v>97</v>
      </c>
      <c r="C28" s="83">
        <v>28</v>
      </c>
      <c r="D28" s="146">
        <f t="shared" ref="D28:D35" si="10">E$19*L8+E$20*D8+E$21*N8+J$19*L8+J$20*D8+J$21*N8+J$22*P8+P$19*R8+P$20*J8+P$21*L8+P$22*F8+P$23*T8</f>
        <v>3121</v>
      </c>
      <c r="E28" s="121">
        <f t="shared" ref="E28:E35" si="11">100*((D28/P$25)/C28)</f>
        <v>150.62741312741312</v>
      </c>
      <c r="F28" s="90"/>
      <c r="G28" s="90"/>
    </row>
    <row r="29" spans="2:21" ht="15">
      <c r="B29" s="68" t="s">
        <v>98</v>
      </c>
      <c r="C29" s="86">
        <v>66</v>
      </c>
      <c r="D29" s="146">
        <f t="shared" si="10"/>
        <v>5911</v>
      </c>
      <c r="E29" s="121">
        <f t="shared" si="11"/>
        <v>121.02784602784602</v>
      </c>
      <c r="F29" s="90"/>
      <c r="G29" s="90"/>
    </row>
    <row r="30" spans="2:21" ht="15">
      <c r="B30" s="68" t="s">
        <v>99</v>
      </c>
      <c r="C30" s="86">
        <v>58</v>
      </c>
      <c r="D30" s="146">
        <f t="shared" si="10"/>
        <v>4700</v>
      </c>
      <c r="E30" s="121">
        <f t="shared" si="11"/>
        <v>109.50605778191986</v>
      </c>
      <c r="F30" s="90"/>
      <c r="G30" s="90"/>
    </row>
    <row r="31" spans="2:21" ht="15">
      <c r="B31" s="68" t="s">
        <v>100</v>
      </c>
      <c r="C31" s="86">
        <v>25</v>
      </c>
      <c r="D31" s="146">
        <f t="shared" si="10"/>
        <v>2755</v>
      </c>
      <c r="E31" s="121">
        <f t="shared" si="11"/>
        <v>148.91891891891891</v>
      </c>
      <c r="F31" s="90"/>
      <c r="G31" s="90"/>
    </row>
    <row r="32" spans="2:21" ht="15">
      <c r="B32" s="68" t="s">
        <v>101</v>
      </c>
      <c r="C32" s="86">
        <v>63</v>
      </c>
      <c r="D32" s="146">
        <f t="shared" si="10"/>
        <v>6302</v>
      </c>
      <c r="E32" s="121">
        <f t="shared" si="11"/>
        <v>135.17803517803517</v>
      </c>
      <c r="F32" s="90"/>
      <c r="G32" s="90"/>
    </row>
    <row r="33" spans="2:7" ht="15">
      <c r="B33" s="68" t="s">
        <v>102</v>
      </c>
      <c r="C33" s="86">
        <v>34</v>
      </c>
      <c r="D33" s="146">
        <f t="shared" si="10"/>
        <v>2911</v>
      </c>
      <c r="E33" s="121">
        <f t="shared" si="11"/>
        <v>115.69952305246423</v>
      </c>
      <c r="F33" s="90"/>
      <c r="G33" s="90"/>
    </row>
    <row r="34" spans="2:7" ht="15">
      <c r="B34" s="68" t="s">
        <v>103</v>
      </c>
      <c r="C34" s="86">
        <v>11</v>
      </c>
      <c r="D34" s="146">
        <f t="shared" si="10"/>
        <v>911</v>
      </c>
      <c r="E34" s="121">
        <f t="shared" si="11"/>
        <v>111.91646191646191</v>
      </c>
      <c r="F34" s="90"/>
      <c r="G34" s="90"/>
    </row>
    <row r="35" spans="2:7" ht="16" thickBot="1">
      <c r="B35" s="75" t="s">
        <v>104</v>
      </c>
      <c r="C35" s="87">
        <v>35</v>
      </c>
      <c r="D35" s="146">
        <f t="shared" si="10"/>
        <v>3809</v>
      </c>
      <c r="E35" s="121">
        <f t="shared" si="11"/>
        <v>147.06563706563708</v>
      </c>
      <c r="F35" s="90"/>
      <c r="G35" s="90"/>
    </row>
    <row r="36" spans="2:7" ht="15">
      <c r="E36" s="90">
        <f>MIN(E28:E35)</f>
        <v>109.50605778191986</v>
      </c>
      <c r="F36" s="90"/>
      <c r="G36" s="9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6"/>
  <sheetViews>
    <sheetView workbookViewId="0">
      <selection activeCell="G34" sqref="G34"/>
    </sheetView>
  </sheetViews>
  <sheetFormatPr baseColWidth="10" defaultColWidth="8.83203125" defaultRowHeight="13"/>
  <cols>
    <col min="2" max="2" width="23.6640625" bestFit="1" customWidth="1"/>
    <col min="3" max="3" width="16.6640625" bestFit="1" customWidth="1"/>
    <col min="6" max="7" width="10.33203125" bestFit="1" customWidth="1"/>
    <col min="14" max="14" width="10.33203125" customWidth="1"/>
    <col min="16" max="16" width="10.33203125" bestFit="1" customWidth="1"/>
  </cols>
  <sheetData>
    <row r="1" spans="1:23">
      <c r="A1" s="93" t="s">
        <v>80</v>
      </c>
    </row>
    <row r="2" spans="1:23">
      <c r="A2" t="s">
        <v>81</v>
      </c>
    </row>
    <row r="3" spans="1:23">
      <c r="A3" t="s">
        <v>82</v>
      </c>
    </row>
    <row r="4" spans="1:23">
      <c r="A4" t="s">
        <v>83</v>
      </c>
    </row>
    <row r="6" spans="1:23" ht="14" thickBot="1">
      <c r="B6" t="s">
        <v>84</v>
      </c>
    </row>
    <row r="7" spans="1:23" ht="16" thickBot="1">
      <c r="B7" s="63" t="s">
        <v>85</v>
      </c>
      <c r="C7" s="64" t="s">
        <v>86</v>
      </c>
      <c r="D7" s="63" t="s">
        <v>87</v>
      </c>
      <c r="E7" s="64" t="s">
        <v>88</v>
      </c>
      <c r="F7" s="101" t="s">
        <v>89</v>
      </c>
      <c r="G7" s="64" t="s">
        <v>88</v>
      </c>
      <c r="H7" s="63" t="s">
        <v>90</v>
      </c>
      <c r="I7" s="64" t="s">
        <v>88</v>
      </c>
      <c r="J7" s="63" t="s">
        <v>91</v>
      </c>
      <c r="K7" s="64" t="s">
        <v>88</v>
      </c>
      <c r="L7" s="63" t="s">
        <v>92</v>
      </c>
      <c r="M7" s="64" t="s">
        <v>88</v>
      </c>
      <c r="N7" s="63" t="s">
        <v>93</v>
      </c>
      <c r="O7" s="80" t="s">
        <v>88</v>
      </c>
      <c r="P7" s="63" t="s">
        <v>94</v>
      </c>
      <c r="Q7" s="80" t="s">
        <v>95</v>
      </c>
      <c r="R7" s="63" t="s">
        <v>96</v>
      </c>
      <c r="S7" s="64" t="s">
        <v>95</v>
      </c>
      <c r="T7" s="107" t="s">
        <v>113</v>
      </c>
      <c r="U7" s="147" t="s">
        <v>88</v>
      </c>
      <c r="V7" s="63" t="s">
        <v>168</v>
      </c>
      <c r="W7" s="64" t="s">
        <v>95</v>
      </c>
    </row>
    <row r="8" spans="1:23">
      <c r="B8" s="65" t="s">
        <v>97</v>
      </c>
      <c r="C8" s="66">
        <v>28</v>
      </c>
      <c r="D8" s="65">
        <v>47</v>
      </c>
      <c r="E8" s="67">
        <f>100*D8/$C8</f>
        <v>167.85714285714286</v>
      </c>
      <c r="F8" s="102">
        <v>48</v>
      </c>
      <c r="G8" s="67">
        <f>100*F8/$C8</f>
        <v>171.42857142857142</v>
      </c>
      <c r="H8" s="65">
        <v>39</v>
      </c>
      <c r="I8" s="67">
        <f>100*H8/$C8</f>
        <v>139.28571428571428</v>
      </c>
      <c r="J8" s="65">
        <v>30</v>
      </c>
      <c r="K8" s="67">
        <f>100*J8/$C8</f>
        <v>107.14285714285714</v>
      </c>
      <c r="L8" s="65">
        <v>33</v>
      </c>
      <c r="M8" s="67">
        <f>100*L8/$C8</f>
        <v>117.85714285714286</v>
      </c>
      <c r="N8" s="65">
        <v>47</v>
      </c>
      <c r="O8" s="94">
        <f>100*N8/$C8</f>
        <v>167.85714285714286</v>
      </c>
      <c r="P8" s="65">
        <v>29</v>
      </c>
      <c r="Q8" s="94">
        <f>100*P8/$C8</f>
        <v>103.57142857142857</v>
      </c>
      <c r="R8" s="65">
        <v>39</v>
      </c>
      <c r="S8" s="67">
        <f>100*R8/$C8</f>
        <v>139.28571428571428</v>
      </c>
      <c r="T8" s="84">
        <v>39</v>
      </c>
      <c r="U8" s="148">
        <f t="shared" ref="U8:U15" si="0">100*T8/$C8</f>
        <v>139.28571428571428</v>
      </c>
      <c r="V8" s="65">
        <v>32</v>
      </c>
      <c r="W8" s="67">
        <f>100*V8/$C8</f>
        <v>114.28571428571429</v>
      </c>
    </row>
    <row r="9" spans="1:23">
      <c r="B9" s="68" t="s">
        <v>98</v>
      </c>
      <c r="C9" s="69">
        <v>66</v>
      </c>
      <c r="D9" s="68">
        <v>95</v>
      </c>
      <c r="E9" s="70">
        <f t="shared" ref="E9:I15" si="1">100*D9/$C9</f>
        <v>143.93939393939394</v>
      </c>
      <c r="F9" s="103">
        <v>83</v>
      </c>
      <c r="G9" s="70">
        <f t="shared" ref="G9:G15" si="2">100*F9/$C9</f>
        <v>125.75757575757575</v>
      </c>
      <c r="H9" s="68">
        <v>87</v>
      </c>
      <c r="I9" s="70">
        <f t="shared" si="1"/>
        <v>131.81818181818181</v>
      </c>
      <c r="J9" s="68">
        <v>70</v>
      </c>
      <c r="K9" s="70">
        <f t="shared" ref="K9:K15" si="3">100*J9/$C9</f>
        <v>106.06060606060606</v>
      </c>
      <c r="L9" s="68">
        <v>68</v>
      </c>
      <c r="M9" s="70">
        <f t="shared" ref="M9:M15" si="4">100*L9/$C9</f>
        <v>103.03030303030303</v>
      </c>
      <c r="N9" s="68">
        <v>85</v>
      </c>
      <c r="O9" s="95">
        <f t="shared" ref="O9:S15" si="5">100*N9/$C9</f>
        <v>128.78787878787878</v>
      </c>
      <c r="P9" s="68">
        <v>75</v>
      </c>
      <c r="Q9" s="95">
        <f t="shared" si="5"/>
        <v>113.63636363636364</v>
      </c>
      <c r="R9" s="98">
        <v>59</v>
      </c>
      <c r="S9" s="99">
        <f t="shared" si="5"/>
        <v>89.393939393939391</v>
      </c>
      <c r="T9" s="98">
        <v>65</v>
      </c>
      <c r="U9" s="99">
        <f t="shared" si="0"/>
        <v>98.484848484848484</v>
      </c>
      <c r="V9" s="133">
        <v>67</v>
      </c>
      <c r="W9" s="134">
        <f t="shared" ref="W9:W15" si="6">100*V9/$C9</f>
        <v>101.51515151515152</v>
      </c>
    </row>
    <row r="10" spans="1:23" ht="15">
      <c r="B10" s="68" t="s">
        <v>99</v>
      </c>
      <c r="C10" s="69">
        <v>58</v>
      </c>
      <c r="D10" s="68">
        <v>78</v>
      </c>
      <c r="E10" s="70">
        <f t="shared" si="1"/>
        <v>134.48275862068965</v>
      </c>
      <c r="F10" s="105">
        <v>89</v>
      </c>
      <c r="G10" s="73">
        <f t="shared" si="2"/>
        <v>153.44827586206895</v>
      </c>
      <c r="H10" s="68">
        <v>69</v>
      </c>
      <c r="I10" s="70">
        <f t="shared" si="1"/>
        <v>118.96551724137932</v>
      </c>
      <c r="J10" s="72">
        <v>31</v>
      </c>
      <c r="K10" s="96">
        <f t="shared" si="3"/>
        <v>53.448275862068968</v>
      </c>
      <c r="L10" s="72">
        <v>27</v>
      </c>
      <c r="M10" s="71">
        <f t="shared" si="4"/>
        <v>46.551724137931032</v>
      </c>
      <c r="N10" s="68">
        <v>63</v>
      </c>
      <c r="O10" s="95">
        <f t="shared" si="5"/>
        <v>108.62068965517241</v>
      </c>
      <c r="P10" s="68">
        <v>74</v>
      </c>
      <c r="Q10" s="95">
        <f t="shared" si="5"/>
        <v>127.58620689655173</v>
      </c>
      <c r="R10" s="68">
        <v>60</v>
      </c>
      <c r="S10" s="70">
        <f t="shared" si="5"/>
        <v>103.44827586206897</v>
      </c>
      <c r="T10" s="68">
        <v>62</v>
      </c>
      <c r="U10" s="73">
        <f t="shared" si="0"/>
        <v>106.89655172413794</v>
      </c>
      <c r="V10" s="68">
        <v>60</v>
      </c>
      <c r="W10" s="70">
        <f t="shared" si="6"/>
        <v>103.44827586206897</v>
      </c>
    </row>
    <row r="11" spans="1:23" ht="15">
      <c r="B11" s="68" t="s">
        <v>100</v>
      </c>
      <c r="C11" s="69">
        <v>25</v>
      </c>
      <c r="D11" s="68">
        <v>33</v>
      </c>
      <c r="E11" s="70">
        <f t="shared" si="1"/>
        <v>132</v>
      </c>
      <c r="F11" s="103">
        <v>40</v>
      </c>
      <c r="G11" s="73">
        <f t="shared" si="2"/>
        <v>160</v>
      </c>
      <c r="H11" s="72">
        <v>21</v>
      </c>
      <c r="I11" s="71">
        <f t="shared" si="1"/>
        <v>84</v>
      </c>
      <c r="J11" s="68">
        <v>46</v>
      </c>
      <c r="K11" s="95">
        <f t="shared" si="3"/>
        <v>184</v>
      </c>
      <c r="L11" s="68">
        <v>39</v>
      </c>
      <c r="M11" s="70">
        <f t="shared" si="4"/>
        <v>156</v>
      </c>
      <c r="N11" s="72">
        <v>24</v>
      </c>
      <c r="O11" s="96">
        <f t="shared" si="5"/>
        <v>96</v>
      </c>
      <c r="P11" s="98">
        <v>17</v>
      </c>
      <c r="Q11" s="96">
        <f t="shared" si="5"/>
        <v>68</v>
      </c>
      <c r="R11" s="68">
        <v>30</v>
      </c>
      <c r="S11" s="73">
        <f t="shared" si="5"/>
        <v>120</v>
      </c>
      <c r="T11" s="68">
        <v>30</v>
      </c>
      <c r="U11" s="70">
        <f t="shared" si="0"/>
        <v>120</v>
      </c>
      <c r="V11" s="68">
        <v>35</v>
      </c>
      <c r="W11" s="73">
        <f t="shared" si="6"/>
        <v>140</v>
      </c>
    </row>
    <row r="12" spans="1:23" ht="15">
      <c r="B12" s="68" t="s">
        <v>101</v>
      </c>
      <c r="C12" s="69">
        <v>63</v>
      </c>
      <c r="D12" s="74">
        <v>102</v>
      </c>
      <c r="E12" s="73">
        <f t="shared" si="1"/>
        <v>161.9047619047619</v>
      </c>
      <c r="F12" s="105">
        <v>80</v>
      </c>
      <c r="G12" s="70">
        <f t="shared" si="2"/>
        <v>126.98412698412699</v>
      </c>
      <c r="H12" s="68">
        <v>91</v>
      </c>
      <c r="I12" s="70">
        <f t="shared" si="1"/>
        <v>144.44444444444446</v>
      </c>
      <c r="J12" s="68">
        <v>45</v>
      </c>
      <c r="K12" s="95">
        <f t="shared" si="3"/>
        <v>71.428571428571431</v>
      </c>
      <c r="L12" s="68">
        <v>78</v>
      </c>
      <c r="M12" s="70">
        <f t="shared" si="4"/>
        <v>123.80952380952381</v>
      </c>
      <c r="N12" s="68">
        <v>97</v>
      </c>
      <c r="O12" s="95">
        <f t="shared" si="5"/>
        <v>153.96825396825398</v>
      </c>
      <c r="P12" s="68">
        <v>88</v>
      </c>
      <c r="Q12" s="95">
        <f t="shared" si="5"/>
        <v>139.68253968253967</v>
      </c>
      <c r="R12" s="68">
        <v>78</v>
      </c>
      <c r="S12" s="70">
        <f t="shared" si="5"/>
        <v>123.80952380952381</v>
      </c>
      <c r="T12" s="68">
        <v>72</v>
      </c>
      <c r="U12" s="70">
        <f t="shared" si="0"/>
        <v>114.28571428571429</v>
      </c>
      <c r="V12" s="68">
        <v>94</v>
      </c>
      <c r="W12" s="70">
        <f t="shared" si="6"/>
        <v>149.20634920634922</v>
      </c>
    </row>
    <row r="13" spans="1:23">
      <c r="B13" s="68" t="s">
        <v>102</v>
      </c>
      <c r="C13" s="69">
        <v>34</v>
      </c>
      <c r="D13" s="68">
        <v>44</v>
      </c>
      <c r="E13" s="70">
        <f t="shared" si="1"/>
        <v>129.41176470588235</v>
      </c>
      <c r="F13" s="103">
        <v>46</v>
      </c>
      <c r="G13" s="70">
        <f t="shared" si="2"/>
        <v>135.29411764705881</v>
      </c>
      <c r="H13" s="68">
        <v>39</v>
      </c>
      <c r="I13" s="70">
        <f t="shared" si="1"/>
        <v>114.70588235294117</v>
      </c>
      <c r="J13" s="68">
        <v>41</v>
      </c>
      <c r="K13" s="95">
        <f t="shared" si="3"/>
        <v>120.58823529411765</v>
      </c>
      <c r="L13" s="68">
        <v>29</v>
      </c>
      <c r="M13" s="70">
        <f t="shared" si="4"/>
        <v>85.294117647058826</v>
      </c>
      <c r="N13" s="68">
        <v>38</v>
      </c>
      <c r="O13" s="95">
        <f t="shared" si="5"/>
        <v>111.76470588235294</v>
      </c>
      <c r="P13" s="68">
        <v>31</v>
      </c>
      <c r="Q13" s="95">
        <f t="shared" si="5"/>
        <v>91.17647058823529</v>
      </c>
      <c r="R13" s="68">
        <v>39</v>
      </c>
      <c r="S13" s="70">
        <f t="shared" si="5"/>
        <v>114.70588235294117</v>
      </c>
      <c r="T13" s="68">
        <v>41</v>
      </c>
      <c r="U13" s="70">
        <f t="shared" si="0"/>
        <v>120.58823529411765</v>
      </c>
      <c r="V13" s="68">
        <v>41</v>
      </c>
      <c r="W13" s="70">
        <f t="shared" si="6"/>
        <v>120.58823529411765</v>
      </c>
    </row>
    <row r="14" spans="1:23" ht="15">
      <c r="B14" s="68" t="s">
        <v>103</v>
      </c>
      <c r="C14" s="69">
        <v>11</v>
      </c>
      <c r="D14" s="72">
        <v>14</v>
      </c>
      <c r="E14" s="71">
        <f t="shared" si="1"/>
        <v>127.27272727272727</v>
      </c>
      <c r="F14" s="104">
        <v>12</v>
      </c>
      <c r="G14" s="99">
        <f t="shared" si="2"/>
        <v>109.09090909090909</v>
      </c>
      <c r="H14" s="68">
        <v>10</v>
      </c>
      <c r="I14" s="70">
        <f t="shared" si="1"/>
        <v>90.909090909090907</v>
      </c>
      <c r="J14" s="68">
        <v>12</v>
      </c>
      <c r="K14" s="95">
        <f t="shared" si="3"/>
        <v>109.09090909090909</v>
      </c>
      <c r="L14" s="68">
        <v>11</v>
      </c>
      <c r="M14" s="70">
        <f t="shared" si="4"/>
        <v>100</v>
      </c>
      <c r="N14" s="68">
        <v>11</v>
      </c>
      <c r="O14" s="95">
        <f t="shared" si="5"/>
        <v>100</v>
      </c>
      <c r="P14" s="68">
        <v>15</v>
      </c>
      <c r="Q14" s="95">
        <f t="shared" si="5"/>
        <v>136.36363636363637</v>
      </c>
      <c r="R14" s="68">
        <v>14</v>
      </c>
      <c r="S14" s="70">
        <f t="shared" si="5"/>
        <v>127.27272727272727</v>
      </c>
      <c r="T14" s="68">
        <v>12</v>
      </c>
      <c r="U14" s="70">
        <f t="shared" si="0"/>
        <v>109.09090909090909</v>
      </c>
      <c r="V14" s="98">
        <v>9.5</v>
      </c>
      <c r="W14" s="99">
        <f t="shared" si="6"/>
        <v>86.36363636363636</v>
      </c>
    </row>
    <row r="15" spans="1:23" ht="14" thickBot="1">
      <c r="B15" s="75" t="s">
        <v>104</v>
      </c>
      <c r="C15" s="76">
        <v>35</v>
      </c>
      <c r="D15" s="75">
        <v>64</v>
      </c>
      <c r="E15" s="77">
        <f t="shared" si="1"/>
        <v>182.85714285714286</v>
      </c>
      <c r="F15" s="106">
        <v>50</v>
      </c>
      <c r="G15" s="77">
        <f t="shared" si="2"/>
        <v>142.85714285714286</v>
      </c>
      <c r="H15" s="75">
        <v>42</v>
      </c>
      <c r="I15" s="77">
        <f t="shared" si="1"/>
        <v>120</v>
      </c>
      <c r="J15" s="75">
        <v>23</v>
      </c>
      <c r="K15" s="97">
        <f t="shared" si="3"/>
        <v>65.714285714285708</v>
      </c>
      <c r="L15" s="75">
        <v>43</v>
      </c>
      <c r="M15" s="77">
        <f t="shared" si="4"/>
        <v>122.85714285714286</v>
      </c>
      <c r="N15" s="75">
        <v>49</v>
      </c>
      <c r="O15" s="97">
        <f t="shared" si="5"/>
        <v>140</v>
      </c>
      <c r="P15" s="75">
        <v>31</v>
      </c>
      <c r="Q15" s="97">
        <f t="shared" si="5"/>
        <v>88.571428571428569</v>
      </c>
      <c r="R15" s="75">
        <v>51</v>
      </c>
      <c r="S15" s="77">
        <f t="shared" si="5"/>
        <v>145.71428571428572</v>
      </c>
      <c r="T15" s="75">
        <v>41</v>
      </c>
      <c r="U15" s="77">
        <f t="shared" si="0"/>
        <v>117.14285714285714</v>
      </c>
      <c r="V15" s="75">
        <v>42</v>
      </c>
      <c r="W15" s="77">
        <f t="shared" si="6"/>
        <v>120</v>
      </c>
    </row>
    <row r="16" spans="1:23">
      <c r="C16" s="93" t="s">
        <v>105</v>
      </c>
      <c r="D16" s="93"/>
      <c r="E16" s="100">
        <f>MIN(E8:E15)</f>
        <v>127.27272727272727</v>
      </c>
      <c r="F16" s="93"/>
      <c r="G16" s="100">
        <f>MIN(G8:G15)</f>
        <v>109.09090909090909</v>
      </c>
      <c r="H16" s="93"/>
      <c r="I16" s="100">
        <f>MIN(I8:I15)</f>
        <v>84</v>
      </c>
      <c r="J16" s="93"/>
      <c r="K16" s="100">
        <f>MIN(K8:K15)</f>
        <v>53.448275862068968</v>
      </c>
      <c r="L16" s="93"/>
      <c r="M16" s="100">
        <f>MIN(M8:M15)</f>
        <v>46.551724137931032</v>
      </c>
      <c r="N16" s="93"/>
      <c r="O16" s="100">
        <f>MIN(O8:O15)</f>
        <v>96</v>
      </c>
      <c r="P16" s="93"/>
      <c r="Q16" s="100">
        <f>MIN(Q8:Q15)</f>
        <v>68</v>
      </c>
      <c r="R16" s="93"/>
      <c r="S16" s="100">
        <f>MIN(S8:S15)</f>
        <v>89.393939393939391</v>
      </c>
      <c r="U16" s="78">
        <f>MIN(U8:U15)</f>
        <v>98.484848484848484</v>
      </c>
      <c r="V16" s="93"/>
      <c r="W16" s="100">
        <f>MIN(W8:W15)</f>
        <v>86.36363636363636</v>
      </c>
    </row>
    <row r="17" spans="2:21">
      <c r="E17" s="78"/>
      <c r="F17" s="78"/>
      <c r="G17" s="78"/>
      <c r="I17" s="78"/>
      <c r="K17" s="78"/>
      <c r="M17" s="78"/>
      <c r="O17" s="78"/>
      <c r="U17" s="78"/>
    </row>
    <row r="18" spans="2:21">
      <c r="D18" s="93" t="s">
        <v>114</v>
      </c>
      <c r="E18" s="93" t="s">
        <v>115</v>
      </c>
      <c r="F18" s="93" t="s">
        <v>116</v>
      </c>
      <c r="G18" s="93" t="s">
        <v>109</v>
      </c>
      <c r="I18" s="93" t="s">
        <v>117</v>
      </c>
      <c r="J18" s="93" t="s">
        <v>115</v>
      </c>
      <c r="K18" s="93" t="s">
        <v>116</v>
      </c>
      <c r="L18" s="93" t="s">
        <v>109</v>
      </c>
      <c r="N18" s="93" t="s">
        <v>118</v>
      </c>
      <c r="P18" s="93" t="s">
        <v>115</v>
      </c>
      <c r="Q18" s="93" t="s">
        <v>116</v>
      </c>
      <c r="R18" s="93" t="s">
        <v>109</v>
      </c>
    </row>
    <row r="19" spans="2:21">
      <c r="D19" t="s">
        <v>119</v>
      </c>
      <c r="E19" s="145">
        <v>10</v>
      </c>
      <c r="F19">
        <v>11.1</v>
      </c>
      <c r="G19">
        <f>E19/(F19/100)</f>
        <v>90.090090090090087</v>
      </c>
      <c r="I19" t="s">
        <v>119</v>
      </c>
      <c r="J19" s="145">
        <v>15</v>
      </c>
      <c r="K19">
        <v>11.1</v>
      </c>
      <c r="L19">
        <f>J19/(K19/100)</f>
        <v>135.13513513513513</v>
      </c>
      <c r="N19" t="s">
        <v>96</v>
      </c>
      <c r="P19" s="145">
        <v>4</v>
      </c>
      <c r="Q19">
        <v>1.9</v>
      </c>
      <c r="R19">
        <f>P19/(Q19/100)</f>
        <v>210.5263157894737</v>
      </c>
    </row>
    <row r="20" spans="2:21">
      <c r="D20" t="s">
        <v>87</v>
      </c>
      <c r="E20" s="145">
        <v>10</v>
      </c>
      <c r="F20">
        <v>3.5</v>
      </c>
      <c r="G20">
        <f t="shared" ref="G20:G21" si="7">E20/(F20/100)</f>
        <v>285.71428571428567</v>
      </c>
      <c r="I20" t="s">
        <v>87</v>
      </c>
      <c r="J20" s="145">
        <v>10</v>
      </c>
      <c r="K20">
        <v>3.5</v>
      </c>
      <c r="L20">
        <f t="shared" ref="L20:L22" si="8">J20/(K20/100)</f>
        <v>285.71428571428567</v>
      </c>
      <c r="N20" t="s">
        <v>91</v>
      </c>
      <c r="P20" s="145">
        <v>0</v>
      </c>
      <c r="Q20">
        <v>3.2</v>
      </c>
      <c r="R20">
        <f t="shared" ref="R20:R23" si="9">P20/(Q20/100)</f>
        <v>0</v>
      </c>
    </row>
    <row r="21" spans="2:21">
      <c r="D21" t="s">
        <v>93</v>
      </c>
      <c r="E21" s="145">
        <v>0</v>
      </c>
      <c r="F21">
        <v>3</v>
      </c>
      <c r="G21">
        <f t="shared" si="7"/>
        <v>0</v>
      </c>
      <c r="I21" t="s">
        <v>93</v>
      </c>
      <c r="J21" s="145">
        <v>0</v>
      </c>
      <c r="K21">
        <v>3</v>
      </c>
      <c r="L21">
        <f t="shared" si="8"/>
        <v>0</v>
      </c>
      <c r="N21" t="s">
        <v>120</v>
      </c>
      <c r="P21" s="145">
        <v>0</v>
      </c>
      <c r="Q21">
        <v>4.5</v>
      </c>
      <c r="R21">
        <f t="shared" si="9"/>
        <v>0</v>
      </c>
    </row>
    <row r="22" spans="2:21">
      <c r="I22" t="s">
        <v>121</v>
      </c>
      <c r="J22" s="145">
        <v>0</v>
      </c>
      <c r="K22">
        <v>7.5</v>
      </c>
      <c r="L22">
        <f t="shared" si="8"/>
        <v>0</v>
      </c>
      <c r="N22" t="s">
        <v>89</v>
      </c>
      <c r="P22" s="145">
        <v>25</v>
      </c>
      <c r="Q22">
        <v>22.6</v>
      </c>
      <c r="R22">
        <f t="shared" si="9"/>
        <v>110.61946902654867</v>
      </c>
    </row>
    <row r="23" spans="2:21">
      <c r="N23" t="s">
        <v>122</v>
      </c>
      <c r="P23" s="145">
        <v>0</v>
      </c>
      <c r="Q23">
        <v>14.6</v>
      </c>
      <c r="R23">
        <f t="shared" si="9"/>
        <v>0</v>
      </c>
    </row>
    <row r="25" spans="2:21" ht="14" thickBot="1">
      <c r="B25" t="s">
        <v>106</v>
      </c>
      <c r="D25" s="79"/>
      <c r="N25" s="93" t="s">
        <v>123</v>
      </c>
      <c r="O25" s="93"/>
      <c r="P25" s="93">
        <f>SUM(E19:E21,J19:J22,P19:P23)</f>
        <v>74</v>
      </c>
    </row>
    <row r="26" spans="2:21" ht="16" thickBot="1">
      <c r="B26" s="63" t="s">
        <v>85</v>
      </c>
      <c r="C26" s="80" t="s">
        <v>86</v>
      </c>
      <c r="D26" s="81" t="s">
        <v>124</v>
      </c>
      <c r="E26" s="82"/>
    </row>
    <row r="27" spans="2:21" ht="16" thickBot="1">
      <c r="B27" s="63"/>
      <c r="C27" s="64"/>
      <c r="D27" s="91" t="s">
        <v>109</v>
      </c>
      <c r="E27" s="92" t="s">
        <v>95</v>
      </c>
    </row>
    <row r="28" spans="2:21" ht="15">
      <c r="B28" s="65" t="s">
        <v>97</v>
      </c>
      <c r="C28" s="83">
        <v>28</v>
      </c>
      <c r="D28" s="146">
        <f>E$19*L8+E$20*D8+E$21*N8+J$19*L8+J$20*D8+J$21*N8+J$22*P8+P$19*R8+P$20*J8+P$21*L8+P$22*F8+P$23*T8</f>
        <v>3121</v>
      </c>
      <c r="E28" s="121">
        <f t="shared" ref="E28:E35" si="10">100*((D28/P$25)/C28)</f>
        <v>150.62741312741312</v>
      </c>
      <c r="F28" s="90"/>
      <c r="G28" s="90"/>
    </row>
    <row r="29" spans="2:21" ht="15">
      <c r="B29" s="68" t="s">
        <v>98</v>
      </c>
      <c r="C29" s="86">
        <v>66</v>
      </c>
      <c r="D29" s="146">
        <f t="shared" ref="D29:D35" si="11">E$19*L9+E$20*D9+E$21*N9+J$19*L9+J$20*D9+J$21*N9+J$22*P9+P$19*R9+P$20*J9+P$21*L9+P$22*F9+P$23*T9</f>
        <v>5911</v>
      </c>
      <c r="E29" s="121">
        <f t="shared" si="10"/>
        <v>121.02784602784602</v>
      </c>
      <c r="F29" s="90"/>
      <c r="G29" s="90"/>
    </row>
    <row r="30" spans="2:21" ht="15">
      <c r="B30" s="68" t="s">
        <v>99</v>
      </c>
      <c r="C30" s="86">
        <v>58</v>
      </c>
      <c r="D30" s="146">
        <f t="shared" si="11"/>
        <v>4700</v>
      </c>
      <c r="E30" s="121">
        <f t="shared" si="10"/>
        <v>109.50605778191986</v>
      </c>
      <c r="F30" s="90"/>
      <c r="G30" s="90"/>
    </row>
    <row r="31" spans="2:21" ht="15">
      <c r="B31" s="68" t="s">
        <v>100</v>
      </c>
      <c r="C31" s="86">
        <v>25</v>
      </c>
      <c r="D31" s="146">
        <f t="shared" si="11"/>
        <v>2755</v>
      </c>
      <c r="E31" s="121">
        <f t="shared" si="10"/>
        <v>148.91891891891891</v>
      </c>
      <c r="F31" s="90"/>
      <c r="G31" s="90"/>
    </row>
    <row r="32" spans="2:21" ht="15">
      <c r="B32" s="68" t="s">
        <v>101</v>
      </c>
      <c r="C32" s="86">
        <v>63</v>
      </c>
      <c r="D32" s="146">
        <f t="shared" si="11"/>
        <v>6302</v>
      </c>
      <c r="E32" s="121">
        <f t="shared" si="10"/>
        <v>135.17803517803517</v>
      </c>
      <c r="F32" s="90"/>
      <c r="G32" s="90"/>
    </row>
    <row r="33" spans="2:7" ht="15">
      <c r="B33" s="68" t="s">
        <v>102</v>
      </c>
      <c r="C33" s="86">
        <v>34</v>
      </c>
      <c r="D33" s="146">
        <f t="shared" si="11"/>
        <v>2911</v>
      </c>
      <c r="E33" s="121">
        <f t="shared" si="10"/>
        <v>115.69952305246423</v>
      </c>
      <c r="F33" s="90"/>
      <c r="G33" s="90"/>
    </row>
    <row r="34" spans="2:7" ht="15">
      <c r="B34" s="68" t="s">
        <v>103</v>
      </c>
      <c r="C34" s="86">
        <v>11</v>
      </c>
      <c r="D34" s="146">
        <f t="shared" si="11"/>
        <v>911</v>
      </c>
      <c r="E34" s="121">
        <f t="shared" si="10"/>
        <v>111.91646191646191</v>
      </c>
      <c r="F34" s="90"/>
      <c r="G34" s="90"/>
    </row>
    <row r="35" spans="2:7" ht="16" thickBot="1">
      <c r="B35" s="75" t="s">
        <v>104</v>
      </c>
      <c r="C35" s="87">
        <v>35</v>
      </c>
      <c r="D35" s="146">
        <f t="shared" si="11"/>
        <v>3809</v>
      </c>
      <c r="E35" s="121">
        <f t="shared" si="10"/>
        <v>147.06563706563708</v>
      </c>
      <c r="F35" s="90"/>
      <c r="G35" s="90"/>
    </row>
    <row r="36" spans="2:7" ht="15">
      <c r="E36" s="90">
        <f>MIN(E28:E35)</f>
        <v>109.50605778191986</v>
      </c>
      <c r="F36" s="90"/>
      <c r="G36" s="9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0"/>
  <sheetViews>
    <sheetView topLeftCell="C1" workbookViewId="0">
      <selection activeCell="H41" sqref="H41"/>
    </sheetView>
  </sheetViews>
  <sheetFormatPr baseColWidth="10" defaultColWidth="8.83203125" defaultRowHeight="13"/>
  <cols>
    <col min="2" max="2" width="23.6640625" customWidth="1"/>
    <col min="3" max="3" width="16.6640625" customWidth="1"/>
    <col min="4" max="4" width="14.5" customWidth="1"/>
    <col min="6" max="6" width="10.33203125" customWidth="1"/>
    <col min="7" max="7" width="11.83203125" customWidth="1"/>
    <col min="8" max="8" width="14" customWidth="1"/>
    <col min="9" max="9" width="11.1640625" customWidth="1"/>
    <col min="11" max="11" width="9.83203125" customWidth="1"/>
    <col min="16" max="16" width="10.33203125" customWidth="1"/>
    <col min="17" max="17" width="10" customWidth="1"/>
  </cols>
  <sheetData>
    <row r="1" spans="1:25">
      <c r="A1" s="93" t="s">
        <v>125</v>
      </c>
    </row>
    <row r="2" spans="1:25">
      <c r="A2" t="s">
        <v>81</v>
      </c>
    </row>
    <row r="3" spans="1:25">
      <c r="A3" t="s">
        <v>82</v>
      </c>
    </row>
    <row r="4" spans="1:25">
      <c r="A4" t="s">
        <v>83</v>
      </c>
    </row>
    <row r="6" spans="1:25" ht="14" thickBot="1">
      <c r="B6" t="s">
        <v>84</v>
      </c>
    </row>
    <row r="7" spans="1:25" ht="16" thickBot="1">
      <c r="B7" s="63" t="s">
        <v>85</v>
      </c>
      <c r="C7" s="64" t="s">
        <v>86</v>
      </c>
      <c r="D7" s="63" t="s">
        <v>87</v>
      </c>
      <c r="E7" s="64" t="s">
        <v>88</v>
      </c>
      <c r="F7" s="63" t="s">
        <v>93</v>
      </c>
      <c r="G7" s="80" t="s">
        <v>88</v>
      </c>
      <c r="H7" s="101" t="s">
        <v>89</v>
      </c>
      <c r="I7" s="64" t="s">
        <v>88</v>
      </c>
      <c r="J7" s="63" t="s">
        <v>92</v>
      </c>
      <c r="K7" s="64" t="s">
        <v>88</v>
      </c>
      <c r="L7" s="63" t="s">
        <v>94</v>
      </c>
      <c r="M7" s="80" t="s">
        <v>95</v>
      </c>
      <c r="N7" s="63" t="s">
        <v>96</v>
      </c>
      <c r="O7" s="64" t="s">
        <v>95</v>
      </c>
      <c r="P7" s="63" t="s">
        <v>91</v>
      </c>
      <c r="Q7" s="80" t="s">
        <v>88</v>
      </c>
      <c r="R7" s="107" t="s">
        <v>113</v>
      </c>
      <c r="S7" s="111" t="s">
        <v>88</v>
      </c>
      <c r="T7" s="63" t="s">
        <v>126</v>
      </c>
      <c r="U7" s="119" t="s">
        <v>88</v>
      </c>
      <c r="V7" s="63" t="s">
        <v>167</v>
      </c>
      <c r="W7" s="64" t="s">
        <v>95</v>
      </c>
      <c r="X7" s="63" t="s">
        <v>168</v>
      </c>
      <c r="Y7" s="64" t="s">
        <v>95</v>
      </c>
    </row>
    <row r="8" spans="1:25">
      <c r="B8" s="65" t="s">
        <v>97</v>
      </c>
      <c r="C8" s="66">
        <v>28</v>
      </c>
      <c r="D8" s="65">
        <v>47</v>
      </c>
      <c r="E8" s="67">
        <f>100*D8/$C8</f>
        <v>167.85714285714286</v>
      </c>
      <c r="F8" s="65">
        <v>47</v>
      </c>
      <c r="G8" s="94">
        <f>100*F8/$C8</f>
        <v>167.85714285714286</v>
      </c>
      <c r="H8" s="102">
        <v>48</v>
      </c>
      <c r="I8" s="67">
        <f>100*H8/$C8</f>
        <v>171.42857142857142</v>
      </c>
      <c r="J8" s="65">
        <v>33</v>
      </c>
      <c r="K8" s="67">
        <f t="shared" ref="K8:K15" si="0">100*J8/$C8</f>
        <v>117.85714285714286</v>
      </c>
      <c r="L8" s="65">
        <v>29</v>
      </c>
      <c r="M8" s="94">
        <f t="shared" ref="M8:M15" si="1">100*L8/$C8</f>
        <v>103.57142857142857</v>
      </c>
      <c r="N8" s="65">
        <v>39</v>
      </c>
      <c r="O8" s="67">
        <f t="shared" ref="O8:O15" si="2">100*N8/$C8</f>
        <v>139.28571428571428</v>
      </c>
      <c r="P8" s="65">
        <v>44</v>
      </c>
      <c r="Q8" s="94">
        <f t="shared" ref="Q8:Q15" si="3">100*P8/$C8</f>
        <v>157.14285714285714</v>
      </c>
      <c r="R8" s="84">
        <v>39</v>
      </c>
      <c r="S8" s="112">
        <f t="shared" ref="S8:S15" si="4">100*R8/$C8</f>
        <v>139.28571428571428</v>
      </c>
      <c r="T8" s="65">
        <v>40</v>
      </c>
      <c r="U8" s="118">
        <f t="shared" ref="U8:U15" si="5">100*T8/$C8</f>
        <v>142.85714285714286</v>
      </c>
      <c r="V8" s="65">
        <v>20</v>
      </c>
      <c r="W8" s="67">
        <f>100*V8/$C8</f>
        <v>71.428571428571431</v>
      </c>
      <c r="X8" s="65">
        <v>32</v>
      </c>
      <c r="Y8" s="67">
        <f>100*X8/$C8</f>
        <v>114.28571428571429</v>
      </c>
    </row>
    <row r="9" spans="1:25">
      <c r="B9" s="68" t="s">
        <v>98</v>
      </c>
      <c r="C9" s="69">
        <v>66</v>
      </c>
      <c r="D9" s="68">
        <v>95</v>
      </c>
      <c r="E9" s="70">
        <f t="shared" ref="E9:E15" si="6">100*D9/$C9</f>
        <v>143.93939393939394</v>
      </c>
      <c r="F9" s="68">
        <v>85</v>
      </c>
      <c r="G9" s="95">
        <f t="shared" ref="G9:G15" si="7">100*F9/$C9</f>
        <v>128.78787878787878</v>
      </c>
      <c r="H9" s="103">
        <v>83</v>
      </c>
      <c r="I9" s="70">
        <f t="shared" ref="I9:I15" si="8">100*H9/$C9</f>
        <v>125.75757575757575</v>
      </c>
      <c r="J9" s="68">
        <v>68</v>
      </c>
      <c r="K9" s="70">
        <f t="shared" si="0"/>
        <v>103.03030303030303</v>
      </c>
      <c r="L9" s="68">
        <v>75</v>
      </c>
      <c r="M9" s="95">
        <f t="shared" si="1"/>
        <v>113.63636363636364</v>
      </c>
      <c r="N9" s="98">
        <v>59</v>
      </c>
      <c r="O9" s="99">
        <f t="shared" si="2"/>
        <v>89.393939393939391</v>
      </c>
      <c r="P9" s="68">
        <v>93</v>
      </c>
      <c r="Q9" s="95">
        <f t="shared" si="3"/>
        <v>140.90909090909091</v>
      </c>
      <c r="R9" s="98">
        <v>65</v>
      </c>
      <c r="S9" s="113">
        <f t="shared" si="4"/>
        <v>98.484848484848484</v>
      </c>
      <c r="T9" s="68">
        <v>71</v>
      </c>
      <c r="U9" s="114">
        <f t="shared" si="5"/>
        <v>107.57575757575758</v>
      </c>
      <c r="V9" s="68">
        <v>44</v>
      </c>
      <c r="W9" s="70">
        <f t="shared" ref="W9:W15" si="9">100*V9/$C9</f>
        <v>66.666666666666671</v>
      </c>
      <c r="X9" s="133">
        <v>67</v>
      </c>
      <c r="Y9" s="134">
        <f t="shared" ref="Y9:Y15" si="10">100*X9/$C9</f>
        <v>101.51515151515152</v>
      </c>
    </row>
    <row r="10" spans="1:25" ht="15">
      <c r="B10" s="68" t="s">
        <v>99</v>
      </c>
      <c r="C10" s="69">
        <v>58</v>
      </c>
      <c r="D10" s="68">
        <v>78</v>
      </c>
      <c r="E10" s="70">
        <f t="shared" si="6"/>
        <v>134.48275862068965</v>
      </c>
      <c r="F10" s="68">
        <v>63</v>
      </c>
      <c r="G10" s="95">
        <f t="shared" si="7"/>
        <v>108.62068965517241</v>
      </c>
      <c r="H10" s="105">
        <v>89</v>
      </c>
      <c r="I10" s="73">
        <f t="shared" si="8"/>
        <v>153.44827586206895</v>
      </c>
      <c r="J10" s="72">
        <v>27</v>
      </c>
      <c r="K10" s="71">
        <f t="shared" si="0"/>
        <v>46.551724137931032</v>
      </c>
      <c r="L10" s="68">
        <v>74</v>
      </c>
      <c r="M10" s="95">
        <f t="shared" si="1"/>
        <v>127.58620689655173</v>
      </c>
      <c r="N10" s="68">
        <v>60</v>
      </c>
      <c r="O10" s="70">
        <f t="shared" si="2"/>
        <v>103.44827586206897</v>
      </c>
      <c r="P10" s="74">
        <v>34</v>
      </c>
      <c r="Q10" s="110">
        <f t="shared" si="3"/>
        <v>58.620689655172413</v>
      </c>
      <c r="R10" s="68">
        <v>62</v>
      </c>
      <c r="S10" s="110">
        <f t="shared" si="4"/>
        <v>106.89655172413794</v>
      </c>
      <c r="T10" s="68">
        <v>55</v>
      </c>
      <c r="U10" s="115">
        <f t="shared" si="5"/>
        <v>94.827586206896555</v>
      </c>
      <c r="V10" s="98">
        <v>29</v>
      </c>
      <c r="W10" s="99">
        <f t="shared" si="9"/>
        <v>50</v>
      </c>
      <c r="X10" s="68">
        <v>60</v>
      </c>
      <c r="Y10" s="70">
        <f t="shared" si="10"/>
        <v>103.44827586206897</v>
      </c>
    </row>
    <row r="11" spans="1:25" ht="15">
      <c r="B11" s="68" t="s">
        <v>100</v>
      </c>
      <c r="C11" s="69">
        <v>25</v>
      </c>
      <c r="D11" s="68">
        <v>33</v>
      </c>
      <c r="E11" s="70">
        <f t="shared" si="6"/>
        <v>132</v>
      </c>
      <c r="F11" s="72">
        <v>24</v>
      </c>
      <c r="G11" s="96">
        <f t="shared" si="7"/>
        <v>96</v>
      </c>
      <c r="H11" s="103">
        <v>40</v>
      </c>
      <c r="I11" s="73">
        <f t="shared" si="8"/>
        <v>160</v>
      </c>
      <c r="J11" s="68">
        <v>39</v>
      </c>
      <c r="K11" s="70">
        <f t="shared" si="0"/>
        <v>156</v>
      </c>
      <c r="L11" s="68">
        <v>17</v>
      </c>
      <c r="M11" s="96">
        <f t="shared" si="1"/>
        <v>68</v>
      </c>
      <c r="N11" s="68">
        <v>30</v>
      </c>
      <c r="O11" s="73">
        <f t="shared" si="2"/>
        <v>120</v>
      </c>
      <c r="P11" s="68">
        <v>32</v>
      </c>
      <c r="Q11" s="95">
        <f t="shared" si="3"/>
        <v>128</v>
      </c>
      <c r="R11" s="68">
        <v>30</v>
      </c>
      <c r="S11" s="95">
        <f t="shared" si="4"/>
        <v>120</v>
      </c>
      <c r="T11" s="68">
        <v>24</v>
      </c>
      <c r="U11" s="114">
        <f t="shared" si="5"/>
        <v>96</v>
      </c>
      <c r="V11" s="68">
        <v>14</v>
      </c>
      <c r="W11" s="73">
        <f t="shared" si="9"/>
        <v>56</v>
      </c>
      <c r="X11" s="68">
        <v>35</v>
      </c>
      <c r="Y11" s="73">
        <f t="shared" si="10"/>
        <v>140</v>
      </c>
    </row>
    <row r="12" spans="1:25" ht="15">
      <c r="B12" s="68" t="s">
        <v>101</v>
      </c>
      <c r="C12" s="69">
        <v>63</v>
      </c>
      <c r="D12" s="74">
        <v>102</v>
      </c>
      <c r="E12" s="73">
        <f t="shared" si="6"/>
        <v>161.9047619047619</v>
      </c>
      <c r="F12" s="68">
        <v>97</v>
      </c>
      <c r="G12" s="95">
        <f t="shared" si="7"/>
        <v>153.96825396825398</v>
      </c>
      <c r="H12" s="105">
        <v>80</v>
      </c>
      <c r="I12" s="70">
        <f t="shared" si="8"/>
        <v>126.98412698412699</v>
      </c>
      <c r="J12" s="68">
        <v>78</v>
      </c>
      <c r="K12" s="70">
        <f t="shared" si="0"/>
        <v>123.80952380952381</v>
      </c>
      <c r="L12" s="68">
        <v>88</v>
      </c>
      <c r="M12" s="95">
        <f t="shared" si="1"/>
        <v>139.68253968253967</v>
      </c>
      <c r="N12" s="68">
        <v>78</v>
      </c>
      <c r="O12" s="70">
        <f t="shared" si="2"/>
        <v>123.80952380952381</v>
      </c>
      <c r="P12" s="68">
        <v>55</v>
      </c>
      <c r="Q12" s="95">
        <f t="shared" si="3"/>
        <v>87.301587301587304</v>
      </c>
      <c r="R12" s="68">
        <v>72</v>
      </c>
      <c r="S12" s="95">
        <f t="shared" si="4"/>
        <v>114.28571428571429</v>
      </c>
      <c r="T12" s="68">
        <v>67</v>
      </c>
      <c r="U12" s="114">
        <f t="shared" si="5"/>
        <v>106.34920634920636</v>
      </c>
      <c r="V12" s="68">
        <v>43</v>
      </c>
      <c r="W12" s="70">
        <f t="shared" si="9"/>
        <v>68.253968253968253</v>
      </c>
      <c r="X12" s="68">
        <v>94</v>
      </c>
      <c r="Y12" s="70">
        <f t="shared" si="10"/>
        <v>149.20634920634922</v>
      </c>
    </row>
    <row r="13" spans="1:25">
      <c r="B13" s="68" t="s">
        <v>102</v>
      </c>
      <c r="C13" s="69">
        <v>34</v>
      </c>
      <c r="D13" s="68">
        <v>44</v>
      </c>
      <c r="E13" s="70">
        <f t="shared" si="6"/>
        <v>129.41176470588235</v>
      </c>
      <c r="F13" s="68">
        <v>38</v>
      </c>
      <c r="G13" s="95">
        <f t="shared" si="7"/>
        <v>111.76470588235294</v>
      </c>
      <c r="H13" s="103">
        <v>46</v>
      </c>
      <c r="I13" s="70">
        <f t="shared" si="8"/>
        <v>135.29411764705881</v>
      </c>
      <c r="J13" s="68">
        <v>29</v>
      </c>
      <c r="K13" s="70">
        <f t="shared" si="0"/>
        <v>85.294117647058826</v>
      </c>
      <c r="L13" s="68">
        <v>31</v>
      </c>
      <c r="M13" s="95">
        <f t="shared" si="1"/>
        <v>91.17647058823529</v>
      </c>
      <c r="N13" s="68">
        <v>39</v>
      </c>
      <c r="O13" s="70">
        <f t="shared" si="2"/>
        <v>114.70588235294117</v>
      </c>
      <c r="P13" s="68">
        <v>36</v>
      </c>
      <c r="Q13" s="95">
        <f t="shared" si="3"/>
        <v>105.88235294117646</v>
      </c>
      <c r="R13" s="68">
        <v>41</v>
      </c>
      <c r="S13" s="95">
        <f t="shared" si="4"/>
        <v>120.58823529411765</v>
      </c>
      <c r="T13" s="68">
        <v>36</v>
      </c>
      <c r="U13" s="114">
        <f t="shared" si="5"/>
        <v>105.88235294117646</v>
      </c>
      <c r="V13" s="68">
        <v>26</v>
      </c>
      <c r="W13" s="70">
        <f t="shared" si="9"/>
        <v>76.470588235294116</v>
      </c>
      <c r="X13" s="68">
        <v>41</v>
      </c>
      <c r="Y13" s="70">
        <f t="shared" si="10"/>
        <v>120.58823529411765</v>
      </c>
    </row>
    <row r="14" spans="1:25" ht="15">
      <c r="B14" s="68" t="s">
        <v>103</v>
      </c>
      <c r="C14" s="69">
        <v>11</v>
      </c>
      <c r="D14" s="72">
        <v>14</v>
      </c>
      <c r="E14" s="71">
        <f t="shared" si="6"/>
        <v>127.27272727272727</v>
      </c>
      <c r="F14" s="68">
        <v>11</v>
      </c>
      <c r="G14" s="95">
        <f t="shared" si="7"/>
        <v>100</v>
      </c>
      <c r="H14" s="104">
        <v>12</v>
      </c>
      <c r="I14" s="99">
        <f t="shared" si="8"/>
        <v>109.09090909090909</v>
      </c>
      <c r="J14" s="68">
        <v>11</v>
      </c>
      <c r="K14" s="70">
        <f t="shared" si="0"/>
        <v>100</v>
      </c>
      <c r="L14" s="68">
        <v>15</v>
      </c>
      <c r="M14" s="95">
        <f t="shared" si="1"/>
        <v>136.36363636363637</v>
      </c>
      <c r="N14" s="68">
        <v>14</v>
      </c>
      <c r="O14" s="70">
        <f t="shared" si="2"/>
        <v>127.27272727272727</v>
      </c>
      <c r="P14" s="68">
        <v>12</v>
      </c>
      <c r="Q14" s="95">
        <f t="shared" si="3"/>
        <v>109.09090909090909</v>
      </c>
      <c r="R14" s="68">
        <v>12</v>
      </c>
      <c r="S14" s="95">
        <f t="shared" si="4"/>
        <v>109.09090909090909</v>
      </c>
      <c r="T14" s="98">
        <v>9</v>
      </c>
      <c r="U14" s="116">
        <f t="shared" si="5"/>
        <v>81.818181818181813</v>
      </c>
      <c r="V14" s="68">
        <v>9.5</v>
      </c>
      <c r="W14" s="70">
        <f t="shared" si="9"/>
        <v>86.36363636363636</v>
      </c>
      <c r="X14" s="98">
        <v>9.5</v>
      </c>
      <c r="Y14" s="99">
        <f t="shared" si="10"/>
        <v>86.36363636363636</v>
      </c>
    </row>
    <row r="15" spans="1:25" ht="14" thickBot="1">
      <c r="B15" s="75" t="s">
        <v>104</v>
      </c>
      <c r="C15" s="76">
        <v>35</v>
      </c>
      <c r="D15" s="75">
        <v>64</v>
      </c>
      <c r="E15" s="77">
        <f t="shared" si="6"/>
        <v>182.85714285714286</v>
      </c>
      <c r="F15" s="75">
        <v>49</v>
      </c>
      <c r="G15" s="97">
        <f t="shared" si="7"/>
        <v>140</v>
      </c>
      <c r="H15" s="106">
        <v>50</v>
      </c>
      <c r="I15" s="77">
        <f t="shared" si="8"/>
        <v>142.85714285714286</v>
      </c>
      <c r="J15" s="75">
        <v>43</v>
      </c>
      <c r="K15" s="77">
        <f t="shared" si="0"/>
        <v>122.85714285714286</v>
      </c>
      <c r="L15" s="75">
        <v>31</v>
      </c>
      <c r="M15" s="97">
        <f t="shared" si="1"/>
        <v>88.571428571428569</v>
      </c>
      <c r="N15" s="75">
        <v>51</v>
      </c>
      <c r="O15" s="77">
        <f t="shared" si="2"/>
        <v>145.71428571428572</v>
      </c>
      <c r="P15" s="108">
        <v>6</v>
      </c>
      <c r="Q15" s="109">
        <f t="shared" si="3"/>
        <v>17.142857142857142</v>
      </c>
      <c r="R15" s="75">
        <v>41</v>
      </c>
      <c r="S15" s="97">
        <f t="shared" si="4"/>
        <v>117.14285714285714</v>
      </c>
      <c r="T15" s="75">
        <v>57</v>
      </c>
      <c r="U15" s="117">
        <f t="shared" si="5"/>
        <v>162.85714285714286</v>
      </c>
      <c r="V15" s="75">
        <v>18</v>
      </c>
      <c r="W15" s="77">
        <f t="shared" si="9"/>
        <v>51.428571428571431</v>
      </c>
      <c r="X15" s="75">
        <v>42</v>
      </c>
      <c r="Y15" s="77">
        <f t="shared" si="10"/>
        <v>120</v>
      </c>
    </row>
    <row r="16" spans="1:25">
      <c r="E16" s="78">
        <f>MIN(E8:E15)</f>
        <v>127.27272727272727</v>
      </c>
      <c r="G16" s="78">
        <f>MIN(G8:G15)</f>
        <v>96</v>
      </c>
      <c r="I16" s="78">
        <f>MIN(I8:I15)</f>
        <v>109.09090909090909</v>
      </c>
      <c r="K16" s="78">
        <f>MIN(K8:K15)</f>
        <v>46.551724137931032</v>
      </c>
      <c r="M16" s="78">
        <f>MIN(M8:M15)</f>
        <v>68</v>
      </c>
      <c r="O16" s="78">
        <f>MIN(O8:O15)</f>
        <v>89.393939393939391</v>
      </c>
      <c r="Q16" s="78">
        <f>MIN(Q8:Q15)</f>
        <v>17.142857142857142</v>
      </c>
      <c r="S16" s="78">
        <f>MIN(S8:S15)</f>
        <v>98.484848484848484</v>
      </c>
      <c r="U16" s="78">
        <f>MIN(U8:U15)</f>
        <v>81.818181818181813</v>
      </c>
      <c r="V16" s="93"/>
      <c r="W16" s="100">
        <f>MIN(W8:W15)</f>
        <v>50</v>
      </c>
      <c r="X16" s="93"/>
      <c r="Y16" s="100">
        <f>MIN(Y8:Y15)</f>
        <v>86.36363636363636</v>
      </c>
    </row>
    <row r="17" spans="2:19">
      <c r="D17" s="93" t="s">
        <v>114</v>
      </c>
      <c r="E17" s="93" t="s">
        <v>115</v>
      </c>
      <c r="F17" s="93" t="s">
        <v>116</v>
      </c>
      <c r="G17" s="93" t="s">
        <v>109</v>
      </c>
      <c r="I17" s="93" t="s">
        <v>117</v>
      </c>
      <c r="J17" s="93" t="s">
        <v>115</v>
      </c>
      <c r="K17" s="93" t="s">
        <v>116</v>
      </c>
      <c r="L17" s="93" t="s">
        <v>109</v>
      </c>
      <c r="O17" s="93" t="s">
        <v>118</v>
      </c>
      <c r="Q17" s="93" t="s">
        <v>115</v>
      </c>
      <c r="R17" s="93" t="s">
        <v>116</v>
      </c>
      <c r="S17" s="93" t="s">
        <v>109</v>
      </c>
    </row>
    <row r="18" spans="2:19">
      <c r="D18" t="s">
        <v>119</v>
      </c>
      <c r="E18">
        <v>15</v>
      </c>
      <c r="F18">
        <v>11.1</v>
      </c>
      <c r="G18">
        <f>E18/(F18/100)</f>
        <v>135.13513513513513</v>
      </c>
      <c r="I18" t="s">
        <v>119</v>
      </c>
      <c r="J18">
        <v>15</v>
      </c>
      <c r="K18">
        <v>11.1</v>
      </c>
      <c r="L18">
        <f>J18/(K18/100)</f>
        <v>135.13513513513513</v>
      </c>
      <c r="O18" t="s">
        <v>96</v>
      </c>
      <c r="Q18">
        <v>4</v>
      </c>
      <c r="R18">
        <v>1.9</v>
      </c>
      <c r="S18">
        <f>Q18/(R18/100)</f>
        <v>210.5263157894737</v>
      </c>
    </row>
    <row r="19" spans="2:19">
      <c r="D19" t="s">
        <v>87</v>
      </c>
      <c r="E19">
        <v>8</v>
      </c>
      <c r="F19">
        <v>3.5</v>
      </c>
      <c r="G19">
        <f t="shared" ref="G19:G22" si="11">E19/(F19/100)</f>
        <v>228.57142857142856</v>
      </c>
      <c r="I19" t="s">
        <v>87</v>
      </c>
      <c r="J19">
        <v>8</v>
      </c>
      <c r="K19">
        <v>3.5</v>
      </c>
      <c r="L19">
        <f t="shared" ref="L19:L21" si="12">J19/(K19/100)</f>
        <v>228.57142857142856</v>
      </c>
      <c r="O19" t="s">
        <v>91</v>
      </c>
      <c r="Q19">
        <v>0</v>
      </c>
      <c r="R19">
        <v>3.2</v>
      </c>
      <c r="S19">
        <f t="shared" ref="S19:S23" si="13">Q19/(R19/100)</f>
        <v>0</v>
      </c>
    </row>
    <row r="20" spans="2:19">
      <c r="D20" t="s">
        <v>93</v>
      </c>
      <c r="E20">
        <v>0</v>
      </c>
      <c r="F20">
        <v>3</v>
      </c>
      <c r="G20">
        <f t="shared" si="11"/>
        <v>0</v>
      </c>
      <c r="I20" t="s">
        <v>127</v>
      </c>
      <c r="J20">
        <v>0</v>
      </c>
      <c r="K20">
        <v>3</v>
      </c>
      <c r="L20">
        <f t="shared" si="12"/>
        <v>0</v>
      </c>
      <c r="O20" t="s">
        <v>120</v>
      </c>
      <c r="Q20">
        <v>0</v>
      </c>
      <c r="R20">
        <v>4.5</v>
      </c>
      <c r="S20">
        <f t="shared" si="13"/>
        <v>0</v>
      </c>
    </row>
    <row r="21" spans="2:19">
      <c r="D21" t="s">
        <v>128</v>
      </c>
      <c r="E21">
        <v>5</v>
      </c>
      <c r="F21">
        <v>25</v>
      </c>
      <c r="G21">
        <f t="shared" si="11"/>
        <v>20</v>
      </c>
      <c r="I21" t="s">
        <v>128</v>
      </c>
      <c r="J21">
        <v>10</v>
      </c>
      <c r="K21">
        <v>25</v>
      </c>
      <c r="L21">
        <f t="shared" si="12"/>
        <v>40</v>
      </c>
      <c r="O21" t="s">
        <v>89</v>
      </c>
      <c r="Q21">
        <v>25</v>
      </c>
      <c r="R21">
        <v>22.6</v>
      </c>
      <c r="S21">
        <f t="shared" si="13"/>
        <v>110.61946902654867</v>
      </c>
    </row>
    <row r="22" spans="2:19">
      <c r="D22" t="s">
        <v>129</v>
      </c>
      <c r="E22">
        <v>5</v>
      </c>
      <c r="F22">
        <v>29</v>
      </c>
      <c r="G22">
        <f t="shared" si="11"/>
        <v>17.241379310344829</v>
      </c>
      <c r="I22" t="s">
        <v>121</v>
      </c>
      <c r="J22">
        <v>0</v>
      </c>
      <c r="K22">
        <v>7.5</v>
      </c>
      <c r="L22">
        <f>J22/(K22/100)</f>
        <v>0</v>
      </c>
      <c r="O22" t="s">
        <v>122</v>
      </c>
      <c r="Q22">
        <v>0</v>
      </c>
      <c r="R22">
        <v>14.6</v>
      </c>
      <c r="S22">
        <f t="shared" si="13"/>
        <v>0</v>
      </c>
    </row>
    <row r="23" spans="2:19">
      <c r="D23" s="93" t="s">
        <v>130</v>
      </c>
      <c r="E23" s="93">
        <f>SUM(E18:E22)</f>
        <v>33</v>
      </c>
      <c r="F23" t="s">
        <v>131</v>
      </c>
      <c r="I23" s="93" t="s">
        <v>132</v>
      </c>
      <c r="J23" s="93">
        <f>SUM(J18:J22)</f>
        <v>33</v>
      </c>
      <c r="K23" t="s">
        <v>131</v>
      </c>
      <c r="O23" t="s">
        <v>126</v>
      </c>
      <c r="Q23">
        <v>0</v>
      </c>
      <c r="R23">
        <v>50</v>
      </c>
      <c r="S23">
        <f t="shared" si="13"/>
        <v>0</v>
      </c>
    </row>
    <row r="24" spans="2:19">
      <c r="O24" s="93" t="s">
        <v>133</v>
      </c>
      <c r="P24" s="93"/>
      <c r="Q24" s="93">
        <f>SUM(Q18:Q23)</f>
        <v>29</v>
      </c>
      <c r="R24" t="s">
        <v>131</v>
      </c>
    </row>
    <row r="25" spans="2:19" ht="14" thickBot="1">
      <c r="B25" t="s">
        <v>106</v>
      </c>
      <c r="D25" s="79"/>
    </row>
    <row r="26" spans="2:19" ht="16" thickBot="1">
      <c r="B26" s="63" t="s">
        <v>85</v>
      </c>
      <c r="C26" s="80" t="s">
        <v>86</v>
      </c>
      <c r="D26" s="131" t="s">
        <v>134</v>
      </c>
      <c r="E26" s="129" t="s">
        <v>124</v>
      </c>
      <c r="F26" s="122"/>
      <c r="G26" s="123"/>
      <c r="J26" s="93" t="s">
        <v>135</v>
      </c>
      <c r="K26" s="93" t="s">
        <v>136</v>
      </c>
      <c r="L26" s="93" t="s">
        <v>137</v>
      </c>
      <c r="M26" s="93" t="s">
        <v>138</v>
      </c>
      <c r="O26" s="93" t="s">
        <v>123</v>
      </c>
      <c r="P26" s="93"/>
      <c r="Q26" s="93">
        <f>SUM(E18:E22,J18:J22,Q18:Q23)</f>
        <v>95</v>
      </c>
      <c r="R26" t="s">
        <v>131</v>
      </c>
    </row>
    <row r="27" spans="2:19" ht="16" thickBot="1">
      <c r="B27" s="63"/>
      <c r="C27" s="80"/>
      <c r="D27" s="132" t="s">
        <v>139</v>
      </c>
      <c r="E27" s="130" t="s">
        <v>109</v>
      </c>
      <c r="F27" s="127" t="s">
        <v>140</v>
      </c>
      <c r="G27" s="128" t="s">
        <v>141</v>
      </c>
      <c r="J27" t="s">
        <v>142</v>
      </c>
      <c r="K27" t="s">
        <v>143</v>
      </c>
      <c r="L27" t="s">
        <v>144</v>
      </c>
    </row>
    <row r="28" spans="2:19" ht="15">
      <c r="B28" s="65" t="s">
        <v>97</v>
      </c>
      <c r="C28" s="83">
        <v>28</v>
      </c>
      <c r="D28" s="83">
        <v>1800</v>
      </c>
      <c r="E28" s="65">
        <f>E$18*J8+E$19*D8+E$20*F8+E$21*D8+E$22*H8+J$18*J8+J$19*D8+J$20*F8+J$21*D8+J$22*L8+Q$18*N8+Q$19*P8+Q$20*J8+Q$21*H8+Q$22*R8+Q$23*T8</f>
        <v>4043</v>
      </c>
      <c r="F28" s="125">
        <f t="shared" ref="F28:F35" si="14">100*((E28/Q$26)/C28)</f>
        <v>151.99248120300751</v>
      </c>
      <c r="G28" s="126">
        <f>100*(E28/D28)</f>
        <v>224.61111111111109</v>
      </c>
      <c r="I28" s="90" t="s">
        <v>145</v>
      </c>
      <c r="J28">
        <v>1.1000000000000001</v>
      </c>
      <c r="K28">
        <v>1.19</v>
      </c>
      <c r="L28">
        <v>1.1000000000000001</v>
      </c>
      <c r="M28" t="s">
        <v>146</v>
      </c>
    </row>
    <row r="29" spans="2:19" ht="15">
      <c r="B29" s="68" t="s">
        <v>98</v>
      </c>
      <c r="C29" s="86">
        <v>66</v>
      </c>
      <c r="D29" s="86">
        <v>3510</v>
      </c>
      <c r="E29" s="68">
        <f t="shared" ref="E29:E35" si="15">E$18*J9+E$19*D9+E$20*F9+E$21*D9+E$22*H9+J$18*J9+J$19*D9+J$20*F9+J$21*D9+J$22*L9+Q$18*N9+Q$19*P9+Q$20*J9+Q$21*H9+Q$22*R9+Q$23*T9</f>
        <v>7711</v>
      </c>
      <c r="F29" s="121">
        <f t="shared" si="14"/>
        <v>122.98245614035086</v>
      </c>
      <c r="G29" s="73">
        <f t="shared" ref="G29:G35" si="16">100*(E29/D29)</f>
        <v>219.6866096866097</v>
      </c>
      <c r="I29" s="90" t="s">
        <v>147</v>
      </c>
      <c r="J29">
        <v>0.3</v>
      </c>
      <c r="K29">
        <v>0.59</v>
      </c>
      <c r="L29">
        <v>1.1000000000000001</v>
      </c>
      <c r="M29" t="s">
        <v>148</v>
      </c>
    </row>
    <row r="30" spans="2:19" ht="15">
      <c r="B30" s="68" t="s">
        <v>99</v>
      </c>
      <c r="C30" s="86">
        <v>58</v>
      </c>
      <c r="D30" s="86">
        <v>2700</v>
      </c>
      <c r="E30" s="68">
        <f t="shared" si="15"/>
        <v>6138</v>
      </c>
      <c r="F30" s="121">
        <f t="shared" si="14"/>
        <v>111.39745916515426</v>
      </c>
      <c r="G30" s="73">
        <f t="shared" si="16"/>
        <v>227.33333333333334</v>
      </c>
      <c r="I30" s="90" t="s">
        <v>149</v>
      </c>
      <c r="J30">
        <v>39.5</v>
      </c>
      <c r="K30">
        <v>58</v>
      </c>
      <c r="L30">
        <v>25</v>
      </c>
      <c r="M30" t="s">
        <v>150</v>
      </c>
    </row>
    <row r="31" spans="2:19" ht="15">
      <c r="B31" s="68" t="s">
        <v>100</v>
      </c>
      <c r="C31" s="86">
        <v>25</v>
      </c>
      <c r="D31" s="86">
        <v>1350</v>
      </c>
      <c r="E31" s="68">
        <f t="shared" si="15"/>
        <v>3513</v>
      </c>
      <c r="F31" s="121">
        <f t="shared" si="14"/>
        <v>147.91578947368421</v>
      </c>
      <c r="G31" s="73">
        <f t="shared" si="16"/>
        <v>260.22222222222223</v>
      </c>
      <c r="I31" s="90" t="s">
        <v>151</v>
      </c>
      <c r="J31">
        <v>1.2</v>
      </c>
      <c r="K31">
        <v>1.5</v>
      </c>
      <c r="L31">
        <v>2</v>
      </c>
      <c r="M31" t="s">
        <v>152</v>
      </c>
    </row>
    <row r="32" spans="2:19" ht="15">
      <c r="B32" s="68" t="s">
        <v>101</v>
      </c>
      <c r="C32" s="86">
        <v>63</v>
      </c>
      <c r="D32" s="86">
        <v>2250</v>
      </c>
      <c r="E32" s="68">
        <f t="shared" si="15"/>
        <v>8214</v>
      </c>
      <c r="F32" s="121">
        <f t="shared" si="14"/>
        <v>137.24310776942355</v>
      </c>
      <c r="G32" s="73">
        <f t="shared" si="16"/>
        <v>365.06666666666666</v>
      </c>
      <c r="I32" s="90" t="s">
        <v>45</v>
      </c>
      <c r="J32">
        <v>0.9</v>
      </c>
      <c r="K32">
        <v>1.1000000000000001</v>
      </c>
      <c r="L32">
        <v>3</v>
      </c>
      <c r="M32" t="s">
        <v>153</v>
      </c>
    </row>
    <row r="33" spans="2:13" ht="15">
      <c r="B33" s="68" t="s">
        <v>102</v>
      </c>
      <c r="C33" s="86">
        <v>34</v>
      </c>
      <c r="D33" s="86">
        <v>1350</v>
      </c>
      <c r="E33" s="68">
        <f t="shared" si="15"/>
        <v>3770</v>
      </c>
      <c r="F33" s="121">
        <f t="shared" si="14"/>
        <v>116.71826625386996</v>
      </c>
      <c r="G33" s="73">
        <f t="shared" si="16"/>
        <v>279.2592592592593</v>
      </c>
      <c r="I33" s="90" t="s">
        <v>154</v>
      </c>
      <c r="J33">
        <v>0.24</v>
      </c>
      <c r="K33">
        <v>0.3</v>
      </c>
      <c r="L33">
        <v>0.5</v>
      </c>
      <c r="M33" t="s">
        <v>155</v>
      </c>
    </row>
    <row r="34" spans="2:13" ht="15">
      <c r="B34" s="68" t="s">
        <v>103</v>
      </c>
      <c r="C34" s="86">
        <v>11</v>
      </c>
      <c r="D34" s="86">
        <v>360</v>
      </c>
      <c r="E34" s="68">
        <f t="shared" si="15"/>
        <v>1180</v>
      </c>
      <c r="F34" s="121">
        <f t="shared" si="14"/>
        <v>112.91866028708132</v>
      </c>
      <c r="G34" s="73">
        <f t="shared" si="16"/>
        <v>327.77777777777777</v>
      </c>
      <c r="I34" s="90" t="s">
        <v>156</v>
      </c>
      <c r="J34">
        <v>2.7</v>
      </c>
      <c r="K34">
        <v>0.3</v>
      </c>
      <c r="L34">
        <v>0.5</v>
      </c>
      <c r="M34" t="s">
        <v>157</v>
      </c>
    </row>
    <row r="35" spans="2:13" ht="16" thickBot="1">
      <c r="B35" s="75" t="s">
        <v>104</v>
      </c>
      <c r="C35" s="87">
        <v>35</v>
      </c>
      <c r="D35" s="87">
        <v>2340</v>
      </c>
      <c r="E35" s="75">
        <f t="shared" si="15"/>
        <v>4978</v>
      </c>
      <c r="F35" s="124">
        <f t="shared" si="14"/>
        <v>149.71428571428572</v>
      </c>
      <c r="G35" s="89">
        <f t="shared" si="16"/>
        <v>212.73504273504273</v>
      </c>
      <c r="I35" s="90" t="s">
        <v>158</v>
      </c>
      <c r="J35">
        <v>2.2999999999999998</v>
      </c>
      <c r="K35">
        <v>1.7</v>
      </c>
      <c r="L35">
        <v>15</v>
      </c>
      <c r="M35" t="s">
        <v>159</v>
      </c>
    </row>
    <row r="36" spans="2:13" ht="15">
      <c r="D36" s="120"/>
      <c r="F36" s="151">
        <f>MIN(F28:F35)</f>
        <v>111.39745916515426</v>
      </c>
      <c r="G36" s="151">
        <f>MIN(G28:G35)</f>
        <v>212.73504273504273</v>
      </c>
      <c r="I36" s="90" t="s">
        <v>160</v>
      </c>
      <c r="J36">
        <v>13.5</v>
      </c>
      <c r="K36">
        <v>11.9</v>
      </c>
      <c r="L36">
        <v>10</v>
      </c>
      <c r="M36" t="s">
        <v>161</v>
      </c>
    </row>
    <row r="37" spans="2:13" ht="15">
      <c r="I37" s="90" t="s">
        <v>162</v>
      </c>
      <c r="J37">
        <v>45</v>
      </c>
      <c r="K37">
        <v>65</v>
      </c>
      <c r="L37">
        <v>25</v>
      </c>
      <c r="M37" t="s">
        <v>163</v>
      </c>
    </row>
    <row r="38" spans="2:13" ht="15">
      <c r="I38" s="90" t="s">
        <v>164</v>
      </c>
      <c r="J38">
        <v>2.7</v>
      </c>
      <c r="K38">
        <v>0.65</v>
      </c>
      <c r="L38">
        <v>30</v>
      </c>
      <c r="M38" t="s">
        <v>159</v>
      </c>
    </row>
    <row r="40" spans="2:13">
      <c r="J40" s="152">
        <f>($G18*J31+$G19*J28+$G20*J29+$G21*J36+$G22*J37+$L18*J31+$L19*J28+$L20*J29+$L21*J36+$L22*J32+$S18*J33+$S19*J34+$S20*J31+$S21*J30+$S22*J35+$S23*J38)/1000</f>
        <v>6.833038878485131</v>
      </c>
      <c r="K40" s="152">
        <f>($G18*K31+$G19*K28+$G20*K29+$G21*K36+$G22*K37+$L18*K31+$L19*K28+$L20*K29+$L21*K36+$L22*K32+$S18*K33+$S19*K34+$S20*K31+$S21*K30+$S22*K35+$S23*K38)/1000</f>
        <v>9.2631821588544838</v>
      </c>
      <c r="L40" s="152">
        <f>($G18*L31+$G19*L28+$G20*L29+$G21*L36+$G22*L37+$L18*L31+$L19*L28+$L20*L29+$L21*L36+$L22*L32+$S18*L33+$S19*L34+$S20*L31+$S21*L30+$S22*L35+$S23*L38)/1000</f>
        <v>4.9451820497147576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40"/>
  <sheetViews>
    <sheetView workbookViewId="0">
      <selection activeCell="D42" sqref="D42"/>
    </sheetView>
  </sheetViews>
  <sheetFormatPr baseColWidth="10" defaultColWidth="8.83203125" defaultRowHeight="13"/>
  <cols>
    <col min="1" max="1" width="1.5" customWidth="1"/>
    <col min="2" max="2" width="23.6640625" customWidth="1"/>
    <col min="3" max="3" width="16.6640625" customWidth="1"/>
    <col min="4" max="4" width="14.5" customWidth="1"/>
    <col min="6" max="6" width="10.33203125" customWidth="1"/>
    <col min="7" max="7" width="13.6640625" customWidth="1"/>
    <col min="8" max="8" width="14" customWidth="1"/>
    <col min="9" max="9" width="11.1640625" customWidth="1"/>
    <col min="11" max="11" width="9.83203125" customWidth="1"/>
    <col min="16" max="16" width="10.33203125" customWidth="1"/>
    <col min="17" max="17" width="10" customWidth="1"/>
  </cols>
  <sheetData>
    <row r="1" spans="1:25">
      <c r="A1" s="93" t="s">
        <v>125</v>
      </c>
    </row>
    <row r="2" spans="1:25">
      <c r="A2" t="s">
        <v>81</v>
      </c>
    </row>
    <row r="3" spans="1:25">
      <c r="A3" t="s">
        <v>82</v>
      </c>
    </row>
    <row r="4" spans="1:25">
      <c r="A4" t="s">
        <v>83</v>
      </c>
    </row>
    <row r="6" spans="1:25" ht="14" thickBot="1">
      <c r="B6" t="s">
        <v>84</v>
      </c>
    </row>
    <row r="7" spans="1:25" ht="16" thickBot="1">
      <c r="B7" s="63" t="s">
        <v>85</v>
      </c>
      <c r="C7" s="64" t="s">
        <v>86</v>
      </c>
      <c r="D7" s="63" t="s">
        <v>87</v>
      </c>
      <c r="E7" s="64" t="s">
        <v>88</v>
      </c>
      <c r="F7" s="63" t="s">
        <v>93</v>
      </c>
      <c r="G7" s="80" t="s">
        <v>88</v>
      </c>
      <c r="H7" s="101" t="s">
        <v>89</v>
      </c>
      <c r="I7" s="64" t="s">
        <v>88</v>
      </c>
      <c r="J7" s="63" t="s">
        <v>92</v>
      </c>
      <c r="K7" s="64" t="s">
        <v>88</v>
      </c>
      <c r="L7" s="63" t="s">
        <v>94</v>
      </c>
      <c r="M7" s="80" t="s">
        <v>95</v>
      </c>
      <c r="N7" s="63" t="s">
        <v>96</v>
      </c>
      <c r="O7" s="64" t="s">
        <v>95</v>
      </c>
      <c r="P7" s="63" t="s">
        <v>91</v>
      </c>
      <c r="Q7" s="80" t="s">
        <v>88</v>
      </c>
      <c r="R7" s="107" t="s">
        <v>113</v>
      </c>
      <c r="S7" s="111" t="s">
        <v>88</v>
      </c>
      <c r="T7" s="63" t="s">
        <v>126</v>
      </c>
      <c r="U7" s="119" t="s">
        <v>88</v>
      </c>
      <c r="V7" s="63" t="s">
        <v>167</v>
      </c>
      <c r="W7" s="64" t="s">
        <v>95</v>
      </c>
      <c r="X7" s="63" t="s">
        <v>168</v>
      </c>
      <c r="Y7" s="64" t="s">
        <v>95</v>
      </c>
    </row>
    <row r="8" spans="1:25">
      <c r="B8" s="65" t="s">
        <v>97</v>
      </c>
      <c r="C8" s="66">
        <v>28</v>
      </c>
      <c r="D8" s="65">
        <v>47</v>
      </c>
      <c r="E8" s="67">
        <f>100*D8/$C8</f>
        <v>167.85714285714286</v>
      </c>
      <c r="F8" s="65">
        <v>47</v>
      </c>
      <c r="G8" s="94">
        <f>100*F8/$C8</f>
        <v>167.85714285714286</v>
      </c>
      <c r="H8" s="102">
        <v>48</v>
      </c>
      <c r="I8" s="67">
        <f>100*H8/$C8</f>
        <v>171.42857142857142</v>
      </c>
      <c r="J8" s="65">
        <v>33</v>
      </c>
      <c r="K8" s="67">
        <f t="shared" ref="K8:K15" si="0">100*J8/$C8</f>
        <v>117.85714285714286</v>
      </c>
      <c r="L8" s="65">
        <v>29</v>
      </c>
      <c r="M8" s="94">
        <f t="shared" ref="M8:M15" si="1">100*L8/$C8</f>
        <v>103.57142857142857</v>
      </c>
      <c r="N8" s="65">
        <v>39</v>
      </c>
      <c r="O8" s="67">
        <f t="shared" ref="O8:O15" si="2">100*N8/$C8</f>
        <v>139.28571428571428</v>
      </c>
      <c r="P8" s="65">
        <v>44</v>
      </c>
      <c r="Q8" s="94">
        <f t="shared" ref="Q8:Q15" si="3">100*P8/$C8</f>
        <v>157.14285714285714</v>
      </c>
      <c r="R8" s="84">
        <v>39</v>
      </c>
      <c r="S8" s="112">
        <f t="shared" ref="S8:S15" si="4">100*R8/$C8</f>
        <v>139.28571428571428</v>
      </c>
      <c r="T8" s="65">
        <v>40</v>
      </c>
      <c r="U8" s="118">
        <f t="shared" ref="U8:U15" si="5">100*T8/$C8</f>
        <v>142.85714285714286</v>
      </c>
      <c r="V8" s="65">
        <v>20</v>
      </c>
      <c r="W8" s="67">
        <f>100*V8/$C8</f>
        <v>71.428571428571431</v>
      </c>
      <c r="X8" s="65">
        <v>32</v>
      </c>
      <c r="Y8" s="67">
        <f>100*X8/$C8</f>
        <v>114.28571428571429</v>
      </c>
    </row>
    <row r="9" spans="1:25">
      <c r="B9" s="68" t="s">
        <v>98</v>
      </c>
      <c r="C9" s="69">
        <v>66</v>
      </c>
      <c r="D9" s="68">
        <v>95</v>
      </c>
      <c r="E9" s="70">
        <f t="shared" ref="E9:E15" si="6">100*D9/$C9</f>
        <v>143.93939393939394</v>
      </c>
      <c r="F9" s="68">
        <v>85</v>
      </c>
      <c r="G9" s="95">
        <f t="shared" ref="G9:G15" si="7">100*F9/$C9</f>
        <v>128.78787878787878</v>
      </c>
      <c r="H9" s="103">
        <v>83</v>
      </c>
      <c r="I9" s="70">
        <f t="shared" ref="I9:I15" si="8">100*H9/$C9</f>
        <v>125.75757575757575</v>
      </c>
      <c r="J9" s="68">
        <v>68</v>
      </c>
      <c r="K9" s="70">
        <f t="shared" si="0"/>
        <v>103.03030303030303</v>
      </c>
      <c r="L9" s="68">
        <v>75</v>
      </c>
      <c r="M9" s="95">
        <f t="shared" si="1"/>
        <v>113.63636363636364</v>
      </c>
      <c r="N9" s="98">
        <v>59</v>
      </c>
      <c r="O9" s="99">
        <f t="shared" si="2"/>
        <v>89.393939393939391</v>
      </c>
      <c r="P9" s="68">
        <v>93</v>
      </c>
      <c r="Q9" s="95">
        <f t="shared" si="3"/>
        <v>140.90909090909091</v>
      </c>
      <c r="R9" s="98">
        <v>65</v>
      </c>
      <c r="S9" s="113">
        <f t="shared" si="4"/>
        <v>98.484848484848484</v>
      </c>
      <c r="T9" s="68">
        <v>71</v>
      </c>
      <c r="U9" s="114">
        <f t="shared" si="5"/>
        <v>107.57575757575758</v>
      </c>
      <c r="V9" s="68">
        <v>44</v>
      </c>
      <c r="W9" s="70">
        <f t="shared" ref="W9:W15" si="9">100*V9/$C9</f>
        <v>66.666666666666671</v>
      </c>
      <c r="X9" s="133">
        <v>67</v>
      </c>
      <c r="Y9" s="134">
        <f t="shared" ref="Y9:Y15" si="10">100*X9/$C9</f>
        <v>101.51515151515152</v>
      </c>
    </row>
    <row r="10" spans="1:25" ht="15">
      <c r="B10" s="68" t="s">
        <v>99</v>
      </c>
      <c r="C10" s="69">
        <v>58</v>
      </c>
      <c r="D10" s="68">
        <v>78</v>
      </c>
      <c r="E10" s="70">
        <f t="shared" si="6"/>
        <v>134.48275862068965</v>
      </c>
      <c r="F10" s="68">
        <v>63</v>
      </c>
      <c r="G10" s="95">
        <f t="shared" si="7"/>
        <v>108.62068965517241</v>
      </c>
      <c r="H10" s="105">
        <v>89</v>
      </c>
      <c r="I10" s="73">
        <f t="shared" si="8"/>
        <v>153.44827586206895</v>
      </c>
      <c r="J10" s="72">
        <v>27</v>
      </c>
      <c r="K10" s="71">
        <f t="shared" si="0"/>
        <v>46.551724137931032</v>
      </c>
      <c r="L10" s="68">
        <v>74</v>
      </c>
      <c r="M10" s="95">
        <f t="shared" si="1"/>
        <v>127.58620689655173</v>
      </c>
      <c r="N10" s="68">
        <v>60</v>
      </c>
      <c r="O10" s="70">
        <f t="shared" si="2"/>
        <v>103.44827586206897</v>
      </c>
      <c r="P10" s="74">
        <v>34</v>
      </c>
      <c r="Q10" s="110">
        <f t="shared" si="3"/>
        <v>58.620689655172413</v>
      </c>
      <c r="R10" s="68">
        <v>62</v>
      </c>
      <c r="S10" s="110">
        <f t="shared" si="4"/>
        <v>106.89655172413794</v>
      </c>
      <c r="T10" s="68">
        <v>55</v>
      </c>
      <c r="U10" s="115">
        <f t="shared" si="5"/>
        <v>94.827586206896555</v>
      </c>
      <c r="V10" s="98">
        <v>29</v>
      </c>
      <c r="W10" s="99">
        <f t="shared" si="9"/>
        <v>50</v>
      </c>
      <c r="X10" s="68">
        <v>60</v>
      </c>
      <c r="Y10" s="70">
        <f t="shared" si="10"/>
        <v>103.44827586206897</v>
      </c>
    </row>
    <row r="11" spans="1:25" ht="15">
      <c r="B11" s="68" t="s">
        <v>100</v>
      </c>
      <c r="C11" s="69">
        <v>25</v>
      </c>
      <c r="D11" s="68">
        <v>33</v>
      </c>
      <c r="E11" s="70">
        <f t="shared" si="6"/>
        <v>132</v>
      </c>
      <c r="F11" s="72">
        <v>24</v>
      </c>
      <c r="G11" s="96">
        <f t="shared" si="7"/>
        <v>96</v>
      </c>
      <c r="H11" s="103">
        <v>40</v>
      </c>
      <c r="I11" s="73">
        <f t="shared" si="8"/>
        <v>160</v>
      </c>
      <c r="J11" s="68">
        <v>39</v>
      </c>
      <c r="K11" s="70">
        <f t="shared" si="0"/>
        <v>156</v>
      </c>
      <c r="L11" s="68">
        <v>17</v>
      </c>
      <c r="M11" s="96">
        <f t="shared" si="1"/>
        <v>68</v>
      </c>
      <c r="N11" s="68">
        <v>30</v>
      </c>
      <c r="O11" s="73">
        <f t="shared" si="2"/>
        <v>120</v>
      </c>
      <c r="P11" s="68">
        <v>32</v>
      </c>
      <c r="Q11" s="95">
        <f t="shared" si="3"/>
        <v>128</v>
      </c>
      <c r="R11" s="68">
        <v>30</v>
      </c>
      <c r="S11" s="95">
        <f t="shared" si="4"/>
        <v>120</v>
      </c>
      <c r="T11" s="68">
        <v>24</v>
      </c>
      <c r="U11" s="114">
        <f t="shared" si="5"/>
        <v>96</v>
      </c>
      <c r="V11" s="68">
        <v>14</v>
      </c>
      <c r="W11" s="73">
        <f t="shared" si="9"/>
        <v>56</v>
      </c>
      <c r="X11" s="68">
        <v>35</v>
      </c>
      <c r="Y11" s="73">
        <f t="shared" si="10"/>
        <v>140</v>
      </c>
    </row>
    <row r="12" spans="1:25" ht="15">
      <c r="B12" s="68" t="s">
        <v>101</v>
      </c>
      <c r="C12" s="69">
        <v>63</v>
      </c>
      <c r="D12" s="74">
        <v>102</v>
      </c>
      <c r="E12" s="73">
        <f t="shared" si="6"/>
        <v>161.9047619047619</v>
      </c>
      <c r="F12" s="68">
        <v>97</v>
      </c>
      <c r="G12" s="95">
        <f t="shared" si="7"/>
        <v>153.96825396825398</v>
      </c>
      <c r="H12" s="105">
        <v>80</v>
      </c>
      <c r="I12" s="70">
        <f t="shared" si="8"/>
        <v>126.98412698412699</v>
      </c>
      <c r="J12" s="68">
        <v>78</v>
      </c>
      <c r="K12" s="70">
        <f t="shared" si="0"/>
        <v>123.80952380952381</v>
      </c>
      <c r="L12" s="68">
        <v>88</v>
      </c>
      <c r="M12" s="95">
        <f t="shared" si="1"/>
        <v>139.68253968253967</v>
      </c>
      <c r="N12" s="68">
        <v>78</v>
      </c>
      <c r="O12" s="70">
        <f t="shared" si="2"/>
        <v>123.80952380952381</v>
      </c>
      <c r="P12" s="68">
        <v>55</v>
      </c>
      <c r="Q12" s="95">
        <f t="shared" si="3"/>
        <v>87.301587301587304</v>
      </c>
      <c r="R12" s="68">
        <v>72</v>
      </c>
      <c r="S12" s="95">
        <f t="shared" si="4"/>
        <v>114.28571428571429</v>
      </c>
      <c r="T12" s="68">
        <v>67</v>
      </c>
      <c r="U12" s="114">
        <f t="shared" si="5"/>
        <v>106.34920634920636</v>
      </c>
      <c r="V12" s="68">
        <v>43</v>
      </c>
      <c r="W12" s="70">
        <f t="shared" si="9"/>
        <v>68.253968253968253</v>
      </c>
      <c r="X12" s="68">
        <v>94</v>
      </c>
      <c r="Y12" s="70">
        <f t="shared" si="10"/>
        <v>149.20634920634922</v>
      </c>
    </row>
    <row r="13" spans="1:25">
      <c r="B13" s="68" t="s">
        <v>102</v>
      </c>
      <c r="C13" s="69">
        <v>34</v>
      </c>
      <c r="D13" s="68">
        <v>44</v>
      </c>
      <c r="E13" s="70">
        <f t="shared" si="6"/>
        <v>129.41176470588235</v>
      </c>
      <c r="F13" s="68">
        <v>38</v>
      </c>
      <c r="G13" s="95">
        <f t="shared" si="7"/>
        <v>111.76470588235294</v>
      </c>
      <c r="H13" s="103">
        <v>46</v>
      </c>
      <c r="I13" s="70">
        <f t="shared" si="8"/>
        <v>135.29411764705881</v>
      </c>
      <c r="J13" s="68">
        <v>29</v>
      </c>
      <c r="K13" s="70">
        <f t="shared" si="0"/>
        <v>85.294117647058826</v>
      </c>
      <c r="L13" s="68">
        <v>31</v>
      </c>
      <c r="M13" s="95">
        <f t="shared" si="1"/>
        <v>91.17647058823529</v>
      </c>
      <c r="N13" s="68">
        <v>39</v>
      </c>
      <c r="O13" s="70">
        <f t="shared" si="2"/>
        <v>114.70588235294117</v>
      </c>
      <c r="P13" s="68">
        <v>36</v>
      </c>
      <c r="Q13" s="95">
        <f t="shared" si="3"/>
        <v>105.88235294117646</v>
      </c>
      <c r="R13" s="68">
        <v>41</v>
      </c>
      <c r="S13" s="95">
        <f t="shared" si="4"/>
        <v>120.58823529411765</v>
      </c>
      <c r="T13" s="68">
        <v>36</v>
      </c>
      <c r="U13" s="114">
        <f t="shared" si="5"/>
        <v>105.88235294117646</v>
      </c>
      <c r="V13" s="68">
        <v>26</v>
      </c>
      <c r="W13" s="70">
        <f t="shared" si="9"/>
        <v>76.470588235294116</v>
      </c>
      <c r="X13" s="68">
        <v>41</v>
      </c>
      <c r="Y13" s="70">
        <f t="shared" si="10"/>
        <v>120.58823529411765</v>
      </c>
    </row>
    <row r="14" spans="1:25" ht="15">
      <c r="B14" s="68" t="s">
        <v>103</v>
      </c>
      <c r="C14" s="69">
        <v>11</v>
      </c>
      <c r="D14" s="72">
        <v>14</v>
      </c>
      <c r="E14" s="71">
        <f t="shared" si="6"/>
        <v>127.27272727272727</v>
      </c>
      <c r="F14" s="68">
        <v>11</v>
      </c>
      <c r="G14" s="95">
        <f t="shared" si="7"/>
        <v>100</v>
      </c>
      <c r="H14" s="104">
        <v>12</v>
      </c>
      <c r="I14" s="99">
        <f t="shared" si="8"/>
        <v>109.09090909090909</v>
      </c>
      <c r="J14" s="68">
        <v>11</v>
      </c>
      <c r="K14" s="70">
        <f t="shared" si="0"/>
        <v>100</v>
      </c>
      <c r="L14" s="68">
        <v>15</v>
      </c>
      <c r="M14" s="95">
        <f t="shared" si="1"/>
        <v>136.36363636363637</v>
      </c>
      <c r="N14" s="68">
        <v>14</v>
      </c>
      <c r="O14" s="70">
        <f t="shared" si="2"/>
        <v>127.27272727272727</v>
      </c>
      <c r="P14" s="68">
        <v>12</v>
      </c>
      <c r="Q14" s="95">
        <f t="shared" si="3"/>
        <v>109.09090909090909</v>
      </c>
      <c r="R14" s="68">
        <v>12</v>
      </c>
      <c r="S14" s="95">
        <f t="shared" si="4"/>
        <v>109.09090909090909</v>
      </c>
      <c r="T14" s="98">
        <v>9</v>
      </c>
      <c r="U14" s="116">
        <f t="shared" si="5"/>
        <v>81.818181818181813</v>
      </c>
      <c r="V14" s="68">
        <v>9.5</v>
      </c>
      <c r="W14" s="70">
        <f t="shared" si="9"/>
        <v>86.36363636363636</v>
      </c>
      <c r="X14" s="98">
        <v>9.5</v>
      </c>
      <c r="Y14" s="99">
        <f t="shared" si="10"/>
        <v>86.36363636363636</v>
      </c>
    </row>
    <row r="15" spans="1:25" ht="14" thickBot="1">
      <c r="B15" s="75" t="s">
        <v>104</v>
      </c>
      <c r="C15" s="76">
        <v>35</v>
      </c>
      <c r="D15" s="75">
        <v>64</v>
      </c>
      <c r="E15" s="77">
        <f t="shared" si="6"/>
        <v>182.85714285714286</v>
      </c>
      <c r="F15" s="75">
        <v>49</v>
      </c>
      <c r="G15" s="97">
        <f t="shared" si="7"/>
        <v>140</v>
      </c>
      <c r="H15" s="106">
        <v>50</v>
      </c>
      <c r="I15" s="77">
        <f t="shared" si="8"/>
        <v>142.85714285714286</v>
      </c>
      <c r="J15" s="75">
        <v>43</v>
      </c>
      <c r="K15" s="77">
        <f t="shared" si="0"/>
        <v>122.85714285714286</v>
      </c>
      <c r="L15" s="75">
        <v>31</v>
      </c>
      <c r="M15" s="97">
        <f t="shared" si="1"/>
        <v>88.571428571428569</v>
      </c>
      <c r="N15" s="75">
        <v>51</v>
      </c>
      <c r="O15" s="77">
        <f t="shared" si="2"/>
        <v>145.71428571428572</v>
      </c>
      <c r="P15" s="108">
        <v>6</v>
      </c>
      <c r="Q15" s="109">
        <f t="shared" si="3"/>
        <v>17.142857142857142</v>
      </c>
      <c r="R15" s="75">
        <v>41</v>
      </c>
      <c r="S15" s="97">
        <f t="shared" si="4"/>
        <v>117.14285714285714</v>
      </c>
      <c r="T15" s="75">
        <v>57</v>
      </c>
      <c r="U15" s="117">
        <f t="shared" si="5"/>
        <v>162.85714285714286</v>
      </c>
      <c r="V15" s="75">
        <v>18</v>
      </c>
      <c r="W15" s="77">
        <f t="shared" si="9"/>
        <v>51.428571428571431</v>
      </c>
      <c r="X15" s="75">
        <v>42</v>
      </c>
      <c r="Y15" s="77">
        <f t="shared" si="10"/>
        <v>120</v>
      </c>
    </row>
    <row r="16" spans="1:25">
      <c r="E16" s="78">
        <f>MIN(E8:E15)</f>
        <v>127.27272727272727</v>
      </c>
      <c r="G16" s="78">
        <f>MIN(G8:G15)</f>
        <v>96</v>
      </c>
      <c r="I16" s="78">
        <f>MIN(I8:I15)</f>
        <v>109.09090909090909</v>
      </c>
      <c r="K16" s="78">
        <f>MIN(K8:K15)</f>
        <v>46.551724137931032</v>
      </c>
      <c r="M16" s="78">
        <f>MIN(M8:M15)</f>
        <v>68</v>
      </c>
      <c r="O16" s="78">
        <f>MIN(O8:O15)</f>
        <v>89.393939393939391</v>
      </c>
      <c r="Q16" s="78">
        <f>MIN(Q8:Q15)</f>
        <v>17.142857142857142</v>
      </c>
      <c r="S16" s="78">
        <f>MIN(S8:S15)</f>
        <v>98.484848484848484</v>
      </c>
      <c r="U16" s="78">
        <f>MIN(U8:U15)</f>
        <v>81.818181818181813</v>
      </c>
      <c r="V16" s="93"/>
      <c r="W16" s="100">
        <f>MIN(W8:W15)</f>
        <v>50</v>
      </c>
      <c r="X16" s="93"/>
      <c r="Y16" s="100">
        <f>MIN(Y8:Y15)</f>
        <v>86.36363636363636</v>
      </c>
    </row>
    <row r="17" spans="2:19">
      <c r="D17" s="93" t="s">
        <v>114</v>
      </c>
      <c r="E17" s="93" t="s">
        <v>115</v>
      </c>
      <c r="F17" s="93" t="s">
        <v>116</v>
      </c>
      <c r="G17" s="93" t="s">
        <v>109</v>
      </c>
      <c r="I17" s="93" t="s">
        <v>117</v>
      </c>
      <c r="J17" s="93" t="s">
        <v>115</v>
      </c>
      <c r="K17" s="93" t="s">
        <v>116</v>
      </c>
      <c r="L17" s="93" t="s">
        <v>109</v>
      </c>
      <c r="O17" s="93" t="s">
        <v>118</v>
      </c>
      <c r="Q17" s="93" t="s">
        <v>115</v>
      </c>
      <c r="R17" s="93" t="s">
        <v>116</v>
      </c>
      <c r="S17" s="93" t="s">
        <v>109</v>
      </c>
    </row>
    <row r="18" spans="2:19">
      <c r="D18" t="s">
        <v>119</v>
      </c>
      <c r="E18">
        <v>15</v>
      </c>
      <c r="F18">
        <v>11.1</v>
      </c>
      <c r="G18">
        <f>E18/(F18/100)</f>
        <v>135.13513513513513</v>
      </c>
      <c r="I18" t="s">
        <v>119</v>
      </c>
      <c r="J18">
        <v>15</v>
      </c>
      <c r="K18">
        <v>11.1</v>
      </c>
      <c r="L18">
        <f>J18/(K18/100)</f>
        <v>135.13513513513513</v>
      </c>
      <c r="O18" t="s">
        <v>96</v>
      </c>
      <c r="Q18">
        <v>4</v>
      </c>
      <c r="R18">
        <v>1.9</v>
      </c>
      <c r="S18">
        <f>Q18/(R18/100)</f>
        <v>210.5263157894737</v>
      </c>
    </row>
    <row r="19" spans="2:19">
      <c r="D19" t="s">
        <v>87</v>
      </c>
      <c r="E19">
        <v>8</v>
      </c>
      <c r="F19">
        <v>3.5</v>
      </c>
      <c r="G19">
        <f t="shared" ref="G19:G22" si="11">E19/(F19/100)</f>
        <v>228.57142857142856</v>
      </c>
      <c r="I19" t="s">
        <v>87</v>
      </c>
      <c r="J19">
        <v>8</v>
      </c>
      <c r="K19">
        <v>3.5</v>
      </c>
      <c r="L19">
        <f t="shared" ref="L19:L21" si="12">J19/(K19/100)</f>
        <v>228.57142857142856</v>
      </c>
      <c r="O19" t="s">
        <v>91</v>
      </c>
      <c r="Q19">
        <v>0</v>
      </c>
      <c r="R19">
        <v>3.2</v>
      </c>
      <c r="S19">
        <f t="shared" ref="S19:S23" si="13">Q19/(R19/100)</f>
        <v>0</v>
      </c>
    </row>
    <row r="20" spans="2:19">
      <c r="D20" t="s">
        <v>93</v>
      </c>
      <c r="E20">
        <v>0</v>
      </c>
      <c r="F20">
        <v>3</v>
      </c>
      <c r="G20">
        <f t="shared" si="11"/>
        <v>0</v>
      </c>
      <c r="I20" t="s">
        <v>127</v>
      </c>
      <c r="J20">
        <v>0</v>
      </c>
      <c r="K20">
        <v>3</v>
      </c>
      <c r="L20">
        <f t="shared" si="12"/>
        <v>0</v>
      </c>
      <c r="O20" t="s">
        <v>120</v>
      </c>
      <c r="Q20">
        <v>0</v>
      </c>
      <c r="R20">
        <v>4.5</v>
      </c>
      <c r="S20">
        <f t="shared" si="13"/>
        <v>0</v>
      </c>
    </row>
    <row r="21" spans="2:19">
      <c r="D21" t="s">
        <v>128</v>
      </c>
      <c r="E21">
        <v>5</v>
      </c>
      <c r="F21">
        <v>25</v>
      </c>
      <c r="G21">
        <f t="shared" si="11"/>
        <v>20</v>
      </c>
      <c r="I21" t="s">
        <v>128</v>
      </c>
      <c r="J21">
        <v>10</v>
      </c>
      <c r="K21">
        <v>25</v>
      </c>
      <c r="L21">
        <f t="shared" si="12"/>
        <v>40</v>
      </c>
      <c r="O21" t="s">
        <v>89</v>
      </c>
      <c r="Q21">
        <v>25</v>
      </c>
      <c r="R21">
        <v>22.6</v>
      </c>
      <c r="S21">
        <f t="shared" si="13"/>
        <v>110.61946902654867</v>
      </c>
    </row>
    <row r="22" spans="2:19">
      <c r="D22" t="s">
        <v>129</v>
      </c>
      <c r="E22">
        <v>5</v>
      </c>
      <c r="F22">
        <v>29</v>
      </c>
      <c r="G22">
        <f t="shared" si="11"/>
        <v>17.241379310344829</v>
      </c>
      <c r="I22" t="s">
        <v>121</v>
      </c>
      <c r="J22">
        <v>0</v>
      </c>
      <c r="K22">
        <v>7.5</v>
      </c>
      <c r="L22">
        <f>J22/(K22/100)</f>
        <v>0</v>
      </c>
      <c r="O22" t="s">
        <v>122</v>
      </c>
      <c r="Q22">
        <v>0</v>
      </c>
      <c r="R22">
        <v>14.6</v>
      </c>
      <c r="S22">
        <f t="shared" si="13"/>
        <v>0</v>
      </c>
    </row>
    <row r="23" spans="2:19">
      <c r="D23" s="93" t="s">
        <v>130</v>
      </c>
      <c r="E23" s="93">
        <f>SUM(E18:E22)</f>
        <v>33</v>
      </c>
      <c r="F23" t="s">
        <v>131</v>
      </c>
      <c r="I23" s="93" t="s">
        <v>132</v>
      </c>
      <c r="J23" s="93">
        <f>SUM(J18:J22)</f>
        <v>33</v>
      </c>
      <c r="K23" t="s">
        <v>131</v>
      </c>
      <c r="O23" t="s">
        <v>126</v>
      </c>
      <c r="Q23">
        <v>0</v>
      </c>
      <c r="R23">
        <v>50</v>
      </c>
      <c r="S23">
        <f t="shared" si="13"/>
        <v>0</v>
      </c>
    </row>
    <row r="24" spans="2:19">
      <c r="O24" s="93" t="s">
        <v>133</v>
      </c>
      <c r="P24" s="93">
        <v>0</v>
      </c>
      <c r="Q24" s="93">
        <f>SUM(Q18:Q23)</f>
        <v>29</v>
      </c>
    </row>
    <row r="25" spans="2:19" ht="14" thickBot="1">
      <c r="B25" t="s">
        <v>106</v>
      </c>
      <c r="D25" s="79"/>
    </row>
    <row r="26" spans="2:19" ht="16" thickBot="1">
      <c r="B26" s="63" t="s">
        <v>85</v>
      </c>
      <c r="C26" s="80" t="s">
        <v>86</v>
      </c>
      <c r="D26" s="131" t="s">
        <v>134</v>
      </c>
      <c r="E26" s="129" t="s">
        <v>124</v>
      </c>
      <c r="F26" s="122"/>
      <c r="G26" s="123"/>
      <c r="J26" s="93" t="s">
        <v>135</v>
      </c>
      <c r="K26" s="93" t="s">
        <v>136</v>
      </c>
      <c r="L26" s="93" t="s">
        <v>137</v>
      </c>
      <c r="M26" s="93" t="s">
        <v>138</v>
      </c>
      <c r="O26" s="93" t="s">
        <v>123</v>
      </c>
      <c r="P26" s="93"/>
      <c r="Q26" s="93">
        <f>SUM(E18:E22,J18:J22,Q18:Q23)</f>
        <v>95</v>
      </c>
    </row>
    <row r="27" spans="2:19" ht="16" thickBot="1">
      <c r="B27" s="63"/>
      <c r="C27" s="80"/>
      <c r="D27" s="132" t="s">
        <v>139</v>
      </c>
      <c r="E27" s="130" t="s">
        <v>109</v>
      </c>
      <c r="F27" s="127" t="s">
        <v>140</v>
      </c>
      <c r="G27" s="128" t="s">
        <v>141</v>
      </c>
      <c r="J27" t="s">
        <v>142</v>
      </c>
      <c r="K27" t="s">
        <v>143</v>
      </c>
      <c r="L27" t="s">
        <v>144</v>
      </c>
    </row>
    <row r="28" spans="2:19" ht="15">
      <c r="B28" s="65" t="s">
        <v>97</v>
      </c>
      <c r="C28" s="83">
        <v>28</v>
      </c>
      <c r="D28" s="83">
        <v>1800</v>
      </c>
      <c r="E28" s="65">
        <f t="shared" ref="E28:E35" si="14">E$18*J8+E$19*D8+E$20*F8+E$21*D8+E$22*H8+J$18*J8+J$19*D8+J$20*F8+J$21*D8+J$22*L8+Q$18*N8+Q$19*P8+Q$20*J8+Q$21*H8+Q$22*R8+Q$23*T8</f>
        <v>4043</v>
      </c>
      <c r="F28" s="125">
        <f t="shared" ref="F28:F35" si="15">100*((E28/Q$26)/C28)</f>
        <v>151.99248120300751</v>
      </c>
      <c r="G28" s="126">
        <f>100*(E28/D28)</f>
        <v>224.61111111111109</v>
      </c>
      <c r="I28" s="90" t="s">
        <v>145</v>
      </c>
      <c r="J28">
        <v>1.1000000000000001</v>
      </c>
      <c r="K28">
        <v>1.19</v>
      </c>
      <c r="L28">
        <v>1.1000000000000001</v>
      </c>
      <c r="M28" t="s">
        <v>146</v>
      </c>
    </row>
    <row r="29" spans="2:19" ht="15">
      <c r="B29" s="68" t="s">
        <v>98</v>
      </c>
      <c r="C29" s="86">
        <v>66</v>
      </c>
      <c r="D29" s="86">
        <v>3510</v>
      </c>
      <c r="E29" s="68">
        <f t="shared" si="14"/>
        <v>7711</v>
      </c>
      <c r="F29" s="121">
        <f t="shared" si="15"/>
        <v>122.98245614035086</v>
      </c>
      <c r="G29" s="73">
        <f t="shared" ref="G29:G35" si="16">100*(E29/D29)</f>
        <v>219.6866096866097</v>
      </c>
      <c r="I29" s="90" t="s">
        <v>147</v>
      </c>
      <c r="J29">
        <v>0.3</v>
      </c>
      <c r="K29">
        <v>0.59</v>
      </c>
      <c r="L29">
        <v>1.1000000000000001</v>
      </c>
      <c r="M29" t="s">
        <v>148</v>
      </c>
    </row>
    <row r="30" spans="2:19" ht="15">
      <c r="B30" s="68" t="s">
        <v>99</v>
      </c>
      <c r="C30" s="86">
        <v>58</v>
      </c>
      <c r="D30" s="86">
        <v>2700</v>
      </c>
      <c r="E30" s="68">
        <f t="shared" si="14"/>
        <v>6138</v>
      </c>
      <c r="F30" s="121">
        <f t="shared" si="15"/>
        <v>111.39745916515426</v>
      </c>
      <c r="G30" s="73">
        <f t="shared" si="16"/>
        <v>227.33333333333334</v>
      </c>
      <c r="I30" s="90" t="s">
        <v>149</v>
      </c>
      <c r="J30">
        <v>39.5</v>
      </c>
      <c r="K30">
        <v>58</v>
      </c>
      <c r="L30">
        <v>25</v>
      </c>
      <c r="M30" t="s">
        <v>150</v>
      </c>
    </row>
    <row r="31" spans="2:19" ht="15">
      <c r="B31" s="68" t="s">
        <v>100</v>
      </c>
      <c r="C31" s="86">
        <v>25</v>
      </c>
      <c r="D31" s="86">
        <v>1350</v>
      </c>
      <c r="E31" s="68">
        <f t="shared" si="14"/>
        <v>3513</v>
      </c>
      <c r="F31" s="121">
        <f t="shared" si="15"/>
        <v>147.91578947368421</v>
      </c>
      <c r="G31" s="73">
        <f t="shared" si="16"/>
        <v>260.22222222222223</v>
      </c>
      <c r="I31" s="90" t="s">
        <v>151</v>
      </c>
      <c r="J31">
        <v>1.2</v>
      </c>
      <c r="K31">
        <v>1.5</v>
      </c>
      <c r="L31">
        <v>2</v>
      </c>
      <c r="M31" t="s">
        <v>152</v>
      </c>
    </row>
    <row r="32" spans="2:19" ht="15">
      <c r="B32" s="68" t="s">
        <v>101</v>
      </c>
      <c r="C32" s="86">
        <v>63</v>
      </c>
      <c r="D32" s="86">
        <v>2250</v>
      </c>
      <c r="E32" s="68">
        <f t="shared" si="14"/>
        <v>8214</v>
      </c>
      <c r="F32" s="121">
        <f t="shared" si="15"/>
        <v>137.24310776942355</v>
      </c>
      <c r="G32" s="73">
        <f t="shared" si="16"/>
        <v>365.06666666666666</v>
      </c>
      <c r="I32" s="90" t="s">
        <v>45</v>
      </c>
      <c r="J32">
        <v>0.9</v>
      </c>
      <c r="K32">
        <v>1.1000000000000001</v>
      </c>
      <c r="L32">
        <v>3</v>
      </c>
      <c r="M32" t="s">
        <v>153</v>
      </c>
    </row>
    <row r="33" spans="2:13" ht="15">
      <c r="B33" s="68" t="s">
        <v>102</v>
      </c>
      <c r="C33" s="86">
        <v>34</v>
      </c>
      <c r="D33" s="86">
        <v>1350</v>
      </c>
      <c r="E33" s="68">
        <f t="shared" si="14"/>
        <v>3770</v>
      </c>
      <c r="F33" s="121">
        <f t="shared" si="15"/>
        <v>116.71826625386996</v>
      </c>
      <c r="G33" s="73">
        <f t="shared" si="16"/>
        <v>279.2592592592593</v>
      </c>
      <c r="I33" s="90" t="s">
        <v>154</v>
      </c>
      <c r="J33">
        <v>0.24</v>
      </c>
      <c r="K33">
        <v>0.3</v>
      </c>
      <c r="L33">
        <v>0.5</v>
      </c>
      <c r="M33" t="s">
        <v>155</v>
      </c>
    </row>
    <row r="34" spans="2:13" ht="15">
      <c r="B34" s="68" t="s">
        <v>103</v>
      </c>
      <c r="C34" s="86">
        <v>11</v>
      </c>
      <c r="D34" s="86">
        <v>360</v>
      </c>
      <c r="E34" s="68">
        <f t="shared" si="14"/>
        <v>1180</v>
      </c>
      <c r="F34" s="121">
        <f t="shared" si="15"/>
        <v>112.91866028708132</v>
      </c>
      <c r="G34" s="73">
        <f t="shared" si="16"/>
        <v>327.77777777777777</v>
      </c>
      <c r="I34" s="90" t="s">
        <v>156</v>
      </c>
      <c r="J34">
        <v>2.7</v>
      </c>
      <c r="K34">
        <v>0.3</v>
      </c>
      <c r="L34">
        <v>0.5</v>
      </c>
      <c r="M34" t="s">
        <v>157</v>
      </c>
    </row>
    <row r="35" spans="2:13" ht="16" thickBot="1">
      <c r="B35" s="75" t="s">
        <v>104</v>
      </c>
      <c r="C35" s="87">
        <v>35</v>
      </c>
      <c r="D35" s="87">
        <v>2340</v>
      </c>
      <c r="E35" s="75">
        <f t="shared" si="14"/>
        <v>4978</v>
      </c>
      <c r="F35" s="124">
        <f t="shared" si="15"/>
        <v>149.71428571428572</v>
      </c>
      <c r="G35" s="89">
        <f t="shared" si="16"/>
        <v>212.73504273504273</v>
      </c>
      <c r="I35" s="90" t="s">
        <v>158</v>
      </c>
      <c r="J35">
        <v>2.2999999999999998</v>
      </c>
      <c r="K35">
        <v>1.7</v>
      </c>
      <c r="L35">
        <v>15</v>
      </c>
      <c r="M35" t="s">
        <v>159</v>
      </c>
    </row>
    <row r="36" spans="2:13" ht="15">
      <c r="D36" s="120"/>
      <c r="F36" s="90">
        <f>MIN(F28:F35)</f>
        <v>111.39745916515426</v>
      </c>
      <c r="G36" s="90">
        <f>MIN(G28:G35)</f>
        <v>212.73504273504273</v>
      </c>
      <c r="I36" s="90" t="s">
        <v>160</v>
      </c>
      <c r="J36">
        <v>13.5</v>
      </c>
      <c r="K36">
        <v>11.9</v>
      </c>
      <c r="L36">
        <v>10</v>
      </c>
      <c r="M36" t="s">
        <v>161</v>
      </c>
    </row>
    <row r="37" spans="2:13" ht="15">
      <c r="I37" s="90" t="s">
        <v>162</v>
      </c>
      <c r="J37">
        <v>45</v>
      </c>
      <c r="K37">
        <v>65</v>
      </c>
      <c r="L37">
        <v>25</v>
      </c>
      <c r="M37" t="s">
        <v>163</v>
      </c>
    </row>
    <row r="38" spans="2:13" ht="15">
      <c r="I38" s="90" t="s">
        <v>164</v>
      </c>
      <c r="J38">
        <v>2.7</v>
      </c>
      <c r="K38">
        <v>0.65</v>
      </c>
      <c r="L38">
        <v>30</v>
      </c>
      <c r="M38" t="s">
        <v>159</v>
      </c>
    </row>
    <row r="40" spans="2:13">
      <c r="J40">
        <f>($G18*J31+$G19*J28+$G20*J29+$G21*J36+$G22*J37+$L18*J31+$L19*J28+$L20*J29+$L21*J36+$L22*J32+$S18*J33+$S19*J34+$S20*J31+$S21*J30+$S22*J35+$S23*J38)/1000</f>
        <v>6.833038878485131</v>
      </c>
      <c r="K40">
        <f>($G18*K31+$G19*K28+$G20*K29+$G21*K36+$G22*K37+$L18*K31+$L19*K28+$L20*K29+$L21*K36+$L22*K32+$S18*K33+$S19*K34+$S20*K31+$S21*K30+$S22*K35+$S23*K38)/1000</f>
        <v>9.2631821588544838</v>
      </c>
      <c r="L40">
        <f>($G18*L31+$G19*L28+$G20*L29+$G21*L36+$G22*L37+$L18*L31+$L19*L28+$L20*L29+$L21*L36+$L22*L32+$S18*L33+$S19*L34+$S20*L31+$S21*L30+$S22*L35+$S23*L38)/1000</f>
        <v>4.9451820497147576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E751494B719E14E812C35640C702FEE" ma:contentTypeVersion="7" ma:contentTypeDescription="Create a new document." ma:contentTypeScope="" ma:versionID="ea6b2cfe32278530112b546bb32e973c">
  <xsd:schema xmlns:xsd="http://www.w3.org/2001/XMLSchema" xmlns:xs="http://www.w3.org/2001/XMLSchema" xmlns:p="http://schemas.microsoft.com/office/2006/metadata/properties" xmlns:ns2="a2cada95-f998-4a69-8b58-4b70cacbf833" targetNamespace="http://schemas.microsoft.com/office/2006/metadata/properties" ma:root="true" ma:fieldsID="667cb8a22c7c3cb7bf8586ac0529386b" ns2:_="">
    <xsd:import namespace="a2cada95-f998-4a69-8b58-4b70cacbf83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cada95-f998-4a69-8b58-4b70cacbf8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DB83A2-3E44-4E9D-AF98-16F9D234054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9B1FD4C-CDBB-46C5-B46D-4C303DCC9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cada95-f998-4a69-8b58-4b70cacbf8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1973A3-B7F8-4294-8F9D-000628D5A5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 1a</vt:lpstr>
      <vt:lpstr>1b</vt:lpstr>
      <vt:lpstr>Question 2a</vt:lpstr>
      <vt:lpstr>2b</vt:lpstr>
      <vt:lpstr>2c</vt:lpstr>
      <vt:lpstr>Question 3</vt:lpstr>
      <vt:lpstr>3 (2)</vt:lpstr>
    </vt:vector>
  </TitlesOfParts>
  <Manager/>
  <Company>NZO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 Schildkamp</dc:creator>
  <cp:keywords/>
  <dc:description/>
  <cp:lastModifiedBy>Lucas Daniel Paz Zuleta</cp:lastModifiedBy>
  <cp:revision/>
  <dcterms:created xsi:type="dcterms:W3CDTF">2010-09-06T08:14:00Z</dcterms:created>
  <dcterms:modified xsi:type="dcterms:W3CDTF">2025-08-12T08:11:54Z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0x0101003E751494B719E14E812C35640C702FEE</vt:lpwstr>
  </property>
</Properties>
</file>